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630CAF-FFAD-4E95-9BF1-D3841973DE26}" xr6:coauthVersionLast="47" xr6:coauthVersionMax="47" xr10:uidLastSave="{00000000-0000-0000-0000-000000000000}"/>
  <bookViews>
    <workbookView xWindow="-120" yWindow="-120" windowWidth="38640" windowHeight="15720"/>
  </bookViews>
  <sheets>
    <sheet name="02-00" sheetId="11" r:id="rId1"/>
    <sheet name="01-00" sheetId="10" r:id="rId2"/>
    <sheet name="12-99" sheetId="9" r:id="rId3"/>
    <sheet name="11-99" sheetId="8" r:id="rId4"/>
    <sheet name="10-99" sheetId="7" r:id="rId5"/>
    <sheet name="9-99" sheetId="6" r:id="rId6"/>
    <sheet name="4-99" sheetId="1" r:id="rId7"/>
    <sheet name="5-99" sheetId="2" r:id="rId8"/>
    <sheet name="6-99" sheetId="4" r:id="rId9"/>
    <sheet name="7-99" sheetId="5" r:id="rId10"/>
    <sheet name="8-99" sheetId="3" r:id="rId11"/>
  </sheets>
  <calcPr calcId="0" iterate="1" iterateCount="20" iterateDelta="0.01"/>
</workbook>
</file>

<file path=xl/calcChain.xml><?xml version="1.0" encoding="utf-8"?>
<calcChain xmlns="http://schemas.openxmlformats.org/spreadsheetml/2006/main">
  <c r="C11" i="10" l="1"/>
  <c r="D11" i="10"/>
  <c r="E11" i="10"/>
  <c r="G11" i="10"/>
  <c r="J11" i="10"/>
  <c r="L11" i="10"/>
  <c r="M11" i="10"/>
  <c r="P11" i="10"/>
  <c r="R11" i="10"/>
  <c r="T11" i="10"/>
  <c r="W11" i="10"/>
  <c r="X11" i="10"/>
  <c r="Y11" i="10"/>
  <c r="AA11" i="10"/>
  <c r="AC11" i="10"/>
  <c r="AD11" i="10"/>
  <c r="AF11" i="10"/>
  <c r="AH11" i="10"/>
  <c r="AK11" i="10"/>
  <c r="A12" i="10"/>
  <c r="C12" i="10"/>
  <c r="D12" i="10"/>
  <c r="E12" i="10"/>
  <c r="G12" i="10"/>
  <c r="J12" i="10"/>
  <c r="L12" i="10"/>
  <c r="M12" i="10"/>
  <c r="N12" i="10"/>
  <c r="P12" i="10"/>
  <c r="R12" i="10"/>
  <c r="T12" i="10"/>
  <c r="U12" i="10"/>
  <c r="W12" i="10"/>
  <c r="X12" i="10"/>
  <c r="Y12" i="10"/>
  <c r="AA12" i="10"/>
  <c r="AC12" i="10"/>
  <c r="AD12" i="10"/>
  <c r="AE12" i="10"/>
  <c r="AF12" i="10"/>
  <c r="AG12" i="10"/>
  <c r="AH12" i="10"/>
  <c r="AI12" i="10"/>
  <c r="AK12" i="10"/>
  <c r="AL12" i="10"/>
  <c r="A13" i="10"/>
  <c r="C13" i="10"/>
  <c r="D13" i="10"/>
  <c r="E13" i="10"/>
  <c r="G13" i="10"/>
  <c r="J13" i="10"/>
  <c r="L13" i="10"/>
  <c r="M13" i="10"/>
  <c r="N13" i="10"/>
  <c r="P13" i="10"/>
  <c r="R13" i="10"/>
  <c r="T13" i="10"/>
  <c r="U13" i="10"/>
  <c r="W13" i="10"/>
  <c r="X13" i="10"/>
  <c r="Y13" i="10"/>
  <c r="AA13" i="10"/>
  <c r="AC13" i="10"/>
  <c r="AD13" i="10"/>
  <c r="AE13" i="10"/>
  <c r="AF13" i="10"/>
  <c r="AG13" i="10"/>
  <c r="AH13" i="10"/>
  <c r="AI13" i="10"/>
  <c r="AK13" i="10"/>
  <c r="AL13" i="10"/>
  <c r="A14" i="10"/>
  <c r="C14" i="10"/>
  <c r="D14" i="10"/>
  <c r="E14" i="10"/>
  <c r="F14" i="10"/>
  <c r="G14" i="10"/>
  <c r="J14" i="10"/>
  <c r="L14" i="10"/>
  <c r="M14" i="10"/>
  <c r="N14" i="10"/>
  <c r="P14" i="10"/>
  <c r="R14" i="10"/>
  <c r="T14" i="10"/>
  <c r="U14" i="10"/>
  <c r="W14" i="10"/>
  <c r="X14" i="10"/>
  <c r="Y14" i="10"/>
  <c r="AA14" i="10"/>
  <c r="AC14" i="10"/>
  <c r="AD14" i="10"/>
  <c r="AE14" i="10"/>
  <c r="AF14" i="10"/>
  <c r="AG14" i="10"/>
  <c r="AH14" i="10"/>
  <c r="AI14" i="10"/>
  <c r="AK14" i="10"/>
  <c r="AL14" i="10"/>
  <c r="A15" i="10"/>
  <c r="C15" i="10"/>
  <c r="D15" i="10"/>
  <c r="E15" i="10"/>
  <c r="F15" i="10"/>
  <c r="G15" i="10"/>
  <c r="J15" i="10"/>
  <c r="L15" i="10"/>
  <c r="M15" i="10"/>
  <c r="N15" i="10"/>
  <c r="P15" i="10"/>
  <c r="R15" i="10"/>
  <c r="T15" i="10"/>
  <c r="U15" i="10"/>
  <c r="W15" i="10"/>
  <c r="X15" i="10"/>
  <c r="Y15" i="10"/>
  <c r="AA15" i="10"/>
  <c r="AC15" i="10"/>
  <c r="AD15" i="10"/>
  <c r="AE15" i="10"/>
  <c r="AF15" i="10"/>
  <c r="AG15" i="10"/>
  <c r="AH15" i="10"/>
  <c r="AI15" i="10"/>
  <c r="AK15" i="10"/>
  <c r="AL15" i="10"/>
  <c r="A16" i="10"/>
  <c r="C16" i="10"/>
  <c r="D16" i="10"/>
  <c r="E16" i="10"/>
  <c r="G16" i="10"/>
  <c r="J16" i="10"/>
  <c r="L16" i="10"/>
  <c r="M16" i="10"/>
  <c r="N16" i="10"/>
  <c r="P16" i="10"/>
  <c r="R16" i="10"/>
  <c r="T16" i="10"/>
  <c r="U16" i="10"/>
  <c r="W16" i="10"/>
  <c r="X16" i="10"/>
  <c r="Y16" i="10"/>
  <c r="AA16" i="10"/>
  <c r="AC16" i="10"/>
  <c r="AD16" i="10"/>
  <c r="AE16" i="10"/>
  <c r="AF16" i="10"/>
  <c r="AG16" i="10"/>
  <c r="AH16" i="10"/>
  <c r="AI16" i="10"/>
  <c r="AK16" i="10"/>
  <c r="AL16" i="10"/>
  <c r="A17" i="10"/>
  <c r="C17" i="10"/>
  <c r="D17" i="10"/>
  <c r="E17" i="10"/>
  <c r="G17" i="10"/>
  <c r="J17" i="10"/>
  <c r="L17" i="10"/>
  <c r="M17" i="10"/>
  <c r="N17" i="10"/>
  <c r="P17" i="10"/>
  <c r="R17" i="10"/>
  <c r="T17" i="10"/>
  <c r="U17" i="10"/>
  <c r="W17" i="10"/>
  <c r="X17" i="10"/>
  <c r="Y17" i="10"/>
  <c r="AA17" i="10"/>
  <c r="AC17" i="10"/>
  <c r="AD17" i="10"/>
  <c r="AE17" i="10"/>
  <c r="AF17" i="10"/>
  <c r="AG17" i="10"/>
  <c r="AH17" i="10"/>
  <c r="AI17" i="10"/>
  <c r="AK17" i="10"/>
  <c r="AL17" i="10"/>
  <c r="A18" i="10"/>
  <c r="C18" i="10"/>
  <c r="D18" i="10"/>
  <c r="E18" i="10"/>
  <c r="G18" i="10"/>
  <c r="I18" i="10"/>
  <c r="J18" i="10"/>
  <c r="L18" i="10"/>
  <c r="M18" i="10"/>
  <c r="N18" i="10"/>
  <c r="P18" i="10"/>
  <c r="R18" i="10"/>
  <c r="T18" i="10"/>
  <c r="U18" i="10"/>
  <c r="W18" i="10"/>
  <c r="X18" i="10"/>
  <c r="Y18" i="10"/>
  <c r="AA18" i="10"/>
  <c r="AC18" i="10"/>
  <c r="AD18" i="10"/>
  <c r="AE18" i="10"/>
  <c r="AF18" i="10"/>
  <c r="AG18" i="10"/>
  <c r="AH18" i="10"/>
  <c r="AI18" i="10"/>
  <c r="AK18" i="10"/>
  <c r="AL18" i="10"/>
  <c r="A19" i="10"/>
  <c r="C19" i="10"/>
  <c r="D19" i="10"/>
  <c r="E19" i="10"/>
  <c r="G19" i="10"/>
  <c r="I19" i="10"/>
  <c r="J19" i="10"/>
  <c r="L19" i="10"/>
  <c r="M19" i="10"/>
  <c r="N19" i="10"/>
  <c r="P19" i="10"/>
  <c r="R19" i="10"/>
  <c r="T19" i="10"/>
  <c r="U19" i="10"/>
  <c r="W19" i="10"/>
  <c r="X19" i="10"/>
  <c r="Y19" i="10"/>
  <c r="AA19" i="10"/>
  <c r="AC19" i="10"/>
  <c r="AD19" i="10"/>
  <c r="AE19" i="10"/>
  <c r="AF19" i="10"/>
  <c r="AG19" i="10"/>
  <c r="AH19" i="10"/>
  <c r="AI19" i="10"/>
  <c r="AK19" i="10"/>
  <c r="AL19" i="10"/>
  <c r="A20" i="10"/>
  <c r="C20" i="10"/>
  <c r="D20" i="10"/>
  <c r="E20" i="10"/>
  <c r="G20" i="10"/>
  <c r="I20" i="10"/>
  <c r="J20" i="10"/>
  <c r="L20" i="10"/>
  <c r="M20" i="10"/>
  <c r="N20" i="10"/>
  <c r="P20" i="10"/>
  <c r="R20" i="10"/>
  <c r="T20" i="10"/>
  <c r="U20" i="10"/>
  <c r="W20" i="10"/>
  <c r="X20" i="10"/>
  <c r="Y20" i="10"/>
  <c r="AA20" i="10"/>
  <c r="AC20" i="10"/>
  <c r="AD20" i="10"/>
  <c r="AE20" i="10"/>
  <c r="AF20" i="10"/>
  <c r="AG20" i="10"/>
  <c r="AH20" i="10"/>
  <c r="AI20" i="10"/>
  <c r="AK20" i="10"/>
  <c r="AL20" i="10"/>
  <c r="A21" i="10"/>
  <c r="C21" i="10"/>
  <c r="D21" i="10"/>
  <c r="E21" i="10"/>
  <c r="G21" i="10"/>
  <c r="I21" i="10"/>
  <c r="J21" i="10"/>
  <c r="L21" i="10"/>
  <c r="M21" i="10"/>
  <c r="N21" i="10"/>
  <c r="P21" i="10"/>
  <c r="R21" i="10"/>
  <c r="T21" i="10"/>
  <c r="U21" i="10"/>
  <c r="W21" i="10"/>
  <c r="X21" i="10"/>
  <c r="Y21" i="10"/>
  <c r="AA21" i="10"/>
  <c r="AC21" i="10"/>
  <c r="AD21" i="10"/>
  <c r="AE21" i="10"/>
  <c r="AF21" i="10"/>
  <c r="AG21" i="10"/>
  <c r="AH21" i="10"/>
  <c r="AI21" i="10"/>
  <c r="AK21" i="10"/>
  <c r="AL21" i="10"/>
  <c r="A22" i="10"/>
  <c r="C22" i="10"/>
  <c r="D22" i="10"/>
  <c r="E22" i="10"/>
  <c r="G22" i="10"/>
  <c r="J22" i="10"/>
  <c r="L22" i="10"/>
  <c r="M22" i="10"/>
  <c r="N22" i="10"/>
  <c r="P22" i="10"/>
  <c r="R22" i="10"/>
  <c r="T22" i="10"/>
  <c r="U22" i="10"/>
  <c r="W22" i="10"/>
  <c r="X22" i="10"/>
  <c r="Y22" i="10"/>
  <c r="AA22" i="10"/>
  <c r="AC22" i="10"/>
  <c r="AD22" i="10"/>
  <c r="AE22" i="10"/>
  <c r="AF22" i="10"/>
  <c r="AG22" i="10"/>
  <c r="AH22" i="10"/>
  <c r="AI22" i="10"/>
  <c r="AK22" i="10"/>
  <c r="AL22" i="10"/>
  <c r="A23" i="10"/>
  <c r="C23" i="10"/>
  <c r="D23" i="10"/>
  <c r="E23" i="10"/>
  <c r="G23" i="10"/>
  <c r="J23" i="10"/>
  <c r="L23" i="10"/>
  <c r="M23" i="10"/>
  <c r="N23" i="10"/>
  <c r="P23" i="10"/>
  <c r="R23" i="10"/>
  <c r="T23" i="10"/>
  <c r="U23" i="10"/>
  <c r="W23" i="10"/>
  <c r="X23" i="10"/>
  <c r="Y23" i="10"/>
  <c r="AA23" i="10"/>
  <c r="AC23" i="10"/>
  <c r="AD23" i="10"/>
  <c r="AE23" i="10"/>
  <c r="AF23" i="10"/>
  <c r="AG23" i="10"/>
  <c r="AH23" i="10"/>
  <c r="AI23" i="10"/>
  <c r="AK23" i="10"/>
  <c r="AL23" i="10"/>
  <c r="A24" i="10"/>
  <c r="C24" i="10"/>
  <c r="D24" i="10"/>
  <c r="E24" i="10"/>
  <c r="G24" i="10"/>
  <c r="I24" i="10"/>
  <c r="J24" i="10"/>
  <c r="L24" i="10"/>
  <c r="M24" i="10"/>
  <c r="N24" i="10"/>
  <c r="P24" i="10"/>
  <c r="R24" i="10"/>
  <c r="T24" i="10"/>
  <c r="U24" i="10"/>
  <c r="W24" i="10"/>
  <c r="X24" i="10"/>
  <c r="Y24" i="10"/>
  <c r="AA24" i="10"/>
  <c r="AC24" i="10"/>
  <c r="AD24" i="10"/>
  <c r="AE24" i="10"/>
  <c r="AF24" i="10"/>
  <c r="AG24" i="10"/>
  <c r="AH24" i="10"/>
  <c r="AI24" i="10"/>
  <c r="AK24" i="10"/>
  <c r="AL24" i="10"/>
  <c r="A25" i="10"/>
  <c r="C25" i="10"/>
  <c r="D25" i="10"/>
  <c r="E25" i="10"/>
  <c r="G25" i="10"/>
  <c r="I25" i="10"/>
  <c r="J25" i="10"/>
  <c r="L25" i="10"/>
  <c r="M25" i="10"/>
  <c r="N25" i="10"/>
  <c r="P25" i="10"/>
  <c r="R25" i="10"/>
  <c r="T25" i="10"/>
  <c r="U25" i="10"/>
  <c r="W25" i="10"/>
  <c r="X25" i="10"/>
  <c r="Y25" i="10"/>
  <c r="AA25" i="10"/>
  <c r="AC25" i="10"/>
  <c r="AD25" i="10"/>
  <c r="AE25" i="10"/>
  <c r="AF25" i="10"/>
  <c r="AG25" i="10"/>
  <c r="AH25" i="10"/>
  <c r="AI25" i="10"/>
  <c r="AK25" i="10"/>
  <c r="AL25" i="10"/>
  <c r="A26" i="10"/>
  <c r="C26" i="10"/>
  <c r="D26" i="10"/>
  <c r="E26" i="10"/>
  <c r="G26" i="10"/>
  <c r="I26" i="10"/>
  <c r="J26" i="10"/>
  <c r="L26" i="10"/>
  <c r="M26" i="10"/>
  <c r="N26" i="10"/>
  <c r="P26" i="10"/>
  <c r="R26" i="10"/>
  <c r="T26" i="10"/>
  <c r="U26" i="10"/>
  <c r="W26" i="10"/>
  <c r="X26" i="10"/>
  <c r="Y26" i="10"/>
  <c r="AA26" i="10"/>
  <c r="AC26" i="10"/>
  <c r="AD26" i="10"/>
  <c r="AE26" i="10"/>
  <c r="AF26" i="10"/>
  <c r="AG26" i="10"/>
  <c r="AH26" i="10"/>
  <c r="AI26" i="10"/>
  <c r="AK26" i="10"/>
  <c r="AL26" i="10"/>
  <c r="A27" i="10"/>
  <c r="C27" i="10"/>
  <c r="D27" i="10"/>
  <c r="E27" i="10"/>
  <c r="G27" i="10"/>
  <c r="I27" i="10"/>
  <c r="J27" i="10"/>
  <c r="L27" i="10"/>
  <c r="M27" i="10"/>
  <c r="N27" i="10"/>
  <c r="P27" i="10"/>
  <c r="R27" i="10"/>
  <c r="T27" i="10"/>
  <c r="U27" i="10"/>
  <c r="W27" i="10"/>
  <c r="X27" i="10"/>
  <c r="Y27" i="10"/>
  <c r="AA27" i="10"/>
  <c r="AC27" i="10"/>
  <c r="AD27" i="10"/>
  <c r="AE27" i="10"/>
  <c r="AF27" i="10"/>
  <c r="AG27" i="10"/>
  <c r="AH27" i="10"/>
  <c r="AI27" i="10"/>
  <c r="AK27" i="10"/>
  <c r="AL27" i="10"/>
  <c r="A28" i="10"/>
  <c r="C28" i="10"/>
  <c r="D28" i="10"/>
  <c r="E28" i="10"/>
  <c r="G28" i="10"/>
  <c r="I28" i="10"/>
  <c r="J28" i="10"/>
  <c r="L28" i="10"/>
  <c r="M28" i="10"/>
  <c r="N28" i="10"/>
  <c r="P28" i="10"/>
  <c r="R28" i="10"/>
  <c r="T28" i="10"/>
  <c r="U28" i="10"/>
  <c r="W28" i="10"/>
  <c r="X28" i="10"/>
  <c r="Y28" i="10"/>
  <c r="AA28" i="10"/>
  <c r="AC28" i="10"/>
  <c r="AD28" i="10"/>
  <c r="AE28" i="10"/>
  <c r="AF28" i="10"/>
  <c r="AG28" i="10"/>
  <c r="AH28" i="10"/>
  <c r="AI28" i="10"/>
  <c r="AK28" i="10"/>
  <c r="AL28" i="10"/>
  <c r="A29" i="10"/>
  <c r="C29" i="10"/>
  <c r="D29" i="10"/>
  <c r="E29" i="10"/>
  <c r="G29" i="10"/>
  <c r="I29" i="10"/>
  <c r="J29" i="10"/>
  <c r="L29" i="10"/>
  <c r="M29" i="10"/>
  <c r="N29" i="10"/>
  <c r="P29" i="10"/>
  <c r="R29" i="10"/>
  <c r="T29" i="10"/>
  <c r="U29" i="10"/>
  <c r="W29" i="10"/>
  <c r="X29" i="10"/>
  <c r="Y29" i="10"/>
  <c r="AA29" i="10"/>
  <c r="AC29" i="10"/>
  <c r="AD29" i="10"/>
  <c r="AE29" i="10"/>
  <c r="AF29" i="10"/>
  <c r="AG29" i="10"/>
  <c r="AH29" i="10"/>
  <c r="AI29" i="10"/>
  <c r="AK29" i="10"/>
  <c r="AL29" i="10"/>
  <c r="A30" i="10"/>
  <c r="C30" i="10"/>
  <c r="D30" i="10"/>
  <c r="E30" i="10"/>
  <c r="G30" i="10"/>
  <c r="I30" i="10"/>
  <c r="J30" i="10"/>
  <c r="L30" i="10"/>
  <c r="M30" i="10"/>
  <c r="N30" i="10"/>
  <c r="P30" i="10"/>
  <c r="R30" i="10"/>
  <c r="T30" i="10"/>
  <c r="U30" i="10"/>
  <c r="W30" i="10"/>
  <c r="X30" i="10"/>
  <c r="Y30" i="10"/>
  <c r="AA30" i="10"/>
  <c r="AC30" i="10"/>
  <c r="AD30" i="10"/>
  <c r="AE30" i="10"/>
  <c r="AF30" i="10"/>
  <c r="AG30" i="10"/>
  <c r="AH30" i="10"/>
  <c r="AI30" i="10"/>
  <c r="AK30" i="10"/>
  <c r="AL30" i="10"/>
  <c r="A31" i="10"/>
  <c r="C31" i="10"/>
  <c r="D31" i="10"/>
  <c r="E31" i="10"/>
  <c r="G31" i="10"/>
  <c r="I31" i="10"/>
  <c r="J31" i="10"/>
  <c r="L31" i="10"/>
  <c r="M31" i="10"/>
  <c r="N31" i="10"/>
  <c r="P31" i="10"/>
  <c r="R31" i="10"/>
  <c r="T31" i="10"/>
  <c r="U31" i="10"/>
  <c r="W31" i="10"/>
  <c r="X31" i="10"/>
  <c r="Y31" i="10"/>
  <c r="AA31" i="10"/>
  <c r="AC31" i="10"/>
  <c r="AD31" i="10"/>
  <c r="AE31" i="10"/>
  <c r="AF31" i="10"/>
  <c r="AG31" i="10"/>
  <c r="AH31" i="10"/>
  <c r="AI31" i="10"/>
  <c r="AK31" i="10"/>
  <c r="AL31" i="10"/>
  <c r="A32" i="10"/>
  <c r="C32" i="10"/>
  <c r="D32" i="10"/>
  <c r="E32" i="10"/>
  <c r="G32" i="10"/>
  <c r="I32" i="10"/>
  <c r="J32" i="10"/>
  <c r="L32" i="10"/>
  <c r="M32" i="10"/>
  <c r="N32" i="10"/>
  <c r="P32" i="10"/>
  <c r="R32" i="10"/>
  <c r="T32" i="10"/>
  <c r="U32" i="10"/>
  <c r="W32" i="10"/>
  <c r="X32" i="10"/>
  <c r="Y32" i="10"/>
  <c r="AA32" i="10"/>
  <c r="AC32" i="10"/>
  <c r="AD32" i="10"/>
  <c r="AE32" i="10"/>
  <c r="AF32" i="10"/>
  <c r="AG32" i="10"/>
  <c r="AH32" i="10"/>
  <c r="AI32" i="10"/>
  <c r="AK32" i="10"/>
  <c r="AL32" i="10"/>
  <c r="A33" i="10"/>
  <c r="C33" i="10"/>
  <c r="D33" i="10"/>
  <c r="E33" i="10"/>
  <c r="G33" i="10"/>
  <c r="I33" i="10"/>
  <c r="J33" i="10"/>
  <c r="L33" i="10"/>
  <c r="M33" i="10"/>
  <c r="N33" i="10"/>
  <c r="P33" i="10"/>
  <c r="R33" i="10"/>
  <c r="T33" i="10"/>
  <c r="U33" i="10"/>
  <c r="W33" i="10"/>
  <c r="X33" i="10"/>
  <c r="Y33" i="10"/>
  <c r="AA33" i="10"/>
  <c r="AC33" i="10"/>
  <c r="AD33" i="10"/>
  <c r="AE33" i="10"/>
  <c r="AF33" i="10"/>
  <c r="AG33" i="10"/>
  <c r="AH33" i="10"/>
  <c r="AI33" i="10"/>
  <c r="AK33" i="10"/>
  <c r="AL33" i="10"/>
  <c r="A34" i="10"/>
  <c r="C34" i="10"/>
  <c r="D34" i="10"/>
  <c r="E34" i="10"/>
  <c r="G34" i="10"/>
  <c r="I34" i="10"/>
  <c r="J34" i="10"/>
  <c r="L34" i="10"/>
  <c r="M34" i="10"/>
  <c r="N34" i="10"/>
  <c r="P34" i="10"/>
  <c r="R34" i="10"/>
  <c r="T34" i="10"/>
  <c r="U34" i="10"/>
  <c r="W34" i="10"/>
  <c r="X34" i="10"/>
  <c r="Y34" i="10"/>
  <c r="AA34" i="10"/>
  <c r="AC34" i="10"/>
  <c r="AD34" i="10"/>
  <c r="AE34" i="10"/>
  <c r="AF34" i="10"/>
  <c r="AG34" i="10"/>
  <c r="AH34" i="10"/>
  <c r="AI34" i="10"/>
  <c r="AK34" i="10"/>
  <c r="AL34" i="10"/>
  <c r="A35" i="10"/>
  <c r="C35" i="10"/>
  <c r="D35" i="10"/>
  <c r="E35" i="10"/>
  <c r="G35" i="10"/>
  <c r="I35" i="10"/>
  <c r="J35" i="10"/>
  <c r="L35" i="10"/>
  <c r="M35" i="10"/>
  <c r="N35" i="10"/>
  <c r="P35" i="10"/>
  <c r="R35" i="10"/>
  <c r="T35" i="10"/>
  <c r="U35" i="10"/>
  <c r="W35" i="10"/>
  <c r="X35" i="10"/>
  <c r="Y35" i="10"/>
  <c r="AA35" i="10"/>
  <c r="AC35" i="10"/>
  <c r="AD35" i="10"/>
  <c r="AE35" i="10"/>
  <c r="AF35" i="10"/>
  <c r="AG35" i="10"/>
  <c r="AH35" i="10"/>
  <c r="AI35" i="10"/>
  <c r="AK35" i="10"/>
  <c r="AL35" i="10"/>
  <c r="A36" i="10"/>
  <c r="C36" i="10"/>
  <c r="D36" i="10"/>
  <c r="E36" i="10"/>
  <c r="G36" i="10"/>
  <c r="I36" i="10"/>
  <c r="J36" i="10"/>
  <c r="L36" i="10"/>
  <c r="M36" i="10"/>
  <c r="N36" i="10"/>
  <c r="P36" i="10"/>
  <c r="R36" i="10"/>
  <c r="T36" i="10"/>
  <c r="U36" i="10"/>
  <c r="W36" i="10"/>
  <c r="X36" i="10"/>
  <c r="Y36" i="10"/>
  <c r="AA36" i="10"/>
  <c r="AC36" i="10"/>
  <c r="AD36" i="10"/>
  <c r="AE36" i="10"/>
  <c r="AF36" i="10"/>
  <c r="AG36" i="10"/>
  <c r="AH36" i="10"/>
  <c r="AI36" i="10"/>
  <c r="AK36" i="10"/>
  <c r="AL36" i="10"/>
  <c r="A37" i="10"/>
  <c r="C37" i="10"/>
  <c r="D37" i="10"/>
  <c r="E37" i="10"/>
  <c r="G37" i="10"/>
  <c r="I37" i="10"/>
  <c r="J37" i="10"/>
  <c r="L37" i="10"/>
  <c r="M37" i="10"/>
  <c r="N37" i="10"/>
  <c r="P37" i="10"/>
  <c r="R37" i="10"/>
  <c r="T37" i="10"/>
  <c r="U37" i="10"/>
  <c r="W37" i="10"/>
  <c r="X37" i="10"/>
  <c r="Y37" i="10"/>
  <c r="AA37" i="10"/>
  <c r="AC37" i="10"/>
  <c r="AD37" i="10"/>
  <c r="AE37" i="10"/>
  <c r="AF37" i="10"/>
  <c r="AG37" i="10"/>
  <c r="AH37" i="10"/>
  <c r="AI37" i="10"/>
  <c r="AK37" i="10"/>
  <c r="AL37" i="10"/>
  <c r="A38" i="10"/>
  <c r="C38" i="10"/>
  <c r="D38" i="10"/>
  <c r="E38" i="10"/>
  <c r="G38" i="10"/>
  <c r="I38" i="10"/>
  <c r="J38" i="10"/>
  <c r="L38" i="10"/>
  <c r="M38" i="10"/>
  <c r="N38" i="10"/>
  <c r="P38" i="10"/>
  <c r="R38" i="10"/>
  <c r="T38" i="10"/>
  <c r="U38" i="10"/>
  <c r="W38" i="10"/>
  <c r="X38" i="10"/>
  <c r="Y38" i="10"/>
  <c r="AA38" i="10"/>
  <c r="AC38" i="10"/>
  <c r="AD38" i="10"/>
  <c r="AE38" i="10"/>
  <c r="AF38" i="10"/>
  <c r="AG38" i="10"/>
  <c r="AH38" i="10"/>
  <c r="AI38" i="10"/>
  <c r="AK38" i="10"/>
  <c r="AL38" i="10"/>
  <c r="A39" i="10"/>
  <c r="C39" i="10"/>
  <c r="D39" i="10"/>
  <c r="E39" i="10"/>
  <c r="G39" i="10"/>
  <c r="I39" i="10"/>
  <c r="J39" i="10"/>
  <c r="L39" i="10"/>
  <c r="M39" i="10"/>
  <c r="N39" i="10"/>
  <c r="P39" i="10"/>
  <c r="R39" i="10"/>
  <c r="T39" i="10"/>
  <c r="U39" i="10"/>
  <c r="W39" i="10"/>
  <c r="X39" i="10"/>
  <c r="Y39" i="10"/>
  <c r="AA39" i="10"/>
  <c r="AC39" i="10"/>
  <c r="AD39" i="10"/>
  <c r="AE39" i="10"/>
  <c r="AF39" i="10"/>
  <c r="AG39" i="10"/>
  <c r="AH39" i="10"/>
  <c r="AI39" i="10"/>
  <c r="AK39" i="10"/>
  <c r="AL39" i="10"/>
  <c r="A40" i="10"/>
  <c r="C40" i="10"/>
  <c r="D40" i="10"/>
  <c r="E40" i="10"/>
  <c r="G40" i="10"/>
  <c r="I40" i="10"/>
  <c r="J40" i="10"/>
  <c r="L40" i="10"/>
  <c r="M40" i="10"/>
  <c r="N40" i="10"/>
  <c r="P40" i="10"/>
  <c r="R40" i="10"/>
  <c r="T40" i="10"/>
  <c r="U40" i="10"/>
  <c r="W40" i="10"/>
  <c r="X40" i="10"/>
  <c r="Y40" i="10"/>
  <c r="AA40" i="10"/>
  <c r="AC40" i="10"/>
  <c r="AD40" i="10"/>
  <c r="AE40" i="10"/>
  <c r="AF40" i="10"/>
  <c r="AG40" i="10"/>
  <c r="AH40" i="10"/>
  <c r="AI40" i="10"/>
  <c r="AK40" i="10"/>
  <c r="AL40" i="10"/>
  <c r="A41" i="10"/>
  <c r="C41" i="10"/>
  <c r="D41" i="10"/>
  <c r="E41" i="10"/>
  <c r="G41" i="10"/>
  <c r="I41" i="10"/>
  <c r="J41" i="10"/>
  <c r="L41" i="10"/>
  <c r="M41" i="10"/>
  <c r="N41" i="10"/>
  <c r="P41" i="10"/>
  <c r="R41" i="10"/>
  <c r="T41" i="10"/>
  <c r="U41" i="10"/>
  <c r="W41" i="10"/>
  <c r="X41" i="10"/>
  <c r="Y41" i="10"/>
  <c r="AA41" i="10"/>
  <c r="AC41" i="10"/>
  <c r="AD41" i="10"/>
  <c r="AE41" i="10"/>
  <c r="AF41" i="10"/>
  <c r="AG41" i="10"/>
  <c r="AH41" i="10"/>
  <c r="AI41" i="10"/>
  <c r="AK41" i="10"/>
  <c r="AL41" i="10"/>
  <c r="B43" i="10"/>
  <c r="C43" i="10"/>
  <c r="D43" i="10"/>
  <c r="F43" i="10"/>
  <c r="H43" i="10"/>
  <c r="I43" i="10"/>
  <c r="K43" i="10"/>
  <c r="L43" i="10"/>
  <c r="M43" i="10"/>
  <c r="N43" i="10"/>
  <c r="Q43" i="10"/>
  <c r="S43" i="10"/>
  <c r="T43" i="10"/>
  <c r="U43" i="10"/>
  <c r="W43" i="10"/>
  <c r="X43" i="10"/>
  <c r="Y43" i="10"/>
  <c r="Z43" i="10"/>
  <c r="AB43" i="10"/>
  <c r="AC43" i="10"/>
  <c r="AD43" i="10"/>
  <c r="AE43" i="10"/>
  <c r="AF43" i="10"/>
  <c r="AG43" i="10"/>
  <c r="AH43" i="10"/>
  <c r="AI43" i="10"/>
  <c r="AK43" i="10"/>
  <c r="AL43" i="10"/>
  <c r="H44" i="10"/>
  <c r="I44" i="10"/>
  <c r="S44" i="10"/>
  <c r="AB44" i="10"/>
  <c r="F48" i="10"/>
  <c r="G48" i="10"/>
  <c r="G50" i="10"/>
  <c r="F52" i="10"/>
  <c r="G52" i="10"/>
  <c r="F53" i="10"/>
  <c r="F55" i="10"/>
  <c r="C11" i="11"/>
  <c r="D11" i="11"/>
  <c r="E11" i="11"/>
  <c r="G11" i="11"/>
  <c r="I11" i="11"/>
  <c r="J11" i="11"/>
  <c r="L11" i="11"/>
  <c r="M11" i="11"/>
  <c r="P11" i="11"/>
  <c r="S11" i="11"/>
  <c r="U11" i="11"/>
  <c r="X11" i="11"/>
  <c r="Y11" i="11"/>
  <c r="Z11" i="11"/>
  <c r="AB11" i="11"/>
  <c r="AD11" i="11"/>
  <c r="AE11" i="11"/>
  <c r="AG11" i="11"/>
  <c r="AI11" i="11"/>
  <c r="AL11" i="11"/>
  <c r="A12" i="11"/>
  <c r="C12" i="11"/>
  <c r="D12" i="11"/>
  <c r="E12" i="11"/>
  <c r="G12" i="11"/>
  <c r="I12" i="11"/>
  <c r="J12" i="11"/>
  <c r="L12" i="11"/>
  <c r="M12" i="11"/>
  <c r="N12" i="11"/>
  <c r="P12" i="11"/>
  <c r="S12" i="11"/>
  <c r="U12" i="11"/>
  <c r="V12" i="11"/>
  <c r="X12" i="11"/>
  <c r="Y12" i="11"/>
  <c r="Z12" i="11"/>
  <c r="AB12" i="11"/>
  <c r="AD12" i="11"/>
  <c r="AE12" i="11"/>
  <c r="AF12" i="11"/>
  <c r="AG12" i="11"/>
  <c r="AH12" i="11"/>
  <c r="AI12" i="11"/>
  <c r="AJ12" i="11"/>
  <c r="AL12" i="11"/>
  <c r="AM12" i="11"/>
  <c r="A13" i="11"/>
  <c r="C13" i="11"/>
  <c r="D13" i="11"/>
  <c r="E13" i="11"/>
  <c r="G13" i="11"/>
  <c r="I13" i="11"/>
  <c r="J13" i="11"/>
  <c r="L13" i="11"/>
  <c r="M13" i="11"/>
  <c r="N13" i="11"/>
  <c r="P13" i="11"/>
  <c r="S13" i="11"/>
  <c r="U13" i="11"/>
  <c r="V13" i="11"/>
  <c r="X13" i="11"/>
  <c r="Y13" i="11"/>
  <c r="Z13" i="11"/>
  <c r="AB13" i="11"/>
  <c r="AD13" i="11"/>
  <c r="AE13" i="11"/>
  <c r="AF13" i="11"/>
  <c r="AG13" i="11"/>
  <c r="AH13" i="11"/>
  <c r="AI13" i="11"/>
  <c r="AJ13" i="11"/>
  <c r="AL13" i="11"/>
  <c r="AM13" i="11"/>
  <c r="A14" i="11"/>
  <c r="C14" i="11"/>
  <c r="D14" i="11"/>
  <c r="E14" i="11"/>
  <c r="G14" i="11"/>
  <c r="I14" i="11"/>
  <c r="J14" i="11"/>
  <c r="L14" i="11"/>
  <c r="M14" i="11"/>
  <c r="N14" i="11"/>
  <c r="P14" i="11"/>
  <c r="S14" i="11"/>
  <c r="U14" i="11"/>
  <c r="V14" i="11"/>
  <c r="X14" i="11"/>
  <c r="Y14" i="11"/>
  <c r="Z14" i="11"/>
  <c r="AB14" i="11"/>
  <c r="AD14" i="11"/>
  <c r="AE14" i="11"/>
  <c r="AF14" i="11"/>
  <c r="AG14" i="11"/>
  <c r="AH14" i="11"/>
  <c r="AI14" i="11"/>
  <c r="AJ14" i="11"/>
  <c r="AL14" i="11"/>
  <c r="AM14" i="11"/>
  <c r="A15" i="11"/>
  <c r="C15" i="11"/>
  <c r="D15" i="11"/>
  <c r="E15" i="11"/>
  <c r="G15" i="11"/>
  <c r="I15" i="11"/>
  <c r="J15" i="11"/>
  <c r="L15" i="11"/>
  <c r="M15" i="11"/>
  <c r="N15" i="11"/>
  <c r="P15" i="11"/>
  <c r="S15" i="11"/>
  <c r="U15" i="11"/>
  <c r="V15" i="11"/>
  <c r="X15" i="11"/>
  <c r="Y15" i="11"/>
  <c r="Z15" i="11"/>
  <c r="AB15" i="11"/>
  <c r="AD15" i="11"/>
  <c r="AE15" i="11"/>
  <c r="AF15" i="11"/>
  <c r="AG15" i="11"/>
  <c r="AH15" i="11"/>
  <c r="AI15" i="11"/>
  <c r="AJ15" i="11"/>
  <c r="AL15" i="11"/>
  <c r="AM15" i="11"/>
  <c r="A16" i="11"/>
  <c r="C16" i="11"/>
  <c r="D16" i="11"/>
  <c r="E16" i="11"/>
  <c r="G16" i="11"/>
  <c r="I16" i="11"/>
  <c r="J16" i="11"/>
  <c r="L16" i="11"/>
  <c r="M16" i="11"/>
  <c r="N16" i="11"/>
  <c r="P16" i="11"/>
  <c r="S16" i="11"/>
  <c r="U16" i="11"/>
  <c r="V16" i="11"/>
  <c r="X16" i="11"/>
  <c r="Y16" i="11"/>
  <c r="Z16" i="11"/>
  <c r="AB16" i="11"/>
  <c r="AD16" i="11"/>
  <c r="AE16" i="11"/>
  <c r="AF16" i="11"/>
  <c r="AG16" i="11"/>
  <c r="AH16" i="11"/>
  <c r="AI16" i="11"/>
  <c r="AJ16" i="11"/>
  <c r="AL16" i="11"/>
  <c r="AM16" i="11"/>
  <c r="A17" i="11"/>
  <c r="C17" i="11"/>
  <c r="D17" i="11"/>
  <c r="E17" i="11"/>
  <c r="G17" i="11"/>
  <c r="I17" i="11"/>
  <c r="J17" i="11"/>
  <c r="L17" i="11"/>
  <c r="M17" i="11"/>
  <c r="N17" i="11"/>
  <c r="P17" i="11"/>
  <c r="S17" i="11"/>
  <c r="U17" i="11"/>
  <c r="V17" i="11"/>
  <c r="X17" i="11"/>
  <c r="Y17" i="11"/>
  <c r="Z17" i="11"/>
  <c r="AB17" i="11"/>
  <c r="AD17" i="11"/>
  <c r="AE17" i="11"/>
  <c r="AF17" i="11"/>
  <c r="AG17" i="11"/>
  <c r="AH17" i="11"/>
  <c r="AI17" i="11"/>
  <c r="AJ17" i="11"/>
  <c r="AL17" i="11"/>
  <c r="AM17" i="11"/>
  <c r="A18" i="11"/>
  <c r="C18" i="11"/>
  <c r="D18" i="11"/>
  <c r="E18" i="11"/>
  <c r="G18" i="11"/>
  <c r="I18" i="11"/>
  <c r="J18" i="11"/>
  <c r="L18" i="11"/>
  <c r="M18" i="11"/>
  <c r="N18" i="11"/>
  <c r="P18" i="11"/>
  <c r="S18" i="11"/>
  <c r="U18" i="11"/>
  <c r="V18" i="11"/>
  <c r="X18" i="11"/>
  <c r="Y18" i="11"/>
  <c r="Z18" i="11"/>
  <c r="AB18" i="11"/>
  <c r="AD18" i="11"/>
  <c r="AE18" i="11"/>
  <c r="AF18" i="11"/>
  <c r="AG18" i="11"/>
  <c r="AH18" i="11"/>
  <c r="AI18" i="11"/>
  <c r="AJ18" i="11"/>
  <c r="AL18" i="11"/>
  <c r="AM18" i="11"/>
  <c r="A19" i="11"/>
  <c r="C19" i="11"/>
  <c r="D19" i="11"/>
  <c r="E19" i="11"/>
  <c r="G19" i="11"/>
  <c r="I19" i="11"/>
  <c r="J19" i="11"/>
  <c r="L19" i="11"/>
  <c r="M19" i="11"/>
  <c r="N19" i="11"/>
  <c r="P19" i="11"/>
  <c r="S19" i="11"/>
  <c r="U19" i="11"/>
  <c r="V19" i="11"/>
  <c r="X19" i="11"/>
  <c r="Y19" i="11"/>
  <c r="Z19" i="11"/>
  <c r="AB19" i="11"/>
  <c r="AD19" i="11"/>
  <c r="AE19" i="11"/>
  <c r="AF19" i="11"/>
  <c r="AG19" i="11"/>
  <c r="AH19" i="11"/>
  <c r="AI19" i="11"/>
  <c r="AJ19" i="11"/>
  <c r="AL19" i="11"/>
  <c r="AM19" i="11"/>
  <c r="A20" i="11"/>
  <c r="C20" i="11"/>
  <c r="D20" i="11"/>
  <c r="E20" i="11"/>
  <c r="F20" i="11"/>
  <c r="G20" i="11"/>
  <c r="I20" i="11"/>
  <c r="J20" i="11"/>
  <c r="L20" i="11"/>
  <c r="M20" i="11"/>
  <c r="N20" i="11"/>
  <c r="P20" i="11"/>
  <c r="S20" i="11"/>
  <c r="U20" i="11"/>
  <c r="V20" i="11"/>
  <c r="X20" i="11"/>
  <c r="Y20" i="11"/>
  <c r="Z20" i="11"/>
  <c r="AB20" i="11"/>
  <c r="AD20" i="11"/>
  <c r="AE20" i="11"/>
  <c r="AF20" i="11"/>
  <c r="AG20" i="11"/>
  <c r="AH20" i="11"/>
  <c r="AI20" i="11"/>
  <c r="AJ20" i="11"/>
  <c r="AL20" i="11"/>
  <c r="AM20" i="11"/>
  <c r="A21" i="11"/>
  <c r="C21" i="11"/>
  <c r="D21" i="11"/>
  <c r="E21" i="11"/>
  <c r="F21" i="11"/>
  <c r="G21" i="11"/>
  <c r="I21" i="11"/>
  <c r="J21" i="11"/>
  <c r="L21" i="11"/>
  <c r="M21" i="11"/>
  <c r="N21" i="11"/>
  <c r="P21" i="11"/>
  <c r="S21" i="11"/>
  <c r="U21" i="11"/>
  <c r="V21" i="11"/>
  <c r="X21" i="11"/>
  <c r="Y21" i="11"/>
  <c r="Z21" i="11"/>
  <c r="AB21" i="11"/>
  <c r="AD21" i="11"/>
  <c r="AE21" i="11"/>
  <c r="AF21" i="11"/>
  <c r="AG21" i="11"/>
  <c r="AH21" i="11"/>
  <c r="AI21" i="11"/>
  <c r="AJ21" i="11"/>
  <c r="AL21" i="11"/>
  <c r="AM21" i="11"/>
  <c r="A22" i="11"/>
  <c r="C22" i="11"/>
  <c r="D22" i="11"/>
  <c r="E22" i="11"/>
  <c r="F22" i="11"/>
  <c r="G22" i="11"/>
  <c r="I22" i="11"/>
  <c r="J22" i="11"/>
  <c r="L22" i="11"/>
  <c r="M22" i="11"/>
  <c r="N22" i="11"/>
  <c r="P22" i="11"/>
  <c r="S22" i="11"/>
  <c r="U22" i="11"/>
  <c r="V22" i="11"/>
  <c r="X22" i="11"/>
  <c r="Y22" i="11"/>
  <c r="Z22" i="11"/>
  <c r="AB22" i="11"/>
  <c r="AD22" i="11"/>
  <c r="AE22" i="11"/>
  <c r="AF22" i="11"/>
  <c r="AG22" i="11"/>
  <c r="AH22" i="11"/>
  <c r="AI22" i="11"/>
  <c r="AJ22" i="11"/>
  <c r="AL22" i="11"/>
  <c r="AM22" i="11"/>
  <c r="A23" i="11"/>
  <c r="C23" i="11"/>
  <c r="D23" i="11"/>
  <c r="E23" i="11"/>
  <c r="F23" i="11"/>
  <c r="G23" i="11"/>
  <c r="I23" i="11"/>
  <c r="J23" i="11"/>
  <c r="L23" i="11"/>
  <c r="M23" i="11"/>
  <c r="N23" i="11"/>
  <c r="P23" i="11"/>
  <c r="S23" i="11"/>
  <c r="U23" i="11"/>
  <c r="V23" i="11"/>
  <c r="X23" i="11"/>
  <c r="Y23" i="11"/>
  <c r="Z23" i="11"/>
  <c r="AB23" i="11"/>
  <c r="AD23" i="11"/>
  <c r="AE23" i="11"/>
  <c r="AF23" i="11"/>
  <c r="AG23" i="11"/>
  <c r="AH23" i="11"/>
  <c r="AI23" i="11"/>
  <c r="AJ23" i="11"/>
  <c r="AL23" i="11"/>
  <c r="AM23" i="11"/>
  <c r="A24" i="11"/>
  <c r="C24" i="11"/>
  <c r="D24" i="11"/>
  <c r="E24" i="11"/>
  <c r="F24" i="11"/>
  <c r="G24" i="11"/>
  <c r="I24" i="11"/>
  <c r="J24" i="11"/>
  <c r="L24" i="11"/>
  <c r="M24" i="11"/>
  <c r="N24" i="11"/>
  <c r="P24" i="11"/>
  <c r="S24" i="11"/>
  <c r="U24" i="11"/>
  <c r="V24" i="11"/>
  <c r="X24" i="11"/>
  <c r="Y24" i="11"/>
  <c r="Z24" i="11"/>
  <c r="AB24" i="11"/>
  <c r="AD24" i="11"/>
  <c r="AE24" i="11"/>
  <c r="AF24" i="11"/>
  <c r="AG24" i="11"/>
  <c r="AH24" i="11"/>
  <c r="AI24" i="11"/>
  <c r="AJ24" i="11"/>
  <c r="AL24" i="11"/>
  <c r="AM24" i="11"/>
  <c r="A25" i="11"/>
  <c r="D25" i="11"/>
  <c r="E25" i="11"/>
  <c r="F25" i="11"/>
  <c r="G25" i="11"/>
  <c r="I25" i="11"/>
  <c r="J25" i="11"/>
  <c r="L25" i="11"/>
  <c r="M25" i="11"/>
  <c r="N25" i="11"/>
  <c r="P25" i="11"/>
  <c r="S25" i="11"/>
  <c r="U25" i="11"/>
  <c r="V25" i="11"/>
  <c r="X25" i="11"/>
  <c r="Y25" i="11"/>
  <c r="Z25" i="11"/>
  <c r="AB25" i="11"/>
  <c r="AD25" i="11"/>
  <c r="AE25" i="11"/>
  <c r="AF25" i="11"/>
  <c r="AG25" i="11"/>
  <c r="AH25" i="11"/>
  <c r="AI25" i="11"/>
  <c r="AJ25" i="11"/>
  <c r="AL25" i="11"/>
  <c r="AM25" i="11"/>
  <c r="A26" i="11"/>
  <c r="D26" i="11"/>
  <c r="E26" i="11"/>
  <c r="F26" i="11"/>
  <c r="G26" i="11"/>
  <c r="I26" i="11"/>
  <c r="J26" i="11"/>
  <c r="L26" i="11"/>
  <c r="M26" i="11"/>
  <c r="N26" i="11"/>
  <c r="P26" i="11"/>
  <c r="S26" i="11"/>
  <c r="U26" i="11"/>
  <c r="V26" i="11"/>
  <c r="X26" i="11"/>
  <c r="Y26" i="11"/>
  <c r="Z26" i="11"/>
  <c r="AB26" i="11"/>
  <c r="AD26" i="11"/>
  <c r="AE26" i="11"/>
  <c r="AF26" i="11"/>
  <c r="AG26" i="11"/>
  <c r="AH26" i="11"/>
  <c r="AI26" i="11"/>
  <c r="AJ26" i="11"/>
  <c r="AL26" i="11"/>
  <c r="AM26" i="11"/>
  <c r="A27" i="11"/>
  <c r="D27" i="11"/>
  <c r="E27" i="11"/>
  <c r="F27" i="11"/>
  <c r="G27" i="11"/>
  <c r="I27" i="11"/>
  <c r="J27" i="11"/>
  <c r="L27" i="11"/>
  <c r="M27" i="11"/>
  <c r="N27" i="11"/>
  <c r="P27" i="11"/>
  <c r="S27" i="11"/>
  <c r="U27" i="11"/>
  <c r="V27" i="11"/>
  <c r="X27" i="11"/>
  <c r="Y27" i="11"/>
  <c r="Z27" i="11"/>
  <c r="AB27" i="11"/>
  <c r="AD27" i="11"/>
  <c r="AE27" i="11"/>
  <c r="AF27" i="11"/>
  <c r="AG27" i="11"/>
  <c r="AH27" i="11"/>
  <c r="AI27" i="11"/>
  <c r="AJ27" i="11"/>
  <c r="AL27" i="11"/>
  <c r="AM27" i="11"/>
  <c r="A28" i="11"/>
  <c r="D28" i="11"/>
  <c r="E28" i="11"/>
  <c r="F28" i="11"/>
  <c r="G28" i="11"/>
  <c r="I28" i="11"/>
  <c r="J28" i="11"/>
  <c r="L28" i="11"/>
  <c r="M28" i="11"/>
  <c r="N28" i="11"/>
  <c r="P28" i="11"/>
  <c r="S28" i="11"/>
  <c r="U28" i="11"/>
  <c r="V28" i="11"/>
  <c r="X28" i="11"/>
  <c r="Y28" i="11"/>
  <c r="Z28" i="11"/>
  <c r="AB28" i="11"/>
  <c r="AD28" i="11"/>
  <c r="AE28" i="11"/>
  <c r="AF28" i="11"/>
  <c r="AG28" i="11"/>
  <c r="AH28" i="11"/>
  <c r="AI28" i="11"/>
  <c r="AJ28" i="11"/>
  <c r="AL28" i="11"/>
  <c r="AM28" i="11"/>
  <c r="A29" i="11"/>
  <c r="D29" i="11"/>
  <c r="E29" i="11"/>
  <c r="F29" i="11"/>
  <c r="G29" i="11"/>
  <c r="I29" i="11"/>
  <c r="J29" i="11"/>
  <c r="L29" i="11"/>
  <c r="M29" i="11"/>
  <c r="N29" i="11"/>
  <c r="P29" i="11"/>
  <c r="S29" i="11"/>
  <c r="U29" i="11"/>
  <c r="V29" i="11"/>
  <c r="X29" i="11"/>
  <c r="Y29" i="11"/>
  <c r="Z29" i="11"/>
  <c r="AB29" i="11"/>
  <c r="AD29" i="11"/>
  <c r="AE29" i="11"/>
  <c r="AF29" i="11"/>
  <c r="AG29" i="11"/>
  <c r="AH29" i="11"/>
  <c r="AI29" i="11"/>
  <c r="AJ29" i="11"/>
  <c r="AL29" i="11"/>
  <c r="AM29" i="11"/>
  <c r="A30" i="11"/>
  <c r="D30" i="11"/>
  <c r="E30" i="11"/>
  <c r="F30" i="11"/>
  <c r="G30" i="11"/>
  <c r="I30" i="11"/>
  <c r="J30" i="11"/>
  <c r="L30" i="11"/>
  <c r="M30" i="11"/>
  <c r="N30" i="11"/>
  <c r="P30" i="11"/>
  <c r="S30" i="11"/>
  <c r="U30" i="11"/>
  <c r="V30" i="11"/>
  <c r="X30" i="11"/>
  <c r="Y30" i="11"/>
  <c r="Z30" i="11"/>
  <c r="AB30" i="11"/>
  <c r="AD30" i="11"/>
  <c r="AE30" i="11"/>
  <c r="AF30" i="11"/>
  <c r="AG30" i="11"/>
  <c r="AH30" i="11"/>
  <c r="AI30" i="11"/>
  <c r="AJ30" i="11"/>
  <c r="AL30" i="11"/>
  <c r="AM30" i="11"/>
  <c r="A31" i="11"/>
  <c r="D31" i="11"/>
  <c r="E31" i="11"/>
  <c r="F31" i="11"/>
  <c r="G31" i="11"/>
  <c r="I31" i="11"/>
  <c r="J31" i="11"/>
  <c r="L31" i="11"/>
  <c r="M31" i="11"/>
  <c r="N31" i="11"/>
  <c r="P31" i="11"/>
  <c r="S31" i="11"/>
  <c r="U31" i="11"/>
  <c r="V31" i="11"/>
  <c r="X31" i="11"/>
  <c r="Y31" i="11"/>
  <c r="Z31" i="11"/>
  <c r="AB31" i="11"/>
  <c r="AD31" i="11"/>
  <c r="AE31" i="11"/>
  <c r="AF31" i="11"/>
  <c r="AG31" i="11"/>
  <c r="AH31" i="11"/>
  <c r="AI31" i="11"/>
  <c r="AJ31" i="11"/>
  <c r="AL31" i="11"/>
  <c r="AM31" i="11"/>
  <c r="A32" i="11"/>
  <c r="D32" i="11"/>
  <c r="E32" i="11"/>
  <c r="F32" i="11"/>
  <c r="G32" i="11"/>
  <c r="I32" i="11"/>
  <c r="J32" i="11"/>
  <c r="L32" i="11"/>
  <c r="M32" i="11"/>
  <c r="N32" i="11"/>
  <c r="P32" i="11"/>
  <c r="S32" i="11"/>
  <c r="U32" i="11"/>
  <c r="V32" i="11"/>
  <c r="X32" i="11"/>
  <c r="Y32" i="11"/>
  <c r="Z32" i="11"/>
  <c r="AB32" i="11"/>
  <c r="AD32" i="11"/>
  <c r="AE32" i="11"/>
  <c r="AF32" i="11"/>
  <c r="AG32" i="11"/>
  <c r="AH32" i="11"/>
  <c r="AI32" i="11"/>
  <c r="AJ32" i="11"/>
  <c r="AL32" i="11"/>
  <c r="AM32" i="11"/>
  <c r="A33" i="11"/>
  <c r="D33" i="11"/>
  <c r="E33" i="11"/>
  <c r="F33" i="11"/>
  <c r="G33" i="11"/>
  <c r="I33" i="11"/>
  <c r="J33" i="11"/>
  <c r="L33" i="11"/>
  <c r="M33" i="11"/>
  <c r="N33" i="11"/>
  <c r="P33" i="11"/>
  <c r="S33" i="11"/>
  <c r="U33" i="11"/>
  <c r="V33" i="11"/>
  <c r="X33" i="11"/>
  <c r="Y33" i="11"/>
  <c r="Z33" i="11"/>
  <c r="AB33" i="11"/>
  <c r="AD33" i="11"/>
  <c r="AE33" i="11"/>
  <c r="AF33" i="11"/>
  <c r="AG33" i="11"/>
  <c r="AH33" i="11"/>
  <c r="AI33" i="11"/>
  <c r="AJ33" i="11"/>
  <c r="AL33" i="11"/>
  <c r="AM33" i="11"/>
  <c r="A34" i="11"/>
  <c r="D34" i="11"/>
  <c r="E34" i="11"/>
  <c r="F34" i="11"/>
  <c r="G34" i="11"/>
  <c r="I34" i="11"/>
  <c r="J34" i="11"/>
  <c r="L34" i="11"/>
  <c r="M34" i="11"/>
  <c r="N34" i="11"/>
  <c r="P34" i="11"/>
  <c r="S34" i="11"/>
  <c r="U34" i="11"/>
  <c r="V34" i="11"/>
  <c r="X34" i="11"/>
  <c r="Y34" i="11"/>
  <c r="Z34" i="11"/>
  <c r="AB34" i="11"/>
  <c r="AD34" i="11"/>
  <c r="AE34" i="11"/>
  <c r="AF34" i="11"/>
  <c r="AG34" i="11"/>
  <c r="AH34" i="11"/>
  <c r="AI34" i="11"/>
  <c r="AJ34" i="11"/>
  <c r="AL34" i="11"/>
  <c r="AM34" i="11"/>
  <c r="A35" i="11"/>
  <c r="D35" i="11"/>
  <c r="E35" i="11"/>
  <c r="F35" i="11"/>
  <c r="G35" i="11"/>
  <c r="I35" i="11"/>
  <c r="J35" i="11"/>
  <c r="L35" i="11"/>
  <c r="M35" i="11"/>
  <c r="N35" i="11"/>
  <c r="P35" i="11"/>
  <c r="S35" i="11"/>
  <c r="U35" i="11"/>
  <c r="V35" i="11"/>
  <c r="X35" i="11"/>
  <c r="Y35" i="11"/>
  <c r="Z35" i="11"/>
  <c r="AB35" i="11"/>
  <c r="AD35" i="11"/>
  <c r="AE35" i="11"/>
  <c r="AF35" i="11"/>
  <c r="AG35" i="11"/>
  <c r="AH35" i="11"/>
  <c r="AI35" i="11"/>
  <c r="AJ35" i="11"/>
  <c r="AL35" i="11"/>
  <c r="AM35" i="11"/>
  <c r="A36" i="11"/>
  <c r="D36" i="11"/>
  <c r="E36" i="11"/>
  <c r="F36" i="11"/>
  <c r="G36" i="11"/>
  <c r="I36" i="11"/>
  <c r="J36" i="11"/>
  <c r="L36" i="11"/>
  <c r="M36" i="11"/>
  <c r="N36" i="11"/>
  <c r="P36" i="11"/>
  <c r="S36" i="11"/>
  <c r="U36" i="11"/>
  <c r="V36" i="11"/>
  <c r="X36" i="11"/>
  <c r="Y36" i="11"/>
  <c r="Z36" i="11"/>
  <c r="AB36" i="11"/>
  <c r="AD36" i="11"/>
  <c r="AE36" i="11"/>
  <c r="AF36" i="11"/>
  <c r="AG36" i="11"/>
  <c r="AH36" i="11"/>
  <c r="AI36" i="11"/>
  <c r="AJ36" i="11"/>
  <c r="AL36" i="11"/>
  <c r="AM36" i="11"/>
  <c r="A37" i="11"/>
  <c r="D37" i="11"/>
  <c r="E37" i="11"/>
  <c r="F37" i="11"/>
  <c r="G37" i="11"/>
  <c r="I37" i="11"/>
  <c r="J37" i="11"/>
  <c r="L37" i="11"/>
  <c r="M37" i="11"/>
  <c r="N37" i="11"/>
  <c r="P37" i="11"/>
  <c r="S37" i="11"/>
  <c r="U37" i="11"/>
  <c r="V37" i="11"/>
  <c r="X37" i="11"/>
  <c r="Y37" i="11"/>
  <c r="Z37" i="11"/>
  <c r="AB37" i="11"/>
  <c r="AD37" i="11"/>
  <c r="AE37" i="11"/>
  <c r="AF37" i="11"/>
  <c r="AG37" i="11"/>
  <c r="AH37" i="11"/>
  <c r="AI37" i="11"/>
  <c r="AJ37" i="11"/>
  <c r="AL37" i="11"/>
  <c r="AM37" i="11"/>
  <c r="A38" i="11"/>
  <c r="D38" i="11"/>
  <c r="E38" i="11"/>
  <c r="F38" i="11"/>
  <c r="G38" i="11"/>
  <c r="I38" i="11"/>
  <c r="J38" i="11"/>
  <c r="L38" i="11"/>
  <c r="M38" i="11"/>
  <c r="N38" i="11"/>
  <c r="P38" i="11"/>
  <c r="S38" i="11"/>
  <c r="U38" i="11"/>
  <c r="V38" i="11"/>
  <c r="X38" i="11"/>
  <c r="Y38" i="11"/>
  <c r="Z38" i="11"/>
  <c r="AB38" i="11"/>
  <c r="AD38" i="11"/>
  <c r="AE38" i="11"/>
  <c r="AF38" i="11"/>
  <c r="AG38" i="11"/>
  <c r="AH38" i="11"/>
  <c r="AI38" i="11"/>
  <c r="AJ38" i="11"/>
  <c r="AL38" i="11"/>
  <c r="AM38" i="11"/>
  <c r="A39" i="11"/>
  <c r="D39" i="11"/>
  <c r="E39" i="11"/>
  <c r="F39" i="11"/>
  <c r="G39" i="11"/>
  <c r="I39" i="11"/>
  <c r="J39" i="11"/>
  <c r="L39" i="11"/>
  <c r="M39" i="11"/>
  <c r="N39" i="11"/>
  <c r="P39" i="11"/>
  <c r="S39" i="11"/>
  <c r="U39" i="11"/>
  <c r="V39" i="11"/>
  <c r="X39" i="11"/>
  <c r="Y39" i="11"/>
  <c r="Z39" i="11"/>
  <c r="AB39" i="11"/>
  <c r="AD39" i="11"/>
  <c r="AE39" i="11"/>
  <c r="AF39" i="11"/>
  <c r="AG39" i="11"/>
  <c r="AH39" i="11"/>
  <c r="AI39" i="11"/>
  <c r="AJ39" i="11"/>
  <c r="AL39" i="11"/>
  <c r="AM39" i="11"/>
  <c r="D40" i="11"/>
  <c r="E40" i="11"/>
  <c r="G40" i="11"/>
  <c r="J40" i="11"/>
  <c r="L40" i="11"/>
  <c r="M40" i="11"/>
  <c r="P40" i="11"/>
  <c r="S40" i="11"/>
  <c r="U40" i="11"/>
  <c r="X40" i="11"/>
  <c r="Y40" i="11"/>
  <c r="Z40" i="11"/>
  <c r="AB40" i="11"/>
  <c r="AD40" i="11"/>
  <c r="AE40" i="11"/>
  <c r="AG40" i="11"/>
  <c r="AI40" i="11"/>
  <c r="AL40" i="11"/>
  <c r="D41" i="11"/>
  <c r="E41" i="11"/>
  <c r="G41" i="11"/>
  <c r="J41" i="11"/>
  <c r="L41" i="11"/>
  <c r="M41" i="11"/>
  <c r="P41" i="11"/>
  <c r="S41" i="11"/>
  <c r="U41" i="11"/>
  <c r="X41" i="11"/>
  <c r="Y41" i="11"/>
  <c r="Z41" i="11"/>
  <c r="AB41" i="11"/>
  <c r="AD41" i="11"/>
  <c r="AE41" i="11"/>
  <c r="AF41" i="11"/>
  <c r="AG41" i="11"/>
  <c r="AH41" i="11"/>
  <c r="AI41" i="11"/>
  <c r="AJ41" i="11"/>
  <c r="AL41" i="11"/>
  <c r="AM41" i="11"/>
  <c r="B43" i="11"/>
  <c r="C43" i="11"/>
  <c r="D43" i="11"/>
  <c r="F43" i="11"/>
  <c r="H43" i="11"/>
  <c r="I43" i="11"/>
  <c r="K43" i="11"/>
  <c r="L43" i="11"/>
  <c r="M43" i="11"/>
  <c r="N43" i="11"/>
  <c r="Q43" i="11"/>
  <c r="R43" i="11"/>
  <c r="T43" i="11"/>
  <c r="U43" i="11"/>
  <c r="V43" i="11"/>
  <c r="X43" i="11"/>
  <c r="Y43" i="11"/>
  <c r="Z43" i="11"/>
  <c r="AA43" i="11"/>
  <c r="AC43" i="11"/>
  <c r="AD43" i="11"/>
  <c r="AE43" i="11"/>
  <c r="AF43" i="11"/>
  <c r="AG43" i="11"/>
  <c r="AH43" i="11"/>
  <c r="AI43" i="11"/>
  <c r="AJ43" i="11"/>
  <c r="AL43" i="11"/>
  <c r="AM43" i="11"/>
  <c r="H44" i="11"/>
  <c r="I44" i="11"/>
  <c r="T44" i="11"/>
  <c r="AC44" i="11"/>
  <c r="R45" i="11"/>
  <c r="G48" i="11"/>
  <c r="G50" i="11"/>
  <c r="F52" i="11"/>
  <c r="G52" i="11"/>
  <c r="F53" i="11"/>
  <c r="F54" i="11"/>
  <c r="F55" i="11"/>
  <c r="D11" i="7"/>
  <c r="E11" i="7"/>
  <c r="F11" i="7"/>
  <c r="G11" i="7"/>
  <c r="J11" i="7"/>
  <c r="L11" i="7"/>
  <c r="M11" i="7"/>
  <c r="P11" i="7"/>
  <c r="R11" i="7"/>
  <c r="T11" i="7"/>
  <c r="W11" i="7"/>
  <c r="X11" i="7"/>
  <c r="Y11" i="7"/>
  <c r="AA11" i="7"/>
  <c r="AC11" i="7"/>
  <c r="AD11" i="7"/>
  <c r="AF11" i="7"/>
  <c r="AH11" i="7"/>
  <c r="AK11" i="7"/>
  <c r="A12" i="7"/>
  <c r="D12" i="7"/>
  <c r="E12" i="7"/>
  <c r="G12" i="7"/>
  <c r="J12" i="7"/>
  <c r="L12" i="7"/>
  <c r="M12" i="7"/>
  <c r="N12" i="7"/>
  <c r="P12" i="7"/>
  <c r="R12" i="7"/>
  <c r="T12" i="7"/>
  <c r="U12" i="7"/>
  <c r="W12" i="7"/>
  <c r="X12" i="7"/>
  <c r="Y12" i="7"/>
  <c r="AA12" i="7"/>
  <c r="AC12" i="7"/>
  <c r="AD12" i="7"/>
  <c r="AE12" i="7"/>
  <c r="AF12" i="7"/>
  <c r="AG12" i="7"/>
  <c r="AH12" i="7"/>
  <c r="AI12" i="7"/>
  <c r="AK12" i="7"/>
  <c r="AL12" i="7"/>
  <c r="A13" i="7"/>
  <c r="D13" i="7"/>
  <c r="E13" i="7"/>
  <c r="G13" i="7"/>
  <c r="J13" i="7"/>
  <c r="L13" i="7"/>
  <c r="M13" i="7"/>
  <c r="N13" i="7"/>
  <c r="P13" i="7"/>
  <c r="R13" i="7"/>
  <c r="T13" i="7"/>
  <c r="U13" i="7"/>
  <c r="W13" i="7"/>
  <c r="X13" i="7"/>
  <c r="Y13" i="7"/>
  <c r="AA13" i="7"/>
  <c r="AC13" i="7"/>
  <c r="AD13" i="7"/>
  <c r="AE13" i="7"/>
  <c r="AF13" i="7"/>
  <c r="AG13" i="7"/>
  <c r="AH13" i="7"/>
  <c r="AI13" i="7"/>
  <c r="AK13" i="7"/>
  <c r="AL13" i="7"/>
  <c r="A14" i="7"/>
  <c r="D14" i="7"/>
  <c r="E14" i="7"/>
  <c r="G14" i="7"/>
  <c r="J14" i="7"/>
  <c r="L14" i="7"/>
  <c r="M14" i="7"/>
  <c r="N14" i="7"/>
  <c r="P14" i="7"/>
  <c r="R14" i="7"/>
  <c r="T14" i="7"/>
  <c r="U14" i="7"/>
  <c r="W14" i="7"/>
  <c r="X14" i="7"/>
  <c r="Y14" i="7"/>
  <c r="AA14" i="7"/>
  <c r="AC14" i="7"/>
  <c r="AD14" i="7"/>
  <c r="AE14" i="7"/>
  <c r="AF14" i="7"/>
  <c r="AG14" i="7"/>
  <c r="AH14" i="7"/>
  <c r="AI14" i="7"/>
  <c r="AK14" i="7"/>
  <c r="AL14" i="7"/>
  <c r="A15" i="7"/>
  <c r="D15" i="7"/>
  <c r="E15" i="7"/>
  <c r="G15" i="7"/>
  <c r="J15" i="7"/>
  <c r="L15" i="7"/>
  <c r="M15" i="7"/>
  <c r="N15" i="7"/>
  <c r="P15" i="7"/>
  <c r="R15" i="7"/>
  <c r="T15" i="7"/>
  <c r="U15" i="7"/>
  <c r="W15" i="7"/>
  <c r="X15" i="7"/>
  <c r="Y15" i="7"/>
  <c r="AA15" i="7"/>
  <c r="AC15" i="7"/>
  <c r="AD15" i="7"/>
  <c r="AE15" i="7"/>
  <c r="AF15" i="7"/>
  <c r="AG15" i="7"/>
  <c r="AH15" i="7"/>
  <c r="AI15" i="7"/>
  <c r="AK15" i="7"/>
  <c r="AL15" i="7"/>
  <c r="A16" i="7"/>
  <c r="D16" i="7"/>
  <c r="E16" i="7"/>
  <c r="G16" i="7"/>
  <c r="J16" i="7"/>
  <c r="L16" i="7"/>
  <c r="M16" i="7"/>
  <c r="N16" i="7"/>
  <c r="P16" i="7"/>
  <c r="R16" i="7"/>
  <c r="T16" i="7"/>
  <c r="U16" i="7"/>
  <c r="W16" i="7"/>
  <c r="X16" i="7"/>
  <c r="Y16" i="7"/>
  <c r="AA16" i="7"/>
  <c r="AC16" i="7"/>
  <c r="AD16" i="7"/>
  <c r="AE16" i="7"/>
  <c r="AF16" i="7"/>
  <c r="AG16" i="7"/>
  <c r="AH16" i="7"/>
  <c r="AI16" i="7"/>
  <c r="AK16" i="7"/>
  <c r="AL16" i="7"/>
  <c r="A17" i="7"/>
  <c r="D17" i="7"/>
  <c r="E17" i="7"/>
  <c r="G17" i="7"/>
  <c r="J17" i="7"/>
  <c r="L17" i="7"/>
  <c r="M17" i="7"/>
  <c r="N17" i="7"/>
  <c r="P17" i="7"/>
  <c r="R17" i="7"/>
  <c r="T17" i="7"/>
  <c r="U17" i="7"/>
  <c r="W17" i="7"/>
  <c r="X17" i="7"/>
  <c r="Y17" i="7"/>
  <c r="AA17" i="7"/>
  <c r="AC17" i="7"/>
  <c r="AD17" i="7"/>
  <c r="AE17" i="7"/>
  <c r="AF17" i="7"/>
  <c r="AG17" i="7"/>
  <c r="AH17" i="7"/>
  <c r="AI17" i="7"/>
  <c r="AK17" i="7"/>
  <c r="AL17" i="7"/>
  <c r="A18" i="7"/>
  <c r="D18" i="7"/>
  <c r="E18" i="7"/>
  <c r="G18" i="7"/>
  <c r="J18" i="7"/>
  <c r="L18" i="7"/>
  <c r="M18" i="7"/>
  <c r="N18" i="7"/>
  <c r="P18" i="7"/>
  <c r="R18" i="7"/>
  <c r="T18" i="7"/>
  <c r="U18" i="7"/>
  <c r="W18" i="7"/>
  <c r="X18" i="7"/>
  <c r="Y18" i="7"/>
  <c r="AA18" i="7"/>
  <c r="AC18" i="7"/>
  <c r="AD18" i="7"/>
  <c r="AE18" i="7"/>
  <c r="AF18" i="7"/>
  <c r="AG18" i="7"/>
  <c r="AH18" i="7"/>
  <c r="AI18" i="7"/>
  <c r="AK18" i="7"/>
  <c r="AL18" i="7"/>
  <c r="A19" i="7"/>
  <c r="D19" i="7"/>
  <c r="E19" i="7"/>
  <c r="G19" i="7"/>
  <c r="J19" i="7"/>
  <c r="L19" i="7"/>
  <c r="M19" i="7"/>
  <c r="N19" i="7"/>
  <c r="P19" i="7"/>
  <c r="R19" i="7"/>
  <c r="T19" i="7"/>
  <c r="U19" i="7"/>
  <c r="W19" i="7"/>
  <c r="X19" i="7"/>
  <c r="Y19" i="7"/>
  <c r="AA19" i="7"/>
  <c r="AC19" i="7"/>
  <c r="AD19" i="7"/>
  <c r="AE19" i="7"/>
  <c r="AF19" i="7"/>
  <c r="AG19" i="7"/>
  <c r="AH19" i="7"/>
  <c r="AI19" i="7"/>
  <c r="AK19" i="7"/>
  <c r="AL19" i="7"/>
  <c r="A20" i="7"/>
  <c r="D20" i="7"/>
  <c r="E20" i="7"/>
  <c r="G20" i="7"/>
  <c r="J20" i="7"/>
  <c r="L20" i="7"/>
  <c r="M20" i="7"/>
  <c r="N20" i="7"/>
  <c r="P20" i="7"/>
  <c r="R20" i="7"/>
  <c r="T20" i="7"/>
  <c r="U20" i="7"/>
  <c r="W20" i="7"/>
  <c r="X20" i="7"/>
  <c r="Y20" i="7"/>
  <c r="AA20" i="7"/>
  <c r="AC20" i="7"/>
  <c r="AD20" i="7"/>
  <c r="AE20" i="7"/>
  <c r="AF20" i="7"/>
  <c r="AG20" i="7"/>
  <c r="AH20" i="7"/>
  <c r="AI20" i="7"/>
  <c r="AK20" i="7"/>
  <c r="AL20" i="7"/>
  <c r="A21" i="7"/>
  <c r="D21" i="7"/>
  <c r="E21" i="7"/>
  <c r="G21" i="7"/>
  <c r="J21" i="7"/>
  <c r="L21" i="7"/>
  <c r="M21" i="7"/>
  <c r="N21" i="7"/>
  <c r="P21" i="7"/>
  <c r="R21" i="7"/>
  <c r="T21" i="7"/>
  <c r="U21" i="7"/>
  <c r="W21" i="7"/>
  <c r="X21" i="7"/>
  <c r="Y21" i="7"/>
  <c r="AA21" i="7"/>
  <c r="AC21" i="7"/>
  <c r="AD21" i="7"/>
  <c r="AE21" i="7"/>
  <c r="AF21" i="7"/>
  <c r="AG21" i="7"/>
  <c r="AH21" i="7"/>
  <c r="AI21" i="7"/>
  <c r="AK21" i="7"/>
  <c r="AL21" i="7"/>
  <c r="A22" i="7"/>
  <c r="D22" i="7"/>
  <c r="E22" i="7"/>
  <c r="G22" i="7"/>
  <c r="J22" i="7"/>
  <c r="L22" i="7"/>
  <c r="M22" i="7"/>
  <c r="N22" i="7"/>
  <c r="P22" i="7"/>
  <c r="R22" i="7"/>
  <c r="T22" i="7"/>
  <c r="U22" i="7"/>
  <c r="W22" i="7"/>
  <c r="X22" i="7"/>
  <c r="Y22" i="7"/>
  <c r="AA22" i="7"/>
  <c r="AC22" i="7"/>
  <c r="AD22" i="7"/>
  <c r="AE22" i="7"/>
  <c r="AF22" i="7"/>
  <c r="AG22" i="7"/>
  <c r="AH22" i="7"/>
  <c r="AI22" i="7"/>
  <c r="AK22" i="7"/>
  <c r="AL22" i="7"/>
  <c r="A23" i="7"/>
  <c r="D23" i="7"/>
  <c r="E23" i="7"/>
  <c r="G23" i="7"/>
  <c r="J23" i="7"/>
  <c r="L23" i="7"/>
  <c r="M23" i="7"/>
  <c r="N23" i="7"/>
  <c r="P23" i="7"/>
  <c r="R23" i="7"/>
  <c r="T23" i="7"/>
  <c r="U23" i="7"/>
  <c r="W23" i="7"/>
  <c r="X23" i="7"/>
  <c r="Y23" i="7"/>
  <c r="AA23" i="7"/>
  <c r="AC23" i="7"/>
  <c r="AD23" i="7"/>
  <c r="AE23" i="7"/>
  <c r="AF23" i="7"/>
  <c r="AG23" i="7"/>
  <c r="AH23" i="7"/>
  <c r="AI23" i="7"/>
  <c r="AK23" i="7"/>
  <c r="AL23" i="7"/>
  <c r="A24" i="7"/>
  <c r="D24" i="7"/>
  <c r="E24" i="7"/>
  <c r="G24" i="7"/>
  <c r="J24" i="7"/>
  <c r="L24" i="7"/>
  <c r="M24" i="7"/>
  <c r="N24" i="7"/>
  <c r="P24" i="7"/>
  <c r="R24" i="7"/>
  <c r="T24" i="7"/>
  <c r="U24" i="7"/>
  <c r="W24" i="7"/>
  <c r="X24" i="7"/>
  <c r="Y24" i="7"/>
  <c r="AA24" i="7"/>
  <c r="AC24" i="7"/>
  <c r="AD24" i="7"/>
  <c r="AE24" i="7"/>
  <c r="AF24" i="7"/>
  <c r="AG24" i="7"/>
  <c r="AH24" i="7"/>
  <c r="AI24" i="7"/>
  <c r="AK24" i="7"/>
  <c r="AL24" i="7"/>
  <c r="A25" i="7"/>
  <c r="D25" i="7"/>
  <c r="E25" i="7"/>
  <c r="G25" i="7"/>
  <c r="J25" i="7"/>
  <c r="K25" i="7"/>
  <c r="L25" i="7"/>
  <c r="M25" i="7"/>
  <c r="N25" i="7"/>
  <c r="P25" i="7"/>
  <c r="R25" i="7"/>
  <c r="T25" i="7"/>
  <c r="U25" i="7"/>
  <c r="W25" i="7"/>
  <c r="X25" i="7"/>
  <c r="Y25" i="7"/>
  <c r="AA25" i="7"/>
  <c r="AC25" i="7"/>
  <c r="AD25" i="7"/>
  <c r="AE25" i="7"/>
  <c r="AF25" i="7"/>
  <c r="AG25" i="7"/>
  <c r="AH25" i="7"/>
  <c r="AI25" i="7"/>
  <c r="AK25" i="7"/>
  <c r="AL25" i="7"/>
  <c r="A26" i="7"/>
  <c r="D26" i="7"/>
  <c r="E26" i="7"/>
  <c r="G26" i="7"/>
  <c r="J26" i="7"/>
  <c r="K26" i="7"/>
  <c r="L26" i="7"/>
  <c r="M26" i="7"/>
  <c r="N26" i="7"/>
  <c r="P26" i="7"/>
  <c r="R26" i="7"/>
  <c r="T26" i="7"/>
  <c r="U26" i="7"/>
  <c r="W26" i="7"/>
  <c r="X26" i="7"/>
  <c r="Y26" i="7"/>
  <c r="AA26" i="7"/>
  <c r="AC26" i="7"/>
  <c r="AD26" i="7"/>
  <c r="AE26" i="7"/>
  <c r="AF26" i="7"/>
  <c r="AG26" i="7"/>
  <c r="AH26" i="7"/>
  <c r="AI26" i="7"/>
  <c r="AK26" i="7"/>
  <c r="AL26" i="7"/>
  <c r="A27" i="7"/>
  <c r="D27" i="7"/>
  <c r="E27" i="7"/>
  <c r="G27" i="7"/>
  <c r="J27" i="7"/>
  <c r="K27" i="7"/>
  <c r="L27" i="7"/>
  <c r="M27" i="7"/>
  <c r="N27" i="7"/>
  <c r="P27" i="7"/>
  <c r="R27" i="7"/>
  <c r="T27" i="7"/>
  <c r="U27" i="7"/>
  <c r="W27" i="7"/>
  <c r="X27" i="7"/>
  <c r="Y27" i="7"/>
  <c r="AA27" i="7"/>
  <c r="AC27" i="7"/>
  <c r="AD27" i="7"/>
  <c r="AE27" i="7"/>
  <c r="AF27" i="7"/>
  <c r="AG27" i="7"/>
  <c r="AH27" i="7"/>
  <c r="AI27" i="7"/>
  <c r="AK27" i="7"/>
  <c r="AL27" i="7"/>
  <c r="A28" i="7"/>
  <c r="D28" i="7"/>
  <c r="E28" i="7"/>
  <c r="G28" i="7"/>
  <c r="J28" i="7"/>
  <c r="L28" i="7"/>
  <c r="M28" i="7"/>
  <c r="N28" i="7"/>
  <c r="P28" i="7"/>
  <c r="R28" i="7"/>
  <c r="T28" i="7"/>
  <c r="U28" i="7"/>
  <c r="W28" i="7"/>
  <c r="X28" i="7"/>
  <c r="Y28" i="7"/>
  <c r="AA28" i="7"/>
  <c r="AC28" i="7"/>
  <c r="AD28" i="7"/>
  <c r="AE28" i="7"/>
  <c r="AF28" i="7"/>
  <c r="AG28" i="7"/>
  <c r="AH28" i="7"/>
  <c r="AI28" i="7"/>
  <c r="AK28" i="7"/>
  <c r="AL28" i="7"/>
  <c r="A29" i="7"/>
  <c r="D29" i="7"/>
  <c r="E29" i="7"/>
  <c r="G29" i="7"/>
  <c r="J29" i="7"/>
  <c r="L29" i="7"/>
  <c r="M29" i="7"/>
  <c r="N29" i="7"/>
  <c r="P29" i="7"/>
  <c r="R29" i="7"/>
  <c r="T29" i="7"/>
  <c r="U29" i="7"/>
  <c r="W29" i="7"/>
  <c r="X29" i="7"/>
  <c r="Y29" i="7"/>
  <c r="AA29" i="7"/>
  <c r="AC29" i="7"/>
  <c r="AD29" i="7"/>
  <c r="AE29" i="7"/>
  <c r="AF29" i="7"/>
  <c r="AG29" i="7"/>
  <c r="AH29" i="7"/>
  <c r="AI29" i="7"/>
  <c r="AK29" i="7"/>
  <c r="AL29" i="7"/>
  <c r="A30" i="7"/>
  <c r="D30" i="7"/>
  <c r="E30" i="7"/>
  <c r="G30" i="7"/>
  <c r="J30" i="7"/>
  <c r="L30" i="7"/>
  <c r="M30" i="7"/>
  <c r="N30" i="7"/>
  <c r="P30" i="7"/>
  <c r="R30" i="7"/>
  <c r="T30" i="7"/>
  <c r="U30" i="7"/>
  <c r="W30" i="7"/>
  <c r="X30" i="7"/>
  <c r="Y30" i="7"/>
  <c r="AA30" i="7"/>
  <c r="AC30" i="7"/>
  <c r="AD30" i="7"/>
  <c r="AE30" i="7"/>
  <c r="AF30" i="7"/>
  <c r="AG30" i="7"/>
  <c r="AH30" i="7"/>
  <c r="AI30" i="7"/>
  <c r="AK30" i="7"/>
  <c r="AL30" i="7"/>
  <c r="A31" i="7"/>
  <c r="D31" i="7"/>
  <c r="E31" i="7"/>
  <c r="G31" i="7"/>
  <c r="J31" i="7"/>
  <c r="L31" i="7"/>
  <c r="M31" i="7"/>
  <c r="N31" i="7"/>
  <c r="P31" i="7"/>
  <c r="R31" i="7"/>
  <c r="T31" i="7"/>
  <c r="U31" i="7"/>
  <c r="W31" i="7"/>
  <c r="X31" i="7"/>
  <c r="Y31" i="7"/>
  <c r="AA31" i="7"/>
  <c r="AC31" i="7"/>
  <c r="AD31" i="7"/>
  <c r="AE31" i="7"/>
  <c r="AF31" i="7"/>
  <c r="AG31" i="7"/>
  <c r="AH31" i="7"/>
  <c r="AI31" i="7"/>
  <c r="AK31" i="7"/>
  <c r="AL31" i="7"/>
  <c r="A32" i="7"/>
  <c r="D32" i="7"/>
  <c r="E32" i="7"/>
  <c r="G32" i="7"/>
  <c r="J32" i="7"/>
  <c r="L32" i="7"/>
  <c r="M32" i="7"/>
  <c r="N32" i="7"/>
  <c r="P32" i="7"/>
  <c r="R32" i="7"/>
  <c r="T32" i="7"/>
  <c r="U32" i="7"/>
  <c r="W32" i="7"/>
  <c r="X32" i="7"/>
  <c r="Y32" i="7"/>
  <c r="AA32" i="7"/>
  <c r="AC32" i="7"/>
  <c r="AD32" i="7"/>
  <c r="AE32" i="7"/>
  <c r="AF32" i="7"/>
  <c r="AG32" i="7"/>
  <c r="AH32" i="7"/>
  <c r="AI32" i="7"/>
  <c r="AK32" i="7"/>
  <c r="AL32" i="7"/>
  <c r="A33" i="7"/>
  <c r="D33" i="7"/>
  <c r="E33" i="7"/>
  <c r="G33" i="7"/>
  <c r="J33" i="7"/>
  <c r="L33" i="7"/>
  <c r="M33" i="7"/>
  <c r="N33" i="7"/>
  <c r="P33" i="7"/>
  <c r="R33" i="7"/>
  <c r="T33" i="7"/>
  <c r="U33" i="7"/>
  <c r="W33" i="7"/>
  <c r="X33" i="7"/>
  <c r="Y33" i="7"/>
  <c r="AA33" i="7"/>
  <c r="AC33" i="7"/>
  <c r="AD33" i="7"/>
  <c r="AE33" i="7"/>
  <c r="AF33" i="7"/>
  <c r="AG33" i="7"/>
  <c r="AH33" i="7"/>
  <c r="AI33" i="7"/>
  <c r="AK33" i="7"/>
  <c r="AL33" i="7"/>
  <c r="A34" i="7"/>
  <c r="D34" i="7"/>
  <c r="E34" i="7"/>
  <c r="G34" i="7"/>
  <c r="J34" i="7"/>
  <c r="L34" i="7"/>
  <c r="M34" i="7"/>
  <c r="N34" i="7"/>
  <c r="P34" i="7"/>
  <c r="R34" i="7"/>
  <c r="T34" i="7"/>
  <c r="U34" i="7"/>
  <c r="W34" i="7"/>
  <c r="X34" i="7"/>
  <c r="Y34" i="7"/>
  <c r="AA34" i="7"/>
  <c r="AC34" i="7"/>
  <c r="AD34" i="7"/>
  <c r="AE34" i="7"/>
  <c r="AF34" i="7"/>
  <c r="AG34" i="7"/>
  <c r="AH34" i="7"/>
  <c r="AI34" i="7"/>
  <c r="AK34" i="7"/>
  <c r="AL34" i="7"/>
  <c r="A35" i="7"/>
  <c r="D35" i="7"/>
  <c r="E35" i="7"/>
  <c r="G35" i="7"/>
  <c r="J35" i="7"/>
  <c r="L35" i="7"/>
  <c r="M35" i="7"/>
  <c r="N35" i="7"/>
  <c r="P35" i="7"/>
  <c r="R35" i="7"/>
  <c r="T35" i="7"/>
  <c r="U35" i="7"/>
  <c r="W35" i="7"/>
  <c r="X35" i="7"/>
  <c r="Y35" i="7"/>
  <c r="AA35" i="7"/>
  <c r="AC35" i="7"/>
  <c r="AD35" i="7"/>
  <c r="AE35" i="7"/>
  <c r="AF35" i="7"/>
  <c r="AG35" i="7"/>
  <c r="AH35" i="7"/>
  <c r="AI35" i="7"/>
  <c r="AK35" i="7"/>
  <c r="AL35" i="7"/>
  <c r="A36" i="7"/>
  <c r="D36" i="7"/>
  <c r="E36" i="7"/>
  <c r="G36" i="7"/>
  <c r="J36" i="7"/>
  <c r="L36" i="7"/>
  <c r="M36" i="7"/>
  <c r="N36" i="7"/>
  <c r="P36" i="7"/>
  <c r="R36" i="7"/>
  <c r="T36" i="7"/>
  <c r="U36" i="7"/>
  <c r="W36" i="7"/>
  <c r="X36" i="7"/>
  <c r="Y36" i="7"/>
  <c r="AA36" i="7"/>
  <c r="AC36" i="7"/>
  <c r="AD36" i="7"/>
  <c r="AE36" i="7"/>
  <c r="AF36" i="7"/>
  <c r="AG36" i="7"/>
  <c r="AH36" i="7"/>
  <c r="AI36" i="7"/>
  <c r="AK36" i="7"/>
  <c r="AL36" i="7"/>
  <c r="A37" i="7"/>
  <c r="D37" i="7"/>
  <c r="E37" i="7"/>
  <c r="G37" i="7"/>
  <c r="J37" i="7"/>
  <c r="L37" i="7"/>
  <c r="M37" i="7"/>
  <c r="N37" i="7"/>
  <c r="P37" i="7"/>
  <c r="R37" i="7"/>
  <c r="T37" i="7"/>
  <c r="U37" i="7"/>
  <c r="W37" i="7"/>
  <c r="X37" i="7"/>
  <c r="Y37" i="7"/>
  <c r="AA37" i="7"/>
  <c r="AC37" i="7"/>
  <c r="AD37" i="7"/>
  <c r="AE37" i="7"/>
  <c r="AF37" i="7"/>
  <c r="AG37" i="7"/>
  <c r="AH37" i="7"/>
  <c r="AI37" i="7"/>
  <c r="AK37" i="7"/>
  <c r="AL37" i="7"/>
  <c r="A38" i="7"/>
  <c r="D38" i="7"/>
  <c r="E38" i="7"/>
  <c r="G38" i="7"/>
  <c r="J38" i="7"/>
  <c r="L38" i="7"/>
  <c r="M38" i="7"/>
  <c r="N38" i="7"/>
  <c r="P38" i="7"/>
  <c r="R38" i="7"/>
  <c r="T38" i="7"/>
  <c r="U38" i="7"/>
  <c r="W38" i="7"/>
  <c r="X38" i="7"/>
  <c r="Y38" i="7"/>
  <c r="AA38" i="7"/>
  <c r="AC38" i="7"/>
  <c r="AD38" i="7"/>
  <c r="AE38" i="7"/>
  <c r="AF38" i="7"/>
  <c r="AG38" i="7"/>
  <c r="AH38" i="7"/>
  <c r="AI38" i="7"/>
  <c r="AK38" i="7"/>
  <c r="AL38" i="7"/>
  <c r="A39" i="7"/>
  <c r="D39" i="7"/>
  <c r="E39" i="7"/>
  <c r="G39" i="7"/>
  <c r="J39" i="7"/>
  <c r="L39" i="7"/>
  <c r="M39" i="7"/>
  <c r="N39" i="7"/>
  <c r="P39" i="7"/>
  <c r="R39" i="7"/>
  <c r="T39" i="7"/>
  <c r="U39" i="7"/>
  <c r="W39" i="7"/>
  <c r="X39" i="7"/>
  <c r="Y39" i="7"/>
  <c r="AA39" i="7"/>
  <c r="AC39" i="7"/>
  <c r="AD39" i="7"/>
  <c r="AE39" i="7"/>
  <c r="AF39" i="7"/>
  <c r="AG39" i="7"/>
  <c r="AH39" i="7"/>
  <c r="AI39" i="7"/>
  <c r="AK39" i="7"/>
  <c r="AL39" i="7"/>
  <c r="A40" i="7"/>
  <c r="D40" i="7"/>
  <c r="E40" i="7"/>
  <c r="G40" i="7"/>
  <c r="J40" i="7"/>
  <c r="L40" i="7"/>
  <c r="M40" i="7"/>
  <c r="N40" i="7"/>
  <c r="P40" i="7"/>
  <c r="R40" i="7"/>
  <c r="T40" i="7"/>
  <c r="U40" i="7"/>
  <c r="W40" i="7"/>
  <c r="X40" i="7"/>
  <c r="Y40" i="7"/>
  <c r="AA40" i="7"/>
  <c r="AC40" i="7"/>
  <c r="AD40" i="7"/>
  <c r="AE40" i="7"/>
  <c r="AF40" i="7"/>
  <c r="AG40" i="7"/>
  <c r="AH40" i="7"/>
  <c r="AI40" i="7"/>
  <c r="AK40" i="7"/>
  <c r="AL40" i="7"/>
  <c r="A41" i="7"/>
  <c r="D41" i="7"/>
  <c r="E41" i="7"/>
  <c r="G41" i="7"/>
  <c r="J41" i="7"/>
  <c r="L41" i="7"/>
  <c r="M41" i="7"/>
  <c r="N41" i="7"/>
  <c r="P41" i="7"/>
  <c r="R41" i="7"/>
  <c r="T41" i="7"/>
  <c r="U41" i="7"/>
  <c r="W41" i="7"/>
  <c r="X41" i="7"/>
  <c r="Y41" i="7"/>
  <c r="AA41" i="7"/>
  <c r="AC41" i="7"/>
  <c r="AD41" i="7"/>
  <c r="AE41" i="7"/>
  <c r="AF41" i="7"/>
  <c r="AG41" i="7"/>
  <c r="AH41" i="7"/>
  <c r="AI41" i="7"/>
  <c r="AK41" i="7"/>
  <c r="AL41" i="7"/>
  <c r="B43" i="7"/>
  <c r="C43" i="7"/>
  <c r="D43" i="7"/>
  <c r="F43" i="7"/>
  <c r="H43" i="7"/>
  <c r="I43" i="7"/>
  <c r="K43" i="7"/>
  <c r="L43" i="7"/>
  <c r="M43" i="7"/>
  <c r="N43" i="7"/>
  <c r="Q43" i="7"/>
  <c r="S43" i="7"/>
  <c r="T43" i="7"/>
  <c r="U43" i="7"/>
  <c r="W43" i="7"/>
  <c r="X43" i="7"/>
  <c r="Y43" i="7"/>
  <c r="Z43" i="7"/>
  <c r="AB43" i="7"/>
  <c r="AC43" i="7"/>
  <c r="AD43" i="7"/>
  <c r="AE43" i="7"/>
  <c r="AF43" i="7"/>
  <c r="AG43" i="7"/>
  <c r="AH43" i="7"/>
  <c r="AI43" i="7"/>
  <c r="AK43" i="7"/>
  <c r="AL43" i="7"/>
  <c r="H44" i="7"/>
  <c r="S44" i="7"/>
  <c r="AB44" i="7"/>
  <c r="G48" i="7"/>
  <c r="G50" i="7"/>
  <c r="F52" i="7"/>
  <c r="G52" i="7"/>
  <c r="F55" i="7"/>
  <c r="D11" i="8"/>
  <c r="E11" i="8"/>
  <c r="G11" i="8"/>
  <c r="J11" i="8"/>
  <c r="L11" i="8"/>
  <c r="M11" i="8"/>
  <c r="P11" i="8"/>
  <c r="R11" i="8"/>
  <c r="T11" i="8"/>
  <c r="W11" i="8"/>
  <c r="X11" i="8"/>
  <c r="Y11" i="8"/>
  <c r="Z11" i="8"/>
  <c r="AA11" i="8"/>
  <c r="AC11" i="8"/>
  <c r="AD11" i="8"/>
  <c r="AF11" i="8"/>
  <c r="AH11" i="8"/>
  <c r="AK11" i="8"/>
  <c r="A12" i="8"/>
  <c r="D12" i="8"/>
  <c r="E12" i="8"/>
  <c r="G12" i="8"/>
  <c r="J12" i="8"/>
  <c r="L12" i="8"/>
  <c r="M12" i="8"/>
  <c r="N12" i="8"/>
  <c r="P12" i="8"/>
  <c r="R12" i="8"/>
  <c r="T12" i="8"/>
  <c r="U12" i="8"/>
  <c r="W12" i="8"/>
  <c r="X12" i="8"/>
  <c r="Y12" i="8"/>
  <c r="AA12" i="8"/>
  <c r="AC12" i="8"/>
  <c r="AD12" i="8"/>
  <c r="AE12" i="8"/>
  <c r="AF12" i="8"/>
  <c r="AG12" i="8"/>
  <c r="AH12" i="8"/>
  <c r="AI12" i="8"/>
  <c r="AK12" i="8"/>
  <c r="AL12" i="8"/>
  <c r="A13" i="8"/>
  <c r="D13" i="8"/>
  <c r="E13" i="8"/>
  <c r="G13" i="8"/>
  <c r="J13" i="8"/>
  <c r="L13" i="8"/>
  <c r="M13" i="8"/>
  <c r="N13" i="8"/>
  <c r="P13" i="8"/>
  <c r="R13" i="8"/>
  <c r="T13" i="8"/>
  <c r="U13" i="8"/>
  <c r="W13" i="8"/>
  <c r="X13" i="8"/>
  <c r="Y13" i="8"/>
  <c r="AA13" i="8"/>
  <c r="AC13" i="8"/>
  <c r="AD13" i="8"/>
  <c r="AE13" i="8"/>
  <c r="AF13" i="8"/>
  <c r="AG13" i="8"/>
  <c r="AH13" i="8"/>
  <c r="AI13" i="8"/>
  <c r="AK13" i="8"/>
  <c r="AL13" i="8"/>
  <c r="A14" i="8"/>
  <c r="D14" i="8"/>
  <c r="E14" i="8"/>
  <c r="G14" i="8"/>
  <c r="J14" i="8"/>
  <c r="L14" i="8"/>
  <c r="M14" i="8"/>
  <c r="N14" i="8"/>
  <c r="P14" i="8"/>
  <c r="R14" i="8"/>
  <c r="T14" i="8"/>
  <c r="U14" i="8"/>
  <c r="W14" i="8"/>
  <c r="X14" i="8"/>
  <c r="Y14" i="8"/>
  <c r="AA14" i="8"/>
  <c r="AC14" i="8"/>
  <c r="AD14" i="8"/>
  <c r="AE14" i="8"/>
  <c r="AF14" i="8"/>
  <c r="AG14" i="8"/>
  <c r="AH14" i="8"/>
  <c r="AI14" i="8"/>
  <c r="AK14" i="8"/>
  <c r="AL14" i="8"/>
  <c r="A15" i="8"/>
  <c r="D15" i="8"/>
  <c r="E15" i="8"/>
  <c r="G15" i="8"/>
  <c r="J15" i="8"/>
  <c r="L15" i="8"/>
  <c r="M15" i="8"/>
  <c r="N15" i="8"/>
  <c r="P15" i="8"/>
  <c r="R15" i="8"/>
  <c r="T15" i="8"/>
  <c r="U15" i="8"/>
  <c r="W15" i="8"/>
  <c r="X15" i="8"/>
  <c r="Y15" i="8"/>
  <c r="AA15" i="8"/>
  <c r="AC15" i="8"/>
  <c r="AD15" i="8"/>
  <c r="AE15" i="8"/>
  <c r="AF15" i="8"/>
  <c r="AG15" i="8"/>
  <c r="AH15" i="8"/>
  <c r="AI15" i="8"/>
  <c r="AK15" i="8"/>
  <c r="AL15" i="8"/>
  <c r="A16" i="8"/>
  <c r="D16" i="8"/>
  <c r="E16" i="8"/>
  <c r="G16" i="8"/>
  <c r="J16" i="8"/>
  <c r="L16" i="8"/>
  <c r="M16" i="8"/>
  <c r="N16" i="8"/>
  <c r="P16" i="8"/>
  <c r="R16" i="8"/>
  <c r="T16" i="8"/>
  <c r="U16" i="8"/>
  <c r="W16" i="8"/>
  <c r="X16" i="8"/>
  <c r="Y16" i="8"/>
  <c r="AA16" i="8"/>
  <c r="AC16" i="8"/>
  <c r="AD16" i="8"/>
  <c r="AE16" i="8"/>
  <c r="AF16" i="8"/>
  <c r="AG16" i="8"/>
  <c r="AH16" i="8"/>
  <c r="AI16" i="8"/>
  <c r="AK16" i="8"/>
  <c r="AL16" i="8"/>
  <c r="A17" i="8"/>
  <c r="D17" i="8"/>
  <c r="E17" i="8"/>
  <c r="G17" i="8"/>
  <c r="J17" i="8"/>
  <c r="L17" i="8"/>
  <c r="M17" i="8"/>
  <c r="N17" i="8"/>
  <c r="P17" i="8"/>
  <c r="R17" i="8"/>
  <c r="T17" i="8"/>
  <c r="U17" i="8"/>
  <c r="W17" i="8"/>
  <c r="X17" i="8"/>
  <c r="Y17" i="8"/>
  <c r="AA17" i="8"/>
  <c r="AC17" i="8"/>
  <c r="AD17" i="8"/>
  <c r="AE17" i="8"/>
  <c r="AF17" i="8"/>
  <c r="AG17" i="8"/>
  <c r="AH17" i="8"/>
  <c r="AI17" i="8"/>
  <c r="AK17" i="8"/>
  <c r="AL17" i="8"/>
  <c r="A18" i="8"/>
  <c r="D18" i="8"/>
  <c r="E18" i="8"/>
  <c r="G18" i="8"/>
  <c r="J18" i="8"/>
  <c r="L18" i="8"/>
  <c r="M18" i="8"/>
  <c r="N18" i="8"/>
  <c r="P18" i="8"/>
  <c r="R18" i="8"/>
  <c r="T18" i="8"/>
  <c r="U18" i="8"/>
  <c r="W18" i="8"/>
  <c r="X18" i="8"/>
  <c r="Y18" i="8"/>
  <c r="AA18" i="8"/>
  <c r="AC18" i="8"/>
  <c r="AD18" i="8"/>
  <c r="AE18" i="8"/>
  <c r="AF18" i="8"/>
  <c r="AG18" i="8"/>
  <c r="AH18" i="8"/>
  <c r="AI18" i="8"/>
  <c r="AK18" i="8"/>
  <c r="AL18" i="8"/>
  <c r="A19" i="8"/>
  <c r="D19" i="8"/>
  <c r="E19" i="8"/>
  <c r="G19" i="8"/>
  <c r="J19" i="8"/>
  <c r="L19" i="8"/>
  <c r="M19" i="8"/>
  <c r="N19" i="8"/>
  <c r="P19" i="8"/>
  <c r="Q19" i="8"/>
  <c r="R19" i="8"/>
  <c r="T19" i="8"/>
  <c r="U19" i="8"/>
  <c r="W19" i="8"/>
  <c r="X19" i="8"/>
  <c r="Y19" i="8"/>
  <c r="AA19" i="8"/>
  <c r="AC19" i="8"/>
  <c r="AD19" i="8"/>
  <c r="AE19" i="8"/>
  <c r="AF19" i="8"/>
  <c r="AG19" i="8"/>
  <c r="AH19" i="8"/>
  <c r="AI19" i="8"/>
  <c r="AK19" i="8"/>
  <c r="AL19" i="8"/>
  <c r="A20" i="8"/>
  <c r="D20" i="8"/>
  <c r="E20" i="8"/>
  <c r="G20" i="8"/>
  <c r="J20" i="8"/>
  <c r="L20" i="8"/>
  <c r="M20" i="8"/>
  <c r="N20" i="8"/>
  <c r="P20" i="8"/>
  <c r="Q20" i="8"/>
  <c r="R20" i="8"/>
  <c r="T20" i="8"/>
  <c r="U20" i="8"/>
  <c r="W20" i="8"/>
  <c r="X20" i="8"/>
  <c r="Y20" i="8"/>
  <c r="AA20" i="8"/>
  <c r="AC20" i="8"/>
  <c r="AD20" i="8"/>
  <c r="AE20" i="8"/>
  <c r="AF20" i="8"/>
  <c r="AG20" i="8"/>
  <c r="AH20" i="8"/>
  <c r="AI20" i="8"/>
  <c r="AK20" i="8"/>
  <c r="AL20" i="8"/>
  <c r="A21" i="8"/>
  <c r="D21" i="8"/>
  <c r="E21" i="8"/>
  <c r="G21" i="8"/>
  <c r="J21" i="8"/>
  <c r="L21" i="8"/>
  <c r="M21" i="8"/>
  <c r="N21" i="8"/>
  <c r="P21" i="8"/>
  <c r="Q21" i="8"/>
  <c r="R21" i="8"/>
  <c r="T21" i="8"/>
  <c r="U21" i="8"/>
  <c r="W21" i="8"/>
  <c r="X21" i="8"/>
  <c r="Y21" i="8"/>
  <c r="AA21" i="8"/>
  <c r="AC21" i="8"/>
  <c r="AD21" i="8"/>
  <c r="AE21" i="8"/>
  <c r="AF21" i="8"/>
  <c r="AG21" i="8"/>
  <c r="AH21" i="8"/>
  <c r="AI21" i="8"/>
  <c r="AK21" i="8"/>
  <c r="AL21" i="8"/>
  <c r="A22" i="8"/>
  <c r="D22" i="8"/>
  <c r="E22" i="8"/>
  <c r="G22" i="8"/>
  <c r="J22" i="8"/>
  <c r="L22" i="8"/>
  <c r="M22" i="8"/>
  <c r="N22" i="8"/>
  <c r="P22" i="8"/>
  <c r="Q22" i="8"/>
  <c r="R22" i="8"/>
  <c r="T22" i="8"/>
  <c r="U22" i="8"/>
  <c r="W22" i="8"/>
  <c r="X22" i="8"/>
  <c r="Y22" i="8"/>
  <c r="AA22" i="8"/>
  <c r="AC22" i="8"/>
  <c r="AD22" i="8"/>
  <c r="AE22" i="8"/>
  <c r="AF22" i="8"/>
  <c r="AG22" i="8"/>
  <c r="AH22" i="8"/>
  <c r="AI22" i="8"/>
  <c r="AK22" i="8"/>
  <c r="AL22" i="8"/>
  <c r="A23" i="8"/>
  <c r="D23" i="8"/>
  <c r="E23" i="8"/>
  <c r="G23" i="8"/>
  <c r="J23" i="8"/>
  <c r="L23" i="8"/>
  <c r="M23" i="8"/>
  <c r="N23" i="8"/>
  <c r="P23" i="8"/>
  <c r="Q23" i="8"/>
  <c r="R23" i="8"/>
  <c r="T23" i="8"/>
  <c r="U23" i="8"/>
  <c r="W23" i="8"/>
  <c r="X23" i="8"/>
  <c r="Y23" i="8"/>
  <c r="AA23" i="8"/>
  <c r="AC23" i="8"/>
  <c r="AD23" i="8"/>
  <c r="AE23" i="8"/>
  <c r="AF23" i="8"/>
  <c r="AG23" i="8"/>
  <c r="AH23" i="8"/>
  <c r="AI23" i="8"/>
  <c r="AK23" i="8"/>
  <c r="AL23" i="8"/>
  <c r="A24" i="8"/>
  <c r="D24" i="8"/>
  <c r="E24" i="8"/>
  <c r="G24" i="8"/>
  <c r="J24" i="8"/>
  <c r="L24" i="8"/>
  <c r="M24" i="8"/>
  <c r="N24" i="8"/>
  <c r="P24" i="8"/>
  <c r="R24" i="8"/>
  <c r="T24" i="8"/>
  <c r="U24" i="8"/>
  <c r="W24" i="8"/>
  <c r="X24" i="8"/>
  <c r="Y24" i="8"/>
  <c r="AA24" i="8"/>
  <c r="AC24" i="8"/>
  <c r="AD24" i="8"/>
  <c r="AE24" i="8"/>
  <c r="AF24" i="8"/>
  <c r="AG24" i="8"/>
  <c r="AH24" i="8"/>
  <c r="AI24" i="8"/>
  <c r="AK24" i="8"/>
  <c r="AL24" i="8"/>
  <c r="A25" i="8"/>
  <c r="D25" i="8"/>
  <c r="E25" i="8"/>
  <c r="G25" i="8"/>
  <c r="J25" i="8"/>
  <c r="L25" i="8"/>
  <c r="M25" i="8"/>
  <c r="N25" i="8"/>
  <c r="P25" i="8"/>
  <c r="R25" i="8"/>
  <c r="T25" i="8"/>
  <c r="U25" i="8"/>
  <c r="W25" i="8"/>
  <c r="X25" i="8"/>
  <c r="Y25" i="8"/>
  <c r="AA25" i="8"/>
  <c r="AC25" i="8"/>
  <c r="AD25" i="8"/>
  <c r="AE25" i="8"/>
  <c r="AF25" i="8"/>
  <c r="AG25" i="8"/>
  <c r="AH25" i="8"/>
  <c r="AI25" i="8"/>
  <c r="AK25" i="8"/>
  <c r="AL25" i="8"/>
  <c r="A26" i="8"/>
  <c r="D26" i="8"/>
  <c r="E26" i="8"/>
  <c r="G26" i="8"/>
  <c r="J26" i="8"/>
  <c r="L26" i="8"/>
  <c r="M26" i="8"/>
  <c r="N26" i="8"/>
  <c r="P26" i="8"/>
  <c r="R26" i="8"/>
  <c r="T26" i="8"/>
  <c r="U26" i="8"/>
  <c r="W26" i="8"/>
  <c r="X26" i="8"/>
  <c r="Y26" i="8"/>
  <c r="AA26" i="8"/>
  <c r="AC26" i="8"/>
  <c r="AD26" i="8"/>
  <c r="AE26" i="8"/>
  <c r="AF26" i="8"/>
  <c r="AG26" i="8"/>
  <c r="AH26" i="8"/>
  <c r="AI26" i="8"/>
  <c r="AK26" i="8"/>
  <c r="AL26" i="8"/>
  <c r="A27" i="8"/>
  <c r="D27" i="8"/>
  <c r="E27" i="8"/>
  <c r="G27" i="8"/>
  <c r="J27" i="8"/>
  <c r="L27" i="8"/>
  <c r="M27" i="8"/>
  <c r="N27" i="8"/>
  <c r="P27" i="8"/>
  <c r="R27" i="8"/>
  <c r="T27" i="8"/>
  <c r="U27" i="8"/>
  <c r="W27" i="8"/>
  <c r="X27" i="8"/>
  <c r="Y27" i="8"/>
  <c r="AA27" i="8"/>
  <c r="AC27" i="8"/>
  <c r="AD27" i="8"/>
  <c r="AE27" i="8"/>
  <c r="AF27" i="8"/>
  <c r="AG27" i="8"/>
  <c r="AH27" i="8"/>
  <c r="AI27" i="8"/>
  <c r="AK27" i="8"/>
  <c r="AL27" i="8"/>
  <c r="A28" i="8"/>
  <c r="D28" i="8"/>
  <c r="E28" i="8"/>
  <c r="G28" i="8"/>
  <c r="J28" i="8"/>
  <c r="L28" i="8"/>
  <c r="M28" i="8"/>
  <c r="N28" i="8"/>
  <c r="P28" i="8"/>
  <c r="R28" i="8"/>
  <c r="T28" i="8"/>
  <c r="U28" i="8"/>
  <c r="W28" i="8"/>
  <c r="X28" i="8"/>
  <c r="Y28" i="8"/>
  <c r="AA28" i="8"/>
  <c r="AC28" i="8"/>
  <c r="AD28" i="8"/>
  <c r="AE28" i="8"/>
  <c r="AF28" i="8"/>
  <c r="AG28" i="8"/>
  <c r="AH28" i="8"/>
  <c r="AI28" i="8"/>
  <c r="AK28" i="8"/>
  <c r="AL28" i="8"/>
  <c r="A29" i="8"/>
  <c r="D29" i="8"/>
  <c r="E29" i="8"/>
  <c r="G29" i="8"/>
  <c r="J29" i="8"/>
  <c r="L29" i="8"/>
  <c r="M29" i="8"/>
  <c r="N29" i="8"/>
  <c r="P29" i="8"/>
  <c r="Q29" i="8"/>
  <c r="R29" i="8"/>
  <c r="T29" i="8"/>
  <c r="U29" i="8"/>
  <c r="W29" i="8"/>
  <c r="X29" i="8"/>
  <c r="Y29" i="8"/>
  <c r="AA29" i="8"/>
  <c r="AC29" i="8"/>
  <c r="AD29" i="8"/>
  <c r="AE29" i="8"/>
  <c r="AF29" i="8"/>
  <c r="AG29" i="8"/>
  <c r="AH29" i="8"/>
  <c r="AI29" i="8"/>
  <c r="AK29" i="8"/>
  <c r="AL29" i="8"/>
  <c r="A30" i="8"/>
  <c r="D30" i="8"/>
  <c r="E30" i="8"/>
  <c r="G30" i="8"/>
  <c r="J30" i="8"/>
  <c r="L30" i="8"/>
  <c r="M30" i="8"/>
  <c r="N30" i="8"/>
  <c r="P30" i="8"/>
  <c r="R30" i="8"/>
  <c r="T30" i="8"/>
  <c r="U30" i="8"/>
  <c r="W30" i="8"/>
  <c r="X30" i="8"/>
  <c r="Y30" i="8"/>
  <c r="AA30" i="8"/>
  <c r="AC30" i="8"/>
  <c r="AD30" i="8"/>
  <c r="AE30" i="8"/>
  <c r="AF30" i="8"/>
  <c r="AG30" i="8"/>
  <c r="AH30" i="8"/>
  <c r="AI30" i="8"/>
  <c r="AK30" i="8"/>
  <c r="AL30" i="8"/>
  <c r="A31" i="8"/>
  <c r="D31" i="8"/>
  <c r="E31" i="8"/>
  <c r="G31" i="8"/>
  <c r="J31" i="8"/>
  <c r="L31" i="8"/>
  <c r="M31" i="8"/>
  <c r="N31" i="8"/>
  <c r="P31" i="8"/>
  <c r="R31" i="8"/>
  <c r="T31" i="8"/>
  <c r="U31" i="8"/>
  <c r="W31" i="8"/>
  <c r="X31" i="8"/>
  <c r="Y31" i="8"/>
  <c r="AA31" i="8"/>
  <c r="AC31" i="8"/>
  <c r="AD31" i="8"/>
  <c r="AE31" i="8"/>
  <c r="AF31" i="8"/>
  <c r="AG31" i="8"/>
  <c r="AH31" i="8"/>
  <c r="AI31" i="8"/>
  <c r="AK31" i="8"/>
  <c r="AL31" i="8"/>
  <c r="A32" i="8"/>
  <c r="D32" i="8"/>
  <c r="E32" i="8"/>
  <c r="G32" i="8"/>
  <c r="J32" i="8"/>
  <c r="L32" i="8"/>
  <c r="M32" i="8"/>
  <c r="N32" i="8"/>
  <c r="P32" i="8"/>
  <c r="Q32" i="8"/>
  <c r="R32" i="8"/>
  <c r="T32" i="8"/>
  <c r="U32" i="8"/>
  <c r="W32" i="8"/>
  <c r="X32" i="8"/>
  <c r="Y32" i="8"/>
  <c r="AA32" i="8"/>
  <c r="AC32" i="8"/>
  <c r="AD32" i="8"/>
  <c r="AE32" i="8"/>
  <c r="AF32" i="8"/>
  <c r="AG32" i="8"/>
  <c r="AH32" i="8"/>
  <c r="AI32" i="8"/>
  <c r="AK32" i="8"/>
  <c r="AL32" i="8"/>
  <c r="A33" i="8"/>
  <c r="D33" i="8"/>
  <c r="E33" i="8"/>
  <c r="G33" i="8"/>
  <c r="J33" i="8"/>
  <c r="L33" i="8"/>
  <c r="M33" i="8"/>
  <c r="N33" i="8"/>
  <c r="P33" i="8"/>
  <c r="Q33" i="8"/>
  <c r="R33" i="8"/>
  <c r="T33" i="8"/>
  <c r="U33" i="8"/>
  <c r="W33" i="8"/>
  <c r="X33" i="8"/>
  <c r="Y33" i="8"/>
  <c r="AA33" i="8"/>
  <c r="AC33" i="8"/>
  <c r="AD33" i="8"/>
  <c r="AE33" i="8"/>
  <c r="AF33" i="8"/>
  <c r="AG33" i="8"/>
  <c r="AH33" i="8"/>
  <c r="AI33" i="8"/>
  <c r="AK33" i="8"/>
  <c r="AL33" i="8"/>
  <c r="A34" i="8"/>
  <c r="D34" i="8"/>
  <c r="E34" i="8"/>
  <c r="G34" i="8"/>
  <c r="J34" i="8"/>
  <c r="L34" i="8"/>
  <c r="M34" i="8"/>
  <c r="N34" i="8"/>
  <c r="P34" i="8"/>
  <c r="R34" i="8"/>
  <c r="T34" i="8"/>
  <c r="U34" i="8"/>
  <c r="W34" i="8"/>
  <c r="X34" i="8"/>
  <c r="Y34" i="8"/>
  <c r="AA34" i="8"/>
  <c r="AC34" i="8"/>
  <c r="AD34" i="8"/>
  <c r="AE34" i="8"/>
  <c r="AF34" i="8"/>
  <c r="AG34" i="8"/>
  <c r="AH34" i="8"/>
  <c r="AI34" i="8"/>
  <c r="AK34" i="8"/>
  <c r="AL34" i="8"/>
  <c r="A35" i="8"/>
  <c r="D35" i="8"/>
  <c r="E35" i="8"/>
  <c r="G35" i="8"/>
  <c r="J35" i="8"/>
  <c r="L35" i="8"/>
  <c r="M35" i="8"/>
  <c r="N35" i="8"/>
  <c r="P35" i="8"/>
  <c r="R35" i="8"/>
  <c r="T35" i="8"/>
  <c r="U35" i="8"/>
  <c r="W35" i="8"/>
  <c r="X35" i="8"/>
  <c r="Y35" i="8"/>
  <c r="AA35" i="8"/>
  <c r="AC35" i="8"/>
  <c r="AD35" i="8"/>
  <c r="AE35" i="8"/>
  <c r="AF35" i="8"/>
  <c r="AG35" i="8"/>
  <c r="AH35" i="8"/>
  <c r="AI35" i="8"/>
  <c r="AK35" i="8"/>
  <c r="AL35" i="8"/>
  <c r="A36" i="8"/>
  <c r="D36" i="8"/>
  <c r="E36" i="8"/>
  <c r="G36" i="8"/>
  <c r="J36" i="8"/>
  <c r="L36" i="8"/>
  <c r="M36" i="8"/>
  <c r="N36" i="8"/>
  <c r="P36" i="8"/>
  <c r="R36" i="8"/>
  <c r="T36" i="8"/>
  <c r="U36" i="8"/>
  <c r="W36" i="8"/>
  <c r="X36" i="8"/>
  <c r="Y36" i="8"/>
  <c r="AA36" i="8"/>
  <c r="AC36" i="8"/>
  <c r="AD36" i="8"/>
  <c r="AE36" i="8"/>
  <c r="AF36" i="8"/>
  <c r="AG36" i="8"/>
  <c r="AH36" i="8"/>
  <c r="AI36" i="8"/>
  <c r="AK36" i="8"/>
  <c r="AL36" i="8"/>
  <c r="A37" i="8"/>
  <c r="D37" i="8"/>
  <c r="E37" i="8"/>
  <c r="G37" i="8"/>
  <c r="J37" i="8"/>
  <c r="L37" i="8"/>
  <c r="M37" i="8"/>
  <c r="N37" i="8"/>
  <c r="P37" i="8"/>
  <c r="R37" i="8"/>
  <c r="T37" i="8"/>
  <c r="U37" i="8"/>
  <c r="W37" i="8"/>
  <c r="X37" i="8"/>
  <c r="Y37" i="8"/>
  <c r="AA37" i="8"/>
  <c r="AC37" i="8"/>
  <c r="AD37" i="8"/>
  <c r="AE37" i="8"/>
  <c r="AF37" i="8"/>
  <c r="AG37" i="8"/>
  <c r="AH37" i="8"/>
  <c r="AI37" i="8"/>
  <c r="AK37" i="8"/>
  <c r="AL37" i="8"/>
  <c r="A38" i="8"/>
  <c r="D38" i="8"/>
  <c r="E38" i="8"/>
  <c r="G38" i="8"/>
  <c r="J38" i="8"/>
  <c r="L38" i="8"/>
  <c r="M38" i="8"/>
  <c r="N38" i="8"/>
  <c r="P38" i="8"/>
  <c r="R38" i="8"/>
  <c r="T38" i="8"/>
  <c r="U38" i="8"/>
  <c r="W38" i="8"/>
  <c r="X38" i="8"/>
  <c r="Y38" i="8"/>
  <c r="AA38" i="8"/>
  <c r="AC38" i="8"/>
  <c r="AD38" i="8"/>
  <c r="AE38" i="8"/>
  <c r="AF38" i="8"/>
  <c r="AG38" i="8"/>
  <c r="AH38" i="8"/>
  <c r="AI38" i="8"/>
  <c r="AK38" i="8"/>
  <c r="AL38" i="8"/>
  <c r="A39" i="8"/>
  <c r="D39" i="8"/>
  <c r="E39" i="8"/>
  <c r="G39" i="8"/>
  <c r="J39" i="8"/>
  <c r="L39" i="8"/>
  <c r="M39" i="8"/>
  <c r="N39" i="8"/>
  <c r="P39" i="8"/>
  <c r="R39" i="8"/>
  <c r="T39" i="8"/>
  <c r="U39" i="8"/>
  <c r="W39" i="8"/>
  <c r="X39" i="8"/>
  <c r="Y39" i="8"/>
  <c r="AA39" i="8"/>
  <c r="AC39" i="8"/>
  <c r="AD39" i="8"/>
  <c r="AE39" i="8"/>
  <c r="AF39" i="8"/>
  <c r="AG39" i="8"/>
  <c r="AH39" i="8"/>
  <c r="AI39" i="8"/>
  <c r="AK39" i="8"/>
  <c r="AL39" i="8"/>
  <c r="A40" i="8"/>
  <c r="D40" i="8"/>
  <c r="E40" i="8"/>
  <c r="G40" i="8"/>
  <c r="I40" i="8"/>
  <c r="J40" i="8"/>
  <c r="L40" i="8"/>
  <c r="M40" i="8"/>
  <c r="N40" i="8"/>
  <c r="P40" i="8"/>
  <c r="R40" i="8"/>
  <c r="T40" i="8"/>
  <c r="U40" i="8"/>
  <c r="W40" i="8"/>
  <c r="X40" i="8"/>
  <c r="Y40" i="8"/>
  <c r="AA40" i="8"/>
  <c r="AC40" i="8"/>
  <c r="AD40" i="8"/>
  <c r="AE40" i="8"/>
  <c r="AF40" i="8"/>
  <c r="AG40" i="8"/>
  <c r="AH40" i="8"/>
  <c r="AI40" i="8"/>
  <c r="AK40" i="8"/>
  <c r="AL40" i="8"/>
  <c r="D41" i="8"/>
  <c r="E41" i="8"/>
  <c r="G41" i="8"/>
  <c r="J41" i="8"/>
  <c r="L41" i="8"/>
  <c r="M41" i="8"/>
  <c r="N41" i="8"/>
  <c r="P41" i="8"/>
  <c r="R41" i="8"/>
  <c r="T41" i="8"/>
  <c r="U41" i="8"/>
  <c r="W41" i="8"/>
  <c r="X41" i="8"/>
  <c r="Y41" i="8"/>
  <c r="AA41" i="8"/>
  <c r="AC41" i="8"/>
  <c r="AD41" i="8"/>
  <c r="AE41" i="8"/>
  <c r="AF41" i="8"/>
  <c r="AG41" i="8"/>
  <c r="AH41" i="8"/>
  <c r="AI41" i="8"/>
  <c r="AK41" i="8"/>
  <c r="AL41" i="8"/>
  <c r="B43" i="8"/>
  <c r="C43" i="8"/>
  <c r="D43" i="8"/>
  <c r="F43" i="8"/>
  <c r="H43" i="8"/>
  <c r="I43" i="8"/>
  <c r="K43" i="8"/>
  <c r="L43" i="8"/>
  <c r="M43" i="8"/>
  <c r="N43" i="8"/>
  <c r="Q43" i="8"/>
  <c r="S43" i="8"/>
  <c r="T43" i="8"/>
  <c r="U43" i="8"/>
  <c r="W43" i="8"/>
  <c r="X43" i="8"/>
  <c r="Y43" i="8"/>
  <c r="Z43" i="8"/>
  <c r="AB43" i="8"/>
  <c r="AC43" i="8"/>
  <c r="AD43" i="8"/>
  <c r="AE43" i="8"/>
  <c r="AF43" i="8"/>
  <c r="AG43" i="8"/>
  <c r="AH43" i="8"/>
  <c r="AI43" i="8"/>
  <c r="AK43" i="8"/>
  <c r="AL43" i="8"/>
  <c r="H44" i="8"/>
  <c r="S44" i="8"/>
  <c r="AB44" i="8"/>
  <c r="G48" i="8"/>
  <c r="G50" i="8"/>
  <c r="F52" i="8"/>
  <c r="G52" i="8"/>
  <c r="F55" i="8"/>
  <c r="D11" i="9"/>
  <c r="E11" i="9"/>
  <c r="G11" i="9"/>
  <c r="J11" i="9"/>
  <c r="L11" i="9"/>
  <c r="M11" i="9"/>
  <c r="P11" i="9"/>
  <c r="Q11" i="9"/>
  <c r="R11" i="9"/>
  <c r="T11" i="9"/>
  <c r="W11" i="9"/>
  <c r="X11" i="9"/>
  <c r="Y11" i="9"/>
  <c r="AA11" i="9"/>
  <c r="AC11" i="9"/>
  <c r="AD11" i="9"/>
  <c r="AF11" i="9"/>
  <c r="AH11" i="9"/>
  <c r="AK11" i="9"/>
  <c r="A12" i="9"/>
  <c r="D12" i="9"/>
  <c r="E12" i="9"/>
  <c r="G12" i="9"/>
  <c r="J12" i="9"/>
  <c r="L12" i="9"/>
  <c r="M12" i="9"/>
  <c r="N12" i="9"/>
  <c r="P12" i="9"/>
  <c r="Q12" i="9"/>
  <c r="R12" i="9"/>
  <c r="T12" i="9"/>
  <c r="U12" i="9"/>
  <c r="W12" i="9"/>
  <c r="X12" i="9"/>
  <c r="Y12" i="9"/>
  <c r="AA12" i="9"/>
  <c r="AC12" i="9"/>
  <c r="AD12" i="9"/>
  <c r="AE12" i="9"/>
  <c r="AF12" i="9"/>
  <c r="AG12" i="9"/>
  <c r="AH12" i="9"/>
  <c r="AI12" i="9"/>
  <c r="AK12" i="9"/>
  <c r="AL12" i="9"/>
  <c r="A13" i="9"/>
  <c r="D13" i="9"/>
  <c r="E13" i="9"/>
  <c r="G13" i="9"/>
  <c r="J13" i="9"/>
  <c r="L13" i="9"/>
  <c r="M13" i="9"/>
  <c r="N13" i="9"/>
  <c r="P13" i="9"/>
  <c r="Q13" i="9"/>
  <c r="R13" i="9"/>
  <c r="T13" i="9"/>
  <c r="U13" i="9"/>
  <c r="W13" i="9"/>
  <c r="X13" i="9"/>
  <c r="Y13" i="9"/>
  <c r="AA13" i="9"/>
  <c r="AC13" i="9"/>
  <c r="AD13" i="9"/>
  <c r="AE13" i="9"/>
  <c r="AF13" i="9"/>
  <c r="AG13" i="9"/>
  <c r="AH13" i="9"/>
  <c r="AI13" i="9"/>
  <c r="AK13" i="9"/>
  <c r="AL13" i="9"/>
  <c r="A14" i="9"/>
  <c r="D14" i="9"/>
  <c r="E14" i="9"/>
  <c r="G14" i="9"/>
  <c r="J14" i="9"/>
  <c r="L14" i="9"/>
  <c r="M14" i="9"/>
  <c r="N14" i="9"/>
  <c r="P14" i="9"/>
  <c r="Q14" i="9"/>
  <c r="R14" i="9"/>
  <c r="T14" i="9"/>
  <c r="U14" i="9"/>
  <c r="W14" i="9"/>
  <c r="X14" i="9"/>
  <c r="Y14" i="9"/>
  <c r="AA14" i="9"/>
  <c r="AC14" i="9"/>
  <c r="AD14" i="9"/>
  <c r="AE14" i="9"/>
  <c r="AF14" i="9"/>
  <c r="AG14" i="9"/>
  <c r="AH14" i="9"/>
  <c r="AI14" i="9"/>
  <c r="AK14" i="9"/>
  <c r="AL14" i="9"/>
  <c r="A15" i="9"/>
  <c r="D15" i="9"/>
  <c r="E15" i="9"/>
  <c r="G15" i="9"/>
  <c r="J15" i="9"/>
  <c r="L15" i="9"/>
  <c r="M15" i="9"/>
  <c r="N15" i="9"/>
  <c r="P15" i="9"/>
  <c r="Q15" i="9"/>
  <c r="R15" i="9"/>
  <c r="T15" i="9"/>
  <c r="U15" i="9"/>
  <c r="W15" i="9"/>
  <c r="X15" i="9"/>
  <c r="Y15" i="9"/>
  <c r="AA15" i="9"/>
  <c r="AC15" i="9"/>
  <c r="AD15" i="9"/>
  <c r="AE15" i="9"/>
  <c r="AF15" i="9"/>
  <c r="AG15" i="9"/>
  <c r="AH15" i="9"/>
  <c r="AI15" i="9"/>
  <c r="AK15" i="9"/>
  <c r="AL15" i="9"/>
  <c r="A16" i="9"/>
  <c r="D16" i="9"/>
  <c r="E16" i="9"/>
  <c r="G16" i="9"/>
  <c r="J16" i="9"/>
  <c r="L16" i="9"/>
  <c r="M16" i="9"/>
  <c r="N16" i="9"/>
  <c r="P16" i="9"/>
  <c r="Q16" i="9"/>
  <c r="R16" i="9"/>
  <c r="T16" i="9"/>
  <c r="U16" i="9"/>
  <c r="W16" i="9"/>
  <c r="X16" i="9"/>
  <c r="Y16" i="9"/>
  <c r="AA16" i="9"/>
  <c r="AC16" i="9"/>
  <c r="AD16" i="9"/>
  <c r="AE16" i="9"/>
  <c r="AF16" i="9"/>
  <c r="AG16" i="9"/>
  <c r="AH16" i="9"/>
  <c r="AI16" i="9"/>
  <c r="AK16" i="9"/>
  <c r="AL16" i="9"/>
  <c r="A17" i="9"/>
  <c r="D17" i="9"/>
  <c r="E17" i="9"/>
  <c r="G17" i="9"/>
  <c r="J17" i="9"/>
  <c r="L17" i="9"/>
  <c r="M17" i="9"/>
  <c r="N17" i="9"/>
  <c r="P17" i="9"/>
  <c r="Q17" i="9"/>
  <c r="R17" i="9"/>
  <c r="T17" i="9"/>
  <c r="U17" i="9"/>
  <c r="W17" i="9"/>
  <c r="X17" i="9"/>
  <c r="Y17" i="9"/>
  <c r="AA17" i="9"/>
  <c r="AC17" i="9"/>
  <c r="AD17" i="9"/>
  <c r="AE17" i="9"/>
  <c r="AF17" i="9"/>
  <c r="AG17" i="9"/>
  <c r="AH17" i="9"/>
  <c r="AI17" i="9"/>
  <c r="AK17" i="9"/>
  <c r="AL17" i="9"/>
  <c r="A18" i="9"/>
  <c r="D18" i="9"/>
  <c r="E18" i="9"/>
  <c r="G18" i="9"/>
  <c r="J18" i="9"/>
  <c r="L18" i="9"/>
  <c r="M18" i="9"/>
  <c r="N18" i="9"/>
  <c r="P18" i="9"/>
  <c r="Q18" i="9"/>
  <c r="R18" i="9"/>
  <c r="T18" i="9"/>
  <c r="U18" i="9"/>
  <c r="W18" i="9"/>
  <c r="X18" i="9"/>
  <c r="Y18" i="9"/>
  <c r="AA18" i="9"/>
  <c r="AC18" i="9"/>
  <c r="AD18" i="9"/>
  <c r="AE18" i="9"/>
  <c r="AF18" i="9"/>
  <c r="AG18" i="9"/>
  <c r="AH18" i="9"/>
  <c r="AI18" i="9"/>
  <c r="AK18" i="9"/>
  <c r="AL18" i="9"/>
  <c r="A19" i="9"/>
  <c r="D19" i="9"/>
  <c r="E19" i="9"/>
  <c r="G19" i="9"/>
  <c r="J19" i="9"/>
  <c r="L19" i="9"/>
  <c r="M19" i="9"/>
  <c r="N19" i="9"/>
  <c r="P19" i="9"/>
  <c r="Q19" i="9"/>
  <c r="R19" i="9"/>
  <c r="T19" i="9"/>
  <c r="U19" i="9"/>
  <c r="W19" i="9"/>
  <c r="X19" i="9"/>
  <c r="Y19" i="9"/>
  <c r="AA19" i="9"/>
  <c r="AC19" i="9"/>
  <c r="AD19" i="9"/>
  <c r="AE19" i="9"/>
  <c r="AF19" i="9"/>
  <c r="AG19" i="9"/>
  <c r="AH19" i="9"/>
  <c r="AI19" i="9"/>
  <c r="AK19" i="9"/>
  <c r="AL19" i="9"/>
  <c r="A20" i="9"/>
  <c r="D20" i="9"/>
  <c r="E20" i="9"/>
  <c r="G20" i="9"/>
  <c r="J20" i="9"/>
  <c r="L20" i="9"/>
  <c r="M20" i="9"/>
  <c r="N20" i="9"/>
  <c r="P20" i="9"/>
  <c r="Q20" i="9"/>
  <c r="R20" i="9"/>
  <c r="T20" i="9"/>
  <c r="U20" i="9"/>
  <c r="W20" i="9"/>
  <c r="X20" i="9"/>
  <c r="Y20" i="9"/>
  <c r="AA20" i="9"/>
  <c r="AC20" i="9"/>
  <c r="AD20" i="9"/>
  <c r="AE20" i="9"/>
  <c r="AF20" i="9"/>
  <c r="AG20" i="9"/>
  <c r="AH20" i="9"/>
  <c r="AI20" i="9"/>
  <c r="AK20" i="9"/>
  <c r="AL20" i="9"/>
  <c r="A21" i="9"/>
  <c r="D21" i="9"/>
  <c r="E21" i="9"/>
  <c r="G21" i="9"/>
  <c r="J21" i="9"/>
  <c r="L21" i="9"/>
  <c r="M21" i="9"/>
  <c r="N21" i="9"/>
  <c r="P21" i="9"/>
  <c r="Q21" i="9"/>
  <c r="R21" i="9"/>
  <c r="T21" i="9"/>
  <c r="U21" i="9"/>
  <c r="W21" i="9"/>
  <c r="X21" i="9"/>
  <c r="Y21" i="9"/>
  <c r="AA21" i="9"/>
  <c r="AC21" i="9"/>
  <c r="AD21" i="9"/>
  <c r="AE21" i="9"/>
  <c r="AF21" i="9"/>
  <c r="AG21" i="9"/>
  <c r="AH21" i="9"/>
  <c r="AI21" i="9"/>
  <c r="AK21" i="9"/>
  <c r="AL21" i="9"/>
  <c r="A22" i="9"/>
  <c r="D22" i="9"/>
  <c r="E22" i="9"/>
  <c r="G22" i="9"/>
  <c r="J22" i="9"/>
  <c r="L22" i="9"/>
  <c r="M22" i="9"/>
  <c r="N22" i="9"/>
  <c r="P22" i="9"/>
  <c r="Q22" i="9"/>
  <c r="R22" i="9"/>
  <c r="T22" i="9"/>
  <c r="U22" i="9"/>
  <c r="W22" i="9"/>
  <c r="X22" i="9"/>
  <c r="Y22" i="9"/>
  <c r="AA22" i="9"/>
  <c r="AC22" i="9"/>
  <c r="AD22" i="9"/>
  <c r="AE22" i="9"/>
  <c r="AF22" i="9"/>
  <c r="AG22" i="9"/>
  <c r="AH22" i="9"/>
  <c r="AI22" i="9"/>
  <c r="AK22" i="9"/>
  <c r="AL22" i="9"/>
  <c r="A23" i="9"/>
  <c r="D23" i="9"/>
  <c r="E23" i="9"/>
  <c r="G23" i="9"/>
  <c r="J23" i="9"/>
  <c r="L23" i="9"/>
  <c r="M23" i="9"/>
  <c r="N23" i="9"/>
  <c r="P23" i="9"/>
  <c r="Q23" i="9"/>
  <c r="R23" i="9"/>
  <c r="T23" i="9"/>
  <c r="U23" i="9"/>
  <c r="W23" i="9"/>
  <c r="X23" i="9"/>
  <c r="Y23" i="9"/>
  <c r="AA23" i="9"/>
  <c r="AC23" i="9"/>
  <c r="AD23" i="9"/>
  <c r="AE23" i="9"/>
  <c r="AF23" i="9"/>
  <c r="AG23" i="9"/>
  <c r="AH23" i="9"/>
  <c r="AI23" i="9"/>
  <c r="AK23" i="9"/>
  <c r="AL23" i="9"/>
  <c r="A24" i="9"/>
  <c r="D24" i="9"/>
  <c r="E24" i="9"/>
  <c r="G24" i="9"/>
  <c r="J24" i="9"/>
  <c r="L24" i="9"/>
  <c r="M24" i="9"/>
  <c r="N24" i="9"/>
  <c r="P24" i="9"/>
  <c r="Q24" i="9"/>
  <c r="R24" i="9"/>
  <c r="T24" i="9"/>
  <c r="U24" i="9"/>
  <c r="W24" i="9"/>
  <c r="X24" i="9"/>
  <c r="Y24" i="9"/>
  <c r="AA24" i="9"/>
  <c r="AC24" i="9"/>
  <c r="AD24" i="9"/>
  <c r="AE24" i="9"/>
  <c r="AF24" i="9"/>
  <c r="AG24" i="9"/>
  <c r="AH24" i="9"/>
  <c r="AI24" i="9"/>
  <c r="AK24" i="9"/>
  <c r="AL24" i="9"/>
  <c r="A25" i="9"/>
  <c r="D25" i="9"/>
  <c r="E25" i="9"/>
  <c r="G25" i="9"/>
  <c r="J25" i="9"/>
  <c r="L25" i="9"/>
  <c r="M25" i="9"/>
  <c r="N25" i="9"/>
  <c r="P25" i="9"/>
  <c r="Q25" i="9"/>
  <c r="R25" i="9"/>
  <c r="T25" i="9"/>
  <c r="U25" i="9"/>
  <c r="W25" i="9"/>
  <c r="X25" i="9"/>
  <c r="Y25" i="9"/>
  <c r="AA25" i="9"/>
  <c r="AC25" i="9"/>
  <c r="AD25" i="9"/>
  <c r="AE25" i="9"/>
  <c r="AF25" i="9"/>
  <c r="AG25" i="9"/>
  <c r="AH25" i="9"/>
  <c r="AI25" i="9"/>
  <c r="AK25" i="9"/>
  <c r="AL25" i="9"/>
  <c r="A26" i="9"/>
  <c r="D26" i="9"/>
  <c r="E26" i="9"/>
  <c r="G26" i="9"/>
  <c r="J26" i="9"/>
  <c r="L26" i="9"/>
  <c r="M26" i="9"/>
  <c r="N26" i="9"/>
  <c r="P26" i="9"/>
  <c r="Q26" i="9"/>
  <c r="R26" i="9"/>
  <c r="T26" i="9"/>
  <c r="U26" i="9"/>
  <c r="W26" i="9"/>
  <c r="X26" i="9"/>
  <c r="Y26" i="9"/>
  <c r="AA26" i="9"/>
  <c r="AC26" i="9"/>
  <c r="AD26" i="9"/>
  <c r="AE26" i="9"/>
  <c r="AF26" i="9"/>
  <c r="AG26" i="9"/>
  <c r="AH26" i="9"/>
  <c r="AI26" i="9"/>
  <c r="AK26" i="9"/>
  <c r="AL26" i="9"/>
  <c r="A27" i="9"/>
  <c r="D27" i="9"/>
  <c r="E27" i="9"/>
  <c r="G27" i="9"/>
  <c r="J27" i="9"/>
  <c r="L27" i="9"/>
  <c r="M27" i="9"/>
  <c r="N27" i="9"/>
  <c r="P27" i="9"/>
  <c r="Q27" i="9"/>
  <c r="R27" i="9"/>
  <c r="T27" i="9"/>
  <c r="U27" i="9"/>
  <c r="W27" i="9"/>
  <c r="X27" i="9"/>
  <c r="Y27" i="9"/>
  <c r="AA27" i="9"/>
  <c r="AC27" i="9"/>
  <c r="AD27" i="9"/>
  <c r="AE27" i="9"/>
  <c r="AF27" i="9"/>
  <c r="AG27" i="9"/>
  <c r="AH27" i="9"/>
  <c r="AI27" i="9"/>
  <c r="AK27" i="9"/>
  <c r="AL27" i="9"/>
  <c r="A28" i="9"/>
  <c r="D28" i="9"/>
  <c r="E28" i="9"/>
  <c r="G28" i="9"/>
  <c r="J28" i="9"/>
  <c r="L28" i="9"/>
  <c r="M28" i="9"/>
  <c r="N28" i="9"/>
  <c r="P28" i="9"/>
  <c r="Q28" i="9"/>
  <c r="R28" i="9"/>
  <c r="T28" i="9"/>
  <c r="U28" i="9"/>
  <c r="W28" i="9"/>
  <c r="X28" i="9"/>
  <c r="Y28" i="9"/>
  <c r="AA28" i="9"/>
  <c r="AC28" i="9"/>
  <c r="AD28" i="9"/>
  <c r="AE28" i="9"/>
  <c r="AF28" i="9"/>
  <c r="AG28" i="9"/>
  <c r="AH28" i="9"/>
  <c r="AI28" i="9"/>
  <c r="AK28" i="9"/>
  <c r="AL28" i="9"/>
  <c r="A29" i="9"/>
  <c r="D29" i="9"/>
  <c r="E29" i="9"/>
  <c r="G29" i="9"/>
  <c r="J29" i="9"/>
  <c r="L29" i="9"/>
  <c r="M29" i="9"/>
  <c r="N29" i="9"/>
  <c r="P29" i="9"/>
  <c r="Q29" i="9"/>
  <c r="R29" i="9"/>
  <c r="T29" i="9"/>
  <c r="U29" i="9"/>
  <c r="W29" i="9"/>
  <c r="X29" i="9"/>
  <c r="Y29" i="9"/>
  <c r="AA29" i="9"/>
  <c r="AC29" i="9"/>
  <c r="AD29" i="9"/>
  <c r="AE29" i="9"/>
  <c r="AF29" i="9"/>
  <c r="AG29" i="9"/>
  <c r="AH29" i="9"/>
  <c r="AI29" i="9"/>
  <c r="AK29" i="9"/>
  <c r="AL29" i="9"/>
  <c r="A30" i="9"/>
  <c r="D30" i="9"/>
  <c r="E30" i="9"/>
  <c r="G30" i="9"/>
  <c r="J30" i="9"/>
  <c r="L30" i="9"/>
  <c r="M30" i="9"/>
  <c r="N30" i="9"/>
  <c r="P30" i="9"/>
  <c r="Q30" i="9"/>
  <c r="R30" i="9"/>
  <c r="T30" i="9"/>
  <c r="U30" i="9"/>
  <c r="W30" i="9"/>
  <c r="X30" i="9"/>
  <c r="Y30" i="9"/>
  <c r="AA30" i="9"/>
  <c r="AC30" i="9"/>
  <c r="AD30" i="9"/>
  <c r="AE30" i="9"/>
  <c r="AF30" i="9"/>
  <c r="AG30" i="9"/>
  <c r="AH30" i="9"/>
  <c r="AI30" i="9"/>
  <c r="AK30" i="9"/>
  <c r="AL30" i="9"/>
  <c r="A31" i="9"/>
  <c r="D31" i="9"/>
  <c r="E31" i="9"/>
  <c r="F31" i="9"/>
  <c r="G31" i="9"/>
  <c r="J31" i="9"/>
  <c r="L31" i="9"/>
  <c r="M31" i="9"/>
  <c r="N31" i="9"/>
  <c r="P31" i="9"/>
  <c r="Q31" i="9"/>
  <c r="R31" i="9"/>
  <c r="T31" i="9"/>
  <c r="U31" i="9"/>
  <c r="W31" i="9"/>
  <c r="X31" i="9"/>
  <c r="Y31" i="9"/>
  <c r="AA31" i="9"/>
  <c r="AC31" i="9"/>
  <c r="AD31" i="9"/>
  <c r="AE31" i="9"/>
  <c r="AF31" i="9"/>
  <c r="AG31" i="9"/>
  <c r="AH31" i="9"/>
  <c r="AI31" i="9"/>
  <c r="AK31" i="9"/>
  <c r="AL31" i="9"/>
  <c r="A32" i="9"/>
  <c r="D32" i="9"/>
  <c r="E32" i="9"/>
  <c r="G32" i="9"/>
  <c r="J32" i="9"/>
  <c r="L32" i="9"/>
  <c r="M32" i="9"/>
  <c r="N32" i="9"/>
  <c r="P32" i="9"/>
  <c r="Q32" i="9"/>
  <c r="R32" i="9"/>
  <c r="T32" i="9"/>
  <c r="U32" i="9"/>
  <c r="W32" i="9"/>
  <c r="X32" i="9"/>
  <c r="Y32" i="9"/>
  <c r="AA32" i="9"/>
  <c r="AC32" i="9"/>
  <c r="AD32" i="9"/>
  <c r="AE32" i="9"/>
  <c r="AF32" i="9"/>
  <c r="AG32" i="9"/>
  <c r="AH32" i="9"/>
  <c r="AI32" i="9"/>
  <c r="AK32" i="9"/>
  <c r="AL32" i="9"/>
  <c r="A33" i="9"/>
  <c r="D33" i="9"/>
  <c r="E33" i="9"/>
  <c r="G33" i="9"/>
  <c r="J33" i="9"/>
  <c r="L33" i="9"/>
  <c r="M33" i="9"/>
  <c r="N33" i="9"/>
  <c r="P33" i="9"/>
  <c r="Q33" i="9"/>
  <c r="R33" i="9"/>
  <c r="T33" i="9"/>
  <c r="U33" i="9"/>
  <c r="W33" i="9"/>
  <c r="X33" i="9"/>
  <c r="Y33" i="9"/>
  <c r="AA33" i="9"/>
  <c r="AC33" i="9"/>
  <c r="AD33" i="9"/>
  <c r="AE33" i="9"/>
  <c r="AF33" i="9"/>
  <c r="AG33" i="9"/>
  <c r="AH33" i="9"/>
  <c r="AI33" i="9"/>
  <c r="AK33" i="9"/>
  <c r="AL33" i="9"/>
  <c r="A34" i="9"/>
  <c r="D34" i="9"/>
  <c r="E34" i="9"/>
  <c r="G34" i="9"/>
  <c r="J34" i="9"/>
  <c r="L34" i="9"/>
  <c r="M34" i="9"/>
  <c r="N34" i="9"/>
  <c r="P34" i="9"/>
  <c r="Q34" i="9"/>
  <c r="R34" i="9"/>
  <c r="T34" i="9"/>
  <c r="U34" i="9"/>
  <c r="W34" i="9"/>
  <c r="X34" i="9"/>
  <c r="Y34" i="9"/>
  <c r="AA34" i="9"/>
  <c r="AC34" i="9"/>
  <c r="AD34" i="9"/>
  <c r="AE34" i="9"/>
  <c r="AF34" i="9"/>
  <c r="AG34" i="9"/>
  <c r="AH34" i="9"/>
  <c r="AI34" i="9"/>
  <c r="AK34" i="9"/>
  <c r="AL34" i="9"/>
  <c r="A35" i="9"/>
  <c r="D35" i="9"/>
  <c r="E35" i="9"/>
  <c r="G35" i="9"/>
  <c r="J35" i="9"/>
  <c r="L35" i="9"/>
  <c r="M35" i="9"/>
  <c r="N35" i="9"/>
  <c r="P35" i="9"/>
  <c r="Q35" i="9"/>
  <c r="R35" i="9"/>
  <c r="T35" i="9"/>
  <c r="U35" i="9"/>
  <c r="W35" i="9"/>
  <c r="X35" i="9"/>
  <c r="Y35" i="9"/>
  <c r="AA35" i="9"/>
  <c r="AC35" i="9"/>
  <c r="AD35" i="9"/>
  <c r="AE35" i="9"/>
  <c r="AF35" i="9"/>
  <c r="AG35" i="9"/>
  <c r="AH35" i="9"/>
  <c r="AI35" i="9"/>
  <c r="AK35" i="9"/>
  <c r="AL35" i="9"/>
  <c r="A36" i="9"/>
  <c r="D36" i="9"/>
  <c r="E36" i="9"/>
  <c r="G36" i="9"/>
  <c r="J36" i="9"/>
  <c r="L36" i="9"/>
  <c r="M36" i="9"/>
  <c r="N36" i="9"/>
  <c r="P36" i="9"/>
  <c r="Q36" i="9"/>
  <c r="R36" i="9"/>
  <c r="T36" i="9"/>
  <c r="U36" i="9"/>
  <c r="W36" i="9"/>
  <c r="X36" i="9"/>
  <c r="Y36" i="9"/>
  <c r="AA36" i="9"/>
  <c r="AC36" i="9"/>
  <c r="AD36" i="9"/>
  <c r="AE36" i="9"/>
  <c r="AF36" i="9"/>
  <c r="AG36" i="9"/>
  <c r="AH36" i="9"/>
  <c r="AI36" i="9"/>
  <c r="AK36" i="9"/>
  <c r="AL36" i="9"/>
  <c r="A37" i="9"/>
  <c r="D37" i="9"/>
  <c r="E37" i="9"/>
  <c r="G37" i="9"/>
  <c r="J37" i="9"/>
  <c r="L37" i="9"/>
  <c r="M37" i="9"/>
  <c r="N37" i="9"/>
  <c r="P37" i="9"/>
  <c r="Q37" i="9"/>
  <c r="R37" i="9"/>
  <c r="T37" i="9"/>
  <c r="U37" i="9"/>
  <c r="W37" i="9"/>
  <c r="X37" i="9"/>
  <c r="Y37" i="9"/>
  <c r="AA37" i="9"/>
  <c r="AC37" i="9"/>
  <c r="AD37" i="9"/>
  <c r="AE37" i="9"/>
  <c r="AF37" i="9"/>
  <c r="AG37" i="9"/>
  <c r="AH37" i="9"/>
  <c r="AI37" i="9"/>
  <c r="AK37" i="9"/>
  <c r="AL37" i="9"/>
  <c r="A38" i="9"/>
  <c r="D38" i="9"/>
  <c r="E38" i="9"/>
  <c r="G38" i="9"/>
  <c r="J38" i="9"/>
  <c r="L38" i="9"/>
  <c r="M38" i="9"/>
  <c r="N38" i="9"/>
  <c r="P38" i="9"/>
  <c r="Q38" i="9"/>
  <c r="R38" i="9"/>
  <c r="T38" i="9"/>
  <c r="U38" i="9"/>
  <c r="W38" i="9"/>
  <c r="X38" i="9"/>
  <c r="Y38" i="9"/>
  <c r="AA38" i="9"/>
  <c r="AC38" i="9"/>
  <c r="AD38" i="9"/>
  <c r="AE38" i="9"/>
  <c r="AF38" i="9"/>
  <c r="AG38" i="9"/>
  <c r="AH38" i="9"/>
  <c r="AI38" i="9"/>
  <c r="AK38" i="9"/>
  <c r="AL38" i="9"/>
  <c r="A39" i="9"/>
  <c r="D39" i="9"/>
  <c r="E39" i="9"/>
  <c r="G39" i="9"/>
  <c r="J39" i="9"/>
  <c r="L39" i="9"/>
  <c r="M39" i="9"/>
  <c r="N39" i="9"/>
  <c r="P39" i="9"/>
  <c r="Q39" i="9"/>
  <c r="R39" i="9"/>
  <c r="T39" i="9"/>
  <c r="U39" i="9"/>
  <c r="W39" i="9"/>
  <c r="X39" i="9"/>
  <c r="Y39" i="9"/>
  <c r="AA39" i="9"/>
  <c r="AC39" i="9"/>
  <c r="AD39" i="9"/>
  <c r="AE39" i="9"/>
  <c r="AF39" i="9"/>
  <c r="AG39" i="9"/>
  <c r="AH39" i="9"/>
  <c r="AI39" i="9"/>
  <c r="AK39" i="9"/>
  <c r="AL39" i="9"/>
  <c r="A40" i="9"/>
  <c r="D40" i="9"/>
  <c r="E40" i="9"/>
  <c r="G40" i="9"/>
  <c r="J40" i="9"/>
  <c r="L40" i="9"/>
  <c r="M40" i="9"/>
  <c r="N40" i="9"/>
  <c r="P40" i="9"/>
  <c r="Q40" i="9"/>
  <c r="R40" i="9"/>
  <c r="T40" i="9"/>
  <c r="U40" i="9"/>
  <c r="W40" i="9"/>
  <c r="X40" i="9"/>
  <c r="Y40" i="9"/>
  <c r="AA40" i="9"/>
  <c r="AC40" i="9"/>
  <c r="AD40" i="9"/>
  <c r="AE40" i="9"/>
  <c r="AF40" i="9"/>
  <c r="AG40" i="9"/>
  <c r="AH40" i="9"/>
  <c r="AI40" i="9"/>
  <c r="AK40" i="9"/>
  <c r="AL40" i="9"/>
  <c r="A41" i="9"/>
  <c r="D41" i="9"/>
  <c r="E41" i="9"/>
  <c r="G41" i="9"/>
  <c r="J41" i="9"/>
  <c r="L41" i="9"/>
  <c r="M41" i="9"/>
  <c r="N41" i="9"/>
  <c r="P41" i="9"/>
  <c r="Q41" i="9"/>
  <c r="R41" i="9"/>
  <c r="T41" i="9"/>
  <c r="U41" i="9"/>
  <c r="W41" i="9"/>
  <c r="X41" i="9"/>
  <c r="Y41" i="9"/>
  <c r="AA41" i="9"/>
  <c r="AC41" i="9"/>
  <c r="AD41" i="9"/>
  <c r="AE41" i="9"/>
  <c r="AF41" i="9"/>
  <c r="AG41" i="9"/>
  <c r="AH41" i="9"/>
  <c r="AI41" i="9"/>
  <c r="AK41" i="9"/>
  <c r="AL41" i="9"/>
  <c r="B43" i="9"/>
  <c r="C43" i="9"/>
  <c r="D43" i="9"/>
  <c r="F43" i="9"/>
  <c r="H43" i="9"/>
  <c r="I43" i="9"/>
  <c r="K43" i="9"/>
  <c r="L43" i="9"/>
  <c r="M43" i="9"/>
  <c r="N43" i="9"/>
  <c r="Q43" i="9"/>
  <c r="S43" i="9"/>
  <c r="T43" i="9"/>
  <c r="U43" i="9"/>
  <c r="W43" i="9"/>
  <c r="X43" i="9"/>
  <c r="Y43" i="9"/>
  <c r="Z43" i="9"/>
  <c r="AB43" i="9"/>
  <c r="AC43" i="9"/>
  <c r="AD43" i="9"/>
  <c r="AE43" i="9"/>
  <c r="AF43" i="9"/>
  <c r="AG43" i="9"/>
  <c r="AH43" i="9"/>
  <c r="AI43" i="9"/>
  <c r="AK43" i="9"/>
  <c r="AL43" i="9"/>
  <c r="H44" i="9"/>
  <c r="S44" i="9"/>
  <c r="AB44" i="9"/>
  <c r="G48" i="9"/>
  <c r="G50" i="9"/>
  <c r="F52" i="9"/>
  <c r="G52" i="9"/>
  <c r="F53" i="9"/>
  <c r="F55" i="9"/>
  <c r="D11" i="1"/>
  <c r="E11" i="1"/>
  <c r="G11" i="1"/>
  <c r="I11" i="1"/>
  <c r="K11" i="1"/>
  <c r="L11" i="1"/>
  <c r="O11" i="1"/>
  <c r="Q11" i="1"/>
  <c r="S11" i="1"/>
  <c r="V11" i="1"/>
  <c r="W11" i="1"/>
  <c r="X11" i="1"/>
  <c r="Z11" i="1"/>
  <c r="AB11" i="1"/>
  <c r="AC11" i="1"/>
  <c r="AE11" i="1"/>
  <c r="AG11" i="1"/>
  <c r="AJ11" i="1"/>
  <c r="A12" i="1"/>
  <c r="D12" i="1"/>
  <c r="E12" i="1"/>
  <c r="G12" i="1"/>
  <c r="I12" i="1"/>
  <c r="K12" i="1"/>
  <c r="L12" i="1"/>
  <c r="O12" i="1"/>
  <c r="Q12" i="1"/>
  <c r="S12" i="1"/>
  <c r="V12" i="1"/>
  <c r="W12" i="1"/>
  <c r="X12" i="1"/>
  <c r="Z12" i="1"/>
  <c r="AB12" i="1"/>
  <c r="AC12" i="1"/>
  <c r="AE12" i="1"/>
  <c r="AG12" i="1"/>
  <c r="AJ12" i="1"/>
  <c r="A13" i="1"/>
  <c r="D13" i="1"/>
  <c r="E13" i="1"/>
  <c r="G13" i="1"/>
  <c r="I13" i="1"/>
  <c r="K13" i="1"/>
  <c r="L13" i="1"/>
  <c r="O13" i="1"/>
  <c r="Q13" i="1"/>
  <c r="S13" i="1"/>
  <c r="V13" i="1"/>
  <c r="W13" i="1"/>
  <c r="X13" i="1"/>
  <c r="Z13" i="1"/>
  <c r="AB13" i="1"/>
  <c r="AC13" i="1"/>
  <c r="AE13" i="1"/>
  <c r="AG13" i="1"/>
  <c r="AJ13" i="1"/>
  <c r="A14" i="1"/>
  <c r="D14" i="1"/>
  <c r="E14" i="1"/>
  <c r="G14" i="1"/>
  <c r="I14" i="1"/>
  <c r="K14" i="1"/>
  <c r="L14" i="1"/>
  <c r="O14" i="1"/>
  <c r="Q14" i="1"/>
  <c r="S14" i="1"/>
  <c r="V14" i="1"/>
  <c r="W14" i="1"/>
  <c r="X14" i="1"/>
  <c r="Z14" i="1"/>
  <c r="AB14" i="1"/>
  <c r="AC14" i="1"/>
  <c r="AE14" i="1"/>
  <c r="AG14" i="1"/>
  <c r="AJ14" i="1"/>
  <c r="A15" i="1"/>
  <c r="D15" i="1"/>
  <c r="E15" i="1"/>
  <c r="G15" i="1"/>
  <c r="I15" i="1"/>
  <c r="K15" i="1"/>
  <c r="L15" i="1"/>
  <c r="O15" i="1"/>
  <c r="Q15" i="1"/>
  <c r="S15" i="1"/>
  <c r="V15" i="1"/>
  <c r="W15" i="1"/>
  <c r="X15" i="1"/>
  <c r="Z15" i="1"/>
  <c r="AB15" i="1"/>
  <c r="AC15" i="1"/>
  <c r="AE15" i="1"/>
  <c r="AG15" i="1"/>
  <c r="AJ15" i="1"/>
  <c r="A16" i="1"/>
  <c r="D16" i="1"/>
  <c r="E16" i="1"/>
  <c r="G16" i="1"/>
  <c r="I16" i="1"/>
  <c r="K16" i="1"/>
  <c r="L16" i="1"/>
  <c r="O16" i="1"/>
  <c r="Q16" i="1"/>
  <c r="S16" i="1"/>
  <c r="V16" i="1"/>
  <c r="W16" i="1"/>
  <c r="X16" i="1"/>
  <c r="Z16" i="1"/>
  <c r="AB16" i="1"/>
  <c r="AC16" i="1"/>
  <c r="AE16" i="1"/>
  <c r="AG16" i="1"/>
  <c r="AJ16" i="1"/>
  <c r="A17" i="1"/>
  <c r="D17" i="1"/>
  <c r="E17" i="1"/>
  <c r="G17" i="1"/>
  <c r="I17" i="1"/>
  <c r="K17" i="1"/>
  <c r="L17" i="1"/>
  <c r="O17" i="1"/>
  <c r="Q17" i="1"/>
  <c r="S17" i="1"/>
  <c r="V17" i="1"/>
  <c r="W17" i="1"/>
  <c r="X17" i="1"/>
  <c r="Z17" i="1"/>
  <c r="AB17" i="1"/>
  <c r="AC17" i="1"/>
  <c r="AE17" i="1"/>
  <c r="AG17" i="1"/>
  <c r="AJ17" i="1"/>
  <c r="A18" i="1"/>
  <c r="D18" i="1"/>
  <c r="E18" i="1"/>
  <c r="G18" i="1"/>
  <c r="I18" i="1"/>
  <c r="K18" i="1"/>
  <c r="L18" i="1"/>
  <c r="O18" i="1"/>
  <c r="Q18" i="1"/>
  <c r="S18" i="1"/>
  <c r="V18" i="1"/>
  <c r="W18" i="1"/>
  <c r="X18" i="1"/>
  <c r="Z18" i="1"/>
  <c r="AB18" i="1"/>
  <c r="AC18" i="1"/>
  <c r="AE18" i="1"/>
  <c r="AG18" i="1"/>
  <c r="AJ18" i="1"/>
  <c r="A19" i="1"/>
  <c r="D19" i="1"/>
  <c r="E19" i="1"/>
  <c r="G19" i="1"/>
  <c r="I19" i="1"/>
  <c r="K19" i="1"/>
  <c r="L19" i="1"/>
  <c r="O19" i="1"/>
  <c r="Q19" i="1"/>
  <c r="S19" i="1"/>
  <c r="V19" i="1"/>
  <c r="W19" i="1"/>
  <c r="X19" i="1"/>
  <c r="Z19" i="1"/>
  <c r="AB19" i="1"/>
  <c r="AC19" i="1"/>
  <c r="AE19" i="1"/>
  <c r="AG19" i="1"/>
  <c r="AJ19" i="1"/>
  <c r="A20" i="1"/>
  <c r="D20" i="1"/>
  <c r="E20" i="1"/>
  <c r="G20" i="1"/>
  <c r="I20" i="1"/>
  <c r="K20" i="1"/>
  <c r="L20" i="1"/>
  <c r="O20" i="1"/>
  <c r="Q20" i="1"/>
  <c r="S20" i="1"/>
  <c r="V20" i="1"/>
  <c r="W20" i="1"/>
  <c r="X20" i="1"/>
  <c r="Z20" i="1"/>
  <c r="AB20" i="1"/>
  <c r="AC20" i="1"/>
  <c r="AE20" i="1"/>
  <c r="AG20" i="1"/>
  <c r="AJ20" i="1"/>
  <c r="A21" i="1"/>
  <c r="D21" i="1"/>
  <c r="E21" i="1"/>
  <c r="G21" i="1"/>
  <c r="I21" i="1"/>
  <c r="K21" i="1"/>
  <c r="L21" i="1"/>
  <c r="O21" i="1"/>
  <c r="Q21" i="1"/>
  <c r="R21" i="1"/>
  <c r="S21" i="1"/>
  <c r="V21" i="1"/>
  <c r="W21" i="1"/>
  <c r="X21" i="1"/>
  <c r="Z21" i="1"/>
  <c r="AB21" i="1"/>
  <c r="AC21" i="1"/>
  <c r="AE21" i="1"/>
  <c r="AG21" i="1"/>
  <c r="AJ21" i="1"/>
  <c r="A22" i="1"/>
  <c r="D22" i="1"/>
  <c r="E22" i="1"/>
  <c r="G22" i="1"/>
  <c r="I22" i="1"/>
  <c r="K22" i="1"/>
  <c r="L22" i="1"/>
  <c r="O22" i="1"/>
  <c r="Q22" i="1"/>
  <c r="S22" i="1"/>
  <c r="V22" i="1"/>
  <c r="W22" i="1"/>
  <c r="X22" i="1"/>
  <c r="Z22" i="1"/>
  <c r="AB22" i="1"/>
  <c r="AC22" i="1"/>
  <c r="AE22" i="1"/>
  <c r="AG22" i="1"/>
  <c r="AJ22" i="1"/>
  <c r="A23" i="1"/>
  <c r="D23" i="1"/>
  <c r="E23" i="1"/>
  <c r="G23" i="1"/>
  <c r="I23" i="1"/>
  <c r="K23" i="1"/>
  <c r="L23" i="1"/>
  <c r="O23" i="1"/>
  <c r="Q23" i="1"/>
  <c r="S23" i="1"/>
  <c r="V23" i="1"/>
  <c r="W23" i="1"/>
  <c r="X23" i="1"/>
  <c r="Z23" i="1"/>
  <c r="AB23" i="1"/>
  <c r="AC23" i="1"/>
  <c r="AE23" i="1"/>
  <c r="AG23" i="1"/>
  <c r="AJ23" i="1"/>
  <c r="A24" i="1"/>
  <c r="D24" i="1"/>
  <c r="E24" i="1"/>
  <c r="G24" i="1"/>
  <c r="I24" i="1"/>
  <c r="K24" i="1"/>
  <c r="L24" i="1"/>
  <c r="O24" i="1"/>
  <c r="Q24" i="1"/>
  <c r="S24" i="1"/>
  <c r="V24" i="1"/>
  <c r="W24" i="1"/>
  <c r="X24" i="1"/>
  <c r="Z24" i="1"/>
  <c r="AB24" i="1"/>
  <c r="AC24" i="1"/>
  <c r="AE24" i="1"/>
  <c r="AG24" i="1"/>
  <c r="AJ24" i="1"/>
  <c r="A25" i="1"/>
  <c r="D25" i="1"/>
  <c r="E25" i="1"/>
  <c r="G25" i="1"/>
  <c r="I25" i="1"/>
  <c r="K25" i="1"/>
  <c r="L25" i="1"/>
  <c r="O25" i="1"/>
  <c r="Q25" i="1"/>
  <c r="S25" i="1"/>
  <c r="V25" i="1"/>
  <c r="W25" i="1"/>
  <c r="X25" i="1"/>
  <c r="Z25" i="1"/>
  <c r="AB25" i="1"/>
  <c r="AC25" i="1"/>
  <c r="AE25" i="1"/>
  <c r="AG25" i="1"/>
  <c r="AJ25" i="1"/>
  <c r="A26" i="1"/>
  <c r="D26" i="1"/>
  <c r="E26" i="1"/>
  <c r="G26" i="1"/>
  <c r="I26" i="1"/>
  <c r="K26" i="1"/>
  <c r="L26" i="1"/>
  <c r="O26" i="1"/>
  <c r="Q26" i="1"/>
  <c r="S26" i="1"/>
  <c r="V26" i="1"/>
  <c r="W26" i="1"/>
  <c r="X26" i="1"/>
  <c r="Z26" i="1"/>
  <c r="AB26" i="1"/>
  <c r="AC26" i="1"/>
  <c r="AE26" i="1"/>
  <c r="AG26" i="1"/>
  <c r="AJ26" i="1"/>
  <c r="A27" i="1"/>
  <c r="D27" i="1"/>
  <c r="E27" i="1"/>
  <c r="G27" i="1"/>
  <c r="I27" i="1"/>
  <c r="K27" i="1"/>
  <c r="L27" i="1"/>
  <c r="O27" i="1"/>
  <c r="Q27" i="1"/>
  <c r="S27" i="1"/>
  <c r="V27" i="1"/>
  <c r="W27" i="1"/>
  <c r="X27" i="1"/>
  <c r="Z27" i="1"/>
  <c r="AB27" i="1"/>
  <c r="AC27" i="1"/>
  <c r="AE27" i="1"/>
  <c r="AG27" i="1"/>
  <c r="AJ27" i="1"/>
  <c r="A28" i="1"/>
  <c r="D28" i="1"/>
  <c r="E28" i="1"/>
  <c r="G28" i="1"/>
  <c r="I28" i="1"/>
  <c r="K28" i="1"/>
  <c r="L28" i="1"/>
  <c r="O28" i="1"/>
  <c r="Q28" i="1"/>
  <c r="S28" i="1"/>
  <c r="V28" i="1"/>
  <c r="W28" i="1"/>
  <c r="X28" i="1"/>
  <c r="Z28" i="1"/>
  <c r="AB28" i="1"/>
  <c r="AC28" i="1"/>
  <c r="AE28" i="1"/>
  <c r="AG28" i="1"/>
  <c r="AJ28" i="1"/>
  <c r="A29" i="1"/>
  <c r="D29" i="1"/>
  <c r="E29" i="1"/>
  <c r="G29" i="1"/>
  <c r="I29" i="1"/>
  <c r="K29" i="1"/>
  <c r="L29" i="1"/>
  <c r="O29" i="1"/>
  <c r="Q29" i="1"/>
  <c r="S29" i="1"/>
  <c r="V29" i="1"/>
  <c r="W29" i="1"/>
  <c r="X29" i="1"/>
  <c r="Z29" i="1"/>
  <c r="AB29" i="1"/>
  <c r="AC29" i="1"/>
  <c r="AE29" i="1"/>
  <c r="AG29" i="1"/>
  <c r="AJ29" i="1"/>
  <c r="A30" i="1"/>
  <c r="D30" i="1"/>
  <c r="E30" i="1"/>
  <c r="G30" i="1"/>
  <c r="I30" i="1"/>
  <c r="K30" i="1"/>
  <c r="L30" i="1"/>
  <c r="O30" i="1"/>
  <c r="Q30" i="1"/>
  <c r="S30" i="1"/>
  <c r="V30" i="1"/>
  <c r="W30" i="1"/>
  <c r="X30" i="1"/>
  <c r="Z30" i="1"/>
  <c r="AB30" i="1"/>
  <c r="AC30" i="1"/>
  <c r="AE30" i="1"/>
  <c r="AG30" i="1"/>
  <c r="AJ30" i="1"/>
  <c r="A31" i="1"/>
  <c r="D31" i="1"/>
  <c r="E31" i="1"/>
  <c r="G31" i="1"/>
  <c r="I31" i="1"/>
  <c r="K31" i="1"/>
  <c r="L31" i="1"/>
  <c r="O31" i="1"/>
  <c r="Q31" i="1"/>
  <c r="S31" i="1"/>
  <c r="V31" i="1"/>
  <c r="W31" i="1"/>
  <c r="X31" i="1"/>
  <c r="Z31" i="1"/>
  <c r="AB31" i="1"/>
  <c r="AC31" i="1"/>
  <c r="AE31" i="1"/>
  <c r="AG31" i="1"/>
  <c r="AJ31" i="1"/>
  <c r="A32" i="1"/>
  <c r="D32" i="1"/>
  <c r="E32" i="1"/>
  <c r="G32" i="1"/>
  <c r="I32" i="1"/>
  <c r="K32" i="1"/>
  <c r="L32" i="1"/>
  <c r="O32" i="1"/>
  <c r="Q32" i="1"/>
  <c r="S32" i="1"/>
  <c r="V32" i="1"/>
  <c r="W32" i="1"/>
  <c r="X32" i="1"/>
  <c r="Z32" i="1"/>
  <c r="AB32" i="1"/>
  <c r="AC32" i="1"/>
  <c r="AE32" i="1"/>
  <c r="AG32" i="1"/>
  <c r="AJ32" i="1"/>
  <c r="A33" i="1"/>
  <c r="D33" i="1"/>
  <c r="E33" i="1"/>
  <c r="G33" i="1"/>
  <c r="I33" i="1"/>
  <c r="K33" i="1"/>
  <c r="L33" i="1"/>
  <c r="O33" i="1"/>
  <c r="Q33" i="1"/>
  <c r="S33" i="1"/>
  <c r="V33" i="1"/>
  <c r="W33" i="1"/>
  <c r="X33" i="1"/>
  <c r="Z33" i="1"/>
  <c r="AB33" i="1"/>
  <c r="AC33" i="1"/>
  <c r="AE33" i="1"/>
  <c r="AG33" i="1"/>
  <c r="AJ33" i="1"/>
  <c r="A34" i="1"/>
  <c r="D34" i="1"/>
  <c r="E34" i="1"/>
  <c r="G34" i="1"/>
  <c r="I34" i="1"/>
  <c r="K34" i="1"/>
  <c r="L34" i="1"/>
  <c r="O34" i="1"/>
  <c r="Q34" i="1"/>
  <c r="S34" i="1"/>
  <c r="V34" i="1"/>
  <c r="W34" i="1"/>
  <c r="X34" i="1"/>
  <c r="Z34" i="1"/>
  <c r="AB34" i="1"/>
  <c r="AC34" i="1"/>
  <c r="AE34" i="1"/>
  <c r="AG34" i="1"/>
  <c r="AJ34" i="1"/>
  <c r="A35" i="1"/>
  <c r="D35" i="1"/>
  <c r="E35" i="1"/>
  <c r="G35" i="1"/>
  <c r="I35" i="1"/>
  <c r="K35" i="1"/>
  <c r="L35" i="1"/>
  <c r="O35" i="1"/>
  <c r="Q35" i="1"/>
  <c r="S35" i="1"/>
  <c r="V35" i="1"/>
  <c r="W35" i="1"/>
  <c r="X35" i="1"/>
  <c r="Z35" i="1"/>
  <c r="AB35" i="1"/>
  <c r="AC35" i="1"/>
  <c r="AE35" i="1"/>
  <c r="AG35" i="1"/>
  <c r="AJ35" i="1"/>
  <c r="A36" i="1"/>
  <c r="D36" i="1"/>
  <c r="E36" i="1"/>
  <c r="G36" i="1"/>
  <c r="I36" i="1"/>
  <c r="K36" i="1"/>
  <c r="L36" i="1"/>
  <c r="O36" i="1"/>
  <c r="Q36" i="1"/>
  <c r="S36" i="1"/>
  <c r="V36" i="1"/>
  <c r="W36" i="1"/>
  <c r="X36" i="1"/>
  <c r="Z36" i="1"/>
  <c r="AB36" i="1"/>
  <c r="AC36" i="1"/>
  <c r="AE36" i="1"/>
  <c r="AG36" i="1"/>
  <c r="AJ36" i="1"/>
  <c r="A37" i="1"/>
  <c r="D37" i="1"/>
  <c r="E37" i="1"/>
  <c r="G37" i="1"/>
  <c r="I37" i="1"/>
  <c r="K37" i="1"/>
  <c r="L37" i="1"/>
  <c r="O37" i="1"/>
  <c r="Q37" i="1"/>
  <c r="S37" i="1"/>
  <c r="V37" i="1"/>
  <c r="W37" i="1"/>
  <c r="X37" i="1"/>
  <c r="Z37" i="1"/>
  <c r="AB37" i="1"/>
  <c r="AC37" i="1"/>
  <c r="AE37" i="1"/>
  <c r="AG37" i="1"/>
  <c r="AJ37" i="1"/>
  <c r="A38" i="1"/>
  <c r="D38" i="1"/>
  <c r="E38" i="1"/>
  <c r="G38" i="1"/>
  <c r="I38" i="1"/>
  <c r="K38" i="1"/>
  <c r="L38" i="1"/>
  <c r="O38" i="1"/>
  <c r="Q38" i="1"/>
  <c r="S38" i="1"/>
  <c r="V38" i="1"/>
  <c r="W38" i="1"/>
  <c r="X38" i="1"/>
  <c r="Z38" i="1"/>
  <c r="AB38" i="1"/>
  <c r="AC38" i="1"/>
  <c r="AE38" i="1"/>
  <c r="AG38" i="1"/>
  <c r="AJ38" i="1"/>
  <c r="A39" i="1"/>
  <c r="D39" i="1"/>
  <c r="E39" i="1"/>
  <c r="G39" i="1"/>
  <c r="I39" i="1"/>
  <c r="K39" i="1"/>
  <c r="L39" i="1"/>
  <c r="O39" i="1"/>
  <c r="Q39" i="1"/>
  <c r="S39" i="1"/>
  <c r="V39" i="1"/>
  <c r="W39" i="1"/>
  <c r="X39" i="1"/>
  <c r="Z39" i="1"/>
  <c r="AB39" i="1"/>
  <c r="AC39" i="1"/>
  <c r="AE39" i="1"/>
  <c r="AG39" i="1"/>
  <c r="AJ39" i="1"/>
  <c r="A40" i="1"/>
  <c r="D40" i="1"/>
  <c r="E40" i="1"/>
  <c r="G40" i="1"/>
  <c r="I40" i="1"/>
  <c r="K40" i="1"/>
  <c r="L40" i="1"/>
  <c r="O40" i="1"/>
  <c r="Q40" i="1"/>
  <c r="S40" i="1"/>
  <c r="V40" i="1"/>
  <c r="W40" i="1"/>
  <c r="X40" i="1"/>
  <c r="Z40" i="1"/>
  <c r="AB40" i="1"/>
  <c r="AC40" i="1"/>
  <c r="AE40" i="1"/>
  <c r="AG40" i="1"/>
  <c r="AJ40" i="1"/>
  <c r="D41" i="1"/>
  <c r="E41" i="1"/>
  <c r="G41" i="1"/>
  <c r="I41" i="1"/>
  <c r="K41" i="1"/>
  <c r="L41" i="1"/>
  <c r="O41" i="1"/>
  <c r="Q41" i="1"/>
  <c r="S41" i="1"/>
  <c r="V41" i="1"/>
  <c r="W41" i="1"/>
  <c r="X41" i="1"/>
  <c r="Z41" i="1"/>
  <c r="AB41" i="1"/>
  <c r="AC41" i="1"/>
  <c r="AE41" i="1"/>
  <c r="AG41" i="1"/>
  <c r="AJ41" i="1"/>
  <c r="B43" i="1"/>
  <c r="C43" i="1"/>
  <c r="D43" i="1"/>
  <c r="F43" i="1"/>
  <c r="H43" i="1"/>
  <c r="J43" i="1"/>
  <c r="K43" i="1"/>
  <c r="L43" i="1"/>
  <c r="M43" i="1"/>
  <c r="P43" i="1"/>
  <c r="R43" i="1"/>
  <c r="S43" i="1"/>
  <c r="T43" i="1"/>
  <c r="V43" i="1"/>
  <c r="W43" i="1"/>
  <c r="X43" i="1"/>
  <c r="Y43" i="1"/>
  <c r="AA43" i="1"/>
  <c r="AB43" i="1"/>
  <c r="AC43" i="1"/>
  <c r="AD43" i="1"/>
  <c r="AE43" i="1"/>
  <c r="AF43" i="1"/>
  <c r="AG43" i="1"/>
  <c r="AH43" i="1"/>
  <c r="AJ43" i="1"/>
  <c r="AK43" i="1"/>
  <c r="H44" i="1"/>
  <c r="R44" i="1"/>
  <c r="AA44" i="1"/>
  <c r="G48" i="1"/>
  <c r="G50" i="1"/>
  <c r="G52" i="1"/>
  <c r="D11" i="2"/>
  <c r="E11" i="2"/>
  <c r="G11" i="2"/>
  <c r="I11" i="2"/>
  <c r="K11" i="2"/>
  <c r="L11" i="2"/>
  <c r="O11" i="2"/>
  <c r="Q11" i="2"/>
  <c r="S11" i="2"/>
  <c r="V11" i="2"/>
  <c r="W11" i="2"/>
  <c r="X11" i="2"/>
  <c r="Z11" i="2"/>
  <c r="AB11" i="2"/>
  <c r="AC11" i="2"/>
  <c r="AE11" i="2"/>
  <c r="AG11" i="2"/>
  <c r="AJ11" i="2"/>
  <c r="A12" i="2"/>
  <c r="D12" i="2"/>
  <c r="E12" i="2"/>
  <c r="G12" i="2"/>
  <c r="I12" i="2"/>
  <c r="K12" i="2"/>
  <c r="L12" i="2"/>
  <c r="O12" i="2"/>
  <c r="Q12" i="2"/>
  <c r="S12" i="2"/>
  <c r="V12" i="2"/>
  <c r="W12" i="2"/>
  <c r="X12" i="2"/>
  <c r="Z12" i="2"/>
  <c r="AB12" i="2"/>
  <c r="AC12" i="2"/>
  <c r="AE12" i="2"/>
  <c r="AG12" i="2"/>
  <c r="AJ12" i="2"/>
  <c r="A13" i="2"/>
  <c r="D13" i="2"/>
  <c r="E13" i="2"/>
  <c r="G13" i="2"/>
  <c r="I13" i="2"/>
  <c r="K13" i="2"/>
  <c r="L13" i="2"/>
  <c r="O13" i="2"/>
  <c r="Q13" i="2"/>
  <c r="S13" i="2"/>
  <c r="V13" i="2"/>
  <c r="W13" i="2"/>
  <c r="X13" i="2"/>
  <c r="Z13" i="2"/>
  <c r="AB13" i="2"/>
  <c r="AC13" i="2"/>
  <c r="AE13" i="2"/>
  <c r="AG13" i="2"/>
  <c r="AJ13" i="2"/>
  <c r="A14" i="2"/>
  <c r="D14" i="2"/>
  <c r="E14" i="2"/>
  <c r="G14" i="2"/>
  <c r="I14" i="2"/>
  <c r="K14" i="2"/>
  <c r="L14" i="2"/>
  <c r="O14" i="2"/>
  <c r="Q14" i="2"/>
  <c r="S14" i="2"/>
  <c r="V14" i="2"/>
  <c r="W14" i="2"/>
  <c r="X14" i="2"/>
  <c r="Z14" i="2"/>
  <c r="AB14" i="2"/>
  <c r="AC14" i="2"/>
  <c r="AE14" i="2"/>
  <c r="AG14" i="2"/>
  <c r="AJ14" i="2"/>
  <c r="A15" i="2"/>
  <c r="D15" i="2"/>
  <c r="E15" i="2"/>
  <c r="G15" i="2"/>
  <c r="I15" i="2"/>
  <c r="K15" i="2"/>
  <c r="L15" i="2"/>
  <c r="O15" i="2"/>
  <c r="Q15" i="2"/>
  <c r="S15" i="2"/>
  <c r="V15" i="2"/>
  <c r="W15" i="2"/>
  <c r="X15" i="2"/>
  <c r="Z15" i="2"/>
  <c r="AB15" i="2"/>
  <c r="AC15" i="2"/>
  <c r="AE15" i="2"/>
  <c r="AG15" i="2"/>
  <c r="AJ15" i="2"/>
  <c r="A16" i="2"/>
  <c r="D16" i="2"/>
  <c r="E16" i="2"/>
  <c r="G16" i="2"/>
  <c r="I16" i="2"/>
  <c r="K16" i="2"/>
  <c r="L16" i="2"/>
  <c r="O16" i="2"/>
  <c r="Q16" i="2"/>
  <c r="S16" i="2"/>
  <c r="V16" i="2"/>
  <c r="W16" i="2"/>
  <c r="X16" i="2"/>
  <c r="Z16" i="2"/>
  <c r="AB16" i="2"/>
  <c r="AC16" i="2"/>
  <c r="AE16" i="2"/>
  <c r="AG16" i="2"/>
  <c r="AJ16" i="2"/>
  <c r="A17" i="2"/>
  <c r="D17" i="2"/>
  <c r="E17" i="2"/>
  <c r="G17" i="2"/>
  <c r="I17" i="2"/>
  <c r="K17" i="2"/>
  <c r="L17" i="2"/>
  <c r="O17" i="2"/>
  <c r="Q17" i="2"/>
  <c r="S17" i="2"/>
  <c r="V17" i="2"/>
  <c r="W17" i="2"/>
  <c r="X17" i="2"/>
  <c r="Z17" i="2"/>
  <c r="AB17" i="2"/>
  <c r="AC17" i="2"/>
  <c r="AE17" i="2"/>
  <c r="AG17" i="2"/>
  <c r="AJ17" i="2"/>
  <c r="A18" i="2"/>
  <c r="D18" i="2"/>
  <c r="E18" i="2"/>
  <c r="G18" i="2"/>
  <c r="I18" i="2"/>
  <c r="K18" i="2"/>
  <c r="L18" i="2"/>
  <c r="O18" i="2"/>
  <c r="Q18" i="2"/>
  <c r="S18" i="2"/>
  <c r="V18" i="2"/>
  <c r="W18" i="2"/>
  <c r="X18" i="2"/>
  <c r="Z18" i="2"/>
  <c r="AB18" i="2"/>
  <c r="AC18" i="2"/>
  <c r="AE18" i="2"/>
  <c r="AG18" i="2"/>
  <c r="AJ18" i="2"/>
  <c r="A19" i="2"/>
  <c r="D19" i="2"/>
  <c r="E19" i="2"/>
  <c r="G19" i="2"/>
  <c r="I19" i="2"/>
  <c r="K19" i="2"/>
  <c r="L19" i="2"/>
  <c r="O19" i="2"/>
  <c r="Q19" i="2"/>
  <c r="S19" i="2"/>
  <c r="V19" i="2"/>
  <c r="W19" i="2"/>
  <c r="X19" i="2"/>
  <c r="Z19" i="2"/>
  <c r="AB19" i="2"/>
  <c r="AC19" i="2"/>
  <c r="AE19" i="2"/>
  <c r="AG19" i="2"/>
  <c r="AJ19" i="2"/>
  <c r="A20" i="2"/>
  <c r="D20" i="2"/>
  <c r="E20" i="2"/>
  <c r="G20" i="2"/>
  <c r="I20" i="2"/>
  <c r="K20" i="2"/>
  <c r="L20" i="2"/>
  <c r="O20" i="2"/>
  <c r="Q20" i="2"/>
  <c r="S20" i="2"/>
  <c r="V20" i="2"/>
  <c r="W20" i="2"/>
  <c r="X20" i="2"/>
  <c r="Z20" i="2"/>
  <c r="AB20" i="2"/>
  <c r="AC20" i="2"/>
  <c r="AE20" i="2"/>
  <c r="AG20" i="2"/>
  <c r="AJ20" i="2"/>
  <c r="A21" i="2"/>
  <c r="D21" i="2"/>
  <c r="E21" i="2"/>
  <c r="G21" i="2"/>
  <c r="I21" i="2"/>
  <c r="K21" i="2"/>
  <c r="L21" i="2"/>
  <c r="O21" i="2"/>
  <c r="Q21" i="2"/>
  <c r="S21" i="2"/>
  <c r="V21" i="2"/>
  <c r="W21" i="2"/>
  <c r="X21" i="2"/>
  <c r="Z21" i="2"/>
  <c r="AB21" i="2"/>
  <c r="AC21" i="2"/>
  <c r="AE21" i="2"/>
  <c r="AG21" i="2"/>
  <c r="AJ21" i="2"/>
  <c r="A22" i="2"/>
  <c r="D22" i="2"/>
  <c r="E22" i="2"/>
  <c r="G22" i="2"/>
  <c r="I22" i="2"/>
  <c r="K22" i="2"/>
  <c r="L22" i="2"/>
  <c r="O22" i="2"/>
  <c r="Q22" i="2"/>
  <c r="S22" i="2"/>
  <c r="V22" i="2"/>
  <c r="W22" i="2"/>
  <c r="X22" i="2"/>
  <c r="Z22" i="2"/>
  <c r="AB22" i="2"/>
  <c r="AC22" i="2"/>
  <c r="AE22" i="2"/>
  <c r="AG22" i="2"/>
  <c r="AJ22" i="2"/>
  <c r="A23" i="2"/>
  <c r="D23" i="2"/>
  <c r="E23" i="2"/>
  <c r="G23" i="2"/>
  <c r="I23" i="2"/>
  <c r="K23" i="2"/>
  <c r="L23" i="2"/>
  <c r="O23" i="2"/>
  <c r="Q23" i="2"/>
  <c r="S23" i="2"/>
  <c r="V23" i="2"/>
  <c r="W23" i="2"/>
  <c r="X23" i="2"/>
  <c r="Z23" i="2"/>
  <c r="AB23" i="2"/>
  <c r="AC23" i="2"/>
  <c r="AE23" i="2"/>
  <c r="AG23" i="2"/>
  <c r="AJ23" i="2"/>
  <c r="A24" i="2"/>
  <c r="D24" i="2"/>
  <c r="E24" i="2"/>
  <c r="G24" i="2"/>
  <c r="I24" i="2"/>
  <c r="K24" i="2"/>
  <c r="L24" i="2"/>
  <c r="O24" i="2"/>
  <c r="Q24" i="2"/>
  <c r="S24" i="2"/>
  <c r="V24" i="2"/>
  <c r="W24" i="2"/>
  <c r="X24" i="2"/>
  <c r="Z24" i="2"/>
  <c r="AB24" i="2"/>
  <c r="AC24" i="2"/>
  <c r="AE24" i="2"/>
  <c r="AG24" i="2"/>
  <c r="AJ24" i="2"/>
  <c r="A25" i="2"/>
  <c r="D25" i="2"/>
  <c r="E25" i="2"/>
  <c r="G25" i="2"/>
  <c r="I25" i="2"/>
  <c r="K25" i="2"/>
  <c r="L25" i="2"/>
  <c r="O25" i="2"/>
  <c r="Q25" i="2"/>
  <c r="S25" i="2"/>
  <c r="V25" i="2"/>
  <c r="W25" i="2"/>
  <c r="X25" i="2"/>
  <c r="Z25" i="2"/>
  <c r="AB25" i="2"/>
  <c r="AC25" i="2"/>
  <c r="AE25" i="2"/>
  <c r="AG25" i="2"/>
  <c r="AJ25" i="2"/>
  <c r="A26" i="2"/>
  <c r="D26" i="2"/>
  <c r="E26" i="2"/>
  <c r="G26" i="2"/>
  <c r="I26" i="2"/>
  <c r="K26" i="2"/>
  <c r="L26" i="2"/>
  <c r="O26" i="2"/>
  <c r="Q26" i="2"/>
  <c r="S26" i="2"/>
  <c r="V26" i="2"/>
  <c r="W26" i="2"/>
  <c r="X26" i="2"/>
  <c r="Z26" i="2"/>
  <c r="AB26" i="2"/>
  <c r="AC26" i="2"/>
  <c r="AE26" i="2"/>
  <c r="AG26" i="2"/>
  <c r="AJ26" i="2"/>
  <c r="A27" i="2"/>
  <c r="D27" i="2"/>
  <c r="E27" i="2"/>
  <c r="G27" i="2"/>
  <c r="I27" i="2"/>
  <c r="K27" i="2"/>
  <c r="L27" i="2"/>
  <c r="O27" i="2"/>
  <c r="Q27" i="2"/>
  <c r="S27" i="2"/>
  <c r="V27" i="2"/>
  <c r="W27" i="2"/>
  <c r="X27" i="2"/>
  <c r="Z27" i="2"/>
  <c r="AB27" i="2"/>
  <c r="AC27" i="2"/>
  <c r="AE27" i="2"/>
  <c r="AG27" i="2"/>
  <c r="AJ27" i="2"/>
  <c r="A28" i="2"/>
  <c r="D28" i="2"/>
  <c r="E28" i="2"/>
  <c r="G28" i="2"/>
  <c r="I28" i="2"/>
  <c r="K28" i="2"/>
  <c r="L28" i="2"/>
  <c r="O28" i="2"/>
  <c r="Q28" i="2"/>
  <c r="S28" i="2"/>
  <c r="V28" i="2"/>
  <c r="W28" i="2"/>
  <c r="X28" i="2"/>
  <c r="Z28" i="2"/>
  <c r="AB28" i="2"/>
  <c r="AC28" i="2"/>
  <c r="AE28" i="2"/>
  <c r="AG28" i="2"/>
  <c r="AJ28" i="2"/>
  <c r="A29" i="2"/>
  <c r="D29" i="2"/>
  <c r="E29" i="2"/>
  <c r="G29" i="2"/>
  <c r="I29" i="2"/>
  <c r="K29" i="2"/>
  <c r="L29" i="2"/>
  <c r="O29" i="2"/>
  <c r="Q29" i="2"/>
  <c r="S29" i="2"/>
  <c r="V29" i="2"/>
  <c r="W29" i="2"/>
  <c r="X29" i="2"/>
  <c r="Z29" i="2"/>
  <c r="AB29" i="2"/>
  <c r="AC29" i="2"/>
  <c r="AE29" i="2"/>
  <c r="AG29" i="2"/>
  <c r="AJ29" i="2"/>
  <c r="A30" i="2"/>
  <c r="D30" i="2"/>
  <c r="E30" i="2"/>
  <c r="G30" i="2"/>
  <c r="I30" i="2"/>
  <c r="K30" i="2"/>
  <c r="L30" i="2"/>
  <c r="O30" i="2"/>
  <c r="Q30" i="2"/>
  <c r="S30" i="2"/>
  <c r="V30" i="2"/>
  <c r="W30" i="2"/>
  <c r="X30" i="2"/>
  <c r="Z30" i="2"/>
  <c r="AB30" i="2"/>
  <c r="AC30" i="2"/>
  <c r="AE30" i="2"/>
  <c r="AG30" i="2"/>
  <c r="AJ30" i="2"/>
  <c r="A31" i="2"/>
  <c r="D31" i="2"/>
  <c r="E31" i="2"/>
  <c r="G31" i="2"/>
  <c r="I31" i="2"/>
  <c r="K31" i="2"/>
  <c r="L31" i="2"/>
  <c r="O31" i="2"/>
  <c r="Q31" i="2"/>
  <c r="S31" i="2"/>
  <c r="V31" i="2"/>
  <c r="W31" i="2"/>
  <c r="X31" i="2"/>
  <c r="Z31" i="2"/>
  <c r="AB31" i="2"/>
  <c r="AC31" i="2"/>
  <c r="AE31" i="2"/>
  <c r="AG31" i="2"/>
  <c r="AJ31" i="2"/>
  <c r="A32" i="2"/>
  <c r="D32" i="2"/>
  <c r="E32" i="2"/>
  <c r="G32" i="2"/>
  <c r="I32" i="2"/>
  <c r="K32" i="2"/>
  <c r="L32" i="2"/>
  <c r="O32" i="2"/>
  <c r="Q32" i="2"/>
  <c r="S32" i="2"/>
  <c r="V32" i="2"/>
  <c r="W32" i="2"/>
  <c r="X32" i="2"/>
  <c r="Z32" i="2"/>
  <c r="AB32" i="2"/>
  <c r="AC32" i="2"/>
  <c r="AE32" i="2"/>
  <c r="AG32" i="2"/>
  <c r="AJ32" i="2"/>
  <c r="A33" i="2"/>
  <c r="D33" i="2"/>
  <c r="E33" i="2"/>
  <c r="G33" i="2"/>
  <c r="I33" i="2"/>
  <c r="K33" i="2"/>
  <c r="L33" i="2"/>
  <c r="O33" i="2"/>
  <c r="Q33" i="2"/>
  <c r="S33" i="2"/>
  <c r="V33" i="2"/>
  <c r="W33" i="2"/>
  <c r="X33" i="2"/>
  <c r="Z33" i="2"/>
  <c r="AB33" i="2"/>
  <c r="AC33" i="2"/>
  <c r="AE33" i="2"/>
  <c r="AG33" i="2"/>
  <c r="AJ33" i="2"/>
  <c r="A34" i="2"/>
  <c r="D34" i="2"/>
  <c r="E34" i="2"/>
  <c r="G34" i="2"/>
  <c r="I34" i="2"/>
  <c r="K34" i="2"/>
  <c r="L34" i="2"/>
  <c r="O34" i="2"/>
  <c r="Q34" i="2"/>
  <c r="S34" i="2"/>
  <c r="V34" i="2"/>
  <c r="W34" i="2"/>
  <c r="X34" i="2"/>
  <c r="Z34" i="2"/>
  <c r="AB34" i="2"/>
  <c r="AC34" i="2"/>
  <c r="AE34" i="2"/>
  <c r="AG34" i="2"/>
  <c r="AJ34" i="2"/>
  <c r="A35" i="2"/>
  <c r="D35" i="2"/>
  <c r="E35" i="2"/>
  <c r="G35" i="2"/>
  <c r="I35" i="2"/>
  <c r="K35" i="2"/>
  <c r="L35" i="2"/>
  <c r="O35" i="2"/>
  <c r="Q35" i="2"/>
  <c r="S35" i="2"/>
  <c r="V35" i="2"/>
  <c r="W35" i="2"/>
  <c r="X35" i="2"/>
  <c r="Z35" i="2"/>
  <c r="AB35" i="2"/>
  <c r="AC35" i="2"/>
  <c r="AE35" i="2"/>
  <c r="AG35" i="2"/>
  <c r="AJ35" i="2"/>
  <c r="A36" i="2"/>
  <c r="D36" i="2"/>
  <c r="E36" i="2"/>
  <c r="G36" i="2"/>
  <c r="I36" i="2"/>
  <c r="K36" i="2"/>
  <c r="L36" i="2"/>
  <c r="O36" i="2"/>
  <c r="Q36" i="2"/>
  <c r="S36" i="2"/>
  <c r="V36" i="2"/>
  <c r="W36" i="2"/>
  <c r="X36" i="2"/>
  <c r="Z36" i="2"/>
  <c r="AB36" i="2"/>
  <c r="AC36" i="2"/>
  <c r="AE36" i="2"/>
  <c r="AG36" i="2"/>
  <c r="AJ36" i="2"/>
  <c r="A37" i="2"/>
  <c r="D37" i="2"/>
  <c r="E37" i="2"/>
  <c r="G37" i="2"/>
  <c r="I37" i="2"/>
  <c r="K37" i="2"/>
  <c r="L37" i="2"/>
  <c r="O37" i="2"/>
  <c r="Q37" i="2"/>
  <c r="S37" i="2"/>
  <c r="V37" i="2"/>
  <c r="W37" i="2"/>
  <c r="X37" i="2"/>
  <c r="Z37" i="2"/>
  <c r="AB37" i="2"/>
  <c r="AC37" i="2"/>
  <c r="AE37" i="2"/>
  <c r="AG37" i="2"/>
  <c r="AJ37" i="2"/>
  <c r="A38" i="2"/>
  <c r="D38" i="2"/>
  <c r="E38" i="2"/>
  <c r="G38" i="2"/>
  <c r="I38" i="2"/>
  <c r="K38" i="2"/>
  <c r="L38" i="2"/>
  <c r="O38" i="2"/>
  <c r="Q38" i="2"/>
  <c r="S38" i="2"/>
  <c r="V38" i="2"/>
  <c r="W38" i="2"/>
  <c r="X38" i="2"/>
  <c r="Z38" i="2"/>
  <c r="AB38" i="2"/>
  <c r="AC38" i="2"/>
  <c r="AE38" i="2"/>
  <c r="AG38" i="2"/>
  <c r="AJ38" i="2"/>
  <c r="A39" i="2"/>
  <c r="D39" i="2"/>
  <c r="E39" i="2"/>
  <c r="G39" i="2"/>
  <c r="I39" i="2"/>
  <c r="K39" i="2"/>
  <c r="L39" i="2"/>
  <c r="O39" i="2"/>
  <c r="Q39" i="2"/>
  <c r="S39" i="2"/>
  <c r="V39" i="2"/>
  <c r="W39" i="2"/>
  <c r="X39" i="2"/>
  <c r="Z39" i="2"/>
  <c r="AB39" i="2"/>
  <c r="AC39" i="2"/>
  <c r="AE39" i="2"/>
  <c r="AG39" i="2"/>
  <c r="AJ39" i="2"/>
  <c r="A40" i="2"/>
  <c r="D40" i="2"/>
  <c r="E40" i="2"/>
  <c r="G40" i="2"/>
  <c r="I40" i="2"/>
  <c r="K40" i="2"/>
  <c r="L40" i="2"/>
  <c r="O40" i="2"/>
  <c r="Q40" i="2"/>
  <c r="S40" i="2"/>
  <c r="V40" i="2"/>
  <c r="W40" i="2"/>
  <c r="X40" i="2"/>
  <c r="Z40" i="2"/>
  <c r="AB40" i="2"/>
  <c r="AC40" i="2"/>
  <c r="AE40" i="2"/>
  <c r="AG40" i="2"/>
  <c r="AJ40" i="2"/>
  <c r="A41" i="2"/>
  <c r="D41" i="2"/>
  <c r="E41" i="2"/>
  <c r="G41" i="2"/>
  <c r="I41" i="2"/>
  <c r="K41" i="2"/>
  <c r="L41" i="2"/>
  <c r="O41" i="2"/>
  <c r="Q41" i="2"/>
  <c r="S41" i="2"/>
  <c r="V41" i="2"/>
  <c r="W41" i="2"/>
  <c r="X41" i="2"/>
  <c r="Z41" i="2"/>
  <c r="AB41" i="2"/>
  <c r="AC41" i="2"/>
  <c r="AE41" i="2"/>
  <c r="AG41" i="2"/>
  <c r="AJ41" i="2"/>
  <c r="B43" i="2"/>
  <c r="C43" i="2"/>
  <c r="D43" i="2"/>
  <c r="F43" i="2"/>
  <c r="H43" i="2"/>
  <c r="J43" i="2"/>
  <c r="K43" i="2"/>
  <c r="L43" i="2"/>
  <c r="M43" i="2"/>
  <c r="P43" i="2"/>
  <c r="R43" i="2"/>
  <c r="S43" i="2"/>
  <c r="T43" i="2"/>
  <c r="V43" i="2"/>
  <c r="W43" i="2"/>
  <c r="X43" i="2"/>
  <c r="Y43" i="2"/>
  <c r="AA43" i="2"/>
  <c r="AB43" i="2"/>
  <c r="AC43" i="2"/>
  <c r="AD43" i="2"/>
  <c r="AE43" i="2"/>
  <c r="AF43" i="2"/>
  <c r="AG43" i="2"/>
  <c r="AH43" i="2"/>
  <c r="AJ43" i="2"/>
  <c r="AK43" i="2"/>
  <c r="H44" i="2"/>
  <c r="R44" i="2"/>
  <c r="AA44" i="2"/>
  <c r="G48" i="2"/>
  <c r="G50" i="2"/>
  <c r="F52" i="2"/>
  <c r="G52" i="2"/>
  <c r="D11" i="4"/>
  <c r="E11" i="4"/>
  <c r="G11" i="4"/>
  <c r="I11" i="4"/>
  <c r="K11" i="4"/>
  <c r="L11" i="4"/>
  <c r="O11" i="4"/>
  <c r="Q11" i="4"/>
  <c r="S11" i="4"/>
  <c r="V11" i="4"/>
  <c r="W11" i="4"/>
  <c r="X11" i="4"/>
  <c r="Z11" i="4"/>
  <c r="AB11" i="4"/>
  <c r="AC11" i="4"/>
  <c r="AE11" i="4"/>
  <c r="AG11" i="4"/>
  <c r="AJ11" i="4"/>
  <c r="A12" i="4"/>
  <c r="D12" i="4"/>
  <c r="E12" i="4"/>
  <c r="G12" i="4"/>
  <c r="H12" i="4"/>
  <c r="I12" i="4"/>
  <c r="K12" i="4"/>
  <c r="L12" i="4"/>
  <c r="M12" i="4"/>
  <c r="O12" i="4"/>
  <c r="Q12" i="4"/>
  <c r="S12" i="4"/>
  <c r="T12" i="4"/>
  <c r="V12" i="4"/>
  <c r="W12" i="4"/>
  <c r="X12" i="4"/>
  <c r="Z12" i="4"/>
  <c r="AB12" i="4"/>
  <c r="AC12" i="4"/>
  <c r="AD12" i="4"/>
  <c r="AE12" i="4"/>
  <c r="AF12" i="4"/>
  <c r="AG12" i="4"/>
  <c r="AH12" i="4"/>
  <c r="AJ12" i="4"/>
  <c r="A13" i="4"/>
  <c r="D13" i="4"/>
  <c r="E13" i="4"/>
  <c r="G13" i="4"/>
  <c r="H13" i="4"/>
  <c r="I13" i="4"/>
  <c r="K13" i="4"/>
  <c r="L13" i="4"/>
  <c r="M13" i="4"/>
  <c r="O13" i="4"/>
  <c r="Q13" i="4"/>
  <c r="S13" i="4"/>
  <c r="T13" i="4"/>
  <c r="V13" i="4"/>
  <c r="W13" i="4"/>
  <c r="X13" i="4"/>
  <c r="Z13" i="4"/>
  <c r="AB13" i="4"/>
  <c r="AC13" i="4"/>
  <c r="AD13" i="4"/>
  <c r="AE13" i="4"/>
  <c r="AF13" i="4"/>
  <c r="AG13" i="4"/>
  <c r="AH13" i="4"/>
  <c r="AJ13" i="4"/>
  <c r="A14" i="4"/>
  <c r="D14" i="4"/>
  <c r="E14" i="4"/>
  <c r="G14" i="4"/>
  <c r="I14" i="4"/>
  <c r="J14" i="4"/>
  <c r="K14" i="4"/>
  <c r="L14" i="4"/>
  <c r="M14" i="4"/>
  <c r="O14" i="4"/>
  <c r="Q14" i="4"/>
  <c r="S14" i="4"/>
  <c r="T14" i="4"/>
  <c r="V14" i="4"/>
  <c r="W14" i="4"/>
  <c r="X14" i="4"/>
  <c r="Z14" i="4"/>
  <c r="AB14" i="4"/>
  <c r="AC14" i="4"/>
  <c r="AD14" i="4"/>
  <c r="AE14" i="4"/>
  <c r="AF14" i="4"/>
  <c r="AG14" i="4"/>
  <c r="AH14" i="4"/>
  <c r="AJ14" i="4"/>
  <c r="A15" i="4"/>
  <c r="D15" i="4"/>
  <c r="E15" i="4"/>
  <c r="G15" i="4"/>
  <c r="I15" i="4"/>
  <c r="J15" i="4"/>
  <c r="K15" i="4"/>
  <c r="L15" i="4"/>
  <c r="M15" i="4"/>
  <c r="O15" i="4"/>
  <c r="Q15" i="4"/>
  <c r="S15" i="4"/>
  <c r="T15" i="4"/>
  <c r="V15" i="4"/>
  <c r="W15" i="4"/>
  <c r="X15" i="4"/>
  <c r="Z15" i="4"/>
  <c r="AB15" i="4"/>
  <c r="AC15" i="4"/>
  <c r="AD15" i="4"/>
  <c r="AE15" i="4"/>
  <c r="AF15" i="4"/>
  <c r="AG15" i="4"/>
  <c r="AH15" i="4"/>
  <c r="AJ15" i="4"/>
  <c r="A16" i="4"/>
  <c r="D16" i="4"/>
  <c r="E16" i="4"/>
  <c r="G16" i="4"/>
  <c r="I16" i="4"/>
  <c r="J16" i="4"/>
  <c r="K16" i="4"/>
  <c r="L16" i="4"/>
  <c r="M16" i="4"/>
  <c r="O16" i="4"/>
  <c r="Q16" i="4"/>
  <c r="S16" i="4"/>
  <c r="T16" i="4"/>
  <c r="V16" i="4"/>
  <c r="W16" i="4"/>
  <c r="X16" i="4"/>
  <c r="Z16" i="4"/>
  <c r="AB16" i="4"/>
  <c r="AC16" i="4"/>
  <c r="AD16" i="4"/>
  <c r="AE16" i="4"/>
  <c r="AF16" i="4"/>
  <c r="AG16" i="4"/>
  <c r="AH16" i="4"/>
  <c r="AJ16" i="4"/>
  <c r="A17" i="4"/>
  <c r="D17" i="4"/>
  <c r="E17" i="4"/>
  <c r="G17" i="4"/>
  <c r="I17" i="4"/>
  <c r="K17" i="4"/>
  <c r="L17" i="4"/>
  <c r="M17" i="4"/>
  <c r="O17" i="4"/>
  <c r="Q17" i="4"/>
  <c r="S17" i="4"/>
  <c r="T17" i="4"/>
  <c r="V17" i="4"/>
  <c r="W17" i="4"/>
  <c r="X17" i="4"/>
  <c r="Z17" i="4"/>
  <c r="AB17" i="4"/>
  <c r="AC17" i="4"/>
  <c r="AD17" i="4"/>
  <c r="AE17" i="4"/>
  <c r="AF17" i="4"/>
  <c r="AG17" i="4"/>
  <c r="AH17" i="4"/>
  <c r="AJ17" i="4"/>
  <c r="A18" i="4"/>
  <c r="D18" i="4"/>
  <c r="E18" i="4"/>
  <c r="G18" i="4"/>
  <c r="H18" i="4"/>
  <c r="I18" i="4"/>
  <c r="K18" i="4"/>
  <c r="L18" i="4"/>
  <c r="M18" i="4"/>
  <c r="O18" i="4"/>
  <c r="Q18" i="4"/>
  <c r="S18" i="4"/>
  <c r="T18" i="4"/>
  <c r="V18" i="4"/>
  <c r="W18" i="4"/>
  <c r="X18" i="4"/>
  <c r="Z18" i="4"/>
  <c r="AB18" i="4"/>
  <c r="AC18" i="4"/>
  <c r="AD18" i="4"/>
  <c r="AE18" i="4"/>
  <c r="AF18" i="4"/>
  <c r="AG18" i="4"/>
  <c r="AH18" i="4"/>
  <c r="AJ18" i="4"/>
  <c r="A19" i="4"/>
  <c r="D19" i="4"/>
  <c r="E19" i="4"/>
  <c r="G19" i="4"/>
  <c r="I19" i="4"/>
  <c r="K19" i="4"/>
  <c r="L19" i="4"/>
  <c r="M19" i="4"/>
  <c r="O19" i="4"/>
  <c r="Q19" i="4"/>
  <c r="S19" i="4"/>
  <c r="T19" i="4"/>
  <c r="V19" i="4"/>
  <c r="W19" i="4"/>
  <c r="X19" i="4"/>
  <c r="Z19" i="4"/>
  <c r="AB19" i="4"/>
  <c r="AC19" i="4"/>
  <c r="AD19" i="4"/>
  <c r="AE19" i="4"/>
  <c r="AF19" i="4"/>
  <c r="AG19" i="4"/>
  <c r="AH19" i="4"/>
  <c r="AJ19" i="4"/>
  <c r="A20" i="4"/>
  <c r="D20" i="4"/>
  <c r="E20" i="4"/>
  <c r="G20" i="4"/>
  <c r="I20" i="4"/>
  <c r="K20" i="4"/>
  <c r="L20" i="4"/>
  <c r="M20" i="4"/>
  <c r="O20" i="4"/>
  <c r="Q20" i="4"/>
  <c r="S20" i="4"/>
  <c r="T20" i="4"/>
  <c r="V20" i="4"/>
  <c r="W20" i="4"/>
  <c r="X20" i="4"/>
  <c r="Z20" i="4"/>
  <c r="AB20" i="4"/>
  <c r="AC20" i="4"/>
  <c r="AD20" i="4"/>
  <c r="AE20" i="4"/>
  <c r="AF20" i="4"/>
  <c r="AG20" i="4"/>
  <c r="AH20" i="4"/>
  <c r="AJ20" i="4"/>
  <c r="A21" i="4"/>
  <c r="D21" i="4"/>
  <c r="E21" i="4"/>
  <c r="G21" i="4"/>
  <c r="I21" i="4"/>
  <c r="K21" i="4"/>
  <c r="L21" i="4"/>
  <c r="M21" i="4"/>
  <c r="O21" i="4"/>
  <c r="Q21" i="4"/>
  <c r="S21" i="4"/>
  <c r="T21" i="4"/>
  <c r="V21" i="4"/>
  <c r="W21" i="4"/>
  <c r="X21" i="4"/>
  <c r="Z21" i="4"/>
  <c r="AB21" i="4"/>
  <c r="AC21" i="4"/>
  <c r="AD21" i="4"/>
  <c r="AE21" i="4"/>
  <c r="AF21" i="4"/>
  <c r="AG21" i="4"/>
  <c r="AH21" i="4"/>
  <c r="AJ21" i="4"/>
  <c r="A22" i="4"/>
  <c r="D22" i="4"/>
  <c r="E22" i="4"/>
  <c r="G22" i="4"/>
  <c r="I22" i="4"/>
  <c r="K22" i="4"/>
  <c r="L22" i="4"/>
  <c r="M22" i="4"/>
  <c r="O22" i="4"/>
  <c r="Q22" i="4"/>
  <c r="S22" i="4"/>
  <c r="T22" i="4"/>
  <c r="V22" i="4"/>
  <c r="W22" i="4"/>
  <c r="X22" i="4"/>
  <c r="Z22" i="4"/>
  <c r="AB22" i="4"/>
  <c r="AC22" i="4"/>
  <c r="AD22" i="4"/>
  <c r="AE22" i="4"/>
  <c r="AF22" i="4"/>
  <c r="AG22" i="4"/>
  <c r="AH22" i="4"/>
  <c r="AJ22" i="4"/>
  <c r="A23" i="4"/>
  <c r="D23" i="4"/>
  <c r="E23" i="4"/>
  <c r="G23" i="4"/>
  <c r="I23" i="4"/>
  <c r="K23" i="4"/>
  <c r="L23" i="4"/>
  <c r="M23" i="4"/>
  <c r="O23" i="4"/>
  <c r="Q23" i="4"/>
  <c r="S23" i="4"/>
  <c r="T23" i="4"/>
  <c r="V23" i="4"/>
  <c r="W23" i="4"/>
  <c r="X23" i="4"/>
  <c r="Z23" i="4"/>
  <c r="AB23" i="4"/>
  <c r="AC23" i="4"/>
  <c r="AD23" i="4"/>
  <c r="AE23" i="4"/>
  <c r="AF23" i="4"/>
  <c r="AG23" i="4"/>
  <c r="AH23" i="4"/>
  <c r="AJ23" i="4"/>
  <c r="A24" i="4"/>
  <c r="D24" i="4"/>
  <c r="E24" i="4"/>
  <c r="G24" i="4"/>
  <c r="I24" i="4"/>
  <c r="K24" i="4"/>
  <c r="L24" i="4"/>
  <c r="M24" i="4"/>
  <c r="O24" i="4"/>
  <c r="Q24" i="4"/>
  <c r="S24" i="4"/>
  <c r="T24" i="4"/>
  <c r="V24" i="4"/>
  <c r="W24" i="4"/>
  <c r="X24" i="4"/>
  <c r="Z24" i="4"/>
  <c r="AB24" i="4"/>
  <c r="AC24" i="4"/>
  <c r="AD24" i="4"/>
  <c r="AE24" i="4"/>
  <c r="AF24" i="4"/>
  <c r="AG24" i="4"/>
  <c r="AH24" i="4"/>
  <c r="AJ24" i="4"/>
  <c r="A25" i="4"/>
  <c r="D25" i="4"/>
  <c r="E25" i="4"/>
  <c r="G25" i="4"/>
  <c r="I25" i="4"/>
  <c r="K25" i="4"/>
  <c r="L25" i="4"/>
  <c r="M25" i="4"/>
  <c r="O25" i="4"/>
  <c r="Q25" i="4"/>
  <c r="S25" i="4"/>
  <c r="T25" i="4"/>
  <c r="V25" i="4"/>
  <c r="W25" i="4"/>
  <c r="X25" i="4"/>
  <c r="Z25" i="4"/>
  <c r="AB25" i="4"/>
  <c r="AC25" i="4"/>
  <c r="AD25" i="4"/>
  <c r="AE25" i="4"/>
  <c r="AF25" i="4"/>
  <c r="AG25" i="4"/>
  <c r="AH25" i="4"/>
  <c r="AJ25" i="4"/>
  <c r="A26" i="4"/>
  <c r="D26" i="4"/>
  <c r="E26" i="4"/>
  <c r="G26" i="4"/>
  <c r="I26" i="4"/>
  <c r="K26" i="4"/>
  <c r="L26" i="4"/>
  <c r="M26" i="4"/>
  <c r="O26" i="4"/>
  <c r="Q26" i="4"/>
  <c r="S26" i="4"/>
  <c r="T26" i="4"/>
  <c r="V26" i="4"/>
  <c r="W26" i="4"/>
  <c r="X26" i="4"/>
  <c r="Z26" i="4"/>
  <c r="AB26" i="4"/>
  <c r="AC26" i="4"/>
  <c r="AD26" i="4"/>
  <c r="AE26" i="4"/>
  <c r="AF26" i="4"/>
  <c r="AG26" i="4"/>
  <c r="AH26" i="4"/>
  <c r="AJ26" i="4"/>
  <c r="A27" i="4"/>
  <c r="D27" i="4"/>
  <c r="E27" i="4"/>
  <c r="G27" i="4"/>
  <c r="I27" i="4"/>
  <c r="K27" i="4"/>
  <c r="L27" i="4"/>
  <c r="M27" i="4"/>
  <c r="O27" i="4"/>
  <c r="Q27" i="4"/>
  <c r="S27" i="4"/>
  <c r="T27" i="4"/>
  <c r="V27" i="4"/>
  <c r="W27" i="4"/>
  <c r="X27" i="4"/>
  <c r="Z27" i="4"/>
  <c r="AB27" i="4"/>
  <c r="AC27" i="4"/>
  <c r="AD27" i="4"/>
  <c r="AE27" i="4"/>
  <c r="AF27" i="4"/>
  <c r="AG27" i="4"/>
  <c r="AH27" i="4"/>
  <c r="AJ27" i="4"/>
  <c r="A28" i="4"/>
  <c r="D28" i="4"/>
  <c r="E28" i="4"/>
  <c r="G28" i="4"/>
  <c r="I28" i="4"/>
  <c r="K28" i="4"/>
  <c r="L28" i="4"/>
  <c r="M28" i="4"/>
  <c r="O28" i="4"/>
  <c r="Q28" i="4"/>
  <c r="S28" i="4"/>
  <c r="T28" i="4"/>
  <c r="V28" i="4"/>
  <c r="W28" i="4"/>
  <c r="X28" i="4"/>
  <c r="Z28" i="4"/>
  <c r="AB28" i="4"/>
  <c r="AC28" i="4"/>
  <c r="AD28" i="4"/>
  <c r="AE28" i="4"/>
  <c r="AF28" i="4"/>
  <c r="AG28" i="4"/>
  <c r="AH28" i="4"/>
  <c r="AJ28" i="4"/>
  <c r="A29" i="4"/>
  <c r="D29" i="4"/>
  <c r="E29" i="4"/>
  <c r="G29" i="4"/>
  <c r="I29" i="4"/>
  <c r="K29" i="4"/>
  <c r="L29" i="4"/>
  <c r="M29" i="4"/>
  <c r="O29" i="4"/>
  <c r="Q29" i="4"/>
  <c r="S29" i="4"/>
  <c r="T29" i="4"/>
  <c r="V29" i="4"/>
  <c r="W29" i="4"/>
  <c r="X29" i="4"/>
  <c r="Z29" i="4"/>
  <c r="AB29" i="4"/>
  <c r="AC29" i="4"/>
  <c r="AD29" i="4"/>
  <c r="AE29" i="4"/>
  <c r="AF29" i="4"/>
  <c r="AG29" i="4"/>
  <c r="AH29" i="4"/>
  <c r="AJ29" i="4"/>
  <c r="A30" i="4"/>
  <c r="D30" i="4"/>
  <c r="E30" i="4"/>
  <c r="G30" i="4"/>
  <c r="I30" i="4"/>
  <c r="K30" i="4"/>
  <c r="L30" i="4"/>
  <c r="M30" i="4"/>
  <c r="O30" i="4"/>
  <c r="Q30" i="4"/>
  <c r="S30" i="4"/>
  <c r="T30" i="4"/>
  <c r="V30" i="4"/>
  <c r="W30" i="4"/>
  <c r="X30" i="4"/>
  <c r="Z30" i="4"/>
  <c r="AB30" i="4"/>
  <c r="AC30" i="4"/>
  <c r="AD30" i="4"/>
  <c r="AE30" i="4"/>
  <c r="AF30" i="4"/>
  <c r="AG30" i="4"/>
  <c r="AH30" i="4"/>
  <c r="AJ30" i="4"/>
  <c r="A31" i="4"/>
  <c r="D31" i="4"/>
  <c r="E31" i="4"/>
  <c r="G31" i="4"/>
  <c r="I31" i="4"/>
  <c r="K31" i="4"/>
  <c r="L31" i="4"/>
  <c r="M31" i="4"/>
  <c r="O31" i="4"/>
  <c r="Q31" i="4"/>
  <c r="S31" i="4"/>
  <c r="T31" i="4"/>
  <c r="V31" i="4"/>
  <c r="W31" i="4"/>
  <c r="X31" i="4"/>
  <c r="Z31" i="4"/>
  <c r="AB31" i="4"/>
  <c r="AC31" i="4"/>
  <c r="AD31" i="4"/>
  <c r="AE31" i="4"/>
  <c r="AF31" i="4"/>
  <c r="AG31" i="4"/>
  <c r="AH31" i="4"/>
  <c r="AJ31" i="4"/>
  <c r="A32" i="4"/>
  <c r="D32" i="4"/>
  <c r="E32" i="4"/>
  <c r="G32" i="4"/>
  <c r="I32" i="4"/>
  <c r="K32" i="4"/>
  <c r="L32" i="4"/>
  <c r="M32" i="4"/>
  <c r="O32" i="4"/>
  <c r="Q32" i="4"/>
  <c r="S32" i="4"/>
  <c r="T32" i="4"/>
  <c r="V32" i="4"/>
  <c r="W32" i="4"/>
  <c r="X32" i="4"/>
  <c r="Z32" i="4"/>
  <c r="AB32" i="4"/>
  <c r="AC32" i="4"/>
  <c r="AD32" i="4"/>
  <c r="AE32" i="4"/>
  <c r="AF32" i="4"/>
  <c r="AG32" i="4"/>
  <c r="AH32" i="4"/>
  <c r="AJ32" i="4"/>
  <c r="A33" i="4"/>
  <c r="D33" i="4"/>
  <c r="E33" i="4"/>
  <c r="G33" i="4"/>
  <c r="I33" i="4"/>
  <c r="K33" i="4"/>
  <c r="L33" i="4"/>
  <c r="M33" i="4"/>
  <c r="O33" i="4"/>
  <c r="Q33" i="4"/>
  <c r="S33" i="4"/>
  <c r="T33" i="4"/>
  <c r="V33" i="4"/>
  <c r="W33" i="4"/>
  <c r="X33" i="4"/>
  <c r="Z33" i="4"/>
  <c r="AB33" i="4"/>
  <c r="AC33" i="4"/>
  <c r="AD33" i="4"/>
  <c r="AE33" i="4"/>
  <c r="AF33" i="4"/>
  <c r="AG33" i="4"/>
  <c r="AH33" i="4"/>
  <c r="AJ33" i="4"/>
  <c r="A34" i="4"/>
  <c r="D34" i="4"/>
  <c r="E34" i="4"/>
  <c r="G34" i="4"/>
  <c r="I34" i="4"/>
  <c r="K34" i="4"/>
  <c r="L34" i="4"/>
  <c r="M34" i="4"/>
  <c r="O34" i="4"/>
  <c r="Q34" i="4"/>
  <c r="S34" i="4"/>
  <c r="T34" i="4"/>
  <c r="V34" i="4"/>
  <c r="W34" i="4"/>
  <c r="X34" i="4"/>
  <c r="Z34" i="4"/>
  <c r="AB34" i="4"/>
  <c r="AC34" i="4"/>
  <c r="AD34" i="4"/>
  <c r="AE34" i="4"/>
  <c r="AF34" i="4"/>
  <c r="AG34" i="4"/>
  <c r="AH34" i="4"/>
  <c r="AJ34" i="4"/>
  <c r="A35" i="4"/>
  <c r="D35" i="4"/>
  <c r="E35" i="4"/>
  <c r="G35" i="4"/>
  <c r="I35" i="4"/>
  <c r="K35" i="4"/>
  <c r="L35" i="4"/>
  <c r="M35" i="4"/>
  <c r="O35" i="4"/>
  <c r="Q35" i="4"/>
  <c r="S35" i="4"/>
  <c r="T35" i="4"/>
  <c r="V35" i="4"/>
  <c r="W35" i="4"/>
  <c r="X35" i="4"/>
  <c r="Z35" i="4"/>
  <c r="AB35" i="4"/>
  <c r="AC35" i="4"/>
  <c r="AD35" i="4"/>
  <c r="AE35" i="4"/>
  <c r="AF35" i="4"/>
  <c r="AG35" i="4"/>
  <c r="AH35" i="4"/>
  <c r="AJ35" i="4"/>
  <c r="A36" i="4"/>
  <c r="D36" i="4"/>
  <c r="E36" i="4"/>
  <c r="G36" i="4"/>
  <c r="I36" i="4"/>
  <c r="K36" i="4"/>
  <c r="L36" i="4"/>
  <c r="M36" i="4"/>
  <c r="O36" i="4"/>
  <c r="Q36" i="4"/>
  <c r="S36" i="4"/>
  <c r="T36" i="4"/>
  <c r="V36" i="4"/>
  <c r="W36" i="4"/>
  <c r="X36" i="4"/>
  <c r="Z36" i="4"/>
  <c r="AB36" i="4"/>
  <c r="AC36" i="4"/>
  <c r="AD36" i="4"/>
  <c r="AE36" i="4"/>
  <c r="AF36" i="4"/>
  <c r="AG36" i="4"/>
  <c r="AH36" i="4"/>
  <c r="AJ36" i="4"/>
  <c r="A37" i="4"/>
  <c r="D37" i="4"/>
  <c r="E37" i="4"/>
  <c r="G37" i="4"/>
  <c r="I37" i="4"/>
  <c r="K37" i="4"/>
  <c r="L37" i="4"/>
  <c r="M37" i="4"/>
  <c r="O37" i="4"/>
  <c r="Q37" i="4"/>
  <c r="S37" i="4"/>
  <c r="T37" i="4"/>
  <c r="V37" i="4"/>
  <c r="W37" i="4"/>
  <c r="X37" i="4"/>
  <c r="Z37" i="4"/>
  <c r="AB37" i="4"/>
  <c r="AC37" i="4"/>
  <c r="AD37" i="4"/>
  <c r="AE37" i="4"/>
  <c r="AF37" i="4"/>
  <c r="AG37" i="4"/>
  <c r="AH37" i="4"/>
  <c r="AJ37" i="4"/>
  <c r="A38" i="4"/>
  <c r="D38" i="4"/>
  <c r="E38" i="4"/>
  <c r="G38" i="4"/>
  <c r="I38" i="4"/>
  <c r="K38" i="4"/>
  <c r="L38" i="4"/>
  <c r="M38" i="4"/>
  <c r="O38" i="4"/>
  <c r="Q38" i="4"/>
  <c r="S38" i="4"/>
  <c r="T38" i="4"/>
  <c r="V38" i="4"/>
  <c r="W38" i="4"/>
  <c r="X38" i="4"/>
  <c r="Z38" i="4"/>
  <c r="AB38" i="4"/>
  <c r="AC38" i="4"/>
  <c r="AD38" i="4"/>
  <c r="AE38" i="4"/>
  <c r="AF38" i="4"/>
  <c r="AG38" i="4"/>
  <c r="AH38" i="4"/>
  <c r="AJ38" i="4"/>
  <c r="A39" i="4"/>
  <c r="D39" i="4"/>
  <c r="E39" i="4"/>
  <c r="G39" i="4"/>
  <c r="I39" i="4"/>
  <c r="K39" i="4"/>
  <c r="L39" i="4"/>
  <c r="M39" i="4"/>
  <c r="O39" i="4"/>
  <c r="Q39" i="4"/>
  <c r="S39" i="4"/>
  <c r="T39" i="4"/>
  <c r="V39" i="4"/>
  <c r="W39" i="4"/>
  <c r="X39" i="4"/>
  <c r="Z39" i="4"/>
  <c r="AB39" i="4"/>
  <c r="AC39" i="4"/>
  <c r="AD39" i="4"/>
  <c r="AE39" i="4"/>
  <c r="AF39" i="4"/>
  <c r="AG39" i="4"/>
  <c r="AH39" i="4"/>
  <c r="AJ39" i="4"/>
  <c r="A40" i="4"/>
  <c r="D40" i="4"/>
  <c r="E40" i="4"/>
  <c r="G40" i="4"/>
  <c r="I40" i="4"/>
  <c r="K40" i="4"/>
  <c r="L40" i="4"/>
  <c r="M40" i="4"/>
  <c r="O40" i="4"/>
  <c r="Q40" i="4"/>
  <c r="S40" i="4"/>
  <c r="T40" i="4"/>
  <c r="V40" i="4"/>
  <c r="W40" i="4"/>
  <c r="X40" i="4"/>
  <c r="Z40" i="4"/>
  <c r="AB40" i="4"/>
  <c r="AC40" i="4"/>
  <c r="AD40" i="4"/>
  <c r="AE40" i="4"/>
  <c r="AF40" i="4"/>
  <c r="AG40" i="4"/>
  <c r="AH40" i="4"/>
  <c r="AJ40" i="4"/>
  <c r="D41" i="4"/>
  <c r="E41" i="4"/>
  <c r="G41" i="4"/>
  <c r="I41" i="4"/>
  <c r="K41" i="4"/>
  <c r="L41" i="4"/>
  <c r="O41" i="4"/>
  <c r="Q41" i="4"/>
  <c r="S41" i="4"/>
  <c r="V41" i="4"/>
  <c r="W41" i="4"/>
  <c r="X41" i="4"/>
  <c r="Z41" i="4"/>
  <c r="AB41" i="4"/>
  <c r="AC41" i="4"/>
  <c r="AE41" i="4"/>
  <c r="AG41" i="4"/>
  <c r="AJ41" i="4"/>
  <c r="B43" i="4"/>
  <c r="C43" i="4"/>
  <c r="D43" i="4"/>
  <c r="F43" i="4"/>
  <c r="H43" i="4"/>
  <c r="J43" i="4"/>
  <c r="K43" i="4"/>
  <c r="L43" i="4"/>
  <c r="M43" i="4"/>
  <c r="P43" i="4"/>
  <c r="R43" i="4"/>
  <c r="S43" i="4"/>
  <c r="T43" i="4"/>
  <c r="V43" i="4"/>
  <c r="W43" i="4"/>
  <c r="X43" i="4"/>
  <c r="Y43" i="4"/>
  <c r="AA43" i="4"/>
  <c r="AB43" i="4"/>
  <c r="AC43" i="4"/>
  <c r="AD43" i="4"/>
  <c r="AE43" i="4"/>
  <c r="AF43" i="4"/>
  <c r="AG43" i="4"/>
  <c r="AH43" i="4"/>
  <c r="AJ43" i="4"/>
  <c r="AK43" i="4"/>
  <c r="H44" i="4"/>
  <c r="R44" i="4"/>
  <c r="AA44" i="4"/>
  <c r="G48" i="4"/>
  <c r="G50" i="4"/>
  <c r="F52" i="4"/>
  <c r="G52" i="4"/>
  <c r="D11" i="5"/>
  <c r="E11" i="5"/>
  <c r="G11" i="5"/>
  <c r="I11" i="5"/>
  <c r="K11" i="5"/>
  <c r="L11" i="5"/>
  <c r="O11" i="5"/>
  <c r="Q11" i="5"/>
  <c r="S11" i="5"/>
  <c r="V11" i="5"/>
  <c r="W11" i="5"/>
  <c r="X11" i="5"/>
  <c r="Z11" i="5"/>
  <c r="AB11" i="5"/>
  <c r="AC11" i="5"/>
  <c r="AE11" i="5"/>
  <c r="AG11" i="5"/>
  <c r="AJ11" i="5"/>
  <c r="A12" i="5"/>
  <c r="D12" i="5"/>
  <c r="E12" i="5"/>
  <c r="G12" i="5"/>
  <c r="I12" i="5"/>
  <c r="K12" i="5"/>
  <c r="L12" i="5"/>
  <c r="M12" i="5"/>
  <c r="O12" i="5"/>
  <c r="Q12" i="5"/>
  <c r="S12" i="5"/>
  <c r="T12" i="5"/>
  <c r="V12" i="5"/>
  <c r="W12" i="5"/>
  <c r="X12" i="5"/>
  <c r="Z12" i="5"/>
  <c r="AB12" i="5"/>
  <c r="AC12" i="5"/>
  <c r="AD12" i="5"/>
  <c r="AE12" i="5"/>
  <c r="AF12" i="5"/>
  <c r="AG12" i="5"/>
  <c r="AH12" i="5"/>
  <c r="AJ12" i="5"/>
  <c r="A13" i="5"/>
  <c r="D13" i="5"/>
  <c r="E13" i="5"/>
  <c r="G13" i="5"/>
  <c r="I13" i="5"/>
  <c r="K13" i="5"/>
  <c r="L13" i="5"/>
  <c r="M13" i="5"/>
  <c r="O13" i="5"/>
  <c r="Q13" i="5"/>
  <c r="S13" i="5"/>
  <c r="T13" i="5"/>
  <c r="V13" i="5"/>
  <c r="W13" i="5"/>
  <c r="X13" i="5"/>
  <c r="Z13" i="5"/>
  <c r="AB13" i="5"/>
  <c r="AC13" i="5"/>
  <c r="AD13" i="5"/>
  <c r="AE13" i="5"/>
  <c r="AF13" i="5"/>
  <c r="AG13" i="5"/>
  <c r="AH13" i="5"/>
  <c r="AJ13" i="5"/>
  <c r="A14" i="5"/>
  <c r="D14" i="5"/>
  <c r="E14" i="5"/>
  <c r="G14" i="5"/>
  <c r="I14" i="5"/>
  <c r="K14" i="5"/>
  <c r="L14" i="5"/>
  <c r="M14" i="5"/>
  <c r="O14" i="5"/>
  <c r="Q14" i="5"/>
  <c r="S14" i="5"/>
  <c r="T14" i="5"/>
  <c r="V14" i="5"/>
  <c r="W14" i="5"/>
  <c r="X14" i="5"/>
  <c r="Z14" i="5"/>
  <c r="AB14" i="5"/>
  <c r="AC14" i="5"/>
  <c r="AD14" i="5"/>
  <c r="AE14" i="5"/>
  <c r="AF14" i="5"/>
  <c r="AG14" i="5"/>
  <c r="AH14" i="5"/>
  <c r="AJ14" i="5"/>
  <c r="A15" i="5"/>
  <c r="D15" i="5"/>
  <c r="E15" i="5"/>
  <c r="G15" i="5"/>
  <c r="I15" i="5"/>
  <c r="K15" i="5"/>
  <c r="L15" i="5"/>
  <c r="M15" i="5"/>
  <c r="O15" i="5"/>
  <c r="Q15" i="5"/>
  <c r="S15" i="5"/>
  <c r="T15" i="5"/>
  <c r="V15" i="5"/>
  <c r="W15" i="5"/>
  <c r="X15" i="5"/>
  <c r="Z15" i="5"/>
  <c r="AB15" i="5"/>
  <c r="AC15" i="5"/>
  <c r="AD15" i="5"/>
  <c r="AE15" i="5"/>
  <c r="AF15" i="5"/>
  <c r="AG15" i="5"/>
  <c r="AH15" i="5"/>
  <c r="AJ15" i="5"/>
  <c r="A16" i="5"/>
  <c r="D16" i="5"/>
  <c r="E16" i="5"/>
  <c r="G16" i="5"/>
  <c r="I16" i="5"/>
  <c r="K16" i="5"/>
  <c r="L16" i="5"/>
  <c r="M16" i="5"/>
  <c r="O16" i="5"/>
  <c r="Q16" i="5"/>
  <c r="S16" i="5"/>
  <c r="T16" i="5"/>
  <c r="V16" i="5"/>
  <c r="W16" i="5"/>
  <c r="X16" i="5"/>
  <c r="Z16" i="5"/>
  <c r="AB16" i="5"/>
  <c r="AC16" i="5"/>
  <c r="AD16" i="5"/>
  <c r="AE16" i="5"/>
  <c r="AF16" i="5"/>
  <c r="AG16" i="5"/>
  <c r="AH16" i="5"/>
  <c r="AJ16" i="5"/>
  <c r="A17" i="5"/>
  <c r="D17" i="5"/>
  <c r="E17" i="5"/>
  <c r="G17" i="5"/>
  <c r="I17" i="5"/>
  <c r="K17" i="5"/>
  <c r="L17" i="5"/>
  <c r="M17" i="5"/>
  <c r="O17" i="5"/>
  <c r="Q17" i="5"/>
  <c r="S17" i="5"/>
  <c r="T17" i="5"/>
  <c r="V17" i="5"/>
  <c r="W17" i="5"/>
  <c r="X17" i="5"/>
  <c r="Z17" i="5"/>
  <c r="AB17" i="5"/>
  <c r="AC17" i="5"/>
  <c r="AD17" i="5"/>
  <c r="AE17" i="5"/>
  <c r="AF17" i="5"/>
  <c r="AG17" i="5"/>
  <c r="AH17" i="5"/>
  <c r="AJ17" i="5"/>
  <c r="A18" i="5"/>
  <c r="D18" i="5"/>
  <c r="E18" i="5"/>
  <c r="G18" i="5"/>
  <c r="I18" i="5"/>
  <c r="K18" i="5"/>
  <c r="L18" i="5"/>
  <c r="M18" i="5"/>
  <c r="O18" i="5"/>
  <c r="Q18" i="5"/>
  <c r="S18" i="5"/>
  <c r="T18" i="5"/>
  <c r="V18" i="5"/>
  <c r="W18" i="5"/>
  <c r="X18" i="5"/>
  <c r="Z18" i="5"/>
  <c r="AB18" i="5"/>
  <c r="AC18" i="5"/>
  <c r="AD18" i="5"/>
  <c r="AE18" i="5"/>
  <c r="AF18" i="5"/>
  <c r="AG18" i="5"/>
  <c r="AH18" i="5"/>
  <c r="AJ18" i="5"/>
  <c r="A19" i="5"/>
  <c r="D19" i="5"/>
  <c r="E19" i="5"/>
  <c r="G19" i="5"/>
  <c r="I19" i="5"/>
  <c r="K19" i="5"/>
  <c r="L19" i="5"/>
  <c r="M19" i="5"/>
  <c r="O19" i="5"/>
  <c r="Q19" i="5"/>
  <c r="S19" i="5"/>
  <c r="T19" i="5"/>
  <c r="V19" i="5"/>
  <c r="W19" i="5"/>
  <c r="X19" i="5"/>
  <c r="Z19" i="5"/>
  <c r="AB19" i="5"/>
  <c r="AC19" i="5"/>
  <c r="AD19" i="5"/>
  <c r="AE19" i="5"/>
  <c r="AF19" i="5"/>
  <c r="AG19" i="5"/>
  <c r="AH19" i="5"/>
  <c r="AJ19" i="5"/>
  <c r="A20" i="5"/>
  <c r="D20" i="5"/>
  <c r="E20" i="5"/>
  <c r="G20" i="5"/>
  <c r="I20" i="5"/>
  <c r="K20" i="5"/>
  <c r="L20" i="5"/>
  <c r="M20" i="5"/>
  <c r="O20" i="5"/>
  <c r="Q20" i="5"/>
  <c r="S20" i="5"/>
  <c r="T20" i="5"/>
  <c r="V20" i="5"/>
  <c r="W20" i="5"/>
  <c r="X20" i="5"/>
  <c r="Z20" i="5"/>
  <c r="AB20" i="5"/>
  <c r="AC20" i="5"/>
  <c r="AD20" i="5"/>
  <c r="AE20" i="5"/>
  <c r="AF20" i="5"/>
  <c r="AG20" i="5"/>
  <c r="AH20" i="5"/>
  <c r="AJ20" i="5"/>
  <c r="A21" i="5"/>
  <c r="D21" i="5"/>
  <c r="E21" i="5"/>
  <c r="G21" i="5"/>
  <c r="I21" i="5"/>
  <c r="K21" i="5"/>
  <c r="L21" i="5"/>
  <c r="M21" i="5"/>
  <c r="O21" i="5"/>
  <c r="Q21" i="5"/>
  <c r="S21" i="5"/>
  <c r="T21" i="5"/>
  <c r="V21" i="5"/>
  <c r="W21" i="5"/>
  <c r="X21" i="5"/>
  <c r="Z21" i="5"/>
  <c r="AB21" i="5"/>
  <c r="AC21" i="5"/>
  <c r="AD21" i="5"/>
  <c r="AE21" i="5"/>
  <c r="AF21" i="5"/>
  <c r="AG21" i="5"/>
  <c r="AH21" i="5"/>
  <c r="AJ21" i="5"/>
  <c r="A22" i="5"/>
  <c r="D22" i="5"/>
  <c r="E22" i="5"/>
  <c r="G22" i="5"/>
  <c r="I22" i="5"/>
  <c r="K22" i="5"/>
  <c r="L22" i="5"/>
  <c r="M22" i="5"/>
  <c r="O22" i="5"/>
  <c r="Q22" i="5"/>
  <c r="S22" i="5"/>
  <c r="T22" i="5"/>
  <c r="V22" i="5"/>
  <c r="W22" i="5"/>
  <c r="X22" i="5"/>
  <c r="Z22" i="5"/>
  <c r="AB22" i="5"/>
  <c r="AC22" i="5"/>
  <c r="AD22" i="5"/>
  <c r="AE22" i="5"/>
  <c r="AF22" i="5"/>
  <c r="AG22" i="5"/>
  <c r="AH22" i="5"/>
  <c r="AJ22" i="5"/>
  <c r="A23" i="5"/>
  <c r="D23" i="5"/>
  <c r="E23" i="5"/>
  <c r="G23" i="5"/>
  <c r="I23" i="5"/>
  <c r="K23" i="5"/>
  <c r="L23" i="5"/>
  <c r="M23" i="5"/>
  <c r="O23" i="5"/>
  <c r="Q23" i="5"/>
  <c r="S23" i="5"/>
  <c r="T23" i="5"/>
  <c r="V23" i="5"/>
  <c r="W23" i="5"/>
  <c r="X23" i="5"/>
  <c r="Z23" i="5"/>
  <c r="AB23" i="5"/>
  <c r="AC23" i="5"/>
  <c r="AD23" i="5"/>
  <c r="AE23" i="5"/>
  <c r="AF23" i="5"/>
  <c r="AG23" i="5"/>
  <c r="AH23" i="5"/>
  <c r="AJ23" i="5"/>
  <c r="A24" i="5"/>
  <c r="D24" i="5"/>
  <c r="E24" i="5"/>
  <c r="G24" i="5"/>
  <c r="I24" i="5"/>
  <c r="K24" i="5"/>
  <c r="L24" i="5"/>
  <c r="M24" i="5"/>
  <c r="O24" i="5"/>
  <c r="Q24" i="5"/>
  <c r="S24" i="5"/>
  <c r="T24" i="5"/>
  <c r="V24" i="5"/>
  <c r="W24" i="5"/>
  <c r="X24" i="5"/>
  <c r="Z24" i="5"/>
  <c r="AB24" i="5"/>
  <c r="AC24" i="5"/>
  <c r="AD24" i="5"/>
  <c r="AE24" i="5"/>
  <c r="AF24" i="5"/>
  <c r="AG24" i="5"/>
  <c r="AH24" i="5"/>
  <c r="AJ24" i="5"/>
  <c r="A25" i="5"/>
  <c r="D25" i="5"/>
  <c r="E25" i="5"/>
  <c r="G25" i="5"/>
  <c r="I25" i="5"/>
  <c r="K25" i="5"/>
  <c r="L25" i="5"/>
  <c r="M25" i="5"/>
  <c r="O25" i="5"/>
  <c r="Q25" i="5"/>
  <c r="S25" i="5"/>
  <c r="T25" i="5"/>
  <c r="V25" i="5"/>
  <c r="W25" i="5"/>
  <c r="X25" i="5"/>
  <c r="Z25" i="5"/>
  <c r="AB25" i="5"/>
  <c r="AC25" i="5"/>
  <c r="AD25" i="5"/>
  <c r="AE25" i="5"/>
  <c r="AF25" i="5"/>
  <c r="AG25" i="5"/>
  <c r="AH25" i="5"/>
  <c r="AJ25" i="5"/>
  <c r="A26" i="5"/>
  <c r="D26" i="5"/>
  <c r="E26" i="5"/>
  <c r="G26" i="5"/>
  <c r="I26" i="5"/>
  <c r="K26" i="5"/>
  <c r="L26" i="5"/>
  <c r="M26" i="5"/>
  <c r="O26" i="5"/>
  <c r="Q26" i="5"/>
  <c r="S26" i="5"/>
  <c r="T26" i="5"/>
  <c r="V26" i="5"/>
  <c r="W26" i="5"/>
  <c r="X26" i="5"/>
  <c r="Z26" i="5"/>
  <c r="AB26" i="5"/>
  <c r="AC26" i="5"/>
  <c r="AD26" i="5"/>
  <c r="AE26" i="5"/>
  <c r="AF26" i="5"/>
  <c r="AG26" i="5"/>
  <c r="AH26" i="5"/>
  <c r="AJ26" i="5"/>
  <c r="A27" i="5"/>
  <c r="D27" i="5"/>
  <c r="E27" i="5"/>
  <c r="G27" i="5"/>
  <c r="I27" i="5"/>
  <c r="K27" i="5"/>
  <c r="L27" i="5"/>
  <c r="M27" i="5"/>
  <c r="O27" i="5"/>
  <c r="Q27" i="5"/>
  <c r="S27" i="5"/>
  <c r="T27" i="5"/>
  <c r="V27" i="5"/>
  <c r="W27" i="5"/>
  <c r="X27" i="5"/>
  <c r="Z27" i="5"/>
  <c r="AB27" i="5"/>
  <c r="AC27" i="5"/>
  <c r="AD27" i="5"/>
  <c r="AE27" i="5"/>
  <c r="AF27" i="5"/>
  <c r="AG27" i="5"/>
  <c r="AH27" i="5"/>
  <c r="AJ27" i="5"/>
  <c r="A28" i="5"/>
  <c r="D28" i="5"/>
  <c r="E28" i="5"/>
  <c r="G28" i="5"/>
  <c r="I28" i="5"/>
  <c r="K28" i="5"/>
  <c r="L28" i="5"/>
  <c r="M28" i="5"/>
  <c r="O28" i="5"/>
  <c r="Q28" i="5"/>
  <c r="S28" i="5"/>
  <c r="T28" i="5"/>
  <c r="V28" i="5"/>
  <c r="W28" i="5"/>
  <c r="X28" i="5"/>
  <c r="Z28" i="5"/>
  <c r="AB28" i="5"/>
  <c r="AC28" i="5"/>
  <c r="AD28" i="5"/>
  <c r="AE28" i="5"/>
  <c r="AF28" i="5"/>
  <c r="AG28" i="5"/>
  <c r="AH28" i="5"/>
  <c r="AJ28" i="5"/>
  <c r="A29" i="5"/>
  <c r="D29" i="5"/>
  <c r="E29" i="5"/>
  <c r="G29" i="5"/>
  <c r="I29" i="5"/>
  <c r="K29" i="5"/>
  <c r="L29" i="5"/>
  <c r="M29" i="5"/>
  <c r="O29" i="5"/>
  <c r="Q29" i="5"/>
  <c r="S29" i="5"/>
  <c r="T29" i="5"/>
  <c r="V29" i="5"/>
  <c r="W29" i="5"/>
  <c r="X29" i="5"/>
  <c r="Z29" i="5"/>
  <c r="AB29" i="5"/>
  <c r="AC29" i="5"/>
  <c r="AD29" i="5"/>
  <c r="AE29" i="5"/>
  <c r="AF29" i="5"/>
  <c r="AG29" i="5"/>
  <c r="AH29" i="5"/>
  <c r="AJ29" i="5"/>
  <c r="A30" i="5"/>
  <c r="D30" i="5"/>
  <c r="E30" i="5"/>
  <c r="G30" i="5"/>
  <c r="I30" i="5"/>
  <c r="K30" i="5"/>
  <c r="L30" i="5"/>
  <c r="M30" i="5"/>
  <c r="O30" i="5"/>
  <c r="Q30" i="5"/>
  <c r="S30" i="5"/>
  <c r="T30" i="5"/>
  <c r="V30" i="5"/>
  <c r="W30" i="5"/>
  <c r="X30" i="5"/>
  <c r="Z30" i="5"/>
  <c r="AB30" i="5"/>
  <c r="AC30" i="5"/>
  <c r="AD30" i="5"/>
  <c r="AE30" i="5"/>
  <c r="AF30" i="5"/>
  <c r="AG30" i="5"/>
  <c r="AH30" i="5"/>
  <c r="AJ30" i="5"/>
  <c r="A31" i="5"/>
  <c r="D31" i="5"/>
  <c r="E31" i="5"/>
  <c r="G31" i="5"/>
  <c r="I31" i="5"/>
  <c r="K31" i="5"/>
  <c r="L31" i="5"/>
  <c r="M31" i="5"/>
  <c r="O31" i="5"/>
  <c r="Q31" i="5"/>
  <c r="S31" i="5"/>
  <c r="T31" i="5"/>
  <c r="V31" i="5"/>
  <c r="W31" i="5"/>
  <c r="X31" i="5"/>
  <c r="Z31" i="5"/>
  <c r="AB31" i="5"/>
  <c r="AC31" i="5"/>
  <c r="AD31" i="5"/>
  <c r="AE31" i="5"/>
  <c r="AF31" i="5"/>
  <c r="AG31" i="5"/>
  <c r="AH31" i="5"/>
  <c r="AJ31" i="5"/>
  <c r="A32" i="5"/>
  <c r="D32" i="5"/>
  <c r="E32" i="5"/>
  <c r="G32" i="5"/>
  <c r="I32" i="5"/>
  <c r="K32" i="5"/>
  <c r="L32" i="5"/>
  <c r="M32" i="5"/>
  <c r="O32" i="5"/>
  <c r="Q32" i="5"/>
  <c r="S32" i="5"/>
  <c r="T32" i="5"/>
  <c r="V32" i="5"/>
  <c r="W32" i="5"/>
  <c r="X32" i="5"/>
  <c r="Z32" i="5"/>
  <c r="AB32" i="5"/>
  <c r="AC32" i="5"/>
  <c r="AD32" i="5"/>
  <c r="AE32" i="5"/>
  <c r="AF32" i="5"/>
  <c r="AG32" i="5"/>
  <c r="AH32" i="5"/>
  <c r="AJ32" i="5"/>
  <c r="A33" i="5"/>
  <c r="D33" i="5"/>
  <c r="E33" i="5"/>
  <c r="G33" i="5"/>
  <c r="I33" i="5"/>
  <c r="K33" i="5"/>
  <c r="L33" i="5"/>
  <c r="M33" i="5"/>
  <c r="O33" i="5"/>
  <c r="Q33" i="5"/>
  <c r="S33" i="5"/>
  <c r="T33" i="5"/>
  <c r="V33" i="5"/>
  <c r="W33" i="5"/>
  <c r="X33" i="5"/>
  <c r="Z33" i="5"/>
  <c r="AB33" i="5"/>
  <c r="AC33" i="5"/>
  <c r="AD33" i="5"/>
  <c r="AE33" i="5"/>
  <c r="AF33" i="5"/>
  <c r="AG33" i="5"/>
  <c r="AH33" i="5"/>
  <c r="AJ33" i="5"/>
  <c r="A34" i="5"/>
  <c r="D34" i="5"/>
  <c r="E34" i="5"/>
  <c r="G34" i="5"/>
  <c r="I34" i="5"/>
  <c r="K34" i="5"/>
  <c r="L34" i="5"/>
  <c r="M34" i="5"/>
  <c r="O34" i="5"/>
  <c r="Q34" i="5"/>
  <c r="S34" i="5"/>
  <c r="T34" i="5"/>
  <c r="V34" i="5"/>
  <c r="W34" i="5"/>
  <c r="X34" i="5"/>
  <c r="Z34" i="5"/>
  <c r="AB34" i="5"/>
  <c r="AC34" i="5"/>
  <c r="AD34" i="5"/>
  <c r="AE34" i="5"/>
  <c r="AF34" i="5"/>
  <c r="AG34" i="5"/>
  <c r="AH34" i="5"/>
  <c r="AJ34" i="5"/>
  <c r="A35" i="5"/>
  <c r="D35" i="5"/>
  <c r="E35" i="5"/>
  <c r="G35" i="5"/>
  <c r="I35" i="5"/>
  <c r="K35" i="5"/>
  <c r="L35" i="5"/>
  <c r="M35" i="5"/>
  <c r="O35" i="5"/>
  <c r="Q35" i="5"/>
  <c r="S35" i="5"/>
  <c r="T35" i="5"/>
  <c r="V35" i="5"/>
  <c r="W35" i="5"/>
  <c r="X35" i="5"/>
  <c r="Z35" i="5"/>
  <c r="AB35" i="5"/>
  <c r="AC35" i="5"/>
  <c r="AD35" i="5"/>
  <c r="AE35" i="5"/>
  <c r="AF35" i="5"/>
  <c r="AG35" i="5"/>
  <c r="AH35" i="5"/>
  <c r="AJ35" i="5"/>
  <c r="A36" i="5"/>
  <c r="D36" i="5"/>
  <c r="E36" i="5"/>
  <c r="G36" i="5"/>
  <c r="I36" i="5"/>
  <c r="K36" i="5"/>
  <c r="L36" i="5"/>
  <c r="M36" i="5"/>
  <c r="O36" i="5"/>
  <c r="Q36" i="5"/>
  <c r="S36" i="5"/>
  <c r="T36" i="5"/>
  <c r="V36" i="5"/>
  <c r="W36" i="5"/>
  <c r="X36" i="5"/>
  <c r="Z36" i="5"/>
  <c r="AB36" i="5"/>
  <c r="AC36" i="5"/>
  <c r="AD36" i="5"/>
  <c r="AE36" i="5"/>
  <c r="AF36" i="5"/>
  <c r="AG36" i="5"/>
  <c r="AH36" i="5"/>
  <c r="AJ36" i="5"/>
  <c r="A37" i="5"/>
  <c r="D37" i="5"/>
  <c r="E37" i="5"/>
  <c r="G37" i="5"/>
  <c r="I37" i="5"/>
  <c r="K37" i="5"/>
  <c r="L37" i="5"/>
  <c r="M37" i="5"/>
  <c r="O37" i="5"/>
  <c r="Q37" i="5"/>
  <c r="S37" i="5"/>
  <c r="T37" i="5"/>
  <c r="V37" i="5"/>
  <c r="W37" i="5"/>
  <c r="X37" i="5"/>
  <c r="Z37" i="5"/>
  <c r="AB37" i="5"/>
  <c r="AC37" i="5"/>
  <c r="AD37" i="5"/>
  <c r="AE37" i="5"/>
  <c r="AF37" i="5"/>
  <c r="AG37" i="5"/>
  <c r="AH37" i="5"/>
  <c r="AJ37" i="5"/>
  <c r="A38" i="5"/>
  <c r="D38" i="5"/>
  <c r="E38" i="5"/>
  <c r="G38" i="5"/>
  <c r="I38" i="5"/>
  <c r="K38" i="5"/>
  <c r="L38" i="5"/>
  <c r="M38" i="5"/>
  <c r="O38" i="5"/>
  <c r="Q38" i="5"/>
  <c r="S38" i="5"/>
  <c r="T38" i="5"/>
  <c r="V38" i="5"/>
  <c r="W38" i="5"/>
  <c r="X38" i="5"/>
  <c r="Z38" i="5"/>
  <c r="AB38" i="5"/>
  <c r="AC38" i="5"/>
  <c r="AD38" i="5"/>
  <c r="AE38" i="5"/>
  <c r="AF38" i="5"/>
  <c r="AG38" i="5"/>
  <c r="AH38" i="5"/>
  <c r="AJ38" i="5"/>
  <c r="A39" i="5"/>
  <c r="D39" i="5"/>
  <c r="E39" i="5"/>
  <c r="G39" i="5"/>
  <c r="I39" i="5"/>
  <c r="K39" i="5"/>
  <c r="L39" i="5"/>
  <c r="M39" i="5"/>
  <c r="O39" i="5"/>
  <c r="Q39" i="5"/>
  <c r="S39" i="5"/>
  <c r="T39" i="5"/>
  <c r="V39" i="5"/>
  <c r="W39" i="5"/>
  <c r="X39" i="5"/>
  <c r="Z39" i="5"/>
  <c r="AB39" i="5"/>
  <c r="AC39" i="5"/>
  <c r="AD39" i="5"/>
  <c r="AE39" i="5"/>
  <c r="AF39" i="5"/>
  <c r="AG39" i="5"/>
  <c r="AH39" i="5"/>
  <c r="AJ39" i="5"/>
  <c r="A40" i="5"/>
  <c r="D40" i="5"/>
  <c r="E40" i="5"/>
  <c r="G40" i="5"/>
  <c r="I40" i="5"/>
  <c r="K40" i="5"/>
  <c r="L40" i="5"/>
  <c r="M40" i="5"/>
  <c r="O40" i="5"/>
  <c r="Q40" i="5"/>
  <c r="S40" i="5"/>
  <c r="T40" i="5"/>
  <c r="V40" i="5"/>
  <c r="W40" i="5"/>
  <c r="X40" i="5"/>
  <c r="Z40" i="5"/>
  <c r="AB40" i="5"/>
  <c r="AC40" i="5"/>
  <c r="AD40" i="5"/>
  <c r="AE40" i="5"/>
  <c r="AF40" i="5"/>
  <c r="AG40" i="5"/>
  <c r="AH40" i="5"/>
  <c r="AJ40" i="5"/>
  <c r="A41" i="5"/>
  <c r="D41" i="5"/>
  <c r="E41" i="5"/>
  <c r="G41" i="5"/>
  <c r="I41" i="5"/>
  <c r="K41" i="5"/>
  <c r="L41" i="5"/>
  <c r="M41" i="5"/>
  <c r="O41" i="5"/>
  <c r="Q41" i="5"/>
  <c r="S41" i="5"/>
  <c r="T41" i="5"/>
  <c r="V41" i="5"/>
  <c r="W41" i="5"/>
  <c r="X41" i="5"/>
  <c r="Z41" i="5"/>
  <c r="AB41" i="5"/>
  <c r="AC41" i="5"/>
  <c r="AD41" i="5"/>
  <c r="AE41" i="5"/>
  <c r="AF41" i="5"/>
  <c r="AG41" i="5"/>
  <c r="AH41" i="5"/>
  <c r="AJ41" i="5"/>
  <c r="B43" i="5"/>
  <c r="C43" i="5"/>
  <c r="D43" i="5"/>
  <c r="F43" i="5"/>
  <c r="H43" i="5"/>
  <c r="J43" i="5"/>
  <c r="K43" i="5"/>
  <c r="L43" i="5"/>
  <c r="M43" i="5"/>
  <c r="P43" i="5"/>
  <c r="R43" i="5"/>
  <c r="S43" i="5"/>
  <c r="T43" i="5"/>
  <c r="V43" i="5"/>
  <c r="W43" i="5"/>
  <c r="X43" i="5"/>
  <c r="Y43" i="5"/>
  <c r="AA43" i="5"/>
  <c r="AB43" i="5"/>
  <c r="AC43" i="5"/>
  <c r="AD43" i="5"/>
  <c r="AE43" i="5"/>
  <c r="AF43" i="5"/>
  <c r="AG43" i="5"/>
  <c r="AH43" i="5"/>
  <c r="AJ43" i="5"/>
  <c r="AK43" i="5"/>
  <c r="H44" i="5"/>
  <c r="R44" i="5"/>
  <c r="AA44" i="5"/>
  <c r="G48" i="5"/>
  <c r="G50" i="5"/>
  <c r="F52" i="5"/>
  <c r="G52" i="5"/>
  <c r="D11" i="3"/>
  <c r="E11" i="3"/>
  <c r="F11" i="3"/>
  <c r="G11" i="3"/>
  <c r="I11" i="3"/>
  <c r="K11" i="3"/>
  <c r="L11" i="3"/>
  <c r="O11" i="3"/>
  <c r="Q11" i="3"/>
  <c r="S11" i="3"/>
  <c r="V11" i="3"/>
  <c r="W11" i="3"/>
  <c r="X11" i="3"/>
  <c r="Z11" i="3"/>
  <c r="AB11" i="3"/>
  <c r="AC11" i="3"/>
  <c r="AE11" i="3"/>
  <c r="AG11" i="3"/>
  <c r="AJ11" i="3"/>
  <c r="A12" i="3"/>
  <c r="D12" i="3"/>
  <c r="E12" i="3"/>
  <c r="F12" i="3"/>
  <c r="G12" i="3"/>
  <c r="I12" i="3"/>
  <c r="K12" i="3"/>
  <c r="L12" i="3"/>
  <c r="M12" i="3"/>
  <c r="O12" i="3"/>
  <c r="Q12" i="3"/>
  <c r="S12" i="3"/>
  <c r="T12" i="3"/>
  <c r="V12" i="3"/>
  <c r="W12" i="3"/>
  <c r="X12" i="3"/>
  <c r="Z12" i="3"/>
  <c r="AB12" i="3"/>
  <c r="AC12" i="3"/>
  <c r="AD12" i="3"/>
  <c r="AE12" i="3"/>
  <c r="AF12" i="3"/>
  <c r="AG12" i="3"/>
  <c r="AH12" i="3"/>
  <c r="AJ12" i="3"/>
  <c r="A13" i="3"/>
  <c r="D13" i="3"/>
  <c r="E13" i="3"/>
  <c r="F13" i="3"/>
  <c r="G13" i="3"/>
  <c r="I13" i="3"/>
  <c r="K13" i="3"/>
  <c r="L13" i="3"/>
  <c r="M13" i="3"/>
  <c r="O13" i="3"/>
  <c r="Q13" i="3"/>
  <c r="S13" i="3"/>
  <c r="T13" i="3"/>
  <c r="V13" i="3"/>
  <c r="W13" i="3"/>
  <c r="X13" i="3"/>
  <c r="Z13" i="3"/>
  <c r="AB13" i="3"/>
  <c r="AC13" i="3"/>
  <c r="AD13" i="3"/>
  <c r="AE13" i="3"/>
  <c r="AF13" i="3"/>
  <c r="AG13" i="3"/>
  <c r="AH13" i="3"/>
  <c r="AJ13" i="3"/>
  <c r="A14" i="3"/>
  <c r="D14" i="3"/>
  <c r="E14" i="3"/>
  <c r="F14" i="3"/>
  <c r="G14" i="3"/>
  <c r="I14" i="3"/>
  <c r="K14" i="3"/>
  <c r="L14" i="3"/>
  <c r="M14" i="3"/>
  <c r="O14" i="3"/>
  <c r="Q14" i="3"/>
  <c r="S14" i="3"/>
  <c r="T14" i="3"/>
  <c r="V14" i="3"/>
  <c r="W14" i="3"/>
  <c r="X14" i="3"/>
  <c r="Z14" i="3"/>
  <c r="AB14" i="3"/>
  <c r="AC14" i="3"/>
  <c r="AD14" i="3"/>
  <c r="AE14" i="3"/>
  <c r="AF14" i="3"/>
  <c r="AG14" i="3"/>
  <c r="AH14" i="3"/>
  <c r="AJ14" i="3"/>
  <c r="A15" i="3"/>
  <c r="D15" i="3"/>
  <c r="E15" i="3"/>
  <c r="F15" i="3"/>
  <c r="G15" i="3"/>
  <c r="I15" i="3"/>
  <c r="K15" i="3"/>
  <c r="L15" i="3"/>
  <c r="M15" i="3"/>
  <c r="O15" i="3"/>
  <c r="Q15" i="3"/>
  <c r="S15" i="3"/>
  <c r="T15" i="3"/>
  <c r="V15" i="3"/>
  <c r="W15" i="3"/>
  <c r="X15" i="3"/>
  <c r="Z15" i="3"/>
  <c r="AB15" i="3"/>
  <c r="AC15" i="3"/>
  <c r="AD15" i="3"/>
  <c r="AE15" i="3"/>
  <c r="AF15" i="3"/>
  <c r="AG15" i="3"/>
  <c r="AH15" i="3"/>
  <c r="AJ15" i="3"/>
  <c r="A16" i="3"/>
  <c r="D16" i="3"/>
  <c r="E16" i="3"/>
  <c r="F16" i="3"/>
  <c r="G16" i="3"/>
  <c r="I16" i="3"/>
  <c r="K16" i="3"/>
  <c r="L16" i="3"/>
  <c r="M16" i="3"/>
  <c r="O16" i="3"/>
  <c r="Q16" i="3"/>
  <c r="S16" i="3"/>
  <c r="T16" i="3"/>
  <c r="V16" i="3"/>
  <c r="W16" i="3"/>
  <c r="X16" i="3"/>
  <c r="Z16" i="3"/>
  <c r="AB16" i="3"/>
  <c r="AC16" i="3"/>
  <c r="AD16" i="3"/>
  <c r="AE16" i="3"/>
  <c r="AF16" i="3"/>
  <c r="AG16" i="3"/>
  <c r="AH16" i="3"/>
  <c r="AJ16" i="3"/>
  <c r="A17" i="3"/>
  <c r="D17" i="3"/>
  <c r="E17" i="3"/>
  <c r="F17" i="3"/>
  <c r="G17" i="3"/>
  <c r="I17" i="3"/>
  <c r="K17" i="3"/>
  <c r="L17" i="3"/>
  <c r="M17" i="3"/>
  <c r="O17" i="3"/>
  <c r="Q17" i="3"/>
  <c r="S17" i="3"/>
  <c r="T17" i="3"/>
  <c r="V17" i="3"/>
  <c r="W17" i="3"/>
  <c r="X17" i="3"/>
  <c r="Z17" i="3"/>
  <c r="AB17" i="3"/>
  <c r="AC17" i="3"/>
  <c r="AD17" i="3"/>
  <c r="AE17" i="3"/>
  <c r="AF17" i="3"/>
  <c r="AG17" i="3"/>
  <c r="AH17" i="3"/>
  <c r="AJ17" i="3"/>
  <c r="A18" i="3"/>
  <c r="D18" i="3"/>
  <c r="E18" i="3"/>
  <c r="F18" i="3"/>
  <c r="G18" i="3"/>
  <c r="I18" i="3"/>
  <c r="K18" i="3"/>
  <c r="L18" i="3"/>
  <c r="M18" i="3"/>
  <c r="O18" i="3"/>
  <c r="Q18" i="3"/>
  <c r="S18" i="3"/>
  <c r="T18" i="3"/>
  <c r="V18" i="3"/>
  <c r="W18" i="3"/>
  <c r="X18" i="3"/>
  <c r="Z18" i="3"/>
  <c r="AB18" i="3"/>
  <c r="AC18" i="3"/>
  <c r="AD18" i="3"/>
  <c r="AE18" i="3"/>
  <c r="AF18" i="3"/>
  <c r="AG18" i="3"/>
  <c r="AH18" i="3"/>
  <c r="AJ18" i="3"/>
  <c r="A19" i="3"/>
  <c r="D19" i="3"/>
  <c r="E19" i="3"/>
  <c r="F19" i="3"/>
  <c r="G19" i="3"/>
  <c r="I19" i="3"/>
  <c r="K19" i="3"/>
  <c r="L19" i="3"/>
  <c r="M19" i="3"/>
  <c r="O19" i="3"/>
  <c r="Q19" i="3"/>
  <c r="S19" i="3"/>
  <c r="T19" i="3"/>
  <c r="V19" i="3"/>
  <c r="W19" i="3"/>
  <c r="X19" i="3"/>
  <c r="Z19" i="3"/>
  <c r="AB19" i="3"/>
  <c r="AC19" i="3"/>
  <c r="AD19" i="3"/>
  <c r="AE19" i="3"/>
  <c r="AF19" i="3"/>
  <c r="AG19" i="3"/>
  <c r="AH19" i="3"/>
  <c r="AJ19" i="3"/>
  <c r="A20" i="3"/>
  <c r="D20" i="3"/>
  <c r="E20" i="3"/>
  <c r="F20" i="3"/>
  <c r="G20" i="3"/>
  <c r="I20" i="3"/>
  <c r="K20" i="3"/>
  <c r="L20" i="3"/>
  <c r="M20" i="3"/>
  <c r="O20" i="3"/>
  <c r="Q20" i="3"/>
  <c r="S20" i="3"/>
  <c r="T20" i="3"/>
  <c r="V20" i="3"/>
  <c r="W20" i="3"/>
  <c r="X20" i="3"/>
  <c r="Z20" i="3"/>
  <c r="AB20" i="3"/>
  <c r="AC20" i="3"/>
  <c r="AD20" i="3"/>
  <c r="AE20" i="3"/>
  <c r="AF20" i="3"/>
  <c r="AG20" i="3"/>
  <c r="AH20" i="3"/>
  <c r="AJ20" i="3"/>
  <c r="A21" i="3"/>
  <c r="D21" i="3"/>
  <c r="E21" i="3"/>
  <c r="F21" i="3"/>
  <c r="G21" i="3"/>
  <c r="I21" i="3"/>
  <c r="K21" i="3"/>
  <c r="L21" i="3"/>
  <c r="M21" i="3"/>
  <c r="O21" i="3"/>
  <c r="Q21" i="3"/>
  <c r="S21" i="3"/>
  <c r="T21" i="3"/>
  <c r="V21" i="3"/>
  <c r="W21" i="3"/>
  <c r="X21" i="3"/>
  <c r="Z21" i="3"/>
  <c r="AB21" i="3"/>
  <c r="AC21" i="3"/>
  <c r="AD21" i="3"/>
  <c r="AE21" i="3"/>
  <c r="AF21" i="3"/>
  <c r="AG21" i="3"/>
  <c r="AH21" i="3"/>
  <c r="AJ21" i="3"/>
  <c r="A22" i="3"/>
  <c r="D22" i="3"/>
  <c r="E22" i="3"/>
  <c r="F22" i="3"/>
  <c r="G22" i="3"/>
  <c r="I22" i="3"/>
  <c r="K22" i="3"/>
  <c r="L22" i="3"/>
  <c r="M22" i="3"/>
  <c r="O22" i="3"/>
  <c r="Q22" i="3"/>
  <c r="S22" i="3"/>
  <c r="T22" i="3"/>
  <c r="V22" i="3"/>
  <c r="W22" i="3"/>
  <c r="X22" i="3"/>
  <c r="Z22" i="3"/>
  <c r="AB22" i="3"/>
  <c r="AC22" i="3"/>
  <c r="AD22" i="3"/>
  <c r="AE22" i="3"/>
  <c r="AF22" i="3"/>
  <c r="AG22" i="3"/>
  <c r="AH22" i="3"/>
  <c r="AJ22" i="3"/>
  <c r="A23" i="3"/>
  <c r="D23" i="3"/>
  <c r="E23" i="3"/>
  <c r="F23" i="3"/>
  <c r="G23" i="3"/>
  <c r="I23" i="3"/>
  <c r="K23" i="3"/>
  <c r="L23" i="3"/>
  <c r="M23" i="3"/>
  <c r="O23" i="3"/>
  <c r="Q23" i="3"/>
  <c r="S23" i="3"/>
  <c r="T23" i="3"/>
  <c r="V23" i="3"/>
  <c r="W23" i="3"/>
  <c r="X23" i="3"/>
  <c r="Z23" i="3"/>
  <c r="AB23" i="3"/>
  <c r="AC23" i="3"/>
  <c r="AD23" i="3"/>
  <c r="AE23" i="3"/>
  <c r="AF23" i="3"/>
  <c r="AG23" i="3"/>
  <c r="AH23" i="3"/>
  <c r="AJ23" i="3"/>
  <c r="A24" i="3"/>
  <c r="D24" i="3"/>
  <c r="E24" i="3"/>
  <c r="F24" i="3"/>
  <c r="G24" i="3"/>
  <c r="I24" i="3"/>
  <c r="K24" i="3"/>
  <c r="L24" i="3"/>
  <c r="M24" i="3"/>
  <c r="O24" i="3"/>
  <c r="Q24" i="3"/>
  <c r="S24" i="3"/>
  <c r="T24" i="3"/>
  <c r="V24" i="3"/>
  <c r="W24" i="3"/>
  <c r="X24" i="3"/>
  <c r="Z24" i="3"/>
  <c r="AB24" i="3"/>
  <c r="AC24" i="3"/>
  <c r="AD24" i="3"/>
  <c r="AE24" i="3"/>
  <c r="AF24" i="3"/>
  <c r="AG24" i="3"/>
  <c r="AH24" i="3"/>
  <c r="AJ24" i="3"/>
  <c r="A25" i="3"/>
  <c r="D25" i="3"/>
  <c r="E25" i="3"/>
  <c r="F25" i="3"/>
  <c r="G25" i="3"/>
  <c r="I25" i="3"/>
  <c r="K25" i="3"/>
  <c r="L25" i="3"/>
  <c r="M25" i="3"/>
  <c r="O25" i="3"/>
  <c r="Q25" i="3"/>
  <c r="S25" i="3"/>
  <c r="T25" i="3"/>
  <c r="V25" i="3"/>
  <c r="W25" i="3"/>
  <c r="X25" i="3"/>
  <c r="Z25" i="3"/>
  <c r="AB25" i="3"/>
  <c r="AC25" i="3"/>
  <c r="AD25" i="3"/>
  <c r="AE25" i="3"/>
  <c r="AF25" i="3"/>
  <c r="AG25" i="3"/>
  <c r="AH25" i="3"/>
  <c r="AJ25" i="3"/>
  <c r="A26" i="3"/>
  <c r="D26" i="3"/>
  <c r="E26" i="3"/>
  <c r="F26" i="3"/>
  <c r="G26" i="3"/>
  <c r="I26" i="3"/>
  <c r="K26" i="3"/>
  <c r="L26" i="3"/>
  <c r="M26" i="3"/>
  <c r="O26" i="3"/>
  <c r="Q26" i="3"/>
  <c r="S26" i="3"/>
  <c r="T26" i="3"/>
  <c r="V26" i="3"/>
  <c r="W26" i="3"/>
  <c r="X26" i="3"/>
  <c r="Z26" i="3"/>
  <c r="AB26" i="3"/>
  <c r="AC26" i="3"/>
  <c r="AD26" i="3"/>
  <c r="AE26" i="3"/>
  <c r="AF26" i="3"/>
  <c r="AG26" i="3"/>
  <c r="AH26" i="3"/>
  <c r="AJ26" i="3"/>
  <c r="A27" i="3"/>
  <c r="D27" i="3"/>
  <c r="E27" i="3"/>
  <c r="F27" i="3"/>
  <c r="G27" i="3"/>
  <c r="I27" i="3"/>
  <c r="K27" i="3"/>
  <c r="L27" i="3"/>
  <c r="M27" i="3"/>
  <c r="O27" i="3"/>
  <c r="Q27" i="3"/>
  <c r="S27" i="3"/>
  <c r="T27" i="3"/>
  <c r="V27" i="3"/>
  <c r="W27" i="3"/>
  <c r="X27" i="3"/>
  <c r="Z27" i="3"/>
  <c r="AB27" i="3"/>
  <c r="AC27" i="3"/>
  <c r="AD27" i="3"/>
  <c r="AE27" i="3"/>
  <c r="AF27" i="3"/>
  <c r="AG27" i="3"/>
  <c r="AH27" i="3"/>
  <c r="AJ27" i="3"/>
  <c r="A28" i="3"/>
  <c r="D28" i="3"/>
  <c r="E28" i="3"/>
  <c r="F28" i="3"/>
  <c r="G28" i="3"/>
  <c r="I28" i="3"/>
  <c r="K28" i="3"/>
  <c r="L28" i="3"/>
  <c r="M28" i="3"/>
  <c r="O28" i="3"/>
  <c r="Q28" i="3"/>
  <c r="S28" i="3"/>
  <c r="T28" i="3"/>
  <c r="V28" i="3"/>
  <c r="W28" i="3"/>
  <c r="X28" i="3"/>
  <c r="Z28" i="3"/>
  <c r="AB28" i="3"/>
  <c r="AC28" i="3"/>
  <c r="AD28" i="3"/>
  <c r="AE28" i="3"/>
  <c r="AF28" i="3"/>
  <c r="AG28" i="3"/>
  <c r="AH28" i="3"/>
  <c r="AJ28" i="3"/>
  <c r="A29" i="3"/>
  <c r="D29" i="3"/>
  <c r="E29" i="3"/>
  <c r="F29" i="3"/>
  <c r="G29" i="3"/>
  <c r="I29" i="3"/>
  <c r="K29" i="3"/>
  <c r="L29" i="3"/>
  <c r="M29" i="3"/>
  <c r="O29" i="3"/>
  <c r="Q29" i="3"/>
  <c r="S29" i="3"/>
  <c r="T29" i="3"/>
  <c r="V29" i="3"/>
  <c r="W29" i="3"/>
  <c r="X29" i="3"/>
  <c r="Z29" i="3"/>
  <c r="AB29" i="3"/>
  <c r="AC29" i="3"/>
  <c r="AD29" i="3"/>
  <c r="AE29" i="3"/>
  <c r="AF29" i="3"/>
  <c r="AG29" i="3"/>
  <c r="AH29" i="3"/>
  <c r="AJ29" i="3"/>
  <c r="A30" i="3"/>
  <c r="D30" i="3"/>
  <c r="E30" i="3"/>
  <c r="F30" i="3"/>
  <c r="G30" i="3"/>
  <c r="I30" i="3"/>
  <c r="K30" i="3"/>
  <c r="L30" i="3"/>
  <c r="M30" i="3"/>
  <c r="O30" i="3"/>
  <c r="Q30" i="3"/>
  <c r="S30" i="3"/>
  <c r="T30" i="3"/>
  <c r="V30" i="3"/>
  <c r="W30" i="3"/>
  <c r="X30" i="3"/>
  <c r="Z30" i="3"/>
  <c r="AB30" i="3"/>
  <c r="AC30" i="3"/>
  <c r="AD30" i="3"/>
  <c r="AE30" i="3"/>
  <c r="AF30" i="3"/>
  <c r="AG30" i="3"/>
  <c r="AH30" i="3"/>
  <c r="AJ30" i="3"/>
  <c r="A31" i="3"/>
  <c r="D31" i="3"/>
  <c r="E31" i="3"/>
  <c r="F31" i="3"/>
  <c r="G31" i="3"/>
  <c r="I31" i="3"/>
  <c r="K31" i="3"/>
  <c r="L31" i="3"/>
  <c r="M31" i="3"/>
  <c r="O31" i="3"/>
  <c r="Q31" i="3"/>
  <c r="S31" i="3"/>
  <c r="T31" i="3"/>
  <c r="V31" i="3"/>
  <c r="W31" i="3"/>
  <c r="X31" i="3"/>
  <c r="Z31" i="3"/>
  <c r="AB31" i="3"/>
  <c r="AC31" i="3"/>
  <c r="AD31" i="3"/>
  <c r="AE31" i="3"/>
  <c r="AF31" i="3"/>
  <c r="AG31" i="3"/>
  <c r="AH31" i="3"/>
  <c r="AJ31" i="3"/>
  <c r="A32" i="3"/>
  <c r="D32" i="3"/>
  <c r="E32" i="3"/>
  <c r="F32" i="3"/>
  <c r="G32" i="3"/>
  <c r="I32" i="3"/>
  <c r="K32" i="3"/>
  <c r="L32" i="3"/>
  <c r="M32" i="3"/>
  <c r="O32" i="3"/>
  <c r="Q32" i="3"/>
  <c r="S32" i="3"/>
  <c r="T32" i="3"/>
  <c r="V32" i="3"/>
  <c r="W32" i="3"/>
  <c r="X32" i="3"/>
  <c r="Z32" i="3"/>
  <c r="AB32" i="3"/>
  <c r="AC32" i="3"/>
  <c r="AD32" i="3"/>
  <c r="AE32" i="3"/>
  <c r="AF32" i="3"/>
  <c r="AG32" i="3"/>
  <c r="AH32" i="3"/>
  <c r="AJ32" i="3"/>
  <c r="A33" i="3"/>
  <c r="D33" i="3"/>
  <c r="E33" i="3"/>
  <c r="F33" i="3"/>
  <c r="G33" i="3"/>
  <c r="I33" i="3"/>
  <c r="K33" i="3"/>
  <c r="L33" i="3"/>
  <c r="M33" i="3"/>
  <c r="O33" i="3"/>
  <c r="Q33" i="3"/>
  <c r="S33" i="3"/>
  <c r="T33" i="3"/>
  <c r="V33" i="3"/>
  <c r="W33" i="3"/>
  <c r="X33" i="3"/>
  <c r="Z33" i="3"/>
  <c r="AB33" i="3"/>
  <c r="AC33" i="3"/>
  <c r="AD33" i="3"/>
  <c r="AE33" i="3"/>
  <c r="AF33" i="3"/>
  <c r="AG33" i="3"/>
  <c r="AH33" i="3"/>
  <c r="AJ33" i="3"/>
  <c r="A34" i="3"/>
  <c r="D34" i="3"/>
  <c r="E34" i="3"/>
  <c r="F34" i="3"/>
  <c r="G34" i="3"/>
  <c r="I34" i="3"/>
  <c r="K34" i="3"/>
  <c r="L34" i="3"/>
  <c r="M34" i="3"/>
  <c r="O34" i="3"/>
  <c r="Q34" i="3"/>
  <c r="S34" i="3"/>
  <c r="T34" i="3"/>
  <c r="V34" i="3"/>
  <c r="W34" i="3"/>
  <c r="X34" i="3"/>
  <c r="Z34" i="3"/>
  <c r="AB34" i="3"/>
  <c r="AC34" i="3"/>
  <c r="AD34" i="3"/>
  <c r="AE34" i="3"/>
  <c r="AF34" i="3"/>
  <c r="AG34" i="3"/>
  <c r="AH34" i="3"/>
  <c r="AJ34" i="3"/>
  <c r="A35" i="3"/>
  <c r="D35" i="3"/>
  <c r="E35" i="3"/>
  <c r="F35" i="3"/>
  <c r="G35" i="3"/>
  <c r="I35" i="3"/>
  <c r="K35" i="3"/>
  <c r="L35" i="3"/>
  <c r="M35" i="3"/>
  <c r="O35" i="3"/>
  <c r="Q35" i="3"/>
  <c r="S35" i="3"/>
  <c r="T35" i="3"/>
  <c r="V35" i="3"/>
  <c r="W35" i="3"/>
  <c r="X35" i="3"/>
  <c r="Z35" i="3"/>
  <c r="AB35" i="3"/>
  <c r="AC35" i="3"/>
  <c r="AD35" i="3"/>
  <c r="AE35" i="3"/>
  <c r="AF35" i="3"/>
  <c r="AG35" i="3"/>
  <c r="AH35" i="3"/>
  <c r="AJ35" i="3"/>
  <c r="A36" i="3"/>
  <c r="D36" i="3"/>
  <c r="E36" i="3"/>
  <c r="F36" i="3"/>
  <c r="G36" i="3"/>
  <c r="I36" i="3"/>
  <c r="K36" i="3"/>
  <c r="L36" i="3"/>
  <c r="M36" i="3"/>
  <c r="O36" i="3"/>
  <c r="Q36" i="3"/>
  <c r="S36" i="3"/>
  <c r="T36" i="3"/>
  <c r="V36" i="3"/>
  <c r="W36" i="3"/>
  <c r="X36" i="3"/>
  <c r="Z36" i="3"/>
  <c r="AB36" i="3"/>
  <c r="AC36" i="3"/>
  <c r="AD36" i="3"/>
  <c r="AE36" i="3"/>
  <c r="AF36" i="3"/>
  <c r="AG36" i="3"/>
  <c r="AH36" i="3"/>
  <c r="AJ36" i="3"/>
  <c r="A37" i="3"/>
  <c r="D37" i="3"/>
  <c r="E37" i="3"/>
  <c r="F37" i="3"/>
  <c r="G37" i="3"/>
  <c r="I37" i="3"/>
  <c r="K37" i="3"/>
  <c r="L37" i="3"/>
  <c r="M37" i="3"/>
  <c r="O37" i="3"/>
  <c r="Q37" i="3"/>
  <c r="S37" i="3"/>
  <c r="T37" i="3"/>
  <c r="V37" i="3"/>
  <c r="W37" i="3"/>
  <c r="X37" i="3"/>
  <c r="Z37" i="3"/>
  <c r="AB37" i="3"/>
  <c r="AC37" i="3"/>
  <c r="AD37" i="3"/>
  <c r="AE37" i="3"/>
  <c r="AF37" i="3"/>
  <c r="AG37" i="3"/>
  <c r="AH37" i="3"/>
  <c r="AJ37" i="3"/>
  <c r="A38" i="3"/>
  <c r="D38" i="3"/>
  <c r="E38" i="3"/>
  <c r="F38" i="3"/>
  <c r="G38" i="3"/>
  <c r="I38" i="3"/>
  <c r="K38" i="3"/>
  <c r="L38" i="3"/>
  <c r="M38" i="3"/>
  <c r="O38" i="3"/>
  <c r="Q38" i="3"/>
  <c r="S38" i="3"/>
  <c r="T38" i="3"/>
  <c r="V38" i="3"/>
  <c r="W38" i="3"/>
  <c r="X38" i="3"/>
  <c r="Z38" i="3"/>
  <c r="AB38" i="3"/>
  <c r="AC38" i="3"/>
  <c r="AD38" i="3"/>
  <c r="AE38" i="3"/>
  <c r="AF38" i="3"/>
  <c r="AG38" i="3"/>
  <c r="AH38" i="3"/>
  <c r="AJ38" i="3"/>
  <c r="A39" i="3"/>
  <c r="D39" i="3"/>
  <c r="E39" i="3"/>
  <c r="F39" i="3"/>
  <c r="G39" i="3"/>
  <c r="I39" i="3"/>
  <c r="K39" i="3"/>
  <c r="L39" i="3"/>
  <c r="M39" i="3"/>
  <c r="O39" i="3"/>
  <c r="Q39" i="3"/>
  <c r="S39" i="3"/>
  <c r="T39" i="3"/>
  <c r="V39" i="3"/>
  <c r="W39" i="3"/>
  <c r="X39" i="3"/>
  <c r="Z39" i="3"/>
  <c r="AB39" i="3"/>
  <c r="AC39" i="3"/>
  <c r="AD39" i="3"/>
  <c r="AE39" i="3"/>
  <c r="AF39" i="3"/>
  <c r="AG39" i="3"/>
  <c r="AH39" i="3"/>
  <c r="AJ39" i="3"/>
  <c r="A40" i="3"/>
  <c r="D40" i="3"/>
  <c r="E40" i="3"/>
  <c r="F40" i="3"/>
  <c r="G40" i="3"/>
  <c r="I40" i="3"/>
  <c r="K40" i="3"/>
  <c r="L40" i="3"/>
  <c r="M40" i="3"/>
  <c r="O40" i="3"/>
  <c r="Q40" i="3"/>
  <c r="S40" i="3"/>
  <c r="T40" i="3"/>
  <c r="V40" i="3"/>
  <c r="W40" i="3"/>
  <c r="X40" i="3"/>
  <c r="Z40" i="3"/>
  <c r="AB40" i="3"/>
  <c r="AC40" i="3"/>
  <c r="AD40" i="3"/>
  <c r="AE40" i="3"/>
  <c r="AF40" i="3"/>
  <c r="AG40" i="3"/>
  <c r="AH40" i="3"/>
  <c r="AJ40" i="3"/>
  <c r="A41" i="3"/>
  <c r="D41" i="3"/>
  <c r="E41" i="3"/>
  <c r="F41" i="3"/>
  <c r="G41" i="3"/>
  <c r="I41" i="3"/>
  <c r="K41" i="3"/>
  <c r="L41" i="3"/>
  <c r="M41" i="3"/>
  <c r="O41" i="3"/>
  <c r="Q41" i="3"/>
  <c r="S41" i="3"/>
  <c r="T41" i="3"/>
  <c r="V41" i="3"/>
  <c r="W41" i="3"/>
  <c r="X41" i="3"/>
  <c r="Z41" i="3"/>
  <c r="AB41" i="3"/>
  <c r="AC41" i="3"/>
  <c r="AD41" i="3"/>
  <c r="AE41" i="3"/>
  <c r="AF41" i="3"/>
  <c r="AG41" i="3"/>
  <c r="AH41" i="3"/>
  <c r="AJ41" i="3"/>
  <c r="B43" i="3"/>
  <c r="C43" i="3"/>
  <c r="D43" i="3"/>
  <c r="F43" i="3"/>
  <c r="H43" i="3"/>
  <c r="J43" i="3"/>
  <c r="K43" i="3"/>
  <c r="L43" i="3"/>
  <c r="M43" i="3"/>
  <c r="P43" i="3"/>
  <c r="R43" i="3"/>
  <c r="S43" i="3"/>
  <c r="T43" i="3"/>
  <c r="V43" i="3"/>
  <c r="W43" i="3"/>
  <c r="X43" i="3"/>
  <c r="Y43" i="3"/>
  <c r="AA43" i="3"/>
  <c r="AB43" i="3"/>
  <c r="AC43" i="3"/>
  <c r="AD43" i="3"/>
  <c r="AE43" i="3"/>
  <c r="AF43" i="3"/>
  <c r="AG43" i="3"/>
  <c r="AH43" i="3"/>
  <c r="AJ43" i="3"/>
  <c r="AK43" i="3"/>
  <c r="H44" i="3"/>
  <c r="R44" i="3"/>
  <c r="AA44" i="3"/>
  <c r="G48" i="3"/>
  <c r="G50" i="3"/>
  <c r="F52" i="3"/>
  <c r="G52" i="3"/>
  <c r="D11" i="6"/>
  <c r="E11" i="6"/>
  <c r="F11" i="6"/>
  <c r="G11" i="6"/>
  <c r="I11" i="6"/>
  <c r="K11" i="6"/>
  <c r="L11" i="6"/>
  <c r="O11" i="6"/>
  <c r="Q11" i="6"/>
  <c r="S11" i="6"/>
  <c r="V11" i="6"/>
  <c r="W11" i="6"/>
  <c r="X11" i="6"/>
  <c r="Z11" i="6"/>
  <c r="AB11" i="6"/>
  <c r="AC11" i="6"/>
  <c r="AE11" i="6"/>
  <c r="AG11" i="6"/>
  <c r="AJ11" i="6"/>
  <c r="A12" i="6"/>
  <c r="D12" i="6"/>
  <c r="E12" i="6"/>
  <c r="F12" i="6"/>
  <c r="G12" i="6"/>
  <c r="I12" i="6"/>
  <c r="K12" i="6"/>
  <c r="L12" i="6"/>
  <c r="M12" i="6"/>
  <c r="O12" i="6"/>
  <c r="Q12" i="6"/>
  <c r="S12" i="6"/>
  <c r="T12" i="6"/>
  <c r="V12" i="6"/>
  <c r="W12" i="6"/>
  <c r="X12" i="6"/>
  <c r="Z12" i="6"/>
  <c r="AB12" i="6"/>
  <c r="AC12" i="6"/>
  <c r="AD12" i="6"/>
  <c r="AE12" i="6"/>
  <c r="AF12" i="6"/>
  <c r="AG12" i="6"/>
  <c r="AH12" i="6"/>
  <c r="AJ12" i="6"/>
  <c r="A13" i="6"/>
  <c r="D13" i="6"/>
  <c r="E13" i="6"/>
  <c r="F13" i="6"/>
  <c r="G13" i="6"/>
  <c r="I13" i="6"/>
  <c r="K13" i="6"/>
  <c r="L13" i="6"/>
  <c r="M13" i="6"/>
  <c r="O13" i="6"/>
  <c r="Q13" i="6"/>
  <c r="S13" i="6"/>
  <c r="T13" i="6"/>
  <c r="V13" i="6"/>
  <c r="W13" i="6"/>
  <c r="X13" i="6"/>
  <c r="Z13" i="6"/>
  <c r="AB13" i="6"/>
  <c r="AC13" i="6"/>
  <c r="AD13" i="6"/>
  <c r="AE13" i="6"/>
  <c r="AF13" i="6"/>
  <c r="AG13" i="6"/>
  <c r="AH13" i="6"/>
  <c r="AJ13" i="6"/>
  <c r="A14" i="6"/>
  <c r="D14" i="6"/>
  <c r="E14" i="6"/>
  <c r="F14" i="6"/>
  <c r="G14" i="6"/>
  <c r="I14" i="6"/>
  <c r="K14" i="6"/>
  <c r="L14" i="6"/>
  <c r="M14" i="6"/>
  <c r="O14" i="6"/>
  <c r="Q14" i="6"/>
  <c r="S14" i="6"/>
  <c r="T14" i="6"/>
  <c r="V14" i="6"/>
  <c r="W14" i="6"/>
  <c r="X14" i="6"/>
  <c r="Z14" i="6"/>
  <c r="AB14" i="6"/>
  <c r="AC14" i="6"/>
  <c r="AD14" i="6"/>
  <c r="AE14" i="6"/>
  <c r="AF14" i="6"/>
  <c r="AG14" i="6"/>
  <c r="AH14" i="6"/>
  <c r="AJ14" i="6"/>
  <c r="A15" i="6"/>
  <c r="D15" i="6"/>
  <c r="E15" i="6"/>
  <c r="F15" i="6"/>
  <c r="G15" i="6"/>
  <c r="I15" i="6"/>
  <c r="K15" i="6"/>
  <c r="L15" i="6"/>
  <c r="M15" i="6"/>
  <c r="O15" i="6"/>
  <c r="Q15" i="6"/>
  <c r="S15" i="6"/>
  <c r="T15" i="6"/>
  <c r="V15" i="6"/>
  <c r="W15" i="6"/>
  <c r="X15" i="6"/>
  <c r="Z15" i="6"/>
  <c r="AB15" i="6"/>
  <c r="AC15" i="6"/>
  <c r="AD15" i="6"/>
  <c r="AE15" i="6"/>
  <c r="AF15" i="6"/>
  <c r="AG15" i="6"/>
  <c r="AH15" i="6"/>
  <c r="AJ15" i="6"/>
  <c r="A16" i="6"/>
  <c r="D16" i="6"/>
  <c r="E16" i="6"/>
  <c r="F16" i="6"/>
  <c r="G16" i="6"/>
  <c r="I16" i="6"/>
  <c r="K16" i="6"/>
  <c r="L16" i="6"/>
  <c r="M16" i="6"/>
  <c r="O16" i="6"/>
  <c r="Q16" i="6"/>
  <c r="S16" i="6"/>
  <c r="T16" i="6"/>
  <c r="V16" i="6"/>
  <c r="W16" i="6"/>
  <c r="X16" i="6"/>
  <c r="Z16" i="6"/>
  <c r="AB16" i="6"/>
  <c r="AC16" i="6"/>
  <c r="AD16" i="6"/>
  <c r="AE16" i="6"/>
  <c r="AF16" i="6"/>
  <c r="AG16" i="6"/>
  <c r="AH16" i="6"/>
  <c r="AJ16" i="6"/>
  <c r="A17" i="6"/>
  <c r="D17" i="6"/>
  <c r="E17" i="6"/>
  <c r="F17" i="6"/>
  <c r="G17" i="6"/>
  <c r="I17" i="6"/>
  <c r="K17" i="6"/>
  <c r="L17" i="6"/>
  <c r="M17" i="6"/>
  <c r="O17" i="6"/>
  <c r="Q17" i="6"/>
  <c r="S17" i="6"/>
  <c r="T17" i="6"/>
  <c r="V17" i="6"/>
  <c r="W17" i="6"/>
  <c r="X17" i="6"/>
  <c r="Z17" i="6"/>
  <c r="AB17" i="6"/>
  <c r="AC17" i="6"/>
  <c r="AD17" i="6"/>
  <c r="AE17" i="6"/>
  <c r="AF17" i="6"/>
  <c r="AG17" i="6"/>
  <c r="AH17" i="6"/>
  <c r="AJ17" i="6"/>
  <c r="A18" i="6"/>
  <c r="D18" i="6"/>
  <c r="E18" i="6"/>
  <c r="F18" i="6"/>
  <c r="G18" i="6"/>
  <c r="I18" i="6"/>
  <c r="K18" i="6"/>
  <c r="L18" i="6"/>
  <c r="M18" i="6"/>
  <c r="O18" i="6"/>
  <c r="Q18" i="6"/>
  <c r="S18" i="6"/>
  <c r="T18" i="6"/>
  <c r="V18" i="6"/>
  <c r="W18" i="6"/>
  <c r="X18" i="6"/>
  <c r="Z18" i="6"/>
  <c r="AB18" i="6"/>
  <c r="AC18" i="6"/>
  <c r="AD18" i="6"/>
  <c r="AE18" i="6"/>
  <c r="AF18" i="6"/>
  <c r="AG18" i="6"/>
  <c r="AH18" i="6"/>
  <c r="AJ18" i="6"/>
  <c r="A19" i="6"/>
  <c r="D19" i="6"/>
  <c r="E19" i="6"/>
  <c r="F19" i="6"/>
  <c r="G19" i="6"/>
  <c r="I19" i="6"/>
  <c r="K19" i="6"/>
  <c r="L19" i="6"/>
  <c r="M19" i="6"/>
  <c r="O19" i="6"/>
  <c r="Q19" i="6"/>
  <c r="S19" i="6"/>
  <c r="T19" i="6"/>
  <c r="V19" i="6"/>
  <c r="W19" i="6"/>
  <c r="X19" i="6"/>
  <c r="Z19" i="6"/>
  <c r="AB19" i="6"/>
  <c r="AC19" i="6"/>
  <c r="AD19" i="6"/>
  <c r="AE19" i="6"/>
  <c r="AF19" i="6"/>
  <c r="AG19" i="6"/>
  <c r="AH19" i="6"/>
  <c r="AJ19" i="6"/>
  <c r="A20" i="6"/>
  <c r="D20" i="6"/>
  <c r="E20" i="6"/>
  <c r="F20" i="6"/>
  <c r="G20" i="6"/>
  <c r="I20" i="6"/>
  <c r="K20" i="6"/>
  <c r="L20" i="6"/>
  <c r="M20" i="6"/>
  <c r="O20" i="6"/>
  <c r="Q20" i="6"/>
  <c r="S20" i="6"/>
  <c r="T20" i="6"/>
  <c r="V20" i="6"/>
  <c r="W20" i="6"/>
  <c r="X20" i="6"/>
  <c r="Z20" i="6"/>
  <c r="AB20" i="6"/>
  <c r="AC20" i="6"/>
  <c r="AD20" i="6"/>
  <c r="AE20" i="6"/>
  <c r="AF20" i="6"/>
  <c r="AG20" i="6"/>
  <c r="AH20" i="6"/>
  <c r="AJ20" i="6"/>
  <c r="A21" i="6"/>
  <c r="D21" i="6"/>
  <c r="E21" i="6"/>
  <c r="F21" i="6"/>
  <c r="G21" i="6"/>
  <c r="I21" i="6"/>
  <c r="K21" i="6"/>
  <c r="L21" i="6"/>
  <c r="M21" i="6"/>
  <c r="O21" i="6"/>
  <c r="Q21" i="6"/>
  <c r="S21" i="6"/>
  <c r="T21" i="6"/>
  <c r="V21" i="6"/>
  <c r="W21" i="6"/>
  <c r="X21" i="6"/>
  <c r="Z21" i="6"/>
  <c r="AB21" i="6"/>
  <c r="AC21" i="6"/>
  <c r="AD21" i="6"/>
  <c r="AE21" i="6"/>
  <c r="AF21" i="6"/>
  <c r="AG21" i="6"/>
  <c r="AH21" i="6"/>
  <c r="AJ21" i="6"/>
  <c r="A22" i="6"/>
  <c r="D22" i="6"/>
  <c r="E22" i="6"/>
  <c r="F22" i="6"/>
  <c r="G22" i="6"/>
  <c r="I22" i="6"/>
  <c r="K22" i="6"/>
  <c r="L22" i="6"/>
  <c r="M22" i="6"/>
  <c r="O22" i="6"/>
  <c r="Q22" i="6"/>
  <c r="S22" i="6"/>
  <c r="T22" i="6"/>
  <c r="V22" i="6"/>
  <c r="W22" i="6"/>
  <c r="X22" i="6"/>
  <c r="Z22" i="6"/>
  <c r="AB22" i="6"/>
  <c r="AC22" i="6"/>
  <c r="AD22" i="6"/>
  <c r="AE22" i="6"/>
  <c r="AF22" i="6"/>
  <c r="AG22" i="6"/>
  <c r="AH22" i="6"/>
  <c r="AJ22" i="6"/>
  <c r="A23" i="6"/>
  <c r="D23" i="6"/>
  <c r="E23" i="6"/>
  <c r="F23" i="6"/>
  <c r="G23" i="6"/>
  <c r="I23" i="6"/>
  <c r="K23" i="6"/>
  <c r="L23" i="6"/>
  <c r="M23" i="6"/>
  <c r="O23" i="6"/>
  <c r="Q23" i="6"/>
  <c r="S23" i="6"/>
  <c r="T23" i="6"/>
  <c r="V23" i="6"/>
  <c r="W23" i="6"/>
  <c r="X23" i="6"/>
  <c r="Z23" i="6"/>
  <c r="AB23" i="6"/>
  <c r="AC23" i="6"/>
  <c r="AD23" i="6"/>
  <c r="AE23" i="6"/>
  <c r="AF23" i="6"/>
  <c r="AG23" i="6"/>
  <c r="AH23" i="6"/>
  <c r="AJ23" i="6"/>
  <c r="A24" i="6"/>
  <c r="D24" i="6"/>
  <c r="E24" i="6"/>
  <c r="F24" i="6"/>
  <c r="G24" i="6"/>
  <c r="I24" i="6"/>
  <c r="K24" i="6"/>
  <c r="L24" i="6"/>
  <c r="M24" i="6"/>
  <c r="O24" i="6"/>
  <c r="Q24" i="6"/>
  <c r="S24" i="6"/>
  <c r="T24" i="6"/>
  <c r="V24" i="6"/>
  <c r="W24" i="6"/>
  <c r="X24" i="6"/>
  <c r="Z24" i="6"/>
  <c r="AB24" i="6"/>
  <c r="AC24" i="6"/>
  <c r="AD24" i="6"/>
  <c r="AE24" i="6"/>
  <c r="AF24" i="6"/>
  <c r="AG24" i="6"/>
  <c r="AH24" i="6"/>
  <c r="AJ24" i="6"/>
  <c r="A25" i="6"/>
  <c r="D25" i="6"/>
  <c r="E25" i="6"/>
  <c r="F25" i="6"/>
  <c r="G25" i="6"/>
  <c r="I25" i="6"/>
  <c r="K25" i="6"/>
  <c r="L25" i="6"/>
  <c r="M25" i="6"/>
  <c r="O25" i="6"/>
  <c r="Q25" i="6"/>
  <c r="S25" i="6"/>
  <c r="T25" i="6"/>
  <c r="V25" i="6"/>
  <c r="W25" i="6"/>
  <c r="X25" i="6"/>
  <c r="Z25" i="6"/>
  <c r="AB25" i="6"/>
  <c r="AC25" i="6"/>
  <c r="AD25" i="6"/>
  <c r="AE25" i="6"/>
  <c r="AF25" i="6"/>
  <c r="AG25" i="6"/>
  <c r="AH25" i="6"/>
  <c r="AJ25" i="6"/>
  <c r="A26" i="6"/>
  <c r="D26" i="6"/>
  <c r="E26" i="6"/>
  <c r="F26" i="6"/>
  <c r="G26" i="6"/>
  <c r="I26" i="6"/>
  <c r="K26" i="6"/>
  <c r="L26" i="6"/>
  <c r="M26" i="6"/>
  <c r="O26" i="6"/>
  <c r="Q26" i="6"/>
  <c r="S26" i="6"/>
  <c r="T26" i="6"/>
  <c r="V26" i="6"/>
  <c r="W26" i="6"/>
  <c r="X26" i="6"/>
  <c r="Z26" i="6"/>
  <c r="AB26" i="6"/>
  <c r="AC26" i="6"/>
  <c r="AD26" i="6"/>
  <c r="AE26" i="6"/>
  <c r="AF26" i="6"/>
  <c r="AG26" i="6"/>
  <c r="AH26" i="6"/>
  <c r="AJ26" i="6"/>
  <c r="A27" i="6"/>
  <c r="D27" i="6"/>
  <c r="E27" i="6"/>
  <c r="F27" i="6"/>
  <c r="G27" i="6"/>
  <c r="I27" i="6"/>
  <c r="K27" i="6"/>
  <c r="L27" i="6"/>
  <c r="M27" i="6"/>
  <c r="O27" i="6"/>
  <c r="Q27" i="6"/>
  <c r="S27" i="6"/>
  <c r="T27" i="6"/>
  <c r="V27" i="6"/>
  <c r="W27" i="6"/>
  <c r="X27" i="6"/>
  <c r="Z27" i="6"/>
  <c r="AB27" i="6"/>
  <c r="AC27" i="6"/>
  <c r="AD27" i="6"/>
  <c r="AE27" i="6"/>
  <c r="AF27" i="6"/>
  <c r="AG27" i="6"/>
  <c r="AH27" i="6"/>
  <c r="AJ27" i="6"/>
  <c r="A28" i="6"/>
  <c r="D28" i="6"/>
  <c r="E28" i="6"/>
  <c r="F28" i="6"/>
  <c r="G28" i="6"/>
  <c r="I28" i="6"/>
  <c r="K28" i="6"/>
  <c r="L28" i="6"/>
  <c r="M28" i="6"/>
  <c r="O28" i="6"/>
  <c r="Q28" i="6"/>
  <c r="S28" i="6"/>
  <c r="T28" i="6"/>
  <c r="V28" i="6"/>
  <c r="W28" i="6"/>
  <c r="X28" i="6"/>
  <c r="Z28" i="6"/>
  <c r="AB28" i="6"/>
  <c r="AC28" i="6"/>
  <c r="AD28" i="6"/>
  <c r="AE28" i="6"/>
  <c r="AF28" i="6"/>
  <c r="AG28" i="6"/>
  <c r="AH28" i="6"/>
  <c r="AJ28" i="6"/>
  <c r="A29" i="6"/>
  <c r="D29" i="6"/>
  <c r="E29" i="6"/>
  <c r="F29" i="6"/>
  <c r="G29" i="6"/>
  <c r="I29" i="6"/>
  <c r="K29" i="6"/>
  <c r="L29" i="6"/>
  <c r="M29" i="6"/>
  <c r="O29" i="6"/>
  <c r="Q29" i="6"/>
  <c r="S29" i="6"/>
  <c r="T29" i="6"/>
  <c r="V29" i="6"/>
  <c r="W29" i="6"/>
  <c r="X29" i="6"/>
  <c r="Z29" i="6"/>
  <c r="AB29" i="6"/>
  <c r="AC29" i="6"/>
  <c r="AD29" i="6"/>
  <c r="AE29" i="6"/>
  <c r="AF29" i="6"/>
  <c r="AG29" i="6"/>
  <c r="AH29" i="6"/>
  <c r="AJ29" i="6"/>
  <c r="A30" i="6"/>
  <c r="D30" i="6"/>
  <c r="E30" i="6"/>
  <c r="F30" i="6"/>
  <c r="G30" i="6"/>
  <c r="I30" i="6"/>
  <c r="K30" i="6"/>
  <c r="L30" i="6"/>
  <c r="M30" i="6"/>
  <c r="O30" i="6"/>
  <c r="Q30" i="6"/>
  <c r="S30" i="6"/>
  <c r="T30" i="6"/>
  <c r="V30" i="6"/>
  <c r="W30" i="6"/>
  <c r="X30" i="6"/>
  <c r="Z30" i="6"/>
  <c r="AB30" i="6"/>
  <c r="AC30" i="6"/>
  <c r="AD30" i="6"/>
  <c r="AE30" i="6"/>
  <c r="AF30" i="6"/>
  <c r="AG30" i="6"/>
  <c r="AH30" i="6"/>
  <c r="AJ30" i="6"/>
  <c r="A31" i="6"/>
  <c r="D31" i="6"/>
  <c r="E31" i="6"/>
  <c r="F31" i="6"/>
  <c r="G31" i="6"/>
  <c r="I31" i="6"/>
  <c r="K31" i="6"/>
  <c r="L31" i="6"/>
  <c r="M31" i="6"/>
  <c r="O31" i="6"/>
  <c r="Q31" i="6"/>
  <c r="S31" i="6"/>
  <c r="T31" i="6"/>
  <c r="V31" i="6"/>
  <c r="W31" i="6"/>
  <c r="X31" i="6"/>
  <c r="Z31" i="6"/>
  <c r="AB31" i="6"/>
  <c r="AC31" i="6"/>
  <c r="AD31" i="6"/>
  <c r="AE31" i="6"/>
  <c r="AF31" i="6"/>
  <c r="AG31" i="6"/>
  <c r="AH31" i="6"/>
  <c r="AJ31" i="6"/>
  <c r="A32" i="6"/>
  <c r="D32" i="6"/>
  <c r="E32" i="6"/>
  <c r="F32" i="6"/>
  <c r="G32" i="6"/>
  <c r="I32" i="6"/>
  <c r="K32" i="6"/>
  <c r="L32" i="6"/>
  <c r="M32" i="6"/>
  <c r="O32" i="6"/>
  <c r="Q32" i="6"/>
  <c r="S32" i="6"/>
  <c r="T32" i="6"/>
  <c r="V32" i="6"/>
  <c r="W32" i="6"/>
  <c r="X32" i="6"/>
  <c r="Z32" i="6"/>
  <c r="AB32" i="6"/>
  <c r="AC32" i="6"/>
  <c r="AD32" i="6"/>
  <c r="AE32" i="6"/>
  <c r="AF32" i="6"/>
  <c r="AG32" i="6"/>
  <c r="AH32" i="6"/>
  <c r="AJ32" i="6"/>
  <c r="A33" i="6"/>
  <c r="D33" i="6"/>
  <c r="E33" i="6"/>
  <c r="F33" i="6"/>
  <c r="G33" i="6"/>
  <c r="I33" i="6"/>
  <c r="K33" i="6"/>
  <c r="L33" i="6"/>
  <c r="M33" i="6"/>
  <c r="O33" i="6"/>
  <c r="Q33" i="6"/>
  <c r="S33" i="6"/>
  <c r="T33" i="6"/>
  <c r="V33" i="6"/>
  <c r="W33" i="6"/>
  <c r="X33" i="6"/>
  <c r="Z33" i="6"/>
  <c r="AB33" i="6"/>
  <c r="AC33" i="6"/>
  <c r="AD33" i="6"/>
  <c r="AE33" i="6"/>
  <c r="AF33" i="6"/>
  <c r="AG33" i="6"/>
  <c r="AH33" i="6"/>
  <c r="AJ33" i="6"/>
  <c r="A34" i="6"/>
  <c r="D34" i="6"/>
  <c r="E34" i="6"/>
  <c r="F34" i="6"/>
  <c r="G34" i="6"/>
  <c r="I34" i="6"/>
  <c r="K34" i="6"/>
  <c r="L34" i="6"/>
  <c r="M34" i="6"/>
  <c r="O34" i="6"/>
  <c r="Q34" i="6"/>
  <c r="S34" i="6"/>
  <c r="T34" i="6"/>
  <c r="V34" i="6"/>
  <c r="W34" i="6"/>
  <c r="X34" i="6"/>
  <c r="Z34" i="6"/>
  <c r="AB34" i="6"/>
  <c r="AC34" i="6"/>
  <c r="AD34" i="6"/>
  <c r="AE34" i="6"/>
  <c r="AF34" i="6"/>
  <c r="AG34" i="6"/>
  <c r="AH34" i="6"/>
  <c r="AJ34" i="6"/>
  <c r="A35" i="6"/>
  <c r="D35" i="6"/>
  <c r="E35" i="6"/>
  <c r="F35" i="6"/>
  <c r="G35" i="6"/>
  <c r="I35" i="6"/>
  <c r="K35" i="6"/>
  <c r="L35" i="6"/>
  <c r="M35" i="6"/>
  <c r="O35" i="6"/>
  <c r="Q35" i="6"/>
  <c r="S35" i="6"/>
  <c r="T35" i="6"/>
  <c r="V35" i="6"/>
  <c r="W35" i="6"/>
  <c r="X35" i="6"/>
  <c r="Z35" i="6"/>
  <c r="AB35" i="6"/>
  <c r="AC35" i="6"/>
  <c r="AD35" i="6"/>
  <c r="AE35" i="6"/>
  <c r="AF35" i="6"/>
  <c r="AG35" i="6"/>
  <c r="AH35" i="6"/>
  <c r="AJ35" i="6"/>
  <c r="A36" i="6"/>
  <c r="D36" i="6"/>
  <c r="E36" i="6"/>
  <c r="F36" i="6"/>
  <c r="G36" i="6"/>
  <c r="I36" i="6"/>
  <c r="K36" i="6"/>
  <c r="L36" i="6"/>
  <c r="M36" i="6"/>
  <c r="O36" i="6"/>
  <c r="Q36" i="6"/>
  <c r="S36" i="6"/>
  <c r="T36" i="6"/>
  <c r="V36" i="6"/>
  <c r="W36" i="6"/>
  <c r="X36" i="6"/>
  <c r="Z36" i="6"/>
  <c r="AB36" i="6"/>
  <c r="AC36" i="6"/>
  <c r="AD36" i="6"/>
  <c r="AE36" i="6"/>
  <c r="AF36" i="6"/>
  <c r="AG36" i="6"/>
  <c r="AH36" i="6"/>
  <c r="AJ36" i="6"/>
  <c r="A37" i="6"/>
  <c r="D37" i="6"/>
  <c r="E37" i="6"/>
  <c r="F37" i="6"/>
  <c r="G37" i="6"/>
  <c r="I37" i="6"/>
  <c r="K37" i="6"/>
  <c r="L37" i="6"/>
  <c r="M37" i="6"/>
  <c r="O37" i="6"/>
  <c r="Q37" i="6"/>
  <c r="S37" i="6"/>
  <c r="T37" i="6"/>
  <c r="V37" i="6"/>
  <c r="W37" i="6"/>
  <c r="X37" i="6"/>
  <c r="Z37" i="6"/>
  <c r="AB37" i="6"/>
  <c r="AC37" i="6"/>
  <c r="AD37" i="6"/>
  <c r="AE37" i="6"/>
  <c r="AF37" i="6"/>
  <c r="AG37" i="6"/>
  <c r="AH37" i="6"/>
  <c r="AJ37" i="6"/>
  <c r="A38" i="6"/>
  <c r="D38" i="6"/>
  <c r="E38" i="6"/>
  <c r="F38" i="6"/>
  <c r="G38" i="6"/>
  <c r="I38" i="6"/>
  <c r="K38" i="6"/>
  <c r="L38" i="6"/>
  <c r="M38" i="6"/>
  <c r="O38" i="6"/>
  <c r="Q38" i="6"/>
  <c r="S38" i="6"/>
  <c r="T38" i="6"/>
  <c r="V38" i="6"/>
  <c r="W38" i="6"/>
  <c r="X38" i="6"/>
  <c r="Z38" i="6"/>
  <c r="AB38" i="6"/>
  <c r="AC38" i="6"/>
  <c r="AD38" i="6"/>
  <c r="AE38" i="6"/>
  <c r="AF38" i="6"/>
  <c r="AG38" i="6"/>
  <c r="AH38" i="6"/>
  <c r="AJ38" i="6"/>
  <c r="A39" i="6"/>
  <c r="D39" i="6"/>
  <c r="E39" i="6"/>
  <c r="F39" i="6"/>
  <c r="G39" i="6"/>
  <c r="I39" i="6"/>
  <c r="K39" i="6"/>
  <c r="L39" i="6"/>
  <c r="M39" i="6"/>
  <c r="O39" i="6"/>
  <c r="Q39" i="6"/>
  <c r="S39" i="6"/>
  <c r="T39" i="6"/>
  <c r="V39" i="6"/>
  <c r="W39" i="6"/>
  <c r="X39" i="6"/>
  <c r="Z39" i="6"/>
  <c r="AB39" i="6"/>
  <c r="AC39" i="6"/>
  <c r="AD39" i="6"/>
  <c r="AE39" i="6"/>
  <c r="AF39" i="6"/>
  <c r="AG39" i="6"/>
  <c r="AH39" i="6"/>
  <c r="AJ39" i="6"/>
  <c r="A40" i="6"/>
  <c r="D40" i="6"/>
  <c r="E40" i="6"/>
  <c r="F40" i="6"/>
  <c r="G40" i="6"/>
  <c r="I40" i="6"/>
  <c r="K40" i="6"/>
  <c r="L40" i="6"/>
  <c r="M40" i="6"/>
  <c r="O40" i="6"/>
  <c r="Q40" i="6"/>
  <c r="S40" i="6"/>
  <c r="T40" i="6"/>
  <c r="V40" i="6"/>
  <c r="W40" i="6"/>
  <c r="X40" i="6"/>
  <c r="Z40" i="6"/>
  <c r="AB40" i="6"/>
  <c r="AC40" i="6"/>
  <c r="AD40" i="6"/>
  <c r="AE40" i="6"/>
  <c r="AF40" i="6"/>
  <c r="AG40" i="6"/>
  <c r="AH40" i="6"/>
  <c r="AJ40" i="6"/>
  <c r="D41" i="6"/>
  <c r="E41" i="6"/>
  <c r="G41" i="6"/>
  <c r="I41" i="6"/>
  <c r="K41" i="6"/>
  <c r="L41" i="6"/>
  <c r="M41" i="6"/>
  <c r="O41" i="6"/>
  <c r="Q41" i="6"/>
  <c r="S41" i="6"/>
  <c r="T41" i="6"/>
  <c r="V41" i="6"/>
  <c r="W41" i="6"/>
  <c r="X41" i="6"/>
  <c r="Z41" i="6"/>
  <c r="AB41" i="6"/>
  <c r="AC41" i="6"/>
  <c r="AD41" i="6"/>
  <c r="AE41" i="6"/>
  <c r="AF41" i="6"/>
  <c r="AG41" i="6"/>
  <c r="AH41" i="6"/>
  <c r="AJ41" i="6"/>
  <c r="B43" i="6"/>
  <c r="C43" i="6"/>
  <c r="D43" i="6"/>
  <c r="F43" i="6"/>
  <c r="H43" i="6"/>
  <c r="J43" i="6"/>
  <c r="K43" i="6"/>
  <c r="L43" i="6"/>
  <c r="M43" i="6"/>
  <c r="P43" i="6"/>
  <c r="R43" i="6"/>
  <c r="S43" i="6"/>
  <c r="T43" i="6"/>
  <c r="V43" i="6"/>
  <c r="W43" i="6"/>
  <c r="X43" i="6"/>
  <c r="Y43" i="6"/>
  <c r="AA43" i="6"/>
  <c r="AB43" i="6"/>
  <c r="AC43" i="6"/>
  <c r="AD43" i="6"/>
  <c r="AE43" i="6"/>
  <c r="AF43" i="6"/>
  <c r="AG43" i="6"/>
  <c r="AH43" i="6"/>
  <c r="AJ43" i="6"/>
  <c r="AK43" i="6"/>
  <c r="H44" i="6"/>
  <c r="R44" i="6"/>
  <c r="AA44" i="6"/>
  <c r="G48" i="6"/>
  <c r="G50" i="6"/>
  <c r="F52" i="6"/>
  <c r="G52" i="6"/>
</calcChain>
</file>

<file path=xl/sharedStrings.xml><?xml version="1.0" encoding="utf-8"?>
<sst xmlns="http://schemas.openxmlformats.org/spreadsheetml/2006/main" count="1114" uniqueCount="78">
  <si>
    <t>Day</t>
  </si>
  <si>
    <t>Demand</t>
  </si>
  <si>
    <t>NGPL</t>
  </si>
  <si>
    <t>Receipt</t>
  </si>
  <si>
    <t>TxOk</t>
  </si>
  <si>
    <t>NIPSCO</t>
  </si>
  <si>
    <t>Delivery</t>
  </si>
  <si>
    <t>Moss Bluff</t>
  </si>
  <si>
    <t>Trunkline</t>
  </si>
  <si>
    <t>ELA</t>
  </si>
  <si>
    <t>Egan</t>
  </si>
  <si>
    <t>Tennessee/Midwestern/NGPL</t>
  </si>
  <si>
    <t>800 Leg</t>
  </si>
  <si>
    <t>Capacity</t>
  </si>
  <si>
    <t>Utilized</t>
  </si>
  <si>
    <t>Available</t>
  </si>
  <si>
    <t>Tennessee</t>
  </si>
  <si>
    <t>Midwestern</t>
  </si>
  <si>
    <t>Storage</t>
  </si>
  <si>
    <t>Injection</t>
  </si>
  <si>
    <t>Total</t>
  </si>
  <si>
    <t>APRIL 1999 NIPSCO CHOICE</t>
  </si>
  <si>
    <t>Projected</t>
  </si>
  <si>
    <t>Actual</t>
  </si>
  <si>
    <t>(Contract 114892)</t>
  </si>
  <si>
    <t>(Contract 16096)</t>
  </si>
  <si>
    <t>(Tennessee Contract 28694 / Midwestern Contract 28692 / NGPL Contract 114906)</t>
  </si>
  <si>
    <t>CES</t>
  </si>
  <si>
    <t>into</t>
  </si>
  <si>
    <t>MAY 1999 NIPSCO CHOICE</t>
  </si>
  <si>
    <t>JUNE 1999 NIPSCO CHOICE</t>
  </si>
  <si>
    <t>(Tennessee Contract 29329 / Midwestern Contract 29366 / NGPL Contract 115126)</t>
  </si>
  <si>
    <t>(Contract 115128)</t>
  </si>
  <si>
    <t>(Contract 16167)</t>
  </si>
  <si>
    <t>JULY 1999 NIPSCO CHOICE</t>
  </si>
  <si>
    <t>(Contract 115446)</t>
  </si>
  <si>
    <t>9/30/99</t>
  </si>
  <si>
    <t>09/30/99</t>
  </si>
  <si>
    <t>(Tennessee Contract 29643 / Midwestern Contract 29641 / NGPL Contract 115444)</t>
  </si>
  <si>
    <t>(Contract 016183)</t>
  </si>
  <si>
    <t>Injection after 2.13% Fuel Loss:</t>
  </si>
  <si>
    <t xml:space="preserve">SUMMARY OF INJECTION(S) </t>
  </si>
  <si>
    <t>MOSS BLUFF:</t>
  </si>
  <si>
    <t>EGAN:</t>
  </si>
  <si>
    <t>TOTAL:</t>
  </si>
  <si>
    <t>Adjustment</t>
  </si>
  <si>
    <t>AUG 1999 NIPSCO CHOICE</t>
  </si>
  <si>
    <t>Minimum August Ending Balance:</t>
  </si>
  <si>
    <t>NIPSCO CHOICE ACCOUNT</t>
  </si>
  <si>
    <t>Minimum September Ending Balance:</t>
  </si>
  <si>
    <t>Minimum OCTOBER Ending Balance:</t>
  </si>
  <si>
    <t>(SHORT) / LONG</t>
  </si>
  <si>
    <t>MDQ</t>
  </si>
  <si>
    <t>(Contract 016279)</t>
  </si>
  <si>
    <t>(Contract 116165)</t>
  </si>
  <si>
    <t>(Tennessee Contract 30896 / Midwestern Contract 30897 / NGPL Contract 116164)</t>
  </si>
  <si>
    <t>Withdrawal</t>
  </si>
  <si>
    <t>Moss Bluf</t>
  </si>
  <si>
    <t>Minimum NOVEMBER Ending Balance:</t>
  </si>
  <si>
    <t>(Withdrawal)</t>
  </si>
  <si>
    <t>(Contract 116547)</t>
  </si>
  <si>
    <t>(Contract 016327)</t>
  </si>
  <si>
    <t>(Tennessee Contract 31379 / Midwestern Contract 31396 / NGPL Contract 116548)</t>
  </si>
  <si>
    <t>Minimum DECEMBER Ending Balance:</t>
  </si>
  <si>
    <t>(Contract 116701)</t>
  </si>
  <si>
    <t>(Contract 016362)</t>
  </si>
  <si>
    <t>(Tennessee Contract 31805 / Midwestern Contract 31782 / NGPL Contract 116700)</t>
  </si>
  <si>
    <t>Minimum JANUARY Ending Balance:</t>
  </si>
  <si>
    <t>(Contract 016379)</t>
  </si>
  <si>
    <t>(Contract 116862)</t>
  </si>
  <si>
    <t>(Tennessee Contract 32067 / Midwestern Contract 32068 / NGPL Contract 116861)</t>
  </si>
  <si>
    <t>(UNDER) / OVER</t>
  </si>
  <si>
    <t>(Contract 116967)</t>
  </si>
  <si>
    <t>(Contract 016412)</t>
  </si>
  <si>
    <t>(Tennessee Contract 32357 / Midwestern Contract 32358 / NGPL Contract 116968)</t>
  </si>
  <si>
    <t>Minimum FEBRUARY Ending Balance:</t>
  </si>
  <si>
    <t>Maximum FEBRUARY Ending Balance:</t>
  </si>
  <si>
    <t>(UNDER) / OVER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</si>
</sst>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/dd/yy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 applyAlignment="1"/>
    <xf numFmtId="165" fontId="0" fillId="0" borderId="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/>
    <xf numFmtId="165" fontId="0" fillId="0" borderId="3" xfId="1" applyNumberFormat="1" applyFont="1" applyBorder="1"/>
    <xf numFmtId="165" fontId="0" fillId="0" borderId="0" xfId="1" applyNumberFormat="1" applyFont="1" applyBorder="1"/>
    <xf numFmtId="165" fontId="0" fillId="0" borderId="4" xfId="1" applyNumberFormat="1" applyFon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165" fontId="0" fillId="0" borderId="10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3" xfId="0" applyNumberFormat="1" applyBorder="1"/>
    <xf numFmtId="165" fontId="0" fillId="0" borderId="5" xfId="1" quotePrefix="1" applyNumberFormat="1" applyFont="1" applyBorder="1" applyAlignment="1">
      <alignment horizontal="center"/>
    </xf>
    <xf numFmtId="165" fontId="0" fillId="0" borderId="6" xfId="1" quotePrefix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8" xfId="1" applyNumberFormat="1" applyFont="1" applyBorder="1"/>
    <xf numFmtId="165" fontId="3" fillId="0" borderId="8" xfId="1" applyNumberFormat="1" applyFont="1" applyBorder="1" applyAlignment="1"/>
    <xf numFmtId="0" fontId="3" fillId="0" borderId="8" xfId="0" applyFont="1" applyBorder="1"/>
    <xf numFmtId="165" fontId="3" fillId="0" borderId="1" xfId="1" applyNumberFormat="1" applyFont="1" applyBorder="1" applyAlignment="1"/>
    <xf numFmtId="165" fontId="0" fillId="0" borderId="0" xfId="1" applyNumberFormat="1" applyFont="1" applyBorder="1" applyAlignment="1"/>
    <xf numFmtId="165" fontId="0" fillId="2" borderId="8" xfId="1" applyNumberFormat="1" applyFont="1" applyFill="1" applyBorder="1"/>
    <xf numFmtId="165" fontId="0" fillId="2" borderId="1" xfId="1" applyNumberFormat="1" applyFont="1" applyFill="1" applyBorder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165" fontId="0" fillId="2" borderId="0" xfId="1" applyNumberFormat="1" applyFont="1" applyFill="1" applyBorder="1"/>
    <xf numFmtId="165" fontId="0" fillId="2" borderId="4" xfId="1" applyNumberFormat="1" applyFont="1" applyFill="1" applyBorder="1"/>
    <xf numFmtId="0" fontId="0" fillId="2" borderId="0" xfId="0" applyFill="1" applyBorder="1"/>
    <xf numFmtId="165" fontId="0" fillId="3" borderId="3" xfId="1" applyNumberFormat="1" applyFont="1" applyFill="1" applyBorder="1"/>
    <xf numFmtId="165" fontId="0" fillId="3" borderId="0" xfId="1" applyNumberFormat="1" applyFont="1" applyFill="1" applyBorder="1"/>
    <xf numFmtId="165" fontId="0" fillId="3" borderId="4" xfId="1" applyNumberFormat="1" applyFont="1" applyFill="1" applyBorder="1"/>
    <xf numFmtId="165" fontId="0" fillId="4" borderId="3" xfId="1" applyNumberFormat="1" applyFont="1" applyFill="1" applyBorder="1"/>
    <xf numFmtId="165" fontId="0" fillId="4" borderId="0" xfId="1" applyNumberFormat="1" applyFont="1" applyFill="1" applyBorder="1"/>
    <xf numFmtId="165" fontId="0" fillId="4" borderId="4" xfId="1" applyNumberFormat="1" applyFont="1" applyFill="1" applyBorder="1"/>
    <xf numFmtId="165" fontId="4" fillId="0" borderId="4" xfId="1" applyNumberFormat="1" applyFont="1" applyBorder="1"/>
    <xf numFmtId="165" fontId="0" fillId="5" borderId="1" xfId="1" applyNumberFormat="1" applyFont="1" applyFill="1" applyBorder="1"/>
    <xf numFmtId="165" fontId="0" fillId="5" borderId="0" xfId="1" applyNumberFormat="1" applyFont="1" applyFill="1" applyBorder="1"/>
    <xf numFmtId="165" fontId="0" fillId="6" borderId="0" xfId="1" applyNumberFormat="1" applyFont="1" applyFill="1" applyBorder="1"/>
    <xf numFmtId="165" fontId="0" fillId="0" borderId="0" xfId="1" applyNumberFormat="1" applyFont="1" applyFill="1" applyBorder="1"/>
    <xf numFmtId="165" fontId="4" fillId="0" borderId="0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65" fontId="4" fillId="0" borderId="0" xfId="1" applyNumberFormat="1" applyFont="1" applyBorder="1"/>
    <xf numFmtId="165" fontId="0" fillId="7" borderId="0" xfId="1" applyNumberFormat="1" applyFont="1" applyFill="1" applyBorder="1"/>
    <xf numFmtId="165" fontId="0" fillId="8" borderId="0" xfId="1" applyNumberFormat="1" applyFont="1" applyFill="1" applyBorder="1"/>
    <xf numFmtId="0" fontId="3" fillId="0" borderId="11" xfId="0" applyFont="1" applyBorder="1"/>
    <xf numFmtId="165" fontId="3" fillId="0" borderId="5" xfId="1" applyNumberFormat="1" applyFont="1" applyBorder="1"/>
    <xf numFmtId="165" fontId="3" fillId="0" borderId="6" xfId="1" applyNumberFormat="1" applyFont="1" applyBorder="1"/>
    <xf numFmtId="165" fontId="3" fillId="0" borderId="7" xfId="1" applyNumberFormat="1" applyFont="1" applyBorder="1"/>
    <xf numFmtId="165" fontId="3" fillId="0" borderId="11" xfId="1" applyNumberFormat="1" applyFont="1" applyBorder="1"/>
    <xf numFmtId="165" fontId="3" fillId="0" borderId="5" xfId="0" applyNumberFormat="1" applyFont="1" applyBorder="1"/>
    <xf numFmtId="165" fontId="3" fillId="0" borderId="0" xfId="1" applyNumberFormat="1" applyFont="1" applyFill="1" applyBorder="1"/>
    <xf numFmtId="165" fontId="3" fillId="0" borderId="0" xfId="1" applyNumberFormat="1" applyFont="1" applyBorder="1"/>
    <xf numFmtId="165" fontId="3" fillId="8" borderId="0" xfId="1" applyNumberFormat="1" applyFont="1" applyFill="1" applyBorder="1"/>
    <xf numFmtId="165" fontId="0" fillId="0" borderId="0" xfId="1" quotePrefix="1" applyNumberFormat="1" applyFont="1" applyBorder="1"/>
    <xf numFmtId="15" fontId="0" fillId="0" borderId="10" xfId="1" applyNumberFormat="1" applyFont="1" applyBorder="1"/>
    <xf numFmtId="165" fontId="5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12" xfId="1" applyNumberFormat="1" applyFont="1" applyBorder="1"/>
    <xf numFmtId="165" fontId="0" fillId="0" borderId="13" xfId="1" applyNumberFormat="1" applyFont="1" applyBorder="1"/>
    <xf numFmtId="15" fontId="0" fillId="0" borderId="13" xfId="1" applyNumberFormat="1" applyFont="1" applyBorder="1"/>
    <xf numFmtId="1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165" fontId="0" fillId="0" borderId="15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17" xfId="1" applyNumberFormat="1" applyFont="1" applyBorder="1"/>
    <xf numFmtId="165" fontId="0" fillId="0" borderId="18" xfId="1" applyNumberFormat="1" applyFont="1" applyBorder="1"/>
    <xf numFmtId="165" fontId="5" fillId="0" borderId="0" xfId="1" applyNumberFormat="1" applyFont="1" applyBorder="1"/>
    <xf numFmtId="165" fontId="5" fillId="0" borderId="16" xfId="1" applyNumberFormat="1" applyFont="1" applyBorder="1"/>
    <xf numFmtId="165" fontId="3" fillId="0" borderId="19" xfId="1" applyNumberFormat="1" applyFont="1" applyBorder="1"/>
    <xf numFmtId="165" fontId="0" fillId="0" borderId="18" xfId="1" applyNumberFormat="1" applyFont="1" applyBorder="1" applyAlignment="1">
      <alignment horizontal="right"/>
    </xf>
    <xf numFmtId="165" fontId="5" fillId="0" borderId="20" xfId="1" applyNumberFormat="1" applyFont="1" applyBorder="1"/>
    <xf numFmtId="165" fontId="5" fillId="0" borderId="21" xfId="1" applyNumberFormat="1" applyFont="1" applyBorder="1"/>
    <xf numFmtId="165" fontId="3" fillId="0" borderId="18" xfId="1" applyNumberFormat="1" applyFont="1" applyBorder="1"/>
    <xf numFmtId="165" fontId="0" fillId="0" borderId="0" xfId="1" applyNumberFormat="1" applyFont="1" applyAlignment="1"/>
    <xf numFmtId="0" fontId="0" fillId="0" borderId="10" xfId="0" applyFill="1" applyBorder="1"/>
    <xf numFmtId="165" fontId="0" fillId="0" borderId="8" xfId="1" applyNumberFormat="1" applyFont="1" applyFill="1" applyBorder="1"/>
    <xf numFmtId="165" fontId="0" fillId="0" borderId="1" xfId="1" applyNumberFormat="1" applyFont="1" applyFill="1" applyBorder="1"/>
    <xf numFmtId="165" fontId="4" fillId="0" borderId="0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3" xfId="1" applyNumberFormat="1" applyFont="1" applyFill="1" applyBorder="1"/>
    <xf numFmtId="165" fontId="0" fillId="0" borderId="4" xfId="1" applyNumberFormat="1" applyFont="1" applyFill="1" applyBorder="1"/>
    <xf numFmtId="0" fontId="0" fillId="0" borderId="3" xfId="0" applyFill="1" applyBorder="1"/>
    <xf numFmtId="0" fontId="0" fillId="0" borderId="0" xfId="0" applyFill="1"/>
    <xf numFmtId="17" fontId="2" fillId="0" borderId="0" xfId="0" applyNumberFormat="1" applyFont="1"/>
    <xf numFmtId="165" fontId="0" fillId="2" borderId="0" xfId="0" applyNumberFormat="1" applyFill="1" applyBorder="1"/>
    <xf numFmtId="165" fontId="4" fillId="0" borderId="0" xfId="1" applyNumberFormat="1" applyFont="1"/>
    <xf numFmtId="165" fontId="0" fillId="0" borderId="3" xfId="1" applyNumberFormat="1" applyFont="1" applyBorder="1" applyAlignment="1">
      <alignment horizontal="right"/>
    </xf>
    <xf numFmtId="166" fontId="0" fillId="0" borderId="0" xfId="1" quotePrefix="1" applyNumberFormat="1" applyFont="1" applyBorder="1"/>
    <xf numFmtId="165" fontId="0" fillId="9" borderId="0" xfId="1" applyNumberFormat="1" applyFont="1" applyFill="1" applyBorder="1"/>
    <xf numFmtId="165" fontId="0" fillId="0" borderId="3" xfId="1" applyNumberFormat="1" applyFont="1" applyFill="1" applyBorder="1" applyAlignment="1"/>
    <xf numFmtId="166" fontId="0" fillId="0" borderId="0" xfId="1" quotePrefix="1" applyNumberFormat="1" applyFont="1" applyFill="1" applyBorder="1"/>
    <xf numFmtId="165" fontId="0" fillId="0" borderId="0" xfId="1" applyNumberFormat="1" applyFont="1" applyFill="1" applyBorder="1" applyAlignment="1"/>
    <xf numFmtId="15" fontId="0" fillId="0" borderId="10" xfId="1" applyNumberFormat="1" applyFont="1" applyBorder="1" applyAlignment="1">
      <alignment horizontal="right"/>
    </xf>
    <xf numFmtId="165" fontId="3" fillId="0" borderId="22" xfId="1" applyNumberFormat="1" applyFont="1" applyBorder="1"/>
    <xf numFmtId="37" fontId="5" fillId="0" borderId="11" xfId="1" applyNumberFormat="1" applyFont="1" applyBorder="1"/>
    <xf numFmtId="165" fontId="0" fillId="10" borderId="0" xfId="1" applyNumberFormat="1" applyFont="1" applyFill="1" applyBorder="1"/>
    <xf numFmtId="165" fontId="5" fillId="0" borderId="0" xfId="1" applyNumberFormat="1" applyFont="1" applyFill="1" applyBorder="1"/>
    <xf numFmtId="165" fontId="0" fillId="0" borderId="0" xfId="1" applyNumberFormat="1" applyFont="1" applyFill="1" applyAlignment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abSelected="1" zoomScale="75" workbookViewId="0">
      <pane xSplit="1" ySplit="9" topLeftCell="B19" activePane="bottomRight" state="frozen"/>
      <selection pane="topRight" activeCell="B1" sqref="B1"/>
      <selection pane="bottomLeft" activeCell="A10" sqref="A10"/>
      <selection pane="bottomRight" activeCell="F25" sqref="F25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1.28515625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16" width="7.85546875" style="1" customWidth="1"/>
    <col min="17" max="18" width="9.7109375" style="1" customWidth="1"/>
    <col min="19" max="20" width="7.85546875" style="1" customWidth="1"/>
    <col min="21" max="21" width="10.140625" style="1" customWidth="1"/>
    <col min="22" max="22" width="9.7109375" style="1" customWidth="1"/>
    <col min="23" max="23" width="0.85546875" style="1" customWidth="1"/>
    <col min="24" max="24" width="10" style="1" customWidth="1"/>
    <col min="25" max="27" width="10.140625" style="1" customWidth="1"/>
    <col min="28" max="29" width="7.85546875" style="1" customWidth="1"/>
    <col min="30" max="30" width="9.7109375" style="1" customWidth="1"/>
    <col min="31" max="31" width="9.140625" style="1"/>
    <col min="32" max="33" width="10.140625" style="1" customWidth="1"/>
    <col min="34" max="34" width="10.42578125" style="1" customWidth="1"/>
    <col min="35" max="35" width="10.7109375" style="1" customWidth="1"/>
    <col min="36" max="36" width="10.140625" style="1" customWidth="1"/>
    <col min="37" max="37" width="1.28515625" customWidth="1"/>
    <col min="39" max="39" width="11.85546875" style="1" customWidth="1"/>
  </cols>
  <sheetData>
    <row r="1" spans="1:39" ht="15.75" x14ac:dyDescent="0.25">
      <c r="A1" s="98">
        <v>36557</v>
      </c>
      <c r="B1" s="100" t="s">
        <v>48</v>
      </c>
    </row>
    <row r="4" spans="1:39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3"/>
      <c r="V4" s="4"/>
      <c r="W4" s="20"/>
      <c r="X4" s="30" t="s">
        <v>11</v>
      </c>
      <c r="Y4" s="32"/>
      <c r="Z4" s="32"/>
      <c r="AA4" s="3"/>
      <c r="AB4" s="3"/>
      <c r="AC4" s="3"/>
      <c r="AD4" s="3"/>
      <c r="AE4" s="3"/>
      <c r="AF4" s="3"/>
      <c r="AG4" s="3"/>
      <c r="AH4" s="3"/>
      <c r="AI4" s="3"/>
      <c r="AJ4" s="4"/>
      <c r="AK4" s="16"/>
      <c r="AL4" s="31" t="s">
        <v>18</v>
      </c>
      <c r="AM4" s="4"/>
    </row>
    <row r="5" spans="1:39" x14ac:dyDescent="0.2">
      <c r="A5" s="18"/>
      <c r="B5" s="13"/>
      <c r="C5" s="14"/>
      <c r="D5" s="14"/>
      <c r="E5" s="104" t="s">
        <v>72</v>
      </c>
      <c r="F5" s="51"/>
      <c r="G5" s="105">
        <v>36585</v>
      </c>
      <c r="H5" s="14" t="s">
        <v>52</v>
      </c>
      <c r="I5" s="14"/>
      <c r="J5" s="14">
        <v>1704</v>
      </c>
      <c r="K5" s="14"/>
      <c r="L5" s="14"/>
      <c r="M5" s="14"/>
      <c r="N5" s="15"/>
      <c r="O5" s="19"/>
      <c r="P5" s="104" t="s">
        <v>73</v>
      </c>
      <c r="Q5" s="51"/>
      <c r="R5" s="51"/>
      <c r="S5" s="105">
        <v>36585</v>
      </c>
      <c r="T5" s="14"/>
      <c r="U5" s="77" t="s">
        <v>52</v>
      </c>
      <c r="V5" s="15">
        <v>375</v>
      </c>
      <c r="W5" s="19"/>
      <c r="X5" s="104" t="s">
        <v>74</v>
      </c>
      <c r="Z5" s="106"/>
      <c r="AA5" s="51"/>
      <c r="AC5" s="51"/>
      <c r="AD5" s="51"/>
      <c r="AE5" s="51"/>
      <c r="AF5" s="105">
        <v>36585</v>
      </c>
      <c r="AG5" s="14"/>
      <c r="AH5" s="14"/>
      <c r="AI5" s="14"/>
      <c r="AJ5" s="15"/>
      <c r="AK5" s="18"/>
      <c r="AL5" s="23"/>
      <c r="AM5" s="15"/>
    </row>
    <row r="6" spans="1:39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4"/>
      <c r="V6" s="15"/>
      <c r="W6" s="19"/>
      <c r="X6" s="101" t="s">
        <v>52</v>
      </c>
      <c r="Y6" s="33">
        <v>769</v>
      </c>
      <c r="Z6" s="33"/>
      <c r="AA6" s="77" t="s">
        <v>52</v>
      </c>
      <c r="AB6" s="14">
        <v>761</v>
      </c>
      <c r="AC6" s="14"/>
      <c r="AD6" s="77" t="s">
        <v>52</v>
      </c>
      <c r="AE6" s="6">
        <v>761</v>
      </c>
      <c r="AF6" s="14"/>
      <c r="AG6" s="14"/>
      <c r="AH6" s="14"/>
      <c r="AI6" s="14"/>
      <c r="AJ6" s="15"/>
      <c r="AK6" s="18"/>
      <c r="AL6" s="23"/>
      <c r="AM6" s="15"/>
    </row>
    <row r="7" spans="1:39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6"/>
      <c r="V7" s="7"/>
      <c r="W7" s="21"/>
      <c r="X7" s="5"/>
      <c r="Y7" s="6" t="s">
        <v>6</v>
      </c>
      <c r="Z7" s="6" t="s">
        <v>6</v>
      </c>
      <c r="AA7" s="6"/>
      <c r="AB7" s="6"/>
      <c r="AC7" s="6"/>
      <c r="AD7" s="6" t="s">
        <v>20</v>
      </c>
      <c r="AE7" s="6" t="s">
        <v>16</v>
      </c>
      <c r="AF7" s="6" t="s">
        <v>16</v>
      </c>
      <c r="AG7" s="6" t="s">
        <v>17</v>
      </c>
      <c r="AH7" s="6" t="s">
        <v>17</v>
      </c>
      <c r="AI7" s="6" t="s">
        <v>2</v>
      </c>
      <c r="AJ7" s="7" t="s">
        <v>2</v>
      </c>
      <c r="AK7" s="17"/>
      <c r="AL7" s="22"/>
      <c r="AM7" s="7" t="s">
        <v>59</v>
      </c>
    </row>
    <row r="8" spans="1:39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56</v>
      </c>
      <c r="S8" s="6" t="s">
        <v>3</v>
      </c>
      <c r="T8" s="6" t="s">
        <v>6</v>
      </c>
      <c r="U8" s="6" t="s">
        <v>13</v>
      </c>
      <c r="V8" s="7" t="s">
        <v>13</v>
      </c>
      <c r="W8" s="21"/>
      <c r="X8" s="8" t="s">
        <v>3</v>
      </c>
      <c r="Y8" s="6" t="s">
        <v>28</v>
      </c>
      <c r="Z8" s="6" t="s">
        <v>28</v>
      </c>
      <c r="AA8" s="6" t="s">
        <v>6</v>
      </c>
      <c r="AB8" s="6" t="s">
        <v>3</v>
      </c>
      <c r="AC8" s="6" t="s">
        <v>6</v>
      </c>
      <c r="AD8" s="6" t="s">
        <v>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6" t="s">
        <v>13</v>
      </c>
      <c r="AK8" s="17"/>
      <c r="AL8" s="22" t="s">
        <v>19</v>
      </c>
      <c r="AM8" s="7" t="s">
        <v>19</v>
      </c>
    </row>
    <row r="9" spans="1:39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10</v>
      </c>
      <c r="S9" s="10" t="s">
        <v>9</v>
      </c>
      <c r="T9" s="10" t="s">
        <v>10</v>
      </c>
      <c r="U9" s="10" t="s">
        <v>14</v>
      </c>
      <c r="V9" s="11" t="s">
        <v>15</v>
      </c>
      <c r="W9" s="21"/>
      <c r="X9" s="25" t="s">
        <v>12</v>
      </c>
      <c r="Y9" s="10" t="s">
        <v>17</v>
      </c>
      <c r="Z9" s="10" t="s">
        <v>2</v>
      </c>
      <c r="AA9" s="10" t="s">
        <v>5</v>
      </c>
      <c r="AB9" s="26" t="s">
        <v>12</v>
      </c>
      <c r="AC9" s="10" t="s">
        <v>10</v>
      </c>
      <c r="AD9" s="10" t="s">
        <v>12</v>
      </c>
      <c r="AE9" s="10" t="s">
        <v>14</v>
      </c>
      <c r="AF9" s="10" t="s">
        <v>15</v>
      </c>
      <c r="AG9" s="10" t="s">
        <v>14</v>
      </c>
      <c r="AH9" s="10" t="s">
        <v>15</v>
      </c>
      <c r="AI9" s="10" t="s">
        <v>14</v>
      </c>
      <c r="AJ9" s="10" t="s">
        <v>15</v>
      </c>
      <c r="AK9" s="17"/>
      <c r="AL9" s="27" t="s">
        <v>14</v>
      </c>
      <c r="AM9" s="11" t="s">
        <v>15</v>
      </c>
    </row>
    <row r="10" spans="1:39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51"/>
      <c r="V10" s="95"/>
      <c r="W10" s="93"/>
      <c r="X10" s="94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95"/>
      <c r="AK10" s="88"/>
      <c r="AL10" s="96"/>
      <c r="AM10" s="95"/>
    </row>
    <row r="11" spans="1:39" x14ac:dyDescent="0.2">
      <c r="A11" s="67">
        <v>36557</v>
      </c>
      <c r="B11" s="13">
        <v>1777</v>
      </c>
      <c r="C11" s="63">
        <f>1536+241</f>
        <v>1777</v>
      </c>
      <c r="D11" s="54">
        <f>F11+Q11+AA11+I11+R11</f>
        <v>1777</v>
      </c>
      <c r="E11" s="37">
        <f>ROUND(F11/0.962,0)</f>
        <v>696</v>
      </c>
      <c r="F11" s="99">
        <v>670</v>
      </c>
      <c r="G11" s="38">
        <f>ROUND(H11/0.984,0)</f>
        <v>0</v>
      </c>
      <c r="H11" s="38">
        <v>0</v>
      </c>
      <c r="I11" s="103">
        <f>763-31</f>
        <v>732</v>
      </c>
      <c r="J11" s="49">
        <f>ROUND(K11/0.984,0)</f>
        <v>0</v>
      </c>
      <c r="K11" s="49">
        <v>0</v>
      </c>
      <c r="L11" s="38">
        <f t="shared" ref="L11:L41" si="0">E11+G11+J11</f>
        <v>696</v>
      </c>
      <c r="M11" s="38">
        <f>F11+H11+K11+I11</f>
        <v>1402</v>
      </c>
      <c r="N11" s="39">
        <v>1704</v>
      </c>
      <c r="O11" s="19"/>
      <c r="P11" s="41">
        <f>ROUND(Q11/0.9691,0)</f>
        <v>0</v>
      </c>
      <c r="Q11" s="42">
        <v>0</v>
      </c>
      <c r="R11" s="110">
        <v>375</v>
      </c>
      <c r="S11" s="42">
        <f>ROUND(T11/0.99,0)</f>
        <v>0</v>
      </c>
      <c r="T11" s="42">
        <v>0</v>
      </c>
      <c r="U11" s="42">
        <f>Q11+T11+R11</f>
        <v>375</v>
      </c>
      <c r="V11" s="43">
        <v>375</v>
      </c>
      <c r="W11" s="19"/>
      <c r="X11" s="44">
        <f>ROUND(Y11/0.983,0)</f>
        <v>0</v>
      </c>
      <c r="Y11" s="45">
        <f>ROUND(Z11/0.99,0)</f>
        <v>0</v>
      </c>
      <c r="Z11" s="45">
        <f>ROUND(AA11/0.9825,0)</f>
        <v>0</v>
      </c>
      <c r="AA11" s="55">
        <v>0</v>
      </c>
      <c r="AB11" s="45">
        <f>ROUND(AC11/0.9905,0)</f>
        <v>0</v>
      </c>
      <c r="AC11" s="50">
        <v>0</v>
      </c>
      <c r="AD11" s="45">
        <f>X11+AB11</f>
        <v>0</v>
      </c>
      <c r="AE11" s="45">
        <f>Y11+AC11</f>
        <v>0</v>
      </c>
      <c r="AF11" s="45">
        <v>769</v>
      </c>
      <c r="AG11" s="45">
        <f>Z11</f>
        <v>0</v>
      </c>
      <c r="AH11" s="45">
        <v>761</v>
      </c>
      <c r="AI11" s="45">
        <f>AA11</f>
        <v>0</v>
      </c>
      <c r="AJ11" s="46">
        <v>761</v>
      </c>
      <c r="AK11" s="18"/>
      <c r="AL11" s="24">
        <f t="shared" ref="AL11:AL40" si="1">H11+T11+AC11</f>
        <v>0</v>
      </c>
      <c r="AM11" s="47">
        <v>-747</v>
      </c>
    </row>
    <row r="12" spans="1:39" x14ac:dyDescent="0.2">
      <c r="A12" s="67">
        <f>A11+1</f>
        <v>36558</v>
      </c>
      <c r="B12" s="13">
        <v>1723</v>
      </c>
      <c r="C12" s="63">
        <f>1528+240</f>
        <v>1768</v>
      </c>
      <c r="D12" s="54">
        <f t="shared" ref="D12:D41" si="2">F12+Q12+AA12+I12+R12</f>
        <v>1768</v>
      </c>
      <c r="E12" s="37">
        <f t="shared" ref="E12:E40" si="3">ROUND(F12/0.962,0)</f>
        <v>696</v>
      </c>
      <c r="F12" s="99">
        <v>670</v>
      </c>
      <c r="G12" s="38">
        <f t="shared" ref="G12:J40" si="4">ROUND(H12/0.984,0)</f>
        <v>0</v>
      </c>
      <c r="H12" s="38">
        <v>0</v>
      </c>
      <c r="I12" s="103">
        <f>763-40</f>
        <v>723</v>
      </c>
      <c r="J12" s="49">
        <f t="shared" si="4"/>
        <v>0</v>
      </c>
      <c r="K12" s="49">
        <v>0</v>
      </c>
      <c r="L12" s="38">
        <f t="shared" si="0"/>
        <v>696</v>
      </c>
      <c r="M12" s="38">
        <f t="shared" ref="M12:M41" si="5">F12+H12+K12+I12</f>
        <v>1393</v>
      </c>
      <c r="N12" s="39">
        <f>N11</f>
        <v>1704</v>
      </c>
      <c r="O12" s="19"/>
      <c r="P12" s="41">
        <f t="shared" ref="P12:P40" si="6">ROUND(Q12/0.9691,0)</f>
        <v>0</v>
      </c>
      <c r="Q12" s="42">
        <v>0</v>
      </c>
      <c r="R12" s="110">
        <v>375</v>
      </c>
      <c r="S12" s="42">
        <f t="shared" ref="S12:S40" si="7">ROUND(T12/0.99,0)</f>
        <v>0</v>
      </c>
      <c r="T12" s="42">
        <v>0</v>
      </c>
      <c r="U12" s="42">
        <f t="shared" ref="U12:U41" si="8">Q12+T12+R12</f>
        <v>375</v>
      </c>
      <c r="V12" s="43">
        <f>V11</f>
        <v>375</v>
      </c>
      <c r="W12" s="19"/>
      <c r="X12" s="44">
        <f t="shared" ref="X12:X40" si="9">ROUND(Y12/0.983,0)</f>
        <v>0</v>
      </c>
      <c r="Y12" s="45">
        <f t="shared" ref="Y12:Y40" si="10">ROUND(Z12/0.99,0)</f>
        <v>0</v>
      </c>
      <c r="Z12" s="45">
        <f t="shared" ref="Z12:Z40" si="11">ROUND(AA12/0.9825,0)</f>
        <v>0</v>
      </c>
      <c r="AA12" s="55">
        <v>0</v>
      </c>
      <c r="AB12" s="45">
        <f t="shared" ref="AB12:AB40" si="12">ROUND(AC12/0.9905,0)</f>
        <v>0</v>
      </c>
      <c r="AC12" s="50">
        <v>0</v>
      </c>
      <c r="AD12" s="45">
        <f t="shared" ref="AD12:AE40" si="13">X12+AB12</f>
        <v>0</v>
      </c>
      <c r="AE12" s="45">
        <f t="shared" si="13"/>
        <v>0</v>
      </c>
      <c r="AF12" s="45">
        <f>AF11</f>
        <v>769</v>
      </c>
      <c r="AG12" s="45">
        <f t="shared" ref="AG12:AG40" si="14">Z12</f>
        <v>0</v>
      </c>
      <c r="AH12" s="45">
        <f>AH11</f>
        <v>761</v>
      </c>
      <c r="AI12" s="45">
        <f t="shared" ref="AI12:AI40" si="15">AA12</f>
        <v>0</v>
      </c>
      <c r="AJ12" s="46">
        <f>AJ11</f>
        <v>761</v>
      </c>
      <c r="AK12" s="18"/>
      <c r="AL12" s="24">
        <f t="shared" si="1"/>
        <v>0</v>
      </c>
      <c r="AM12" s="47">
        <f>AM11</f>
        <v>-747</v>
      </c>
    </row>
    <row r="13" spans="1:39" x14ac:dyDescent="0.2">
      <c r="A13" s="67">
        <f t="shared" ref="A13:A39" si="16">A12+1</f>
        <v>36559</v>
      </c>
      <c r="B13" s="13">
        <v>1624</v>
      </c>
      <c r="C13" s="63">
        <f>1499+235</f>
        <v>1734</v>
      </c>
      <c r="D13" s="54">
        <f t="shared" si="2"/>
        <v>1734</v>
      </c>
      <c r="E13" s="37">
        <f t="shared" si="3"/>
        <v>696</v>
      </c>
      <c r="F13" s="99">
        <v>670</v>
      </c>
      <c r="G13" s="38">
        <f t="shared" si="4"/>
        <v>0</v>
      </c>
      <c r="H13" s="38">
        <v>0</v>
      </c>
      <c r="I13" s="103">
        <f>763-74</f>
        <v>689</v>
      </c>
      <c r="J13" s="49">
        <f t="shared" si="4"/>
        <v>0</v>
      </c>
      <c r="K13" s="49">
        <v>0</v>
      </c>
      <c r="L13" s="38">
        <f t="shared" si="0"/>
        <v>696</v>
      </c>
      <c r="M13" s="38">
        <f t="shared" si="5"/>
        <v>1359</v>
      </c>
      <c r="N13" s="39">
        <f t="shared" ref="N13:N39" si="17">N12</f>
        <v>1704</v>
      </c>
      <c r="O13" s="19"/>
      <c r="P13" s="41">
        <f t="shared" si="6"/>
        <v>0</v>
      </c>
      <c r="Q13" s="42">
        <v>0</v>
      </c>
      <c r="R13" s="110">
        <v>375</v>
      </c>
      <c r="S13" s="42">
        <f t="shared" si="7"/>
        <v>0</v>
      </c>
      <c r="T13" s="42">
        <v>0</v>
      </c>
      <c r="U13" s="42">
        <f t="shared" si="8"/>
        <v>375</v>
      </c>
      <c r="V13" s="43">
        <f t="shared" ref="V13:V39" si="18">V12</f>
        <v>375</v>
      </c>
      <c r="W13" s="19"/>
      <c r="X13" s="44">
        <f t="shared" si="9"/>
        <v>0</v>
      </c>
      <c r="Y13" s="45">
        <f t="shared" si="10"/>
        <v>0</v>
      </c>
      <c r="Z13" s="45">
        <f t="shared" si="11"/>
        <v>0</v>
      </c>
      <c r="AA13" s="55">
        <v>0</v>
      </c>
      <c r="AB13" s="45">
        <f t="shared" si="12"/>
        <v>0</v>
      </c>
      <c r="AC13" s="50">
        <v>0</v>
      </c>
      <c r="AD13" s="45">
        <f t="shared" si="13"/>
        <v>0</v>
      </c>
      <c r="AE13" s="45">
        <f t="shared" si="13"/>
        <v>0</v>
      </c>
      <c r="AF13" s="45">
        <f t="shared" ref="AF13:AF39" si="19">AF12</f>
        <v>769</v>
      </c>
      <c r="AG13" s="45">
        <f t="shared" si="14"/>
        <v>0</v>
      </c>
      <c r="AH13" s="45">
        <f t="shared" ref="AH13:AH39" si="20">AH12</f>
        <v>761</v>
      </c>
      <c r="AI13" s="45">
        <f t="shared" si="15"/>
        <v>0</v>
      </c>
      <c r="AJ13" s="46">
        <f t="shared" ref="AJ13:AJ39" si="21">AJ12</f>
        <v>761</v>
      </c>
      <c r="AK13" s="18"/>
      <c r="AL13" s="24">
        <f t="shared" si="1"/>
        <v>0</v>
      </c>
      <c r="AM13" s="47">
        <f t="shared" ref="AM13:AM39" si="22">AM12</f>
        <v>-747</v>
      </c>
    </row>
    <row r="14" spans="1:39" x14ac:dyDescent="0.2">
      <c r="A14" s="67">
        <f t="shared" si="16"/>
        <v>36560</v>
      </c>
      <c r="B14" s="13">
        <v>1553</v>
      </c>
      <c r="C14" s="63">
        <f>1516+238</f>
        <v>1754</v>
      </c>
      <c r="D14" s="54">
        <f t="shared" si="2"/>
        <v>1754</v>
      </c>
      <c r="E14" s="37">
        <f t="shared" si="3"/>
        <v>696</v>
      </c>
      <c r="F14" s="99">
        <v>670</v>
      </c>
      <c r="G14" s="38">
        <f t="shared" si="4"/>
        <v>0</v>
      </c>
      <c r="H14" s="38">
        <v>0</v>
      </c>
      <c r="I14" s="103">
        <f>763-54</f>
        <v>709</v>
      </c>
      <c r="J14" s="49">
        <f t="shared" si="4"/>
        <v>0</v>
      </c>
      <c r="K14" s="49">
        <v>0</v>
      </c>
      <c r="L14" s="38">
        <f t="shared" si="0"/>
        <v>696</v>
      </c>
      <c r="M14" s="38">
        <f t="shared" si="5"/>
        <v>1379</v>
      </c>
      <c r="N14" s="39">
        <f t="shared" si="17"/>
        <v>1704</v>
      </c>
      <c r="O14" s="19"/>
      <c r="P14" s="41">
        <f t="shared" si="6"/>
        <v>0</v>
      </c>
      <c r="Q14" s="42">
        <v>0</v>
      </c>
      <c r="R14" s="110">
        <v>375</v>
      </c>
      <c r="S14" s="42">
        <f t="shared" si="7"/>
        <v>0</v>
      </c>
      <c r="T14" s="42">
        <v>0</v>
      </c>
      <c r="U14" s="42">
        <f t="shared" si="8"/>
        <v>375</v>
      </c>
      <c r="V14" s="43">
        <f t="shared" si="18"/>
        <v>375</v>
      </c>
      <c r="W14" s="19"/>
      <c r="X14" s="44">
        <f t="shared" si="9"/>
        <v>0</v>
      </c>
      <c r="Y14" s="45">
        <f t="shared" si="10"/>
        <v>0</v>
      </c>
      <c r="Z14" s="45">
        <f t="shared" si="11"/>
        <v>0</v>
      </c>
      <c r="AA14" s="55">
        <v>0</v>
      </c>
      <c r="AB14" s="45">
        <f t="shared" si="12"/>
        <v>0</v>
      </c>
      <c r="AC14" s="50">
        <v>0</v>
      </c>
      <c r="AD14" s="45">
        <f t="shared" si="13"/>
        <v>0</v>
      </c>
      <c r="AE14" s="45">
        <f t="shared" si="13"/>
        <v>0</v>
      </c>
      <c r="AF14" s="45">
        <f t="shared" si="19"/>
        <v>769</v>
      </c>
      <c r="AG14" s="45">
        <f t="shared" si="14"/>
        <v>0</v>
      </c>
      <c r="AH14" s="45">
        <f t="shared" si="20"/>
        <v>761</v>
      </c>
      <c r="AI14" s="45">
        <f t="shared" si="15"/>
        <v>0</v>
      </c>
      <c r="AJ14" s="46">
        <f t="shared" si="21"/>
        <v>761</v>
      </c>
      <c r="AK14" s="18"/>
      <c r="AL14" s="24">
        <f t="shared" si="1"/>
        <v>0</v>
      </c>
      <c r="AM14" s="47">
        <f t="shared" si="22"/>
        <v>-747</v>
      </c>
    </row>
    <row r="15" spans="1:39" x14ac:dyDescent="0.2">
      <c r="A15" s="67">
        <f t="shared" si="16"/>
        <v>36561</v>
      </c>
      <c r="B15" s="13">
        <v>1578</v>
      </c>
      <c r="C15" s="63">
        <f>1451+228</f>
        <v>1679</v>
      </c>
      <c r="D15" s="54">
        <f t="shared" si="2"/>
        <v>1679</v>
      </c>
      <c r="E15" s="37">
        <f t="shared" si="3"/>
        <v>696</v>
      </c>
      <c r="F15" s="99">
        <v>670</v>
      </c>
      <c r="G15" s="38">
        <f t="shared" si="4"/>
        <v>0</v>
      </c>
      <c r="H15" s="38">
        <v>0</v>
      </c>
      <c r="I15" s="103">
        <f>763-129</f>
        <v>634</v>
      </c>
      <c r="J15" s="49">
        <f t="shared" si="4"/>
        <v>0</v>
      </c>
      <c r="K15" s="49">
        <v>0</v>
      </c>
      <c r="L15" s="38">
        <f t="shared" si="0"/>
        <v>696</v>
      </c>
      <c r="M15" s="38">
        <f t="shared" si="5"/>
        <v>1304</v>
      </c>
      <c r="N15" s="39">
        <f t="shared" si="17"/>
        <v>1704</v>
      </c>
      <c r="O15" s="19"/>
      <c r="P15" s="41">
        <f t="shared" si="6"/>
        <v>0</v>
      </c>
      <c r="Q15" s="42">
        <v>0</v>
      </c>
      <c r="R15" s="110">
        <v>375</v>
      </c>
      <c r="S15" s="42">
        <f t="shared" si="7"/>
        <v>0</v>
      </c>
      <c r="T15" s="42">
        <v>0</v>
      </c>
      <c r="U15" s="42">
        <f t="shared" si="8"/>
        <v>375</v>
      </c>
      <c r="V15" s="43">
        <f t="shared" si="18"/>
        <v>375</v>
      </c>
      <c r="W15" s="19"/>
      <c r="X15" s="44">
        <f t="shared" si="9"/>
        <v>0</v>
      </c>
      <c r="Y15" s="45">
        <f t="shared" si="10"/>
        <v>0</v>
      </c>
      <c r="Z15" s="45">
        <f t="shared" si="11"/>
        <v>0</v>
      </c>
      <c r="AA15" s="55">
        <v>0</v>
      </c>
      <c r="AB15" s="45">
        <f t="shared" si="12"/>
        <v>0</v>
      </c>
      <c r="AC15" s="50">
        <v>0</v>
      </c>
      <c r="AD15" s="45">
        <f t="shared" si="13"/>
        <v>0</v>
      </c>
      <c r="AE15" s="45">
        <f t="shared" si="13"/>
        <v>0</v>
      </c>
      <c r="AF15" s="45">
        <f t="shared" si="19"/>
        <v>769</v>
      </c>
      <c r="AG15" s="45">
        <f t="shared" si="14"/>
        <v>0</v>
      </c>
      <c r="AH15" s="45">
        <f t="shared" si="20"/>
        <v>761</v>
      </c>
      <c r="AI15" s="45">
        <f t="shared" si="15"/>
        <v>0</v>
      </c>
      <c r="AJ15" s="46">
        <f t="shared" si="21"/>
        <v>761</v>
      </c>
      <c r="AK15" s="18"/>
      <c r="AL15" s="24">
        <f t="shared" si="1"/>
        <v>0</v>
      </c>
      <c r="AM15" s="47">
        <f t="shared" si="22"/>
        <v>-747</v>
      </c>
    </row>
    <row r="16" spans="1:39" x14ac:dyDescent="0.2">
      <c r="A16" s="67">
        <f t="shared" si="16"/>
        <v>36562</v>
      </c>
      <c r="B16" s="13">
        <v>1766</v>
      </c>
      <c r="C16" s="63">
        <f>1449+227</f>
        <v>1676</v>
      </c>
      <c r="D16" s="54">
        <f t="shared" si="2"/>
        <v>1676</v>
      </c>
      <c r="E16" s="37">
        <f t="shared" si="3"/>
        <v>696</v>
      </c>
      <c r="F16" s="99">
        <v>670</v>
      </c>
      <c r="G16" s="38">
        <f t="shared" si="4"/>
        <v>0</v>
      </c>
      <c r="H16" s="38">
        <v>0</v>
      </c>
      <c r="I16" s="103">
        <f>763-132</f>
        <v>631</v>
      </c>
      <c r="J16" s="49">
        <f t="shared" si="4"/>
        <v>0</v>
      </c>
      <c r="K16" s="49">
        <v>0</v>
      </c>
      <c r="L16" s="38">
        <f t="shared" si="0"/>
        <v>696</v>
      </c>
      <c r="M16" s="38">
        <f t="shared" si="5"/>
        <v>1301</v>
      </c>
      <c r="N16" s="39">
        <f t="shared" si="17"/>
        <v>1704</v>
      </c>
      <c r="O16" s="19"/>
      <c r="P16" s="41">
        <f t="shared" si="6"/>
        <v>0</v>
      </c>
      <c r="Q16" s="42">
        <v>0</v>
      </c>
      <c r="R16" s="110">
        <v>375</v>
      </c>
      <c r="S16" s="42">
        <f t="shared" si="7"/>
        <v>0</v>
      </c>
      <c r="T16" s="42">
        <v>0</v>
      </c>
      <c r="U16" s="42">
        <f t="shared" si="8"/>
        <v>375</v>
      </c>
      <c r="V16" s="43">
        <f t="shared" si="18"/>
        <v>375</v>
      </c>
      <c r="W16" s="19"/>
      <c r="X16" s="44">
        <f t="shared" si="9"/>
        <v>0</v>
      </c>
      <c r="Y16" s="45">
        <f t="shared" si="10"/>
        <v>0</v>
      </c>
      <c r="Z16" s="45">
        <f t="shared" si="11"/>
        <v>0</v>
      </c>
      <c r="AA16" s="55">
        <v>0</v>
      </c>
      <c r="AB16" s="45">
        <f t="shared" si="12"/>
        <v>0</v>
      </c>
      <c r="AC16" s="50">
        <v>0</v>
      </c>
      <c r="AD16" s="45">
        <f>X16+AB16</f>
        <v>0</v>
      </c>
      <c r="AE16" s="45">
        <f t="shared" si="13"/>
        <v>0</v>
      </c>
      <c r="AF16" s="45">
        <f t="shared" si="19"/>
        <v>769</v>
      </c>
      <c r="AG16" s="45">
        <f t="shared" si="14"/>
        <v>0</v>
      </c>
      <c r="AH16" s="45">
        <f t="shared" si="20"/>
        <v>761</v>
      </c>
      <c r="AI16" s="45">
        <f t="shared" si="15"/>
        <v>0</v>
      </c>
      <c r="AJ16" s="46">
        <f t="shared" si="21"/>
        <v>761</v>
      </c>
      <c r="AK16" s="18"/>
      <c r="AL16" s="24">
        <f t="shared" si="1"/>
        <v>0</v>
      </c>
      <c r="AM16" s="47">
        <f t="shared" si="22"/>
        <v>-747</v>
      </c>
    </row>
    <row r="17" spans="1:39" x14ac:dyDescent="0.2">
      <c r="A17" s="67">
        <f t="shared" si="16"/>
        <v>36563</v>
      </c>
      <c r="B17" s="13">
        <v>1829</v>
      </c>
      <c r="C17" s="63">
        <f>1472+231</f>
        <v>1703</v>
      </c>
      <c r="D17" s="54">
        <f t="shared" si="2"/>
        <v>1703</v>
      </c>
      <c r="E17" s="37">
        <f t="shared" si="3"/>
        <v>696</v>
      </c>
      <c r="F17" s="99">
        <v>670</v>
      </c>
      <c r="G17" s="38">
        <f t="shared" si="4"/>
        <v>0</v>
      </c>
      <c r="H17" s="38">
        <v>0</v>
      </c>
      <c r="I17" s="103">
        <f>763-105</f>
        <v>658</v>
      </c>
      <c r="J17" s="49">
        <f t="shared" si="4"/>
        <v>0</v>
      </c>
      <c r="K17" s="49">
        <v>0</v>
      </c>
      <c r="L17" s="38">
        <f t="shared" si="0"/>
        <v>696</v>
      </c>
      <c r="M17" s="38">
        <f t="shared" si="5"/>
        <v>1328</v>
      </c>
      <c r="N17" s="39">
        <f t="shared" si="17"/>
        <v>1704</v>
      </c>
      <c r="O17" s="19"/>
      <c r="P17" s="41">
        <f t="shared" si="6"/>
        <v>0</v>
      </c>
      <c r="Q17" s="42">
        <v>0</v>
      </c>
      <c r="R17" s="110">
        <v>375</v>
      </c>
      <c r="S17" s="42">
        <f t="shared" si="7"/>
        <v>0</v>
      </c>
      <c r="T17" s="42">
        <v>0</v>
      </c>
      <c r="U17" s="42">
        <f t="shared" si="8"/>
        <v>375</v>
      </c>
      <c r="V17" s="43">
        <f t="shared" si="18"/>
        <v>375</v>
      </c>
      <c r="W17" s="19"/>
      <c r="X17" s="44">
        <f t="shared" si="9"/>
        <v>0</v>
      </c>
      <c r="Y17" s="45">
        <f t="shared" si="10"/>
        <v>0</v>
      </c>
      <c r="Z17" s="45">
        <f t="shared" si="11"/>
        <v>0</v>
      </c>
      <c r="AA17" s="55">
        <v>0</v>
      </c>
      <c r="AB17" s="45">
        <f t="shared" si="12"/>
        <v>0</v>
      </c>
      <c r="AC17" s="50">
        <v>0</v>
      </c>
      <c r="AD17" s="45">
        <f t="shared" si="13"/>
        <v>0</v>
      </c>
      <c r="AE17" s="45">
        <f t="shared" si="13"/>
        <v>0</v>
      </c>
      <c r="AF17" s="45">
        <f t="shared" si="19"/>
        <v>769</v>
      </c>
      <c r="AG17" s="45">
        <f t="shared" si="14"/>
        <v>0</v>
      </c>
      <c r="AH17" s="45">
        <f t="shared" si="20"/>
        <v>761</v>
      </c>
      <c r="AI17" s="45">
        <f t="shared" si="15"/>
        <v>0</v>
      </c>
      <c r="AJ17" s="46">
        <f t="shared" si="21"/>
        <v>761</v>
      </c>
      <c r="AK17" s="18"/>
      <c r="AL17" s="24">
        <f t="shared" si="1"/>
        <v>0</v>
      </c>
      <c r="AM17" s="47">
        <f t="shared" si="22"/>
        <v>-747</v>
      </c>
    </row>
    <row r="18" spans="1:39" x14ac:dyDescent="0.2">
      <c r="A18" s="67">
        <f t="shared" si="16"/>
        <v>36564</v>
      </c>
      <c r="B18" s="13">
        <v>1829</v>
      </c>
      <c r="C18" s="63">
        <f>1415+222</f>
        <v>1637</v>
      </c>
      <c r="D18" s="54">
        <f t="shared" si="2"/>
        <v>1637</v>
      </c>
      <c r="E18" s="37">
        <f t="shared" si="3"/>
        <v>696</v>
      </c>
      <c r="F18" s="99">
        <v>670</v>
      </c>
      <c r="G18" s="38">
        <f t="shared" si="4"/>
        <v>0</v>
      </c>
      <c r="H18" s="38">
        <v>0</v>
      </c>
      <c r="I18" s="103">
        <f>763-171</f>
        <v>592</v>
      </c>
      <c r="J18" s="49">
        <f t="shared" si="4"/>
        <v>0</v>
      </c>
      <c r="K18" s="49">
        <v>0</v>
      </c>
      <c r="L18" s="38">
        <f t="shared" si="0"/>
        <v>696</v>
      </c>
      <c r="M18" s="38">
        <f t="shared" si="5"/>
        <v>1262</v>
      </c>
      <c r="N18" s="39">
        <f t="shared" si="17"/>
        <v>1704</v>
      </c>
      <c r="O18" s="19"/>
      <c r="P18" s="41">
        <f t="shared" si="6"/>
        <v>0</v>
      </c>
      <c r="Q18" s="42">
        <v>0</v>
      </c>
      <c r="R18" s="110">
        <v>375</v>
      </c>
      <c r="S18" s="42">
        <f t="shared" si="7"/>
        <v>0</v>
      </c>
      <c r="T18" s="42">
        <v>0</v>
      </c>
      <c r="U18" s="42">
        <f t="shared" si="8"/>
        <v>375</v>
      </c>
      <c r="V18" s="43">
        <f t="shared" si="18"/>
        <v>375</v>
      </c>
      <c r="W18" s="19"/>
      <c r="X18" s="44">
        <f t="shared" si="9"/>
        <v>0</v>
      </c>
      <c r="Y18" s="45">
        <f t="shared" si="10"/>
        <v>0</v>
      </c>
      <c r="Z18" s="45">
        <f t="shared" si="11"/>
        <v>0</v>
      </c>
      <c r="AA18" s="55">
        <v>0</v>
      </c>
      <c r="AB18" s="45">
        <f t="shared" si="12"/>
        <v>0</v>
      </c>
      <c r="AC18" s="50">
        <v>0</v>
      </c>
      <c r="AD18" s="45">
        <f t="shared" si="13"/>
        <v>0</v>
      </c>
      <c r="AE18" s="45">
        <f t="shared" si="13"/>
        <v>0</v>
      </c>
      <c r="AF18" s="45">
        <f t="shared" si="19"/>
        <v>769</v>
      </c>
      <c r="AG18" s="45">
        <f t="shared" si="14"/>
        <v>0</v>
      </c>
      <c r="AH18" s="45">
        <f t="shared" si="20"/>
        <v>761</v>
      </c>
      <c r="AI18" s="45">
        <f t="shared" si="15"/>
        <v>0</v>
      </c>
      <c r="AJ18" s="46">
        <f t="shared" si="21"/>
        <v>761</v>
      </c>
      <c r="AK18" s="18"/>
      <c r="AL18" s="24">
        <f t="shared" si="1"/>
        <v>0</v>
      </c>
      <c r="AM18" s="47">
        <f t="shared" si="22"/>
        <v>-747</v>
      </c>
    </row>
    <row r="19" spans="1:39" x14ac:dyDescent="0.2">
      <c r="A19" s="67">
        <f t="shared" si="16"/>
        <v>36565</v>
      </c>
      <c r="B19" s="13">
        <v>1829</v>
      </c>
      <c r="C19" s="63">
        <f>1196+188</f>
        <v>1384</v>
      </c>
      <c r="D19" s="54">
        <f t="shared" si="2"/>
        <v>1384</v>
      </c>
      <c r="E19" s="37">
        <f t="shared" si="3"/>
        <v>696</v>
      </c>
      <c r="F19" s="99">
        <v>670</v>
      </c>
      <c r="G19" s="38">
        <f t="shared" si="4"/>
        <v>0</v>
      </c>
      <c r="H19" s="38">
        <v>0</v>
      </c>
      <c r="I19" s="103">
        <f>763-424</f>
        <v>339</v>
      </c>
      <c r="J19" s="49">
        <f t="shared" si="4"/>
        <v>0</v>
      </c>
      <c r="K19" s="49">
        <v>0</v>
      </c>
      <c r="L19" s="38">
        <f t="shared" si="0"/>
        <v>696</v>
      </c>
      <c r="M19" s="38">
        <f t="shared" si="5"/>
        <v>1009</v>
      </c>
      <c r="N19" s="39">
        <f t="shared" si="17"/>
        <v>1704</v>
      </c>
      <c r="O19" s="19"/>
      <c r="P19" s="41">
        <f t="shared" si="6"/>
        <v>0</v>
      </c>
      <c r="Q19" s="42">
        <v>0</v>
      </c>
      <c r="R19" s="110">
        <v>375</v>
      </c>
      <c r="S19" s="42">
        <f t="shared" si="7"/>
        <v>0</v>
      </c>
      <c r="T19" s="42">
        <v>0</v>
      </c>
      <c r="U19" s="42">
        <f t="shared" si="8"/>
        <v>375</v>
      </c>
      <c r="V19" s="43">
        <f t="shared" si="18"/>
        <v>375</v>
      </c>
      <c r="W19" s="19"/>
      <c r="X19" s="44">
        <f t="shared" si="9"/>
        <v>0</v>
      </c>
      <c r="Y19" s="45">
        <f t="shared" si="10"/>
        <v>0</v>
      </c>
      <c r="Z19" s="45">
        <f t="shared" si="11"/>
        <v>0</v>
      </c>
      <c r="AA19" s="55">
        <v>0</v>
      </c>
      <c r="AB19" s="45">
        <f t="shared" si="12"/>
        <v>0</v>
      </c>
      <c r="AC19" s="50">
        <v>0</v>
      </c>
      <c r="AD19" s="45">
        <f t="shared" si="13"/>
        <v>0</v>
      </c>
      <c r="AE19" s="45">
        <f t="shared" si="13"/>
        <v>0</v>
      </c>
      <c r="AF19" s="45">
        <f t="shared" si="19"/>
        <v>769</v>
      </c>
      <c r="AG19" s="45">
        <f t="shared" si="14"/>
        <v>0</v>
      </c>
      <c r="AH19" s="45">
        <f t="shared" si="20"/>
        <v>761</v>
      </c>
      <c r="AI19" s="45">
        <f t="shared" si="15"/>
        <v>0</v>
      </c>
      <c r="AJ19" s="46">
        <f t="shared" si="21"/>
        <v>761</v>
      </c>
      <c r="AK19" s="18"/>
      <c r="AL19" s="24">
        <f t="shared" si="1"/>
        <v>0</v>
      </c>
      <c r="AM19" s="47">
        <f t="shared" si="22"/>
        <v>-747</v>
      </c>
    </row>
    <row r="20" spans="1:39" x14ac:dyDescent="0.2">
      <c r="A20" s="67">
        <f t="shared" si="16"/>
        <v>36566</v>
      </c>
      <c r="B20" s="13">
        <v>1829</v>
      </c>
      <c r="C20" s="63">
        <f>1264+199</f>
        <v>1463</v>
      </c>
      <c r="D20" s="54">
        <f t="shared" si="2"/>
        <v>1463</v>
      </c>
      <c r="E20" s="37">
        <f t="shared" si="3"/>
        <v>338</v>
      </c>
      <c r="F20" s="99">
        <f>670-345</f>
        <v>325</v>
      </c>
      <c r="G20" s="38">
        <f t="shared" si="4"/>
        <v>0</v>
      </c>
      <c r="H20" s="38">
        <v>0</v>
      </c>
      <c r="I20" s="103">
        <f>763</f>
        <v>763</v>
      </c>
      <c r="J20" s="49">
        <f t="shared" si="4"/>
        <v>0</v>
      </c>
      <c r="K20" s="49">
        <v>0</v>
      </c>
      <c r="L20" s="38">
        <f t="shared" si="0"/>
        <v>338</v>
      </c>
      <c r="M20" s="38">
        <f t="shared" si="5"/>
        <v>1088</v>
      </c>
      <c r="N20" s="39">
        <f t="shared" si="17"/>
        <v>1704</v>
      </c>
      <c r="O20" s="19"/>
      <c r="P20" s="41">
        <f t="shared" si="6"/>
        <v>0</v>
      </c>
      <c r="Q20" s="42">
        <v>0</v>
      </c>
      <c r="R20" s="110">
        <v>375</v>
      </c>
      <c r="S20" s="42">
        <f t="shared" si="7"/>
        <v>0</v>
      </c>
      <c r="T20" s="42">
        <v>0</v>
      </c>
      <c r="U20" s="42">
        <f t="shared" si="8"/>
        <v>375</v>
      </c>
      <c r="V20" s="43">
        <f t="shared" si="18"/>
        <v>375</v>
      </c>
      <c r="W20" s="19"/>
      <c r="X20" s="44">
        <f t="shared" si="9"/>
        <v>0</v>
      </c>
      <c r="Y20" s="45">
        <f t="shared" si="10"/>
        <v>0</v>
      </c>
      <c r="Z20" s="45">
        <f t="shared" si="11"/>
        <v>0</v>
      </c>
      <c r="AA20" s="55">
        <v>0</v>
      </c>
      <c r="AB20" s="45">
        <f t="shared" si="12"/>
        <v>0</v>
      </c>
      <c r="AC20" s="50">
        <v>0</v>
      </c>
      <c r="AD20" s="45">
        <f t="shared" si="13"/>
        <v>0</v>
      </c>
      <c r="AE20" s="45">
        <f t="shared" si="13"/>
        <v>0</v>
      </c>
      <c r="AF20" s="45">
        <f t="shared" si="19"/>
        <v>769</v>
      </c>
      <c r="AG20" s="45">
        <f t="shared" si="14"/>
        <v>0</v>
      </c>
      <c r="AH20" s="45">
        <f t="shared" si="20"/>
        <v>761</v>
      </c>
      <c r="AI20" s="45">
        <f t="shared" si="15"/>
        <v>0</v>
      </c>
      <c r="AJ20" s="46">
        <f t="shared" si="21"/>
        <v>761</v>
      </c>
      <c r="AK20" s="18"/>
      <c r="AL20" s="24">
        <f t="shared" si="1"/>
        <v>0</v>
      </c>
      <c r="AM20" s="47">
        <f t="shared" si="22"/>
        <v>-747</v>
      </c>
    </row>
    <row r="21" spans="1:39" x14ac:dyDescent="0.2">
      <c r="A21" s="67">
        <f t="shared" si="16"/>
        <v>36567</v>
      </c>
      <c r="B21" s="13">
        <v>1758</v>
      </c>
      <c r="C21" s="63">
        <f>1444+227</f>
        <v>1671</v>
      </c>
      <c r="D21" s="54">
        <f t="shared" si="2"/>
        <v>1671</v>
      </c>
      <c r="E21" s="37">
        <f t="shared" si="3"/>
        <v>554</v>
      </c>
      <c r="F21" s="99">
        <f>670-137</f>
        <v>533</v>
      </c>
      <c r="G21" s="38">
        <f t="shared" si="4"/>
        <v>0</v>
      </c>
      <c r="H21" s="38">
        <v>0</v>
      </c>
      <c r="I21" s="103">
        <f>763</f>
        <v>763</v>
      </c>
      <c r="J21" s="49">
        <f t="shared" si="4"/>
        <v>0</v>
      </c>
      <c r="K21" s="49">
        <v>0</v>
      </c>
      <c r="L21" s="38">
        <f t="shared" si="0"/>
        <v>554</v>
      </c>
      <c r="M21" s="38">
        <f t="shared" si="5"/>
        <v>1296</v>
      </c>
      <c r="N21" s="39">
        <f t="shared" si="17"/>
        <v>1704</v>
      </c>
      <c r="O21" s="19"/>
      <c r="P21" s="41">
        <f t="shared" si="6"/>
        <v>0</v>
      </c>
      <c r="Q21" s="42">
        <v>0</v>
      </c>
      <c r="R21" s="110">
        <v>375</v>
      </c>
      <c r="S21" s="42">
        <f t="shared" si="7"/>
        <v>0</v>
      </c>
      <c r="T21" s="42">
        <v>0</v>
      </c>
      <c r="U21" s="42">
        <f t="shared" si="8"/>
        <v>375</v>
      </c>
      <c r="V21" s="43">
        <f t="shared" si="18"/>
        <v>375</v>
      </c>
      <c r="W21" s="19"/>
      <c r="X21" s="44">
        <f t="shared" si="9"/>
        <v>0</v>
      </c>
      <c r="Y21" s="45">
        <f t="shared" si="10"/>
        <v>0</v>
      </c>
      <c r="Z21" s="45">
        <f t="shared" si="11"/>
        <v>0</v>
      </c>
      <c r="AA21" s="55">
        <v>0</v>
      </c>
      <c r="AB21" s="45">
        <f t="shared" si="12"/>
        <v>0</v>
      </c>
      <c r="AC21" s="50">
        <v>0</v>
      </c>
      <c r="AD21" s="45">
        <f t="shared" si="13"/>
        <v>0</v>
      </c>
      <c r="AE21" s="45">
        <f t="shared" si="13"/>
        <v>0</v>
      </c>
      <c r="AF21" s="45">
        <f t="shared" si="19"/>
        <v>769</v>
      </c>
      <c r="AG21" s="45">
        <f t="shared" si="14"/>
        <v>0</v>
      </c>
      <c r="AH21" s="45">
        <f t="shared" si="20"/>
        <v>761</v>
      </c>
      <c r="AI21" s="45">
        <f t="shared" si="15"/>
        <v>0</v>
      </c>
      <c r="AJ21" s="46">
        <f t="shared" si="21"/>
        <v>761</v>
      </c>
      <c r="AK21" s="18"/>
      <c r="AL21" s="24">
        <f t="shared" si="1"/>
        <v>0</v>
      </c>
      <c r="AM21" s="47">
        <f t="shared" si="22"/>
        <v>-747</v>
      </c>
    </row>
    <row r="22" spans="1:39" x14ac:dyDescent="0.2">
      <c r="A22" s="67">
        <f t="shared" si="16"/>
        <v>36568</v>
      </c>
      <c r="B22" s="13">
        <v>1702</v>
      </c>
      <c r="C22" s="65">
        <f>1472+231</f>
        <v>1703</v>
      </c>
      <c r="D22" s="54">
        <f t="shared" si="2"/>
        <v>1703</v>
      </c>
      <c r="E22" s="37">
        <f t="shared" si="3"/>
        <v>587</v>
      </c>
      <c r="F22" s="99">
        <f>670-105</f>
        <v>565</v>
      </c>
      <c r="G22" s="38">
        <f t="shared" si="4"/>
        <v>0</v>
      </c>
      <c r="H22" s="38">
        <v>0</v>
      </c>
      <c r="I22" s="103">
        <f>763</f>
        <v>763</v>
      </c>
      <c r="J22" s="49">
        <f t="shared" si="4"/>
        <v>0</v>
      </c>
      <c r="K22" s="49">
        <v>0</v>
      </c>
      <c r="L22" s="38">
        <f t="shared" si="0"/>
        <v>587</v>
      </c>
      <c r="M22" s="38">
        <f t="shared" si="5"/>
        <v>1328</v>
      </c>
      <c r="N22" s="39">
        <f t="shared" si="17"/>
        <v>1704</v>
      </c>
      <c r="O22" s="19"/>
      <c r="P22" s="41">
        <f t="shared" si="6"/>
        <v>0</v>
      </c>
      <c r="Q22" s="42">
        <v>0</v>
      </c>
      <c r="R22" s="110">
        <v>375</v>
      </c>
      <c r="S22" s="42">
        <f t="shared" si="7"/>
        <v>0</v>
      </c>
      <c r="T22" s="42">
        <v>0</v>
      </c>
      <c r="U22" s="42">
        <f t="shared" si="8"/>
        <v>375</v>
      </c>
      <c r="V22" s="43">
        <f t="shared" si="18"/>
        <v>375</v>
      </c>
      <c r="W22" s="19"/>
      <c r="X22" s="44">
        <f t="shared" si="9"/>
        <v>0</v>
      </c>
      <c r="Y22" s="45">
        <f t="shared" si="10"/>
        <v>0</v>
      </c>
      <c r="Z22" s="45">
        <f t="shared" si="11"/>
        <v>0</v>
      </c>
      <c r="AA22" s="55">
        <v>0</v>
      </c>
      <c r="AB22" s="45">
        <f t="shared" si="12"/>
        <v>0</v>
      </c>
      <c r="AC22" s="50">
        <v>0</v>
      </c>
      <c r="AD22" s="45">
        <f t="shared" si="13"/>
        <v>0</v>
      </c>
      <c r="AE22" s="45">
        <f t="shared" si="13"/>
        <v>0</v>
      </c>
      <c r="AF22" s="45">
        <f t="shared" si="19"/>
        <v>769</v>
      </c>
      <c r="AG22" s="45">
        <f t="shared" si="14"/>
        <v>0</v>
      </c>
      <c r="AH22" s="45">
        <f t="shared" si="20"/>
        <v>761</v>
      </c>
      <c r="AI22" s="45">
        <f t="shared" si="15"/>
        <v>0</v>
      </c>
      <c r="AJ22" s="46">
        <f t="shared" si="21"/>
        <v>761</v>
      </c>
      <c r="AK22" s="18"/>
      <c r="AL22" s="24">
        <f t="shared" si="1"/>
        <v>0</v>
      </c>
      <c r="AM22" s="47">
        <f t="shared" si="22"/>
        <v>-747</v>
      </c>
    </row>
    <row r="23" spans="1:39" x14ac:dyDescent="0.2">
      <c r="A23" s="67">
        <f t="shared" si="16"/>
        <v>36569</v>
      </c>
      <c r="B23" s="13">
        <v>1766</v>
      </c>
      <c r="C23" s="65">
        <f>1397+219</f>
        <v>1616</v>
      </c>
      <c r="D23" s="54">
        <f t="shared" si="2"/>
        <v>1616</v>
      </c>
      <c r="E23" s="37">
        <f t="shared" si="3"/>
        <v>497</v>
      </c>
      <c r="F23" s="99">
        <f>670-192</f>
        <v>478</v>
      </c>
      <c r="G23" s="38">
        <f t="shared" si="4"/>
        <v>0</v>
      </c>
      <c r="H23" s="38">
        <v>0</v>
      </c>
      <c r="I23" s="103">
        <f>763</f>
        <v>763</v>
      </c>
      <c r="J23" s="49">
        <f t="shared" si="4"/>
        <v>0</v>
      </c>
      <c r="K23" s="49">
        <v>0</v>
      </c>
      <c r="L23" s="38">
        <f t="shared" si="0"/>
        <v>497</v>
      </c>
      <c r="M23" s="38">
        <f t="shared" si="5"/>
        <v>1241</v>
      </c>
      <c r="N23" s="39">
        <f t="shared" si="17"/>
        <v>1704</v>
      </c>
      <c r="O23" s="19"/>
      <c r="P23" s="41">
        <f t="shared" si="6"/>
        <v>0</v>
      </c>
      <c r="Q23" s="42">
        <v>0</v>
      </c>
      <c r="R23" s="110">
        <v>375</v>
      </c>
      <c r="S23" s="42">
        <f t="shared" si="7"/>
        <v>0</v>
      </c>
      <c r="T23" s="42">
        <v>0</v>
      </c>
      <c r="U23" s="42">
        <f t="shared" si="8"/>
        <v>375</v>
      </c>
      <c r="V23" s="43">
        <f t="shared" si="18"/>
        <v>375</v>
      </c>
      <c r="W23" s="19"/>
      <c r="X23" s="44">
        <f t="shared" si="9"/>
        <v>0</v>
      </c>
      <c r="Y23" s="45">
        <f t="shared" si="10"/>
        <v>0</v>
      </c>
      <c r="Z23" s="45">
        <f t="shared" si="11"/>
        <v>0</v>
      </c>
      <c r="AA23" s="55">
        <v>0</v>
      </c>
      <c r="AB23" s="45">
        <f t="shared" si="12"/>
        <v>0</v>
      </c>
      <c r="AC23" s="50">
        <v>0</v>
      </c>
      <c r="AD23" s="45">
        <f t="shared" si="13"/>
        <v>0</v>
      </c>
      <c r="AE23" s="45">
        <f t="shared" si="13"/>
        <v>0</v>
      </c>
      <c r="AF23" s="45">
        <f t="shared" si="19"/>
        <v>769</v>
      </c>
      <c r="AG23" s="45">
        <f t="shared" si="14"/>
        <v>0</v>
      </c>
      <c r="AH23" s="45">
        <f t="shared" si="20"/>
        <v>761</v>
      </c>
      <c r="AI23" s="45">
        <f t="shared" si="15"/>
        <v>0</v>
      </c>
      <c r="AJ23" s="46">
        <f t="shared" si="21"/>
        <v>761</v>
      </c>
      <c r="AK23" s="18"/>
      <c r="AL23" s="24">
        <f t="shared" si="1"/>
        <v>0</v>
      </c>
      <c r="AM23" s="47">
        <f t="shared" si="22"/>
        <v>-747</v>
      </c>
    </row>
    <row r="24" spans="1:39" x14ac:dyDescent="0.2">
      <c r="A24" s="67">
        <f t="shared" si="16"/>
        <v>36570</v>
      </c>
      <c r="B24" s="13">
        <v>1829</v>
      </c>
      <c r="C24" s="65">
        <f>1473+231</f>
        <v>1704</v>
      </c>
      <c r="D24" s="54">
        <f t="shared" si="2"/>
        <v>1704</v>
      </c>
      <c r="E24" s="37">
        <f t="shared" si="3"/>
        <v>588</v>
      </c>
      <c r="F24" s="99">
        <f>670-104</f>
        <v>566</v>
      </c>
      <c r="G24" s="38">
        <f t="shared" si="4"/>
        <v>0</v>
      </c>
      <c r="H24" s="38">
        <v>0</v>
      </c>
      <c r="I24" s="103">
        <f>763</f>
        <v>763</v>
      </c>
      <c r="J24" s="49">
        <f t="shared" si="4"/>
        <v>0</v>
      </c>
      <c r="K24" s="49">
        <v>0</v>
      </c>
      <c r="L24" s="38">
        <f t="shared" si="0"/>
        <v>588</v>
      </c>
      <c r="M24" s="38">
        <f t="shared" si="5"/>
        <v>1329</v>
      </c>
      <c r="N24" s="39">
        <f t="shared" si="17"/>
        <v>1704</v>
      </c>
      <c r="O24" s="19"/>
      <c r="P24" s="41">
        <f t="shared" si="6"/>
        <v>0</v>
      </c>
      <c r="Q24" s="42">
        <v>0</v>
      </c>
      <c r="R24" s="110">
        <v>375</v>
      </c>
      <c r="S24" s="42">
        <f t="shared" si="7"/>
        <v>0</v>
      </c>
      <c r="T24" s="42">
        <v>0</v>
      </c>
      <c r="U24" s="42">
        <f t="shared" si="8"/>
        <v>375</v>
      </c>
      <c r="V24" s="43">
        <f t="shared" si="18"/>
        <v>375</v>
      </c>
      <c r="W24" s="19"/>
      <c r="X24" s="44">
        <f t="shared" si="9"/>
        <v>0</v>
      </c>
      <c r="Y24" s="45">
        <f t="shared" si="10"/>
        <v>0</v>
      </c>
      <c r="Z24" s="45">
        <f t="shared" si="11"/>
        <v>0</v>
      </c>
      <c r="AA24" s="55">
        <v>0</v>
      </c>
      <c r="AB24" s="45">
        <f t="shared" si="12"/>
        <v>0</v>
      </c>
      <c r="AC24" s="50">
        <v>0</v>
      </c>
      <c r="AD24" s="45">
        <f t="shared" si="13"/>
        <v>0</v>
      </c>
      <c r="AE24" s="45">
        <f t="shared" si="13"/>
        <v>0</v>
      </c>
      <c r="AF24" s="45">
        <f t="shared" si="19"/>
        <v>769</v>
      </c>
      <c r="AG24" s="45">
        <f t="shared" si="14"/>
        <v>0</v>
      </c>
      <c r="AH24" s="45">
        <f t="shared" si="20"/>
        <v>761</v>
      </c>
      <c r="AI24" s="45">
        <f t="shared" si="15"/>
        <v>0</v>
      </c>
      <c r="AJ24" s="46">
        <f t="shared" si="21"/>
        <v>761</v>
      </c>
      <c r="AK24" s="18"/>
      <c r="AL24" s="24">
        <f t="shared" si="1"/>
        <v>0</v>
      </c>
      <c r="AM24" s="47">
        <f t="shared" si="22"/>
        <v>-747</v>
      </c>
    </row>
    <row r="25" spans="1:39" x14ac:dyDescent="0.2">
      <c r="A25" s="67">
        <f t="shared" si="16"/>
        <v>36571</v>
      </c>
      <c r="B25" s="13">
        <v>1829</v>
      </c>
      <c r="C25" s="63">
        <v>0</v>
      </c>
      <c r="D25" s="54">
        <f t="shared" si="2"/>
        <v>1808</v>
      </c>
      <c r="E25" s="37">
        <f t="shared" si="3"/>
        <v>696</v>
      </c>
      <c r="F25" s="99">
        <f>670</f>
        <v>670</v>
      </c>
      <c r="G25" s="38">
        <f t="shared" si="4"/>
        <v>0</v>
      </c>
      <c r="H25" s="38">
        <v>0</v>
      </c>
      <c r="I25" s="103">
        <f>763</f>
        <v>763</v>
      </c>
      <c r="J25" s="49">
        <f t="shared" si="4"/>
        <v>0</v>
      </c>
      <c r="K25" s="49">
        <v>0</v>
      </c>
      <c r="L25" s="38">
        <f t="shared" si="0"/>
        <v>696</v>
      </c>
      <c r="M25" s="38">
        <f t="shared" si="5"/>
        <v>1433</v>
      </c>
      <c r="N25" s="39">
        <f t="shared" si="17"/>
        <v>1704</v>
      </c>
      <c r="O25" s="19"/>
      <c r="P25" s="41">
        <f t="shared" si="6"/>
        <v>0</v>
      </c>
      <c r="Q25" s="42">
        <v>0</v>
      </c>
      <c r="R25" s="110">
        <v>375</v>
      </c>
      <c r="S25" s="42">
        <f t="shared" si="7"/>
        <v>0</v>
      </c>
      <c r="T25" s="42">
        <v>0</v>
      </c>
      <c r="U25" s="42">
        <f t="shared" si="8"/>
        <v>375</v>
      </c>
      <c r="V25" s="43">
        <f t="shared" si="18"/>
        <v>375</v>
      </c>
      <c r="W25" s="19"/>
      <c r="X25" s="44">
        <f t="shared" si="9"/>
        <v>0</v>
      </c>
      <c r="Y25" s="45">
        <f t="shared" si="10"/>
        <v>0</v>
      </c>
      <c r="Z25" s="45">
        <f t="shared" si="11"/>
        <v>0</v>
      </c>
      <c r="AA25" s="55">
        <v>0</v>
      </c>
      <c r="AB25" s="45">
        <f t="shared" si="12"/>
        <v>0</v>
      </c>
      <c r="AC25" s="50">
        <v>0</v>
      </c>
      <c r="AD25" s="45">
        <f t="shared" si="13"/>
        <v>0</v>
      </c>
      <c r="AE25" s="45">
        <f t="shared" si="13"/>
        <v>0</v>
      </c>
      <c r="AF25" s="45">
        <f t="shared" si="19"/>
        <v>769</v>
      </c>
      <c r="AG25" s="45">
        <f t="shared" si="14"/>
        <v>0</v>
      </c>
      <c r="AH25" s="45">
        <f t="shared" si="20"/>
        <v>761</v>
      </c>
      <c r="AI25" s="45">
        <f t="shared" si="15"/>
        <v>0</v>
      </c>
      <c r="AJ25" s="46">
        <f t="shared" si="21"/>
        <v>761</v>
      </c>
      <c r="AK25" s="18"/>
      <c r="AL25" s="24">
        <f t="shared" si="1"/>
        <v>0</v>
      </c>
      <c r="AM25" s="47">
        <f t="shared" si="22"/>
        <v>-747</v>
      </c>
    </row>
    <row r="26" spans="1:39" x14ac:dyDescent="0.2">
      <c r="A26" s="67">
        <f t="shared" si="16"/>
        <v>36572</v>
      </c>
      <c r="B26" s="13">
        <v>1829</v>
      </c>
      <c r="C26" s="63">
        <v>0</v>
      </c>
      <c r="D26" s="54">
        <f t="shared" si="2"/>
        <v>1808</v>
      </c>
      <c r="E26" s="37">
        <f t="shared" si="3"/>
        <v>696</v>
      </c>
      <c r="F26" s="99">
        <f>670</f>
        <v>670</v>
      </c>
      <c r="G26" s="38">
        <f t="shared" si="4"/>
        <v>0</v>
      </c>
      <c r="H26" s="38">
        <v>0</v>
      </c>
      <c r="I26" s="103">
        <f>763</f>
        <v>763</v>
      </c>
      <c r="J26" s="49">
        <f t="shared" si="4"/>
        <v>0</v>
      </c>
      <c r="K26" s="49">
        <v>0</v>
      </c>
      <c r="L26" s="38">
        <f t="shared" si="0"/>
        <v>696</v>
      </c>
      <c r="M26" s="38">
        <f t="shared" si="5"/>
        <v>1433</v>
      </c>
      <c r="N26" s="39">
        <f t="shared" si="17"/>
        <v>1704</v>
      </c>
      <c r="O26" s="19"/>
      <c r="P26" s="41">
        <f t="shared" si="6"/>
        <v>0</v>
      </c>
      <c r="Q26" s="42">
        <v>0</v>
      </c>
      <c r="R26" s="110">
        <v>375</v>
      </c>
      <c r="S26" s="42">
        <f t="shared" si="7"/>
        <v>0</v>
      </c>
      <c r="T26" s="42">
        <v>0</v>
      </c>
      <c r="U26" s="42">
        <f t="shared" si="8"/>
        <v>375</v>
      </c>
      <c r="V26" s="43">
        <f t="shared" si="18"/>
        <v>375</v>
      </c>
      <c r="W26" s="19"/>
      <c r="X26" s="44">
        <f t="shared" si="9"/>
        <v>0</v>
      </c>
      <c r="Y26" s="45">
        <f t="shared" si="10"/>
        <v>0</v>
      </c>
      <c r="Z26" s="45">
        <f t="shared" si="11"/>
        <v>0</v>
      </c>
      <c r="AA26" s="55">
        <v>0</v>
      </c>
      <c r="AB26" s="45">
        <f t="shared" si="12"/>
        <v>0</v>
      </c>
      <c r="AC26" s="50">
        <v>0</v>
      </c>
      <c r="AD26" s="45">
        <f t="shared" si="13"/>
        <v>0</v>
      </c>
      <c r="AE26" s="45">
        <f t="shared" si="13"/>
        <v>0</v>
      </c>
      <c r="AF26" s="45">
        <f t="shared" si="19"/>
        <v>769</v>
      </c>
      <c r="AG26" s="45">
        <f t="shared" si="14"/>
        <v>0</v>
      </c>
      <c r="AH26" s="45">
        <f t="shared" si="20"/>
        <v>761</v>
      </c>
      <c r="AI26" s="45">
        <f t="shared" si="15"/>
        <v>0</v>
      </c>
      <c r="AJ26" s="46">
        <f t="shared" si="21"/>
        <v>761</v>
      </c>
      <c r="AK26" s="18"/>
      <c r="AL26" s="24">
        <f t="shared" si="1"/>
        <v>0</v>
      </c>
      <c r="AM26" s="47">
        <f t="shared" si="22"/>
        <v>-747</v>
      </c>
    </row>
    <row r="27" spans="1:39" x14ac:dyDescent="0.2">
      <c r="A27" s="67">
        <f t="shared" si="16"/>
        <v>36573</v>
      </c>
      <c r="B27" s="13">
        <v>1829</v>
      </c>
      <c r="C27" s="63">
        <v>0</v>
      </c>
      <c r="D27" s="54">
        <f t="shared" si="2"/>
        <v>1808</v>
      </c>
      <c r="E27" s="37">
        <f t="shared" si="3"/>
        <v>696</v>
      </c>
      <c r="F27" s="99">
        <f>670</f>
        <v>670</v>
      </c>
      <c r="G27" s="38">
        <f t="shared" si="4"/>
        <v>0</v>
      </c>
      <c r="H27" s="38">
        <v>0</v>
      </c>
      <c r="I27" s="103">
        <f>763</f>
        <v>763</v>
      </c>
      <c r="J27" s="49">
        <f t="shared" si="4"/>
        <v>0</v>
      </c>
      <c r="K27" s="49">
        <v>0</v>
      </c>
      <c r="L27" s="38">
        <f t="shared" si="0"/>
        <v>696</v>
      </c>
      <c r="M27" s="38">
        <f t="shared" si="5"/>
        <v>1433</v>
      </c>
      <c r="N27" s="39">
        <f t="shared" si="17"/>
        <v>1704</v>
      </c>
      <c r="O27" s="19"/>
      <c r="P27" s="41">
        <f t="shared" si="6"/>
        <v>0</v>
      </c>
      <c r="Q27" s="42">
        <v>0</v>
      </c>
      <c r="R27" s="110">
        <v>375</v>
      </c>
      <c r="S27" s="42">
        <f t="shared" si="7"/>
        <v>0</v>
      </c>
      <c r="T27" s="42">
        <v>0</v>
      </c>
      <c r="U27" s="42">
        <f t="shared" si="8"/>
        <v>375</v>
      </c>
      <c r="V27" s="43">
        <f t="shared" si="18"/>
        <v>375</v>
      </c>
      <c r="W27" s="19"/>
      <c r="X27" s="44">
        <f t="shared" si="9"/>
        <v>0</v>
      </c>
      <c r="Y27" s="45">
        <f t="shared" si="10"/>
        <v>0</v>
      </c>
      <c r="Z27" s="45">
        <f t="shared" si="11"/>
        <v>0</v>
      </c>
      <c r="AA27" s="55">
        <v>0</v>
      </c>
      <c r="AB27" s="45">
        <f t="shared" si="12"/>
        <v>0</v>
      </c>
      <c r="AC27" s="50">
        <v>0</v>
      </c>
      <c r="AD27" s="45">
        <f t="shared" si="13"/>
        <v>0</v>
      </c>
      <c r="AE27" s="45">
        <f t="shared" si="13"/>
        <v>0</v>
      </c>
      <c r="AF27" s="45">
        <f t="shared" si="19"/>
        <v>769</v>
      </c>
      <c r="AG27" s="45">
        <f t="shared" si="14"/>
        <v>0</v>
      </c>
      <c r="AH27" s="45">
        <f t="shared" si="20"/>
        <v>761</v>
      </c>
      <c r="AI27" s="45">
        <f t="shared" si="15"/>
        <v>0</v>
      </c>
      <c r="AJ27" s="46">
        <f t="shared" si="21"/>
        <v>761</v>
      </c>
      <c r="AK27" s="18"/>
      <c r="AL27" s="24">
        <f t="shared" si="1"/>
        <v>0</v>
      </c>
      <c r="AM27" s="47">
        <f t="shared" si="22"/>
        <v>-747</v>
      </c>
    </row>
    <row r="28" spans="1:39" x14ac:dyDescent="0.2">
      <c r="A28" s="67">
        <f t="shared" si="16"/>
        <v>36574</v>
      </c>
      <c r="B28" s="13">
        <v>1758</v>
      </c>
      <c r="C28" s="63">
        <v>0</v>
      </c>
      <c r="D28" s="54">
        <f t="shared" si="2"/>
        <v>1808</v>
      </c>
      <c r="E28" s="37">
        <f t="shared" si="3"/>
        <v>696</v>
      </c>
      <c r="F28" s="99">
        <f>670</f>
        <v>670</v>
      </c>
      <c r="G28" s="38">
        <f t="shared" si="4"/>
        <v>0</v>
      </c>
      <c r="H28" s="38">
        <v>0</v>
      </c>
      <c r="I28" s="103">
        <f>763</f>
        <v>763</v>
      </c>
      <c r="J28" s="49">
        <f t="shared" si="4"/>
        <v>0</v>
      </c>
      <c r="K28" s="49">
        <v>0</v>
      </c>
      <c r="L28" s="38">
        <f t="shared" si="0"/>
        <v>696</v>
      </c>
      <c r="M28" s="38">
        <f t="shared" si="5"/>
        <v>1433</v>
      </c>
      <c r="N28" s="39">
        <f t="shared" si="17"/>
        <v>1704</v>
      </c>
      <c r="O28" s="19"/>
      <c r="P28" s="41">
        <f t="shared" si="6"/>
        <v>0</v>
      </c>
      <c r="Q28" s="42">
        <v>0</v>
      </c>
      <c r="R28" s="110">
        <v>375</v>
      </c>
      <c r="S28" s="42">
        <f t="shared" si="7"/>
        <v>0</v>
      </c>
      <c r="T28" s="42">
        <v>0</v>
      </c>
      <c r="U28" s="42">
        <f t="shared" si="8"/>
        <v>375</v>
      </c>
      <c r="V28" s="43">
        <f t="shared" si="18"/>
        <v>375</v>
      </c>
      <c r="W28" s="19"/>
      <c r="X28" s="44">
        <f t="shared" si="9"/>
        <v>0</v>
      </c>
      <c r="Y28" s="45">
        <f t="shared" si="10"/>
        <v>0</v>
      </c>
      <c r="Z28" s="45">
        <f t="shared" si="11"/>
        <v>0</v>
      </c>
      <c r="AA28" s="55">
        <v>0</v>
      </c>
      <c r="AB28" s="45">
        <f t="shared" si="12"/>
        <v>0</v>
      </c>
      <c r="AC28" s="50">
        <v>0</v>
      </c>
      <c r="AD28" s="45">
        <f t="shared" si="13"/>
        <v>0</v>
      </c>
      <c r="AE28" s="45">
        <f t="shared" si="13"/>
        <v>0</v>
      </c>
      <c r="AF28" s="45">
        <f t="shared" si="19"/>
        <v>769</v>
      </c>
      <c r="AG28" s="45">
        <f t="shared" si="14"/>
        <v>0</v>
      </c>
      <c r="AH28" s="45">
        <f t="shared" si="20"/>
        <v>761</v>
      </c>
      <c r="AI28" s="45">
        <f t="shared" si="15"/>
        <v>0</v>
      </c>
      <c r="AJ28" s="46">
        <f t="shared" si="21"/>
        <v>761</v>
      </c>
      <c r="AK28" s="18"/>
      <c r="AL28" s="24">
        <f t="shared" si="1"/>
        <v>0</v>
      </c>
      <c r="AM28" s="47">
        <f t="shared" si="22"/>
        <v>-747</v>
      </c>
    </row>
    <row r="29" spans="1:39" x14ac:dyDescent="0.2">
      <c r="A29" s="67">
        <f t="shared" si="16"/>
        <v>36575</v>
      </c>
      <c r="B29" s="13">
        <v>1702</v>
      </c>
      <c r="C29" s="63">
        <v>0</v>
      </c>
      <c r="D29" s="54">
        <f t="shared" si="2"/>
        <v>1808</v>
      </c>
      <c r="E29" s="37">
        <f t="shared" si="3"/>
        <v>696</v>
      </c>
      <c r="F29" s="99">
        <f>670</f>
        <v>670</v>
      </c>
      <c r="G29" s="38">
        <f t="shared" si="4"/>
        <v>0</v>
      </c>
      <c r="H29" s="38">
        <v>0</v>
      </c>
      <c r="I29" s="103">
        <f>763</f>
        <v>763</v>
      </c>
      <c r="J29" s="49">
        <f t="shared" si="4"/>
        <v>0</v>
      </c>
      <c r="K29" s="49">
        <v>0</v>
      </c>
      <c r="L29" s="38">
        <f t="shared" si="0"/>
        <v>696</v>
      </c>
      <c r="M29" s="38">
        <f t="shared" si="5"/>
        <v>1433</v>
      </c>
      <c r="N29" s="39">
        <f t="shared" si="17"/>
        <v>1704</v>
      </c>
      <c r="O29" s="19"/>
      <c r="P29" s="41">
        <f t="shared" si="6"/>
        <v>0</v>
      </c>
      <c r="Q29" s="42">
        <v>0</v>
      </c>
      <c r="R29" s="110">
        <v>375</v>
      </c>
      <c r="S29" s="42">
        <f t="shared" si="7"/>
        <v>0</v>
      </c>
      <c r="T29" s="42">
        <v>0</v>
      </c>
      <c r="U29" s="42">
        <f t="shared" si="8"/>
        <v>375</v>
      </c>
      <c r="V29" s="43">
        <f t="shared" si="18"/>
        <v>375</v>
      </c>
      <c r="W29" s="19"/>
      <c r="X29" s="44">
        <f t="shared" si="9"/>
        <v>0</v>
      </c>
      <c r="Y29" s="45">
        <f t="shared" si="10"/>
        <v>0</v>
      </c>
      <c r="Z29" s="45">
        <f t="shared" si="11"/>
        <v>0</v>
      </c>
      <c r="AA29" s="55">
        <v>0</v>
      </c>
      <c r="AB29" s="45">
        <f t="shared" si="12"/>
        <v>0</v>
      </c>
      <c r="AC29" s="50">
        <v>0</v>
      </c>
      <c r="AD29" s="45">
        <f t="shared" si="13"/>
        <v>0</v>
      </c>
      <c r="AE29" s="45">
        <f t="shared" si="13"/>
        <v>0</v>
      </c>
      <c r="AF29" s="45">
        <f t="shared" si="19"/>
        <v>769</v>
      </c>
      <c r="AG29" s="45">
        <f t="shared" si="14"/>
        <v>0</v>
      </c>
      <c r="AH29" s="45">
        <f t="shared" si="20"/>
        <v>761</v>
      </c>
      <c r="AI29" s="45">
        <f t="shared" si="15"/>
        <v>0</v>
      </c>
      <c r="AJ29" s="46">
        <f t="shared" si="21"/>
        <v>761</v>
      </c>
      <c r="AK29" s="18"/>
      <c r="AL29" s="24">
        <f t="shared" si="1"/>
        <v>0</v>
      </c>
      <c r="AM29" s="47">
        <f t="shared" si="22"/>
        <v>-747</v>
      </c>
    </row>
    <row r="30" spans="1:39" x14ac:dyDescent="0.2">
      <c r="A30" s="107">
        <f t="shared" si="16"/>
        <v>36576</v>
      </c>
      <c r="B30" s="13">
        <v>1766</v>
      </c>
      <c r="C30" s="63">
        <v>0</v>
      </c>
      <c r="D30" s="54">
        <f t="shared" si="2"/>
        <v>1808</v>
      </c>
      <c r="E30" s="37">
        <f t="shared" si="3"/>
        <v>696</v>
      </c>
      <c r="F30" s="99">
        <f>670</f>
        <v>670</v>
      </c>
      <c r="G30" s="38">
        <f t="shared" si="4"/>
        <v>0</v>
      </c>
      <c r="H30" s="38">
        <v>0</v>
      </c>
      <c r="I30" s="103">
        <f>763</f>
        <v>763</v>
      </c>
      <c r="J30" s="49">
        <f t="shared" si="4"/>
        <v>0</v>
      </c>
      <c r="K30" s="49">
        <v>0</v>
      </c>
      <c r="L30" s="38">
        <f t="shared" si="0"/>
        <v>696</v>
      </c>
      <c r="M30" s="38">
        <f t="shared" si="5"/>
        <v>1433</v>
      </c>
      <c r="N30" s="39">
        <f t="shared" si="17"/>
        <v>1704</v>
      </c>
      <c r="O30" s="19"/>
      <c r="P30" s="41">
        <f t="shared" si="6"/>
        <v>0</v>
      </c>
      <c r="Q30" s="42">
        <v>0</v>
      </c>
      <c r="R30" s="110">
        <v>375</v>
      </c>
      <c r="S30" s="42">
        <f t="shared" si="7"/>
        <v>0</v>
      </c>
      <c r="T30" s="42">
        <v>0</v>
      </c>
      <c r="U30" s="42">
        <f t="shared" si="8"/>
        <v>375</v>
      </c>
      <c r="V30" s="43">
        <f t="shared" si="18"/>
        <v>375</v>
      </c>
      <c r="W30" s="19"/>
      <c r="X30" s="44">
        <f t="shared" si="9"/>
        <v>0</v>
      </c>
      <c r="Y30" s="45">
        <f t="shared" si="10"/>
        <v>0</v>
      </c>
      <c r="Z30" s="45">
        <f t="shared" si="11"/>
        <v>0</v>
      </c>
      <c r="AA30" s="55">
        <v>0</v>
      </c>
      <c r="AB30" s="45">
        <f t="shared" si="12"/>
        <v>0</v>
      </c>
      <c r="AC30" s="50">
        <v>0</v>
      </c>
      <c r="AD30" s="45">
        <f t="shared" si="13"/>
        <v>0</v>
      </c>
      <c r="AE30" s="45">
        <f t="shared" si="13"/>
        <v>0</v>
      </c>
      <c r="AF30" s="45">
        <f t="shared" si="19"/>
        <v>769</v>
      </c>
      <c r="AG30" s="45">
        <f t="shared" si="14"/>
        <v>0</v>
      </c>
      <c r="AH30" s="45">
        <f t="shared" si="20"/>
        <v>761</v>
      </c>
      <c r="AI30" s="45">
        <f t="shared" si="15"/>
        <v>0</v>
      </c>
      <c r="AJ30" s="46">
        <f t="shared" si="21"/>
        <v>761</v>
      </c>
      <c r="AK30" s="18"/>
      <c r="AL30" s="24">
        <f t="shared" si="1"/>
        <v>0</v>
      </c>
      <c r="AM30" s="47">
        <f t="shared" si="22"/>
        <v>-747</v>
      </c>
    </row>
    <row r="31" spans="1:39" x14ac:dyDescent="0.2">
      <c r="A31" s="67">
        <f t="shared" si="16"/>
        <v>36577</v>
      </c>
      <c r="B31" s="13">
        <v>1702</v>
      </c>
      <c r="C31" s="63">
        <v>0</v>
      </c>
      <c r="D31" s="54">
        <f t="shared" si="2"/>
        <v>1808</v>
      </c>
      <c r="E31" s="37">
        <f t="shared" si="3"/>
        <v>696</v>
      </c>
      <c r="F31" s="99">
        <f>670</f>
        <v>670</v>
      </c>
      <c r="G31" s="38">
        <f t="shared" si="4"/>
        <v>0</v>
      </c>
      <c r="H31" s="38">
        <v>0</v>
      </c>
      <c r="I31" s="103">
        <f>763</f>
        <v>763</v>
      </c>
      <c r="J31" s="49">
        <f t="shared" si="4"/>
        <v>0</v>
      </c>
      <c r="K31" s="49">
        <v>0</v>
      </c>
      <c r="L31" s="38">
        <f t="shared" si="0"/>
        <v>696</v>
      </c>
      <c r="M31" s="38">
        <f t="shared" si="5"/>
        <v>1433</v>
      </c>
      <c r="N31" s="39">
        <f t="shared" si="17"/>
        <v>1704</v>
      </c>
      <c r="O31" s="19"/>
      <c r="P31" s="41">
        <f t="shared" si="6"/>
        <v>0</v>
      </c>
      <c r="Q31" s="42">
        <v>0</v>
      </c>
      <c r="R31" s="110">
        <v>375</v>
      </c>
      <c r="S31" s="42">
        <f t="shared" si="7"/>
        <v>0</v>
      </c>
      <c r="T31" s="42">
        <v>0</v>
      </c>
      <c r="U31" s="42">
        <f t="shared" si="8"/>
        <v>375</v>
      </c>
      <c r="V31" s="43">
        <f t="shared" si="18"/>
        <v>375</v>
      </c>
      <c r="W31" s="19"/>
      <c r="X31" s="44">
        <f t="shared" si="9"/>
        <v>0</v>
      </c>
      <c r="Y31" s="45">
        <f t="shared" si="10"/>
        <v>0</v>
      </c>
      <c r="Z31" s="45">
        <f t="shared" si="11"/>
        <v>0</v>
      </c>
      <c r="AA31" s="55">
        <v>0</v>
      </c>
      <c r="AB31" s="45">
        <f t="shared" si="12"/>
        <v>0</v>
      </c>
      <c r="AC31" s="50">
        <v>0</v>
      </c>
      <c r="AD31" s="45">
        <f t="shared" si="13"/>
        <v>0</v>
      </c>
      <c r="AE31" s="45">
        <f t="shared" si="13"/>
        <v>0</v>
      </c>
      <c r="AF31" s="45">
        <f t="shared" si="19"/>
        <v>769</v>
      </c>
      <c r="AG31" s="45">
        <f t="shared" si="14"/>
        <v>0</v>
      </c>
      <c r="AH31" s="45">
        <f t="shared" si="20"/>
        <v>761</v>
      </c>
      <c r="AI31" s="45">
        <f t="shared" si="15"/>
        <v>0</v>
      </c>
      <c r="AJ31" s="46">
        <f t="shared" si="21"/>
        <v>761</v>
      </c>
      <c r="AK31" s="18"/>
      <c r="AL31" s="24">
        <f t="shared" si="1"/>
        <v>0</v>
      </c>
      <c r="AM31" s="47">
        <f t="shared" si="22"/>
        <v>-747</v>
      </c>
    </row>
    <row r="32" spans="1:39" x14ac:dyDescent="0.2">
      <c r="A32" s="67">
        <f t="shared" si="16"/>
        <v>36578</v>
      </c>
      <c r="B32" s="13">
        <v>1829</v>
      </c>
      <c r="C32" s="63">
        <v>0</v>
      </c>
      <c r="D32" s="54">
        <f t="shared" si="2"/>
        <v>1808</v>
      </c>
      <c r="E32" s="37">
        <f t="shared" si="3"/>
        <v>696</v>
      </c>
      <c r="F32" s="99">
        <f>670</f>
        <v>670</v>
      </c>
      <c r="G32" s="38">
        <f t="shared" si="4"/>
        <v>0</v>
      </c>
      <c r="H32" s="38">
        <v>0</v>
      </c>
      <c r="I32" s="103">
        <f>763</f>
        <v>763</v>
      </c>
      <c r="J32" s="49">
        <f t="shared" si="4"/>
        <v>0</v>
      </c>
      <c r="K32" s="49">
        <v>0</v>
      </c>
      <c r="L32" s="38">
        <f t="shared" si="0"/>
        <v>696</v>
      </c>
      <c r="M32" s="38">
        <f t="shared" si="5"/>
        <v>1433</v>
      </c>
      <c r="N32" s="39">
        <f t="shared" si="17"/>
        <v>1704</v>
      </c>
      <c r="O32" s="19"/>
      <c r="P32" s="41">
        <f t="shared" si="6"/>
        <v>0</v>
      </c>
      <c r="Q32" s="42">
        <v>0</v>
      </c>
      <c r="R32" s="110">
        <v>375</v>
      </c>
      <c r="S32" s="42">
        <f t="shared" si="7"/>
        <v>0</v>
      </c>
      <c r="T32" s="42">
        <v>0</v>
      </c>
      <c r="U32" s="42">
        <f t="shared" si="8"/>
        <v>375</v>
      </c>
      <c r="V32" s="43">
        <f t="shared" si="18"/>
        <v>375</v>
      </c>
      <c r="W32" s="19"/>
      <c r="X32" s="44">
        <f t="shared" si="9"/>
        <v>0</v>
      </c>
      <c r="Y32" s="45">
        <f t="shared" si="10"/>
        <v>0</v>
      </c>
      <c r="Z32" s="45">
        <f t="shared" si="11"/>
        <v>0</v>
      </c>
      <c r="AA32" s="55">
        <v>0</v>
      </c>
      <c r="AB32" s="45">
        <f t="shared" si="12"/>
        <v>0</v>
      </c>
      <c r="AC32" s="50">
        <v>0</v>
      </c>
      <c r="AD32" s="45">
        <f t="shared" si="13"/>
        <v>0</v>
      </c>
      <c r="AE32" s="45">
        <f t="shared" si="13"/>
        <v>0</v>
      </c>
      <c r="AF32" s="45">
        <f t="shared" si="19"/>
        <v>769</v>
      </c>
      <c r="AG32" s="45">
        <f t="shared" si="14"/>
        <v>0</v>
      </c>
      <c r="AH32" s="45">
        <f t="shared" si="20"/>
        <v>761</v>
      </c>
      <c r="AI32" s="45">
        <f t="shared" si="15"/>
        <v>0</v>
      </c>
      <c r="AJ32" s="46">
        <f t="shared" si="21"/>
        <v>761</v>
      </c>
      <c r="AK32" s="18"/>
      <c r="AL32" s="24">
        <f t="shared" si="1"/>
        <v>0</v>
      </c>
      <c r="AM32" s="47">
        <f t="shared" si="22"/>
        <v>-747</v>
      </c>
    </row>
    <row r="33" spans="1:39" x14ac:dyDescent="0.2">
      <c r="A33" s="67">
        <f t="shared" si="16"/>
        <v>36579</v>
      </c>
      <c r="B33" s="13">
        <v>1829</v>
      </c>
      <c r="C33" s="63">
        <v>0</v>
      </c>
      <c r="D33" s="54">
        <f t="shared" si="2"/>
        <v>1808</v>
      </c>
      <c r="E33" s="37">
        <f t="shared" si="3"/>
        <v>696</v>
      </c>
      <c r="F33" s="99">
        <f>670</f>
        <v>670</v>
      </c>
      <c r="G33" s="38">
        <f t="shared" si="4"/>
        <v>0</v>
      </c>
      <c r="H33" s="38">
        <v>0</v>
      </c>
      <c r="I33" s="103">
        <f>763</f>
        <v>763</v>
      </c>
      <c r="J33" s="49">
        <f t="shared" si="4"/>
        <v>0</v>
      </c>
      <c r="K33" s="49">
        <v>0</v>
      </c>
      <c r="L33" s="38">
        <f t="shared" si="0"/>
        <v>696</v>
      </c>
      <c r="M33" s="38">
        <f t="shared" si="5"/>
        <v>1433</v>
      </c>
      <c r="N33" s="39">
        <f t="shared" si="17"/>
        <v>1704</v>
      </c>
      <c r="O33" s="19"/>
      <c r="P33" s="41">
        <f t="shared" si="6"/>
        <v>0</v>
      </c>
      <c r="Q33" s="42">
        <v>0</v>
      </c>
      <c r="R33" s="110">
        <v>375</v>
      </c>
      <c r="S33" s="42">
        <f t="shared" si="7"/>
        <v>0</v>
      </c>
      <c r="T33" s="42">
        <v>0</v>
      </c>
      <c r="U33" s="42">
        <f t="shared" si="8"/>
        <v>375</v>
      </c>
      <c r="V33" s="43">
        <f t="shared" si="18"/>
        <v>375</v>
      </c>
      <c r="W33" s="19"/>
      <c r="X33" s="44">
        <f t="shared" si="9"/>
        <v>0</v>
      </c>
      <c r="Y33" s="45">
        <f t="shared" si="10"/>
        <v>0</v>
      </c>
      <c r="Z33" s="45">
        <f t="shared" si="11"/>
        <v>0</v>
      </c>
      <c r="AA33" s="55">
        <v>0</v>
      </c>
      <c r="AB33" s="45">
        <f t="shared" si="12"/>
        <v>0</v>
      </c>
      <c r="AC33" s="50">
        <v>0</v>
      </c>
      <c r="AD33" s="45">
        <f t="shared" si="13"/>
        <v>0</v>
      </c>
      <c r="AE33" s="45">
        <f t="shared" si="13"/>
        <v>0</v>
      </c>
      <c r="AF33" s="45">
        <f t="shared" si="19"/>
        <v>769</v>
      </c>
      <c r="AG33" s="45">
        <f t="shared" si="14"/>
        <v>0</v>
      </c>
      <c r="AH33" s="45">
        <f t="shared" si="20"/>
        <v>761</v>
      </c>
      <c r="AI33" s="45">
        <f t="shared" si="15"/>
        <v>0</v>
      </c>
      <c r="AJ33" s="46">
        <f t="shared" si="21"/>
        <v>761</v>
      </c>
      <c r="AK33" s="18"/>
      <c r="AL33" s="24">
        <f t="shared" si="1"/>
        <v>0</v>
      </c>
      <c r="AM33" s="47">
        <f t="shared" si="22"/>
        <v>-747</v>
      </c>
    </row>
    <row r="34" spans="1:39" x14ac:dyDescent="0.2">
      <c r="A34" s="67">
        <f t="shared" si="16"/>
        <v>36580</v>
      </c>
      <c r="B34" s="13">
        <v>1829</v>
      </c>
      <c r="C34" s="63">
        <v>0</v>
      </c>
      <c r="D34" s="54">
        <f t="shared" si="2"/>
        <v>1808</v>
      </c>
      <c r="E34" s="37">
        <f t="shared" si="3"/>
        <v>696</v>
      </c>
      <c r="F34" s="99">
        <f>670</f>
        <v>670</v>
      </c>
      <c r="G34" s="38">
        <f t="shared" si="4"/>
        <v>0</v>
      </c>
      <c r="H34" s="38">
        <v>0</v>
      </c>
      <c r="I34" s="103">
        <f>763</f>
        <v>763</v>
      </c>
      <c r="J34" s="49">
        <f t="shared" si="4"/>
        <v>0</v>
      </c>
      <c r="K34" s="49">
        <v>0</v>
      </c>
      <c r="L34" s="38">
        <f t="shared" si="0"/>
        <v>696</v>
      </c>
      <c r="M34" s="38">
        <f t="shared" si="5"/>
        <v>1433</v>
      </c>
      <c r="N34" s="39">
        <f t="shared" si="17"/>
        <v>1704</v>
      </c>
      <c r="O34" s="19"/>
      <c r="P34" s="41">
        <f t="shared" si="6"/>
        <v>0</v>
      </c>
      <c r="Q34" s="42">
        <v>0</v>
      </c>
      <c r="R34" s="110">
        <v>375</v>
      </c>
      <c r="S34" s="42">
        <f t="shared" si="7"/>
        <v>0</v>
      </c>
      <c r="T34" s="42">
        <v>0</v>
      </c>
      <c r="U34" s="42">
        <f t="shared" si="8"/>
        <v>375</v>
      </c>
      <c r="V34" s="43">
        <f t="shared" si="18"/>
        <v>375</v>
      </c>
      <c r="W34" s="19"/>
      <c r="X34" s="44">
        <f t="shared" si="9"/>
        <v>0</v>
      </c>
      <c r="Y34" s="45">
        <f t="shared" si="10"/>
        <v>0</v>
      </c>
      <c r="Z34" s="45">
        <f t="shared" si="11"/>
        <v>0</v>
      </c>
      <c r="AA34" s="55">
        <v>0</v>
      </c>
      <c r="AB34" s="45">
        <f t="shared" si="12"/>
        <v>0</v>
      </c>
      <c r="AC34" s="50">
        <v>0</v>
      </c>
      <c r="AD34" s="45">
        <f t="shared" si="13"/>
        <v>0</v>
      </c>
      <c r="AE34" s="45">
        <f t="shared" si="13"/>
        <v>0</v>
      </c>
      <c r="AF34" s="45">
        <f t="shared" si="19"/>
        <v>769</v>
      </c>
      <c r="AG34" s="45">
        <f t="shared" si="14"/>
        <v>0</v>
      </c>
      <c r="AH34" s="45">
        <f t="shared" si="20"/>
        <v>761</v>
      </c>
      <c r="AI34" s="45">
        <f t="shared" si="15"/>
        <v>0</v>
      </c>
      <c r="AJ34" s="46">
        <f t="shared" si="21"/>
        <v>761</v>
      </c>
      <c r="AK34" s="18"/>
      <c r="AL34" s="24">
        <f t="shared" si="1"/>
        <v>0</v>
      </c>
      <c r="AM34" s="47">
        <f t="shared" si="22"/>
        <v>-747</v>
      </c>
    </row>
    <row r="35" spans="1:39" x14ac:dyDescent="0.2">
      <c r="A35" s="67">
        <f t="shared" si="16"/>
        <v>36581</v>
      </c>
      <c r="B35" s="13">
        <v>1758</v>
      </c>
      <c r="C35" s="63">
        <v>0</v>
      </c>
      <c r="D35" s="54">
        <f t="shared" si="2"/>
        <v>1808</v>
      </c>
      <c r="E35" s="37">
        <f t="shared" si="3"/>
        <v>696</v>
      </c>
      <c r="F35" s="99">
        <f>670</f>
        <v>670</v>
      </c>
      <c r="G35" s="38">
        <f t="shared" si="4"/>
        <v>0</v>
      </c>
      <c r="H35" s="38">
        <v>0</v>
      </c>
      <c r="I35" s="103">
        <f>763</f>
        <v>763</v>
      </c>
      <c r="J35" s="49">
        <f t="shared" si="4"/>
        <v>0</v>
      </c>
      <c r="K35" s="49">
        <v>0</v>
      </c>
      <c r="L35" s="38">
        <f t="shared" si="0"/>
        <v>696</v>
      </c>
      <c r="M35" s="38">
        <f t="shared" si="5"/>
        <v>1433</v>
      </c>
      <c r="N35" s="39">
        <f t="shared" si="17"/>
        <v>1704</v>
      </c>
      <c r="O35" s="19"/>
      <c r="P35" s="41">
        <f t="shared" si="6"/>
        <v>0</v>
      </c>
      <c r="Q35" s="42">
        <v>0</v>
      </c>
      <c r="R35" s="110">
        <v>375</v>
      </c>
      <c r="S35" s="42">
        <f t="shared" si="7"/>
        <v>0</v>
      </c>
      <c r="T35" s="42">
        <v>0</v>
      </c>
      <c r="U35" s="42">
        <f t="shared" si="8"/>
        <v>375</v>
      </c>
      <c r="V35" s="43">
        <f t="shared" si="18"/>
        <v>375</v>
      </c>
      <c r="W35" s="19"/>
      <c r="X35" s="44">
        <f t="shared" si="9"/>
        <v>0</v>
      </c>
      <c r="Y35" s="45">
        <f t="shared" si="10"/>
        <v>0</v>
      </c>
      <c r="Z35" s="45">
        <f t="shared" si="11"/>
        <v>0</v>
      </c>
      <c r="AA35" s="55">
        <v>0</v>
      </c>
      <c r="AB35" s="45">
        <f t="shared" si="12"/>
        <v>0</v>
      </c>
      <c r="AC35" s="50">
        <v>0</v>
      </c>
      <c r="AD35" s="45">
        <f t="shared" si="13"/>
        <v>0</v>
      </c>
      <c r="AE35" s="45">
        <f t="shared" si="13"/>
        <v>0</v>
      </c>
      <c r="AF35" s="45">
        <f t="shared" si="19"/>
        <v>769</v>
      </c>
      <c r="AG35" s="45">
        <f t="shared" si="14"/>
        <v>0</v>
      </c>
      <c r="AH35" s="45">
        <f t="shared" si="20"/>
        <v>761</v>
      </c>
      <c r="AI35" s="45">
        <f t="shared" si="15"/>
        <v>0</v>
      </c>
      <c r="AJ35" s="46">
        <f t="shared" si="21"/>
        <v>761</v>
      </c>
      <c r="AK35" s="18"/>
      <c r="AL35" s="24">
        <f t="shared" si="1"/>
        <v>0</v>
      </c>
      <c r="AM35" s="47">
        <f t="shared" si="22"/>
        <v>-747</v>
      </c>
    </row>
    <row r="36" spans="1:39" x14ac:dyDescent="0.2">
      <c r="A36" s="67">
        <f t="shared" si="16"/>
        <v>36582</v>
      </c>
      <c r="B36" s="13">
        <v>1702</v>
      </c>
      <c r="C36" s="63">
        <v>0</v>
      </c>
      <c r="D36" s="54">
        <f t="shared" si="2"/>
        <v>1808</v>
      </c>
      <c r="E36" s="37">
        <f t="shared" si="3"/>
        <v>696</v>
      </c>
      <c r="F36" s="99">
        <f>670</f>
        <v>670</v>
      </c>
      <c r="G36" s="38">
        <f t="shared" si="4"/>
        <v>0</v>
      </c>
      <c r="H36" s="38">
        <v>0</v>
      </c>
      <c r="I36" s="103">
        <f>763</f>
        <v>763</v>
      </c>
      <c r="J36" s="49">
        <f t="shared" si="4"/>
        <v>0</v>
      </c>
      <c r="K36" s="49">
        <v>0</v>
      </c>
      <c r="L36" s="38">
        <f t="shared" si="0"/>
        <v>696</v>
      </c>
      <c r="M36" s="38">
        <f t="shared" si="5"/>
        <v>1433</v>
      </c>
      <c r="N36" s="39">
        <f t="shared" si="17"/>
        <v>1704</v>
      </c>
      <c r="O36" s="19"/>
      <c r="P36" s="41">
        <f t="shared" si="6"/>
        <v>0</v>
      </c>
      <c r="Q36" s="42">
        <v>0</v>
      </c>
      <c r="R36" s="110">
        <v>375</v>
      </c>
      <c r="S36" s="42">
        <f t="shared" si="7"/>
        <v>0</v>
      </c>
      <c r="T36" s="42">
        <v>0</v>
      </c>
      <c r="U36" s="42">
        <f t="shared" si="8"/>
        <v>375</v>
      </c>
      <c r="V36" s="43">
        <f t="shared" si="18"/>
        <v>375</v>
      </c>
      <c r="W36" s="19"/>
      <c r="X36" s="44">
        <f t="shared" si="9"/>
        <v>0</v>
      </c>
      <c r="Y36" s="45">
        <f t="shared" si="10"/>
        <v>0</v>
      </c>
      <c r="Z36" s="45">
        <f t="shared" si="11"/>
        <v>0</v>
      </c>
      <c r="AA36" s="55">
        <v>0</v>
      </c>
      <c r="AB36" s="45">
        <f t="shared" si="12"/>
        <v>0</v>
      </c>
      <c r="AC36" s="50">
        <v>0</v>
      </c>
      <c r="AD36" s="45">
        <f t="shared" si="13"/>
        <v>0</v>
      </c>
      <c r="AE36" s="45">
        <f t="shared" si="13"/>
        <v>0</v>
      </c>
      <c r="AF36" s="45">
        <f t="shared" si="19"/>
        <v>769</v>
      </c>
      <c r="AG36" s="45">
        <f t="shared" si="14"/>
        <v>0</v>
      </c>
      <c r="AH36" s="45">
        <f t="shared" si="20"/>
        <v>761</v>
      </c>
      <c r="AI36" s="45">
        <f t="shared" si="15"/>
        <v>0</v>
      </c>
      <c r="AJ36" s="46">
        <f t="shared" si="21"/>
        <v>761</v>
      </c>
      <c r="AK36" s="18"/>
      <c r="AL36" s="24">
        <f t="shared" si="1"/>
        <v>0</v>
      </c>
      <c r="AM36" s="47">
        <f t="shared" si="22"/>
        <v>-747</v>
      </c>
    </row>
    <row r="37" spans="1:39" x14ac:dyDescent="0.2">
      <c r="A37" s="67">
        <f t="shared" si="16"/>
        <v>36583</v>
      </c>
      <c r="B37" s="13">
        <v>1766</v>
      </c>
      <c r="C37" s="63">
        <v>0</v>
      </c>
      <c r="D37" s="54">
        <f t="shared" si="2"/>
        <v>1808</v>
      </c>
      <c r="E37" s="37">
        <f t="shared" si="3"/>
        <v>696</v>
      </c>
      <c r="F37" s="99">
        <f>670</f>
        <v>670</v>
      </c>
      <c r="G37" s="38">
        <f t="shared" si="4"/>
        <v>0</v>
      </c>
      <c r="H37" s="38">
        <v>0</v>
      </c>
      <c r="I37" s="103">
        <f>763</f>
        <v>763</v>
      </c>
      <c r="J37" s="49">
        <f t="shared" si="4"/>
        <v>0</v>
      </c>
      <c r="K37" s="49">
        <v>0</v>
      </c>
      <c r="L37" s="38">
        <f t="shared" si="0"/>
        <v>696</v>
      </c>
      <c r="M37" s="38">
        <f t="shared" si="5"/>
        <v>1433</v>
      </c>
      <c r="N37" s="39">
        <f t="shared" si="17"/>
        <v>1704</v>
      </c>
      <c r="O37" s="19"/>
      <c r="P37" s="41">
        <f t="shared" si="6"/>
        <v>0</v>
      </c>
      <c r="Q37" s="42">
        <v>0</v>
      </c>
      <c r="R37" s="110">
        <v>375</v>
      </c>
      <c r="S37" s="42">
        <f t="shared" si="7"/>
        <v>0</v>
      </c>
      <c r="T37" s="42">
        <v>0</v>
      </c>
      <c r="U37" s="42">
        <f t="shared" si="8"/>
        <v>375</v>
      </c>
      <c r="V37" s="43">
        <f t="shared" si="18"/>
        <v>375</v>
      </c>
      <c r="W37" s="19"/>
      <c r="X37" s="44">
        <f t="shared" si="9"/>
        <v>0</v>
      </c>
      <c r="Y37" s="45">
        <f t="shared" si="10"/>
        <v>0</v>
      </c>
      <c r="Z37" s="45">
        <f t="shared" si="11"/>
        <v>0</v>
      </c>
      <c r="AA37" s="55">
        <v>0</v>
      </c>
      <c r="AB37" s="45">
        <f t="shared" si="12"/>
        <v>0</v>
      </c>
      <c r="AC37" s="50">
        <v>0</v>
      </c>
      <c r="AD37" s="45">
        <f t="shared" si="13"/>
        <v>0</v>
      </c>
      <c r="AE37" s="45">
        <f t="shared" si="13"/>
        <v>0</v>
      </c>
      <c r="AF37" s="45">
        <f t="shared" si="19"/>
        <v>769</v>
      </c>
      <c r="AG37" s="45">
        <f t="shared" si="14"/>
        <v>0</v>
      </c>
      <c r="AH37" s="45">
        <f t="shared" si="20"/>
        <v>761</v>
      </c>
      <c r="AI37" s="45">
        <f t="shared" si="15"/>
        <v>0</v>
      </c>
      <c r="AJ37" s="46">
        <f t="shared" si="21"/>
        <v>761</v>
      </c>
      <c r="AK37" s="18"/>
      <c r="AL37" s="24">
        <f t="shared" si="1"/>
        <v>0</v>
      </c>
      <c r="AM37" s="47">
        <f t="shared" si="22"/>
        <v>-747</v>
      </c>
    </row>
    <row r="38" spans="1:39" x14ac:dyDescent="0.2">
      <c r="A38" s="67">
        <f t="shared" si="16"/>
        <v>36584</v>
      </c>
      <c r="B38" s="13">
        <v>1829</v>
      </c>
      <c r="C38" s="63">
        <v>0</v>
      </c>
      <c r="D38" s="54">
        <f t="shared" si="2"/>
        <v>1808</v>
      </c>
      <c r="E38" s="37">
        <f t="shared" si="3"/>
        <v>696</v>
      </c>
      <c r="F38" s="99">
        <f>670</f>
        <v>670</v>
      </c>
      <c r="G38" s="38">
        <f t="shared" si="4"/>
        <v>0</v>
      </c>
      <c r="H38" s="38">
        <v>0</v>
      </c>
      <c r="I38" s="103">
        <f>763</f>
        <v>763</v>
      </c>
      <c r="J38" s="49">
        <f t="shared" si="4"/>
        <v>0</v>
      </c>
      <c r="K38" s="49">
        <v>0</v>
      </c>
      <c r="L38" s="38">
        <f t="shared" si="0"/>
        <v>696</v>
      </c>
      <c r="M38" s="38">
        <f t="shared" si="5"/>
        <v>1433</v>
      </c>
      <c r="N38" s="39">
        <f t="shared" si="17"/>
        <v>1704</v>
      </c>
      <c r="O38" s="19"/>
      <c r="P38" s="41">
        <f t="shared" si="6"/>
        <v>0</v>
      </c>
      <c r="Q38" s="42">
        <v>0</v>
      </c>
      <c r="R38" s="110">
        <v>375</v>
      </c>
      <c r="S38" s="42">
        <f t="shared" si="7"/>
        <v>0</v>
      </c>
      <c r="T38" s="42">
        <v>0</v>
      </c>
      <c r="U38" s="42">
        <f t="shared" si="8"/>
        <v>375</v>
      </c>
      <c r="V38" s="43">
        <f t="shared" si="18"/>
        <v>375</v>
      </c>
      <c r="W38" s="19"/>
      <c r="X38" s="44">
        <f t="shared" si="9"/>
        <v>0</v>
      </c>
      <c r="Y38" s="45">
        <f t="shared" si="10"/>
        <v>0</v>
      </c>
      <c r="Z38" s="45">
        <f t="shared" si="11"/>
        <v>0</v>
      </c>
      <c r="AA38" s="55">
        <v>0</v>
      </c>
      <c r="AB38" s="45">
        <f t="shared" si="12"/>
        <v>0</v>
      </c>
      <c r="AC38" s="50">
        <v>0</v>
      </c>
      <c r="AD38" s="45">
        <f t="shared" si="13"/>
        <v>0</v>
      </c>
      <c r="AE38" s="45">
        <f t="shared" si="13"/>
        <v>0</v>
      </c>
      <c r="AF38" s="45">
        <f t="shared" si="19"/>
        <v>769</v>
      </c>
      <c r="AG38" s="45">
        <f t="shared" si="14"/>
        <v>0</v>
      </c>
      <c r="AH38" s="45">
        <f t="shared" si="20"/>
        <v>761</v>
      </c>
      <c r="AI38" s="45">
        <f t="shared" si="15"/>
        <v>0</v>
      </c>
      <c r="AJ38" s="46">
        <f t="shared" si="21"/>
        <v>761</v>
      </c>
      <c r="AK38" s="18"/>
      <c r="AL38" s="24">
        <f t="shared" si="1"/>
        <v>0</v>
      </c>
      <c r="AM38" s="47">
        <f t="shared" si="22"/>
        <v>-747</v>
      </c>
    </row>
    <row r="39" spans="1:39" x14ac:dyDescent="0.2">
      <c r="A39" s="67">
        <f t="shared" si="16"/>
        <v>36585</v>
      </c>
      <c r="B39" s="13">
        <v>1829</v>
      </c>
      <c r="C39" s="63">
        <v>0</v>
      </c>
      <c r="D39" s="54">
        <f t="shared" si="2"/>
        <v>1808</v>
      </c>
      <c r="E39" s="37">
        <f t="shared" si="3"/>
        <v>696</v>
      </c>
      <c r="F39" s="99">
        <f>670</f>
        <v>670</v>
      </c>
      <c r="G39" s="38">
        <f t="shared" si="4"/>
        <v>0</v>
      </c>
      <c r="H39" s="38">
        <v>0</v>
      </c>
      <c r="I39" s="103">
        <f>763</f>
        <v>763</v>
      </c>
      <c r="J39" s="49">
        <f t="shared" si="4"/>
        <v>0</v>
      </c>
      <c r="K39" s="49">
        <v>0</v>
      </c>
      <c r="L39" s="38">
        <f t="shared" si="0"/>
        <v>696</v>
      </c>
      <c r="M39" s="38">
        <f t="shared" si="5"/>
        <v>1433</v>
      </c>
      <c r="N39" s="39">
        <f t="shared" si="17"/>
        <v>1704</v>
      </c>
      <c r="O39" s="19"/>
      <c r="P39" s="41">
        <f t="shared" si="6"/>
        <v>0</v>
      </c>
      <c r="Q39" s="42">
        <v>0</v>
      </c>
      <c r="R39" s="110">
        <v>375</v>
      </c>
      <c r="S39" s="42">
        <f t="shared" si="7"/>
        <v>0</v>
      </c>
      <c r="T39" s="42">
        <v>0</v>
      </c>
      <c r="U39" s="42">
        <f t="shared" si="8"/>
        <v>375</v>
      </c>
      <c r="V39" s="43">
        <f t="shared" si="18"/>
        <v>375</v>
      </c>
      <c r="W39" s="19"/>
      <c r="X39" s="44">
        <f t="shared" si="9"/>
        <v>0</v>
      </c>
      <c r="Y39" s="45">
        <f t="shared" si="10"/>
        <v>0</v>
      </c>
      <c r="Z39" s="45">
        <f t="shared" si="11"/>
        <v>0</v>
      </c>
      <c r="AA39" s="55">
        <v>0</v>
      </c>
      <c r="AB39" s="45">
        <f t="shared" si="12"/>
        <v>0</v>
      </c>
      <c r="AC39" s="50">
        <v>0</v>
      </c>
      <c r="AD39" s="45">
        <f t="shared" si="13"/>
        <v>0</v>
      </c>
      <c r="AE39" s="45">
        <f t="shared" si="13"/>
        <v>0</v>
      </c>
      <c r="AF39" s="45">
        <f t="shared" si="19"/>
        <v>769</v>
      </c>
      <c r="AG39" s="45">
        <f t="shared" si="14"/>
        <v>0</v>
      </c>
      <c r="AH39" s="45">
        <f t="shared" si="20"/>
        <v>761</v>
      </c>
      <c r="AI39" s="45">
        <f t="shared" si="15"/>
        <v>0</v>
      </c>
      <c r="AJ39" s="46">
        <f t="shared" si="21"/>
        <v>761</v>
      </c>
      <c r="AK39" s="18"/>
      <c r="AL39" s="24">
        <f t="shared" si="1"/>
        <v>0</v>
      </c>
      <c r="AM39" s="47">
        <f t="shared" si="22"/>
        <v>-747</v>
      </c>
    </row>
    <row r="40" spans="1:39" x14ac:dyDescent="0.2">
      <c r="A40" s="67"/>
      <c r="B40" s="13">
        <v>0</v>
      </c>
      <c r="C40" s="63">
        <v>0</v>
      </c>
      <c r="D40" s="54">
        <f t="shared" si="2"/>
        <v>0</v>
      </c>
      <c r="E40" s="37">
        <f t="shared" si="3"/>
        <v>0</v>
      </c>
      <c r="F40" s="99">
        <v>0</v>
      </c>
      <c r="G40" s="38">
        <f t="shared" si="4"/>
        <v>0</v>
      </c>
      <c r="H40" s="38">
        <v>0</v>
      </c>
      <c r="I40" s="103">
        <v>0</v>
      </c>
      <c r="J40" s="49">
        <f t="shared" si="4"/>
        <v>0</v>
      </c>
      <c r="K40" s="49">
        <v>0</v>
      </c>
      <c r="L40" s="38">
        <f t="shared" si="0"/>
        <v>0</v>
      </c>
      <c r="M40" s="38">
        <f t="shared" si="5"/>
        <v>0</v>
      </c>
      <c r="N40" s="39">
        <v>0</v>
      </c>
      <c r="O40" s="19"/>
      <c r="P40" s="41">
        <f t="shared" si="6"/>
        <v>0</v>
      </c>
      <c r="Q40" s="42">
        <v>0</v>
      </c>
      <c r="R40" s="110">
        <v>0</v>
      </c>
      <c r="S40" s="42">
        <f t="shared" si="7"/>
        <v>0</v>
      </c>
      <c r="T40" s="42">
        <v>0</v>
      </c>
      <c r="U40" s="42">
        <f t="shared" si="8"/>
        <v>0</v>
      </c>
      <c r="V40" s="43">
        <v>0</v>
      </c>
      <c r="W40" s="19"/>
      <c r="X40" s="44">
        <f t="shared" si="9"/>
        <v>0</v>
      </c>
      <c r="Y40" s="45">
        <f t="shared" si="10"/>
        <v>0</v>
      </c>
      <c r="Z40" s="45">
        <f t="shared" si="11"/>
        <v>0</v>
      </c>
      <c r="AA40" s="55">
        <v>0</v>
      </c>
      <c r="AB40" s="45">
        <f t="shared" si="12"/>
        <v>0</v>
      </c>
      <c r="AC40" s="50">
        <v>0</v>
      </c>
      <c r="AD40" s="45">
        <f t="shared" si="13"/>
        <v>0</v>
      </c>
      <c r="AE40" s="45">
        <f t="shared" si="13"/>
        <v>0</v>
      </c>
      <c r="AF40" s="45">
        <v>0</v>
      </c>
      <c r="AG40" s="45">
        <f t="shared" si="14"/>
        <v>0</v>
      </c>
      <c r="AH40" s="45">
        <v>0</v>
      </c>
      <c r="AI40" s="45">
        <f t="shared" si="15"/>
        <v>0</v>
      </c>
      <c r="AJ40" s="46">
        <v>0</v>
      </c>
      <c r="AK40" s="18"/>
      <c r="AL40" s="24">
        <f t="shared" si="1"/>
        <v>0</v>
      </c>
      <c r="AM40" s="47">
        <v>0</v>
      </c>
    </row>
    <row r="41" spans="1:39" x14ac:dyDescent="0.2">
      <c r="A41" s="67"/>
      <c r="B41" s="13">
        <v>0</v>
      </c>
      <c r="C41" s="63">
        <v>0</v>
      </c>
      <c r="D41" s="54">
        <f t="shared" si="2"/>
        <v>0</v>
      </c>
      <c r="E41" s="37">
        <f>ROUND(F41/0.962,0)</f>
        <v>0</v>
      </c>
      <c r="F41" s="99">
        <v>0</v>
      </c>
      <c r="G41" s="38">
        <f>ROUND(H41/0.984,0)</f>
        <v>0</v>
      </c>
      <c r="H41" s="38">
        <v>0</v>
      </c>
      <c r="I41" s="103">
        <v>0</v>
      </c>
      <c r="J41" s="49">
        <f>ROUND(K41/0.984,0)</f>
        <v>0</v>
      </c>
      <c r="K41" s="49">
        <v>0</v>
      </c>
      <c r="L41" s="38">
        <f t="shared" si="0"/>
        <v>0</v>
      </c>
      <c r="M41" s="38">
        <f t="shared" si="5"/>
        <v>0</v>
      </c>
      <c r="N41" s="39">
        <v>0</v>
      </c>
      <c r="O41" s="19"/>
      <c r="P41" s="41">
        <f>ROUND(Q41/0.9691,0)</f>
        <v>0</v>
      </c>
      <c r="Q41" s="42">
        <v>0</v>
      </c>
      <c r="R41" s="110">
        <v>0</v>
      </c>
      <c r="S41" s="42">
        <f>ROUND(T41/0.99,0)</f>
        <v>0</v>
      </c>
      <c r="T41" s="42">
        <v>0</v>
      </c>
      <c r="U41" s="42">
        <f t="shared" si="8"/>
        <v>0</v>
      </c>
      <c r="V41" s="43">
        <v>0</v>
      </c>
      <c r="W41" s="19"/>
      <c r="X41" s="44">
        <f>ROUND(Y41/0.983,0)</f>
        <v>0</v>
      </c>
      <c r="Y41" s="45">
        <f>ROUND(Z41/0.99,0)</f>
        <v>0</v>
      </c>
      <c r="Z41" s="45">
        <f>ROUND(AA41/0.9825,0)</f>
        <v>0</v>
      </c>
      <c r="AA41" s="55">
        <v>0</v>
      </c>
      <c r="AB41" s="45">
        <f>ROUND(AC41/0.9905,0)</f>
        <v>0</v>
      </c>
      <c r="AC41" s="50">
        <v>0</v>
      </c>
      <c r="AD41" s="45">
        <f>X41+AB41</f>
        <v>0</v>
      </c>
      <c r="AE41" s="45">
        <f>Y41+AC41</f>
        <v>0</v>
      </c>
      <c r="AF41" s="45">
        <f>AF40</f>
        <v>0</v>
      </c>
      <c r="AG41" s="45">
        <f>Z41</f>
        <v>0</v>
      </c>
      <c r="AH41" s="45">
        <f>AH40</f>
        <v>0</v>
      </c>
      <c r="AI41" s="45">
        <f>AA41</f>
        <v>0</v>
      </c>
      <c r="AJ41" s="46">
        <f>AJ40</f>
        <v>0</v>
      </c>
      <c r="AK41" s="18"/>
      <c r="AL41" s="24">
        <f>H41+T41+AC41</f>
        <v>0</v>
      </c>
      <c r="AM41" s="47">
        <f>AM40</f>
        <v>0</v>
      </c>
    </row>
    <row r="42" spans="1:39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4"/>
      <c r="V42" s="15"/>
      <c r="W42" s="19"/>
      <c r="X42" s="1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5"/>
      <c r="AK42" s="18"/>
      <c r="AL42" s="23"/>
      <c r="AM42" s="15"/>
    </row>
    <row r="43" spans="1:39" x14ac:dyDescent="0.2">
      <c r="A43" s="57" t="s">
        <v>20</v>
      </c>
      <c r="B43" s="58">
        <f>SUM(B11:B42)</f>
        <v>51178</v>
      </c>
      <c r="C43" s="59">
        <f>SUM(C11:C42)</f>
        <v>23269</v>
      </c>
      <c r="D43" s="60">
        <f>SUM(D11:D42)</f>
        <v>50389</v>
      </c>
      <c r="E43" s="58"/>
      <c r="F43" s="59">
        <f>SUM(F11:F42)</f>
        <v>18547</v>
      </c>
      <c r="G43" s="59"/>
      <c r="H43" s="59">
        <f>SUM(H11:H42)</f>
        <v>0</v>
      </c>
      <c r="I43" s="108">
        <f>SUM(I11:I42)</f>
        <v>20967</v>
      </c>
      <c r="J43" s="59"/>
      <c r="K43" s="59">
        <f>SUM(K11:K42)</f>
        <v>0</v>
      </c>
      <c r="L43" s="59">
        <f>SUM(L11:L42)</f>
        <v>19268</v>
      </c>
      <c r="M43" s="59">
        <f>SUM(M11:M42)</f>
        <v>39514</v>
      </c>
      <c r="N43" s="60">
        <f>SUM(N11:N42)</f>
        <v>49416</v>
      </c>
      <c r="O43" s="61"/>
      <c r="P43" s="58"/>
      <c r="Q43" s="59">
        <f>SUM(Q11:Q42)</f>
        <v>0</v>
      </c>
      <c r="R43" s="59">
        <f>SUM(R11:R42)</f>
        <v>10875</v>
      </c>
      <c r="S43" s="59"/>
      <c r="T43" s="59">
        <f>SUM(T11:T42)</f>
        <v>0</v>
      </c>
      <c r="U43" s="59">
        <f>SUM(U11:U42)</f>
        <v>10875</v>
      </c>
      <c r="V43" s="60">
        <f>SUM(V11:V42)</f>
        <v>10875</v>
      </c>
      <c r="W43" s="61"/>
      <c r="X43" s="58">
        <f>SUM(X11:X42)</f>
        <v>0</v>
      </c>
      <c r="Y43" s="59">
        <f>SUM(Y11:Y42)</f>
        <v>0</v>
      </c>
      <c r="Z43" s="59">
        <f>SUM(Z11:Z42)</f>
        <v>0</v>
      </c>
      <c r="AA43" s="59">
        <f>SUM(AA11:AA42)</f>
        <v>0</v>
      </c>
      <c r="AB43" s="59"/>
      <c r="AC43" s="59">
        <f t="shared" ref="AC43:AH43" si="23">SUM(AC11:AC42)</f>
        <v>0</v>
      </c>
      <c r="AD43" s="59">
        <f t="shared" si="23"/>
        <v>0</v>
      </c>
      <c r="AE43" s="59">
        <f t="shared" si="23"/>
        <v>0</v>
      </c>
      <c r="AF43" s="59">
        <f t="shared" si="23"/>
        <v>22301</v>
      </c>
      <c r="AG43" s="59">
        <f t="shared" si="23"/>
        <v>0</v>
      </c>
      <c r="AH43" s="59">
        <f t="shared" si="23"/>
        <v>22069</v>
      </c>
      <c r="AI43" s="59">
        <f>SUM(AI11:AI41)</f>
        <v>0</v>
      </c>
      <c r="AJ43" s="60">
        <f>SUM(AJ11:AJ41)</f>
        <v>22069</v>
      </c>
      <c r="AK43" s="57"/>
      <c r="AL43" s="62">
        <f>SUM(AL11:AL42)</f>
        <v>0</v>
      </c>
      <c r="AM43" s="60">
        <f>SUM(AM11:AM42)</f>
        <v>-21663</v>
      </c>
    </row>
    <row r="44" spans="1:39" x14ac:dyDescent="0.2">
      <c r="G44" s="69" t="s">
        <v>40</v>
      </c>
      <c r="H44" s="68">
        <f>H43*0.9787</f>
        <v>0</v>
      </c>
      <c r="I44" s="109">
        <f>I43/0.962</f>
        <v>21795.218295218296</v>
      </c>
      <c r="S44" s="69" t="s">
        <v>40</v>
      </c>
      <c r="T44" s="68">
        <f>T43*0.9787</f>
        <v>0</v>
      </c>
      <c r="AB44" s="69" t="s">
        <v>40</v>
      </c>
      <c r="AC44" s="68">
        <f>AC43*0.9787</f>
        <v>0</v>
      </c>
    </row>
    <row r="45" spans="1:39" ht="13.5" thickBot="1" x14ac:dyDescent="0.25">
      <c r="R45" s="68">
        <f>R43/0.969</f>
        <v>11222.910216718266</v>
      </c>
    </row>
    <row r="46" spans="1:39" ht="13.5" thickTop="1" x14ac:dyDescent="0.2">
      <c r="C46" s="70" t="s">
        <v>41</v>
      </c>
      <c r="D46" s="71"/>
      <c r="E46" s="71"/>
      <c r="F46" s="72">
        <v>36557</v>
      </c>
      <c r="G46" s="73">
        <v>36585</v>
      </c>
    </row>
    <row r="47" spans="1:39" x14ac:dyDescent="0.2">
      <c r="C47" s="74"/>
      <c r="D47" s="14"/>
      <c r="E47" s="14"/>
      <c r="F47" s="14"/>
      <c r="G47" s="75"/>
    </row>
    <row r="48" spans="1:39" x14ac:dyDescent="0.2">
      <c r="C48" s="76"/>
      <c r="D48" s="77"/>
      <c r="E48" s="77" t="s">
        <v>42</v>
      </c>
      <c r="F48" s="111">
        <v>30440</v>
      </c>
      <c r="G48" s="81">
        <f>(F48+H44)-I44</f>
        <v>8644.7817047817043</v>
      </c>
    </row>
    <row r="49" spans="3:8" x14ac:dyDescent="0.2">
      <c r="C49" s="74"/>
      <c r="D49" s="14"/>
      <c r="E49" s="14"/>
      <c r="F49" s="14"/>
      <c r="G49" s="75"/>
    </row>
    <row r="50" spans="3:8" x14ac:dyDescent="0.2">
      <c r="C50" s="76"/>
      <c r="D50" s="77"/>
      <c r="E50" s="77" t="s">
        <v>43</v>
      </c>
      <c r="F50" s="80">
        <v>38824</v>
      </c>
      <c r="G50" s="81">
        <f>F50+(T44+AC44)-R45</f>
        <v>27601.089783281735</v>
      </c>
    </row>
    <row r="51" spans="3:8" ht="13.5" thickBot="1" x14ac:dyDescent="0.25">
      <c r="C51" s="76"/>
      <c r="D51" s="77"/>
      <c r="E51" s="77"/>
      <c r="F51" s="85"/>
      <c r="G51" s="84"/>
    </row>
    <row r="52" spans="3:8" ht="13.5" thickBot="1" x14ac:dyDescent="0.25">
      <c r="C52" s="78"/>
      <c r="D52" s="79"/>
      <c r="E52" s="83" t="s">
        <v>44</v>
      </c>
      <c r="F52" s="86">
        <f>SUM(F48:F51)</f>
        <v>69264</v>
      </c>
      <c r="G52" s="82">
        <f>SUM(G48:G51)</f>
        <v>36245.871488063436</v>
      </c>
    </row>
    <row r="53" spans="3:8" ht="13.5" thickTop="1" x14ac:dyDescent="0.2">
      <c r="E53" s="69" t="s">
        <v>75</v>
      </c>
      <c r="F53" s="112">
        <f>F52-H53</f>
        <v>58052</v>
      </c>
      <c r="H53" s="1">
        <v>11212</v>
      </c>
    </row>
    <row r="54" spans="3:8" x14ac:dyDescent="0.2">
      <c r="E54" s="69" t="s">
        <v>76</v>
      </c>
      <c r="F54" s="113">
        <f>F52-H54</f>
        <v>35627</v>
      </c>
      <c r="H54" s="1">
        <v>33637</v>
      </c>
    </row>
    <row r="55" spans="3:8" x14ac:dyDescent="0.2">
      <c r="C55" s="1" t="s">
        <v>77</v>
      </c>
      <c r="F55" s="1">
        <f>G52-F53</f>
        <v>-21806.128511936564</v>
      </c>
    </row>
  </sheetData>
  <pageMargins left="0.75" right="0.75" top="1" bottom="1" header="0.5" footer="0.5"/>
  <pageSetup paperSize="5" scale="45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5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H44" sqref="H44"/>
    </sheetView>
  </sheetViews>
  <sheetFormatPr defaultRowHeight="12.75" x14ac:dyDescent="0.2"/>
  <cols>
    <col min="1" max="1" width="8.42578125" customWidth="1"/>
    <col min="2" max="2" width="10" style="1" customWidth="1"/>
    <col min="3" max="3" width="10.5703125" style="1" customWidth="1"/>
    <col min="4" max="4" width="10.28515625" style="1" customWidth="1"/>
    <col min="5" max="5" width="7.85546875" style="1" customWidth="1"/>
    <col min="6" max="6" width="10" style="1" customWidth="1"/>
    <col min="7" max="7" width="11.5703125" style="1" customWidth="1"/>
    <col min="8" max="8" width="10" style="1" customWidth="1"/>
    <col min="9" max="10" width="7.85546875" style="1" customWidth="1"/>
    <col min="11" max="11" width="9.7109375" style="1" customWidth="1"/>
    <col min="12" max="12" width="10" style="1" customWidth="1"/>
    <col min="13" max="13" width="10.28515625" style="1" customWidth="1"/>
    <col min="14" max="14" width="1" style="1" customWidth="1"/>
    <col min="15" max="20" width="7.85546875" style="1" customWidth="1"/>
    <col min="21" max="21" width="0.85546875" style="1" customWidth="1"/>
    <col min="22" max="29" width="7.85546875" style="1" customWidth="1"/>
    <col min="30" max="30" width="10.5703125" style="1" customWidth="1"/>
    <col min="31" max="31" width="7.85546875" style="1" customWidth="1"/>
    <col min="32" max="32" width="11.28515625" style="1" customWidth="1"/>
    <col min="33" max="33" width="8.5703125" style="1" customWidth="1"/>
    <col min="34" max="34" width="11.42578125" style="1" customWidth="1"/>
    <col min="35" max="35" width="1.28515625" customWidth="1"/>
    <col min="36" max="36" width="10.140625" customWidth="1"/>
    <col min="37" max="37" width="10.5703125" style="1" customWidth="1"/>
  </cols>
  <sheetData>
    <row r="1" spans="1:37" ht="15.75" x14ac:dyDescent="0.25">
      <c r="A1" s="2" t="s">
        <v>34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35</v>
      </c>
      <c r="F5" s="14"/>
      <c r="G5" s="66" t="s">
        <v>36</v>
      </c>
      <c r="H5" s="14"/>
      <c r="I5" s="14"/>
      <c r="J5" s="14"/>
      <c r="K5" s="14"/>
      <c r="L5" s="14"/>
      <c r="M5" s="15"/>
      <c r="N5" s="19"/>
      <c r="O5" s="5" t="s">
        <v>39</v>
      </c>
      <c r="P5" s="14"/>
      <c r="Q5" s="66" t="s">
        <v>37</v>
      </c>
      <c r="R5" s="14"/>
      <c r="S5" s="14"/>
      <c r="T5" s="15"/>
      <c r="U5" s="19"/>
      <c r="V5" s="5" t="s">
        <v>38</v>
      </c>
      <c r="W5" s="33"/>
      <c r="X5" s="33"/>
      <c r="Y5" s="14"/>
      <c r="Z5" s="14"/>
      <c r="AA5" s="14"/>
      <c r="AB5" s="14"/>
      <c r="AC5" s="14"/>
      <c r="AD5" s="66" t="s">
        <v>37</v>
      </c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">
      <c r="A11" s="67">
        <v>36342</v>
      </c>
      <c r="B11" s="13">
        <v>550</v>
      </c>
      <c r="C11" s="63">
        <v>550</v>
      </c>
      <c r="D11" s="54">
        <f>F11+P11+Y11</f>
        <v>550</v>
      </c>
      <c r="E11" s="37">
        <f>ROUND(F11/0.962,0)</f>
        <v>572</v>
      </c>
      <c r="F11" s="40">
        <v>550</v>
      </c>
      <c r="G11" s="38">
        <f>ROUND(H11/0.984,0)</f>
        <v>744</v>
      </c>
      <c r="H11" s="38">
        <v>732</v>
      </c>
      <c r="I11" s="49">
        <f>ROUND(J11/0.984,0)</f>
        <v>0</v>
      </c>
      <c r="J11" s="49">
        <v>0</v>
      </c>
      <c r="K11" s="38">
        <f>E11+G11+I11</f>
        <v>1316</v>
      </c>
      <c r="L11" s="38">
        <f>F11+H11+J11</f>
        <v>1282</v>
      </c>
      <c r="M11" s="39">
        <v>1284</v>
      </c>
      <c r="N11" s="19"/>
      <c r="O11" s="41">
        <f>ROUND(P11/0.9737,0)</f>
        <v>0</v>
      </c>
      <c r="P11" s="42">
        <v>0</v>
      </c>
      <c r="Q11" s="42">
        <f>ROUND(R11/0.99,0)</f>
        <v>260</v>
      </c>
      <c r="R11" s="42">
        <v>257</v>
      </c>
      <c r="S11" s="42">
        <f>P11+R11</f>
        <v>257</v>
      </c>
      <c r="T11" s="43">
        <v>282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0</v>
      </c>
      <c r="AA11" s="50">
        <v>0</v>
      </c>
      <c r="AB11" s="45">
        <f>V11+Z11</f>
        <v>0</v>
      </c>
      <c r="AC11" s="45">
        <f>W11+AA11</f>
        <v>0</v>
      </c>
      <c r="AD11" s="45">
        <v>579</v>
      </c>
      <c r="AE11" s="45">
        <f>X11</f>
        <v>0</v>
      </c>
      <c r="AF11" s="45">
        <v>573</v>
      </c>
      <c r="AG11" s="45">
        <f>Y11</f>
        <v>0</v>
      </c>
      <c r="AH11" s="46">
        <v>573</v>
      </c>
      <c r="AI11" s="18"/>
      <c r="AJ11" s="24">
        <f>H11+R11+AA11</f>
        <v>989</v>
      </c>
      <c r="AK11" s="47">
        <v>1092</v>
      </c>
    </row>
    <row r="12" spans="1:37" x14ac:dyDescent="0.2">
      <c r="A12" s="67">
        <f>A11+1</f>
        <v>36343</v>
      </c>
      <c r="B12" s="13">
        <v>489</v>
      </c>
      <c r="C12" s="63">
        <v>489</v>
      </c>
      <c r="D12" s="54">
        <f t="shared" ref="D12:D41" si="0">F12+P12+Y12</f>
        <v>489</v>
      </c>
      <c r="E12" s="37">
        <f t="shared" ref="E12:E41" si="1">ROUND(F12/0.962,0)</f>
        <v>508</v>
      </c>
      <c r="F12" s="40">
        <v>489</v>
      </c>
      <c r="G12" s="38">
        <f t="shared" ref="G12:I41" si="2">ROUND(H12/0.984,0)</f>
        <v>807</v>
      </c>
      <c r="H12" s="38">
        <v>794</v>
      </c>
      <c r="I12" s="49">
        <f t="shared" si="2"/>
        <v>0</v>
      </c>
      <c r="J12" s="49">
        <v>0</v>
      </c>
      <c r="K12" s="38">
        <f t="shared" ref="K12:L41" si="3">E12+G12+I12</f>
        <v>1315</v>
      </c>
      <c r="L12" s="38">
        <f t="shared" si="3"/>
        <v>1283</v>
      </c>
      <c r="M12" s="39">
        <f>M11</f>
        <v>1284</v>
      </c>
      <c r="N12" s="19"/>
      <c r="O12" s="41">
        <f t="shared" ref="O12:O41" si="4">ROUND(P12/0.9737,0)</f>
        <v>0</v>
      </c>
      <c r="P12" s="42">
        <v>0</v>
      </c>
      <c r="Q12" s="42">
        <f t="shared" ref="Q12:Q40" si="5">ROUND(R12/0.99,0)</f>
        <v>260</v>
      </c>
      <c r="R12" s="42">
        <v>257</v>
      </c>
      <c r="S12" s="42">
        <f t="shared" ref="S12:S40" si="6">P12+R12</f>
        <v>257</v>
      </c>
      <c r="T12" s="43">
        <f>T11</f>
        <v>282</v>
      </c>
      <c r="U12" s="19"/>
      <c r="V12" s="44">
        <f t="shared" ref="V12:V41" si="7">ROUND(W12/0.983,0)</f>
        <v>0</v>
      </c>
      <c r="W12" s="45">
        <f t="shared" ref="W12:W41" si="8">ROUND(X12/0.99,0)</f>
        <v>0</v>
      </c>
      <c r="X12" s="45">
        <f t="shared" ref="X12:X41" si="9">ROUND(Y12/0.9809,0)</f>
        <v>0</v>
      </c>
      <c r="Y12" s="55">
        <v>0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0</v>
      </c>
      <c r="AC12" s="45">
        <f t="shared" si="11"/>
        <v>0</v>
      </c>
      <c r="AD12" s="45">
        <f>AD11</f>
        <v>579</v>
      </c>
      <c r="AE12" s="45">
        <f t="shared" ref="AE12:AE40" si="12">X12</f>
        <v>0</v>
      </c>
      <c r="AF12" s="45">
        <f>AF11</f>
        <v>573</v>
      </c>
      <c r="AG12" s="45">
        <f t="shared" ref="AG12:AG40" si="13">Y12</f>
        <v>0</v>
      </c>
      <c r="AH12" s="46">
        <f>AH11</f>
        <v>573</v>
      </c>
      <c r="AI12" s="18"/>
      <c r="AJ12" s="24">
        <f t="shared" ref="AJ12:AJ41" si="14">H12+R12+AA12</f>
        <v>1051</v>
      </c>
      <c r="AK12" s="47">
        <v>1092</v>
      </c>
    </row>
    <row r="13" spans="1:37" x14ac:dyDescent="0.2">
      <c r="A13" s="67">
        <f t="shared" ref="A13:A41" si="15">A12+1</f>
        <v>36344</v>
      </c>
      <c r="B13" s="13">
        <v>423</v>
      </c>
      <c r="C13" s="63">
        <v>423</v>
      </c>
      <c r="D13" s="54">
        <f t="shared" si="0"/>
        <v>423</v>
      </c>
      <c r="E13" s="37">
        <f t="shared" si="1"/>
        <v>440</v>
      </c>
      <c r="F13" s="40">
        <v>423</v>
      </c>
      <c r="G13" s="38">
        <f t="shared" si="2"/>
        <v>849</v>
      </c>
      <c r="H13" s="38">
        <v>835</v>
      </c>
      <c r="I13" s="49">
        <f t="shared" si="2"/>
        <v>26</v>
      </c>
      <c r="J13" s="49">
        <v>26</v>
      </c>
      <c r="K13" s="38">
        <f t="shared" si="3"/>
        <v>1315</v>
      </c>
      <c r="L13" s="38">
        <f t="shared" si="3"/>
        <v>1284</v>
      </c>
      <c r="M13" s="39">
        <f t="shared" ref="M13:M41" si="16">M12</f>
        <v>1284</v>
      </c>
      <c r="N13" s="19"/>
      <c r="O13" s="41">
        <f t="shared" si="4"/>
        <v>0</v>
      </c>
      <c r="P13" s="42">
        <v>0</v>
      </c>
      <c r="Q13" s="42">
        <f t="shared" si="5"/>
        <v>260</v>
      </c>
      <c r="R13" s="42">
        <v>257</v>
      </c>
      <c r="S13" s="42">
        <f t="shared" si="6"/>
        <v>257</v>
      </c>
      <c r="T13" s="43">
        <f t="shared" ref="T13:T40" si="17">T12</f>
        <v>282</v>
      </c>
      <c r="U13" s="19"/>
      <c r="V13" s="44">
        <f t="shared" si="7"/>
        <v>0</v>
      </c>
      <c r="W13" s="45">
        <f t="shared" si="8"/>
        <v>0</v>
      </c>
      <c r="X13" s="45">
        <f t="shared" si="9"/>
        <v>0</v>
      </c>
      <c r="Y13" s="55">
        <v>0</v>
      </c>
      <c r="Z13" s="45">
        <f t="shared" si="10"/>
        <v>0</v>
      </c>
      <c r="AA13" s="50">
        <v>0</v>
      </c>
      <c r="AB13" s="45">
        <f t="shared" si="11"/>
        <v>0</v>
      </c>
      <c r="AC13" s="45">
        <f t="shared" si="11"/>
        <v>0</v>
      </c>
      <c r="AD13" s="45">
        <f t="shared" ref="AD13:AD40" si="18">AD12</f>
        <v>579</v>
      </c>
      <c r="AE13" s="45">
        <f t="shared" si="12"/>
        <v>0</v>
      </c>
      <c r="AF13" s="45">
        <f t="shared" ref="AF13:AF40" si="19">AF12</f>
        <v>573</v>
      </c>
      <c r="AG13" s="45">
        <f t="shared" si="13"/>
        <v>0</v>
      </c>
      <c r="AH13" s="46">
        <f t="shared" ref="AH13:AH40" si="20">AH12</f>
        <v>573</v>
      </c>
      <c r="AI13" s="18"/>
      <c r="AJ13" s="24">
        <f t="shared" si="14"/>
        <v>1092</v>
      </c>
      <c r="AK13" s="47">
        <v>1092</v>
      </c>
    </row>
    <row r="14" spans="1:37" x14ac:dyDescent="0.2">
      <c r="A14" s="67">
        <f t="shared" si="15"/>
        <v>36345</v>
      </c>
      <c r="B14" s="13">
        <v>423</v>
      </c>
      <c r="C14" s="63">
        <v>423</v>
      </c>
      <c r="D14" s="54">
        <f t="shared" si="0"/>
        <v>423</v>
      </c>
      <c r="E14" s="37">
        <f t="shared" si="1"/>
        <v>440</v>
      </c>
      <c r="F14" s="40">
        <v>423</v>
      </c>
      <c r="G14" s="38">
        <f t="shared" si="2"/>
        <v>849</v>
      </c>
      <c r="H14" s="38">
        <v>835</v>
      </c>
      <c r="I14" s="49">
        <f t="shared" si="2"/>
        <v>26</v>
      </c>
      <c r="J14" s="49">
        <v>26</v>
      </c>
      <c r="K14" s="38">
        <f t="shared" si="3"/>
        <v>1315</v>
      </c>
      <c r="L14" s="38">
        <f t="shared" si="3"/>
        <v>1284</v>
      </c>
      <c r="M14" s="39">
        <f t="shared" si="16"/>
        <v>1284</v>
      </c>
      <c r="N14" s="19"/>
      <c r="O14" s="41">
        <f t="shared" si="4"/>
        <v>0</v>
      </c>
      <c r="P14" s="42">
        <v>0</v>
      </c>
      <c r="Q14" s="42">
        <f t="shared" si="5"/>
        <v>260</v>
      </c>
      <c r="R14" s="42">
        <v>257</v>
      </c>
      <c r="S14" s="42">
        <f t="shared" si="6"/>
        <v>257</v>
      </c>
      <c r="T14" s="43">
        <f t="shared" si="17"/>
        <v>282</v>
      </c>
      <c r="U14" s="19"/>
      <c r="V14" s="44">
        <f t="shared" si="7"/>
        <v>0</v>
      </c>
      <c r="W14" s="45">
        <f t="shared" si="8"/>
        <v>0</v>
      </c>
      <c r="X14" s="45">
        <f t="shared" si="9"/>
        <v>0</v>
      </c>
      <c r="Y14" s="55">
        <v>0</v>
      </c>
      <c r="Z14" s="45">
        <f t="shared" si="10"/>
        <v>0</v>
      </c>
      <c r="AA14" s="50">
        <v>0</v>
      </c>
      <c r="AB14" s="45">
        <f t="shared" si="11"/>
        <v>0</v>
      </c>
      <c r="AC14" s="45">
        <f t="shared" si="11"/>
        <v>0</v>
      </c>
      <c r="AD14" s="45">
        <f t="shared" si="18"/>
        <v>579</v>
      </c>
      <c r="AE14" s="45">
        <f t="shared" si="12"/>
        <v>0</v>
      </c>
      <c r="AF14" s="45">
        <f t="shared" si="19"/>
        <v>573</v>
      </c>
      <c r="AG14" s="45">
        <f t="shared" si="13"/>
        <v>0</v>
      </c>
      <c r="AH14" s="46">
        <f t="shared" si="20"/>
        <v>573</v>
      </c>
      <c r="AI14" s="18"/>
      <c r="AJ14" s="24">
        <f t="shared" si="14"/>
        <v>1092</v>
      </c>
      <c r="AK14" s="47">
        <v>1092</v>
      </c>
    </row>
    <row r="15" spans="1:37" x14ac:dyDescent="0.2">
      <c r="A15" s="67">
        <f t="shared" si="15"/>
        <v>36346</v>
      </c>
      <c r="B15" s="13">
        <v>550</v>
      </c>
      <c r="C15" s="63">
        <v>550</v>
      </c>
      <c r="D15" s="54">
        <f t="shared" si="0"/>
        <v>550</v>
      </c>
      <c r="E15" s="37">
        <f t="shared" si="1"/>
        <v>572</v>
      </c>
      <c r="F15" s="40">
        <v>550</v>
      </c>
      <c r="G15" s="38">
        <f t="shared" si="2"/>
        <v>743</v>
      </c>
      <c r="H15" s="38">
        <v>731</v>
      </c>
      <c r="I15" s="49">
        <f t="shared" si="2"/>
        <v>0</v>
      </c>
      <c r="J15" s="49">
        <v>0</v>
      </c>
      <c r="K15" s="38">
        <f t="shared" si="3"/>
        <v>1315</v>
      </c>
      <c r="L15" s="38">
        <f t="shared" si="3"/>
        <v>1281</v>
      </c>
      <c r="M15" s="39">
        <f t="shared" si="16"/>
        <v>1284</v>
      </c>
      <c r="N15" s="19"/>
      <c r="O15" s="41">
        <f t="shared" si="4"/>
        <v>0</v>
      </c>
      <c r="P15" s="42">
        <v>0</v>
      </c>
      <c r="Q15" s="42">
        <f t="shared" si="5"/>
        <v>260</v>
      </c>
      <c r="R15" s="42">
        <v>257</v>
      </c>
      <c r="S15" s="42">
        <f t="shared" si="6"/>
        <v>257</v>
      </c>
      <c r="T15" s="43">
        <f t="shared" si="17"/>
        <v>282</v>
      </c>
      <c r="U15" s="19"/>
      <c r="V15" s="44">
        <f t="shared" si="7"/>
        <v>0</v>
      </c>
      <c r="W15" s="45">
        <f t="shared" si="8"/>
        <v>0</v>
      </c>
      <c r="X15" s="45">
        <f t="shared" si="9"/>
        <v>0</v>
      </c>
      <c r="Y15" s="55">
        <v>0</v>
      </c>
      <c r="Z15" s="45">
        <f t="shared" si="10"/>
        <v>0</v>
      </c>
      <c r="AA15" s="50">
        <v>0</v>
      </c>
      <c r="AB15" s="45">
        <f t="shared" si="11"/>
        <v>0</v>
      </c>
      <c r="AC15" s="45">
        <f t="shared" si="11"/>
        <v>0</v>
      </c>
      <c r="AD15" s="45">
        <f t="shared" si="18"/>
        <v>579</v>
      </c>
      <c r="AE15" s="45">
        <f t="shared" si="12"/>
        <v>0</v>
      </c>
      <c r="AF15" s="45">
        <f t="shared" si="19"/>
        <v>573</v>
      </c>
      <c r="AG15" s="45">
        <f t="shared" si="13"/>
        <v>0</v>
      </c>
      <c r="AH15" s="46">
        <f t="shared" si="20"/>
        <v>573</v>
      </c>
      <c r="AI15" s="18"/>
      <c r="AJ15" s="24">
        <f t="shared" si="14"/>
        <v>988</v>
      </c>
      <c r="AK15" s="47">
        <v>1092</v>
      </c>
    </row>
    <row r="16" spans="1:37" x14ac:dyDescent="0.2">
      <c r="A16" s="67">
        <f t="shared" si="15"/>
        <v>36347</v>
      </c>
      <c r="B16" s="13">
        <v>550</v>
      </c>
      <c r="C16" s="63">
        <v>550</v>
      </c>
      <c r="D16" s="54">
        <f t="shared" si="0"/>
        <v>550</v>
      </c>
      <c r="E16" s="37">
        <f t="shared" si="1"/>
        <v>572</v>
      </c>
      <c r="F16" s="40">
        <v>550</v>
      </c>
      <c r="G16" s="38">
        <f t="shared" si="2"/>
        <v>743</v>
      </c>
      <c r="H16" s="38">
        <v>731</v>
      </c>
      <c r="I16" s="49">
        <f t="shared" si="2"/>
        <v>0</v>
      </c>
      <c r="J16" s="49">
        <v>0</v>
      </c>
      <c r="K16" s="38">
        <f t="shared" si="3"/>
        <v>1315</v>
      </c>
      <c r="L16" s="38">
        <f t="shared" si="3"/>
        <v>1281</v>
      </c>
      <c r="M16" s="39">
        <f t="shared" si="16"/>
        <v>1284</v>
      </c>
      <c r="N16" s="19"/>
      <c r="O16" s="41">
        <f t="shared" si="4"/>
        <v>0</v>
      </c>
      <c r="P16" s="42">
        <v>0</v>
      </c>
      <c r="Q16" s="42">
        <f t="shared" si="5"/>
        <v>260</v>
      </c>
      <c r="R16" s="42">
        <v>257</v>
      </c>
      <c r="S16" s="42">
        <f t="shared" si="6"/>
        <v>257</v>
      </c>
      <c r="T16" s="43">
        <f t="shared" si="17"/>
        <v>282</v>
      </c>
      <c r="U16" s="19"/>
      <c r="V16" s="44">
        <f t="shared" si="7"/>
        <v>0</v>
      </c>
      <c r="W16" s="45">
        <f t="shared" si="8"/>
        <v>0</v>
      </c>
      <c r="X16" s="45">
        <f t="shared" si="9"/>
        <v>0</v>
      </c>
      <c r="Y16" s="55">
        <v>0</v>
      </c>
      <c r="Z16" s="45">
        <f t="shared" si="10"/>
        <v>0</v>
      </c>
      <c r="AA16" s="50">
        <v>0</v>
      </c>
      <c r="AB16" s="45">
        <f>V16+Z16</f>
        <v>0</v>
      </c>
      <c r="AC16" s="45">
        <f t="shared" si="11"/>
        <v>0</v>
      </c>
      <c r="AD16" s="45">
        <f t="shared" si="18"/>
        <v>579</v>
      </c>
      <c r="AE16" s="45">
        <f t="shared" si="12"/>
        <v>0</v>
      </c>
      <c r="AF16" s="45">
        <f t="shared" si="19"/>
        <v>573</v>
      </c>
      <c r="AG16" s="45">
        <f t="shared" si="13"/>
        <v>0</v>
      </c>
      <c r="AH16" s="46">
        <f t="shared" si="20"/>
        <v>573</v>
      </c>
      <c r="AI16" s="18"/>
      <c r="AJ16" s="24">
        <f t="shared" si="14"/>
        <v>988</v>
      </c>
      <c r="AK16" s="47">
        <v>1092</v>
      </c>
    </row>
    <row r="17" spans="1:37" x14ac:dyDescent="0.2">
      <c r="A17" s="67">
        <f t="shared" si="15"/>
        <v>36348</v>
      </c>
      <c r="B17" s="13">
        <v>550</v>
      </c>
      <c r="C17" s="63">
        <v>550</v>
      </c>
      <c r="D17" s="54">
        <f t="shared" si="0"/>
        <v>550</v>
      </c>
      <c r="E17" s="37">
        <f t="shared" si="1"/>
        <v>572</v>
      </c>
      <c r="F17" s="40">
        <v>550</v>
      </c>
      <c r="G17" s="38">
        <f t="shared" si="2"/>
        <v>743</v>
      </c>
      <c r="H17" s="38">
        <v>731</v>
      </c>
      <c r="I17" s="49">
        <f t="shared" si="2"/>
        <v>0</v>
      </c>
      <c r="J17" s="49">
        <v>0</v>
      </c>
      <c r="K17" s="38">
        <f t="shared" si="3"/>
        <v>1315</v>
      </c>
      <c r="L17" s="38">
        <f t="shared" si="3"/>
        <v>1281</v>
      </c>
      <c r="M17" s="39">
        <f t="shared" si="16"/>
        <v>1284</v>
      </c>
      <c r="N17" s="19"/>
      <c r="O17" s="41">
        <f t="shared" si="4"/>
        <v>0</v>
      </c>
      <c r="P17" s="42">
        <v>0</v>
      </c>
      <c r="Q17" s="42">
        <f t="shared" si="5"/>
        <v>260</v>
      </c>
      <c r="R17" s="42">
        <v>257</v>
      </c>
      <c r="S17" s="42">
        <f t="shared" si="6"/>
        <v>257</v>
      </c>
      <c r="T17" s="43">
        <f t="shared" si="17"/>
        <v>282</v>
      </c>
      <c r="U17" s="19"/>
      <c r="V17" s="44">
        <f t="shared" si="7"/>
        <v>0</v>
      </c>
      <c r="W17" s="45">
        <f t="shared" si="8"/>
        <v>0</v>
      </c>
      <c r="X17" s="45">
        <f t="shared" si="9"/>
        <v>0</v>
      </c>
      <c r="Y17" s="55">
        <v>0</v>
      </c>
      <c r="Z17" s="45">
        <f t="shared" si="10"/>
        <v>0</v>
      </c>
      <c r="AA17" s="50">
        <v>0</v>
      </c>
      <c r="AB17" s="45">
        <f t="shared" si="11"/>
        <v>0</v>
      </c>
      <c r="AC17" s="45">
        <f t="shared" si="11"/>
        <v>0</v>
      </c>
      <c r="AD17" s="45">
        <f t="shared" si="18"/>
        <v>579</v>
      </c>
      <c r="AE17" s="45">
        <f t="shared" si="12"/>
        <v>0</v>
      </c>
      <c r="AF17" s="45">
        <f t="shared" si="19"/>
        <v>573</v>
      </c>
      <c r="AG17" s="45">
        <f t="shared" si="13"/>
        <v>0</v>
      </c>
      <c r="AH17" s="46">
        <f t="shared" si="20"/>
        <v>573</v>
      </c>
      <c r="AI17" s="18"/>
      <c r="AJ17" s="24">
        <f t="shared" si="14"/>
        <v>988</v>
      </c>
      <c r="AK17" s="47">
        <v>1092</v>
      </c>
    </row>
    <row r="18" spans="1:37" x14ac:dyDescent="0.2">
      <c r="A18" s="67">
        <f t="shared" si="15"/>
        <v>36349</v>
      </c>
      <c r="B18" s="13">
        <v>550</v>
      </c>
      <c r="C18" s="63">
        <v>550</v>
      </c>
      <c r="D18" s="54">
        <f t="shared" si="0"/>
        <v>550</v>
      </c>
      <c r="E18" s="37">
        <f t="shared" si="1"/>
        <v>572</v>
      </c>
      <c r="F18" s="40">
        <v>550</v>
      </c>
      <c r="G18" s="38">
        <f t="shared" si="2"/>
        <v>743</v>
      </c>
      <c r="H18" s="38">
        <v>731</v>
      </c>
      <c r="I18" s="49">
        <f t="shared" si="2"/>
        <v>0</v>
      </c>
      <c r="J18" s="49">
        <v>0</v>
      </c>
      <c r="K18" s="38">
        <f t="shared" si="3"/>
        <v>1315</v>
      </c>
      <c r="L18" s="38">
        <f t="shared" si="3"/>
        <v>1281</v>
      </c>
      <c r="M18" s="39">
        <f t="shared" si="16"/>
        <v>1284</v>
      </c>
      <c r="N18" s="19"/>
      <c r="O18" s="41">
        <f t="shared" si="4"/>
        <v>0</v>
      </c>
      <c r="P18" s="42">
        <v>0</v>
      </c>
      <c r="Q18" s="42">
        <f t="shared" si="5"/>
        <v>260</v>
      </c>
      <c r="R18" s="42">
        <v>257</v>
      </c>
      <c r="S18" s="42">
        <f t="shared" si="6"/>
        <v>257</v>
      </c>
      <c r="T18" s="43">
        <f t="shared" si="17"/>
        <v>282</v>
      </c>
      <c r="U18" s="19"/>
      <c r="V18" s="44">
        <f t="shared" si="7"/>
        <v>0</v>
      </c>
      <c r="W18" s="45">
        <f t="shared" si="8"/>
        <v>0</v>
      </c>
      <c r="X18" s="45">
        <f t="shared" si="9"/>
        <v>0</v>
      </c>
      <c r="Y18" s="55">
        <v>0</v>
      </c>
      <c r="Z18" s="45">
        <f t="shared" si="10"/>
        <v>0</v>
      </c>
      <c r="AA18" s="50">
        <v>0</v>
      </c>
      <c r="AB18" s="45">
        <f t="shared" si="11"/>
        <v>0</v>
      </c>
      <c r="AC18" s="45">
        <f t="shared" si="11"/>
        <v>0</v>
      </c>
      <c r="AD18" s="45">
        <f t="shared" si="18"/>
        <v>579</v>
      </c>
      <c r="AE18" s="45">
        <f t="shared" si="12"/>
        <v>0</v>
      </c>
      <c r="AF18" s="45">
        <f t="shared" si="19"/>
        <v>573</v>
      </c>
      <c r="AG18" s="45">
        <f t="shared" si="13"/>
        <v>0</v>
      </c>
      <c r="AH18" s="46">
        <f t="shared" si="20"/>
        <v>573</v>
      </c>
      <c r="AI18" s="18"/>
      <c r="AJ18" s="24">
        <f t="shared" si="14"/>
        <v>988</v>
      </c>
      <c r="AK18" s="47">
        <v>1092</v>
      </c>
    </row>
    <row r="19" spans="1:37" x14ac:dyDescent="0.2">
      <c r="A19" s="67">
        <f t="shared" si="15"/>
        <v>36350</v>
      </c>
      <c r="B19" s="13">
        <v>489</v>
      </c>
      <c r="C19" s="63">
        <v>489</v>
      </c>
      <c r="D19" s="54">
        <f t="shared" si="0"/>
        <v>489</v>
      </c>
      <c r="E19" s="37">
        <f t="shared" si="1"/>
        <v>508</v>
      </c>
      <c r="F19" s="40">
        <v>489</v>
      </c>
      <c r="G19" s="38">
        <f t="shared" si="2"/>
        <v>807</v>
      </c>
      <c r="H19" s="38">
        <v>794</v>
      </c>
      <c r="I19" s="49">
        <f t="shared" si="2"/>
        <v>0</v>
      </c>
      <c r="J19" s="49">
        <v>0</v>
      </c>
      <c r="K19" s="38">
        <f t="shared" si="3"/>
        <v>1315</v>
      </c>
      <c r="L19" s="38">
        <f t="shared" si="3"/>
        <v>1283</v>
      </c>
      <c r="M19" s="39">
        <f t="shared" si="16"/>
        <v>1284</v>
      </c>
      <c r="N19" s="19"/>
      <c r="O19" s="41">
        <f t="shared" si="4"/>
        <v>0</v>
      </c>
      <c r="P19" s="42">
        <v>0</v>
      </c>
      <c r="Q19" s="42">
        <f t="shared" si="5"/>
        <v>260</v>
      </c>
      <c r="R19" s="42">
        <v>257</v>
      </c>
      <c r="S19" s="42">
        <f t="shared" si="6"/>
        <v>257</v>
      </c>
      <c r="T19" s="43">
        <f t="shared" si="17"/>
        <v>282</v>
      </c>
      <c r="U19" s="19"/>
      <c r="V19" s="44">
        <f t="shared" si="7"/>
        <v>0</v>
      </c>
      <c r="W19" s="45">
        <f t="shared" si="8"/>
        <v>0</v>
      </c>
      <c r="X19" s="45">
        <f t="shared" si="9"/>
        <v>0</v>
      </c>
      <c r="Y19" s="55">
        <v>0</v>
      </c>
      <c r="Z19" s="45">
        <f t="shared" si="10"/>
        <v>0</v>
      </c>
      <c r="AA19" s="50">
        <v>0</v>
      </c>
      <c r="AB19" s="45">
        <f t="shared" si="11"/>
        <v>0</v>
      </c>
      <c r="AC19" s="45">
        <f t="shared" si="11"/>
        <v>0</v>
      </c>
      <c r="AD19" s="45">
        <f t="shared" si="18"/>
        <v>579</v>
      </c>
      <c r="AE19" s="45">
        <f t="shared" si="12"/>
        <v>0</v>
      </c>
      <c r="AF19" s="45">
        <f t="shared" si="19"/>
        <v>573</v>
      </c>
      <c r="AG19" s="45">
        <f t="shared" si="13"/>
        <v>0</v>
      </c>
      <c r="AH19" s="46">
        <f t="shared" si="20"/>
        <v>573</v>
      </c>
      <c r="AI19" s="18"/>
      <c r="AJ19" s="24">
        <f t="shared" si="14"/>
        <v>1051</v>
      </c>
      <c r="AK19" s="47">
        <v>1092</v>
      </c>
    </row>
    <row r="20" spans="1:37" x14ac:dyDescent="0.2">
      <c r="A20" s="67">
        <f t="shared" si="15"/>
        <v>36351</v>
      </c>
      <c r="B20" s="13">
        <v>423</v>
      </c>
      <c r="C20" s="63">
        <v>423</v>
      </c>
      <c r="D20" s="54">
        <f t="shared" si="0"/>
        <v>423</v>
      </c>
      <c r="E20" s="37">
        <f t="shared" si="1"/>
        <v>440</v>
      </c>
      <c r="F20" s="40">
        <v>423</v>
      </c>
      <c r="G20" s="38">
        <f t="shared" si="2"/>
        <v>849</v>
      </c>
      <c r="H20" s="38">
        <v>835</v>
      </c>
      <c r="I20" s="49">
        <f t="shared" si="2"/>
        <v>26</v>
      </c>
      <c r="J20" s="49">
        <v>26</v>
      </c>
      <c r="K20" s="38">
        <f t="shared" si="3"/>
        <v>1315</v>
      </c>
      <c r="L20" s="38">
        <f t="shared" si="3"/>
        <v>1284</v>
      </c>
      <c r="M20" s="39">
        <f t="shared" si="16"/>
        <v>1284</v>
      </c>
      <c r="N20" s="19"/>
      <c r="O20" s="41">
        <f t="shared" si="4"/>
        <v>0</v>
      </c>
      <c r="P20" s="42">
        <v>0</v>
      </c>
      <c r="Q20" s="42">
        <f t="shared" si="5"/>
        <v>260</v>
      </c>
      <c r="R20" s="42">
        <v>257</v>
      </c>
      <c r="S20" s="42">
        <f t="shared" si="6"/>
        <v>257</v>
      </c>
      <c r="T20" s="43">
        <f t="shared" si="17"/>
        <v>282</v>
      </c>
      <c r="U20" s="19"/>
      <c r="V20" s="44">
        <f t="shared" si="7"/>
        <v>0</v>
      </c>
      <c r="W20" s="45">
        <f t="shared" si="8"/>
        <v>0</v>
      </c>
      <c r="X20" s="45">
        <f t="shared" si="9"/>
        <v>0</v>
      </c>
      <c r="Y20" s="55">
        <v>0</v>
      </c>
      <c r="Z20" s="45">
        <f t="shared" si="10"/>
        <v>0</v>
      </c>
      <c r="AA20" s="50">
        <v>0</v>
      </c>
      <c r="AB20" s="45">
        <f t="shared" si="11"/>
        <v>0</v>
      </c>
      <c r="AC20" s="45">
        <f t="shared" si="11"/>
        <v>0</v>
      </c>
      <c r="AD20" s="45">
        <f t="shared" si="18"/>
        <v>579</v>
      </c>
      <c r="AE20" s="45">
        <f t="shared" si="12"/>
        <v>0</v>
      </c>
      <c r="AF20" s="45">
        <f t="shared" si="19"/>
        <v>573</v>
      </c>
      <c r="AG20" s="45">
        <f t="shared" si="13"/>
        <v>0</v>
      </c>
      <c r="AH20" s="46">
        <f t="shared" si="20"/>
        <v>573</v>
      </c>
      <c r="AI20" s="18"/>
      <c r="AJ20" s="24">
        <f t="shared" si="14"/>
        <v>1092</v>
      </c>
      <c r="AK20" s="47">
        <v>1092</v>
      </c>
    </row>
    <row r="21" spans="1:37" x14ac:dyDescent="0.2">
      <c r="A21" s="67">
        <f t="shared" si="15"/>
        <v>36352</v>
      </c>
      <c r="B21" s="13">
        <v>474</v>
      </c>
      <c r="C21" s="63">
        <v>474</v>
      </c>
      <c r="D21" s="54">
        <f t="shared" si="0"/>
        <v>474</v>
      </c>
      <c r="E21" s="37">
        <f t="shared" si="1"/>
        <v>493</v>
      </c>
      <c r="F21" s="40">
        <v>474</v>
      </c>
      <c r="G21" s="38">
        <f t="shared" si="2"/>
        <v>822</v>
      </c>
      <c r="H21" s="38">
        <v>809</v>
      </c>
      <c r="I21" s="49">
        <f t="shared" si="2"/>
        <v>0</v>
      </c>
      <c r="J21" s="49">
        <v>0</v>
      </c>
      <c r="K21" s="38">
        <f t="shared" si="3"/>
        <v>1315</v>
      </c>
      <c r="L21" s="38">
        <f t="shared" si="3"/>
        <v>1283</v>
      </c>
      <c r="M21" s="39">
        <f t="shared" si="16"/>
        <v>1284</v>
      </c>
      <c r="N21" s="19"/>
      <c r="O21" s="41">
        <f t="shared" si="4"/>
        <v>0</v>
      </c>
      <c r="P21" s="42">
        <v>0</v>
      </c>
      <c r="Q21" s="42">
        <f t="shared" si="5"/>
        <v>260</v>
      </c>
      <c r="R21" s="42">
        <v>257</v>
      </c>
      <c r="S21" s="42">
        <f t="shared" si="6"/>
        <v>257</v>
      </c>
      <c r="T21" s="43">
        <f t="shared" si="17"/>
        <v>282</v>
      </c>
      <c r="U21" s="19"/>
      <c r="V21" s="44">
        <f t="shared" si="7"/>
        <v>0</v>
      </c>
      <c r="W21" s="45">
        <f t="shared" si="8"/>
        <v>0</v>
      </c>
      <c r="X21" s="45">
        <f t="shared" si="9"/>
        <v>0</v>
      </c>
      <c r="Y21" s="55">
        <v>0</v>
      </c>
      <c r="Z21" s="45">
        <f t="shared" si="10"/>
        <v>0</v>
      </c>
      <c r="AA21" s="50">
        <v>0</v>
      </c>
      <c r="AB21" s="45">
        <f t="shared" si="11"/>
        <v>0</v>
      </c>
      <c r="AC21" s="45">
        <f t="shared" si="11"/>
        <v>0</v>
      </c>
      <c r="AD21" s="45">
        <f t="shared" si="18"/>
        <v>579</v>
      </c>
      <c r="AE21" s="45">
        <f t="shared" si="12"/>
        <v>0</v>
      </c>
      <c r="AF21" s="45">
        <f t="shared" si="19"/>
        <v>573</v>
      </c>
      <c r="AG21" s="45">
        <f t="shared" si="13"/>
        <v>0</v>
      </c>
      <c r="AH21" s="46">
        <f t="shared" si="20"/>
        <v>573</v>
      </c>
      <c r="AI21" s="18"/>
      <c r="AJ21" s="24">
        <f t="shared" si="14"/>
        <v>1066</v>
      </c>
      <c r="AK21" s="47">
        <v>1092</v>
      </c>
    </row>
    <row r="22" spans="1:37" x14ac:dyDescent="0.2">
      <c r="A22" s="67">
        <f t="shared" si="15"/>
        <v>36353</v>
      </c>
      <c r="B22" s="13">
        <v>550</v>
      </c>
      <c r="C22" s="63">
        <v>550</v>
      </c>
      <c r="D22" s="54">
        <f t="shared" si="0"/>
        <v>550</v>
      </c>
      <c r="E22" s="37">
        <f t="shared" si="1"/>
        <v>572</v>
      </c>
      <c r="F22" s="40">
        <v>550</v>
      </c>
      <c r="G22" s="38">
        <f t="shared" si="2"/>
        <v>743</v>
      </c>
      <c r="H22" s="38">
        <v>731</v>
      </c>
      <c r="I22" s="49">
        <f t="shared" si="2"/>
        <v>0</v>
      </c>
      <c r="J22" s="49">
        <v>0</v>
      </c>
      <c r="K22" s="38">
        <f t="shared" si="3"/>
        <v>1315</v>
      </c>
      <c r="L22" s="38">
        <f t="shared" si="3"/>
        <v>1281</v>
      </c>
      <c r="M22" s="39">
        <f t="shared" si="16"/>
        <v>1284</v>
      </c>
      <c r="N22" s="19"/>
      <c r="O22" s="41">
        <f t="shared" si="4"/>
        <v>0</v>
      </c>
      <c r="P22" s="42">
        <v>0</v>
      </c>
      <c r="Q22" s="42">
        <f t="shared" si="5"/>
        <v>260</v>
      </c>
      <c r="R22" s="42">
        <v>257</v>
      </c>
      <c r="S22" s="42">
        <f t="shared" si="6"/>
        <v>257</v>
      </c>
      <c r="T22" s="43">
        <f t="shared" si="17"/>
        <v>282</v>
      </c>
      <c r="U22" s="19"/>
      <c r="V22" s="44">
        <f t="shared" si="7"/>
        <v>0</v>
      </c>
      <c r="W22" s="45">
        <f t="shared" si="8"/>
        <v>0</v>
      </c>
      <c r="X22" s="45">
        <f t="shared" si="9"/>
        <v>0</v>
      </c>
      <c r="Y22" s="55">
        <v>0</v>
      </c>
      <c r="Z22" s="45">
        <f t="shared" si="10"/>
        <v>0</v>
      </c>
      <c r="AA22" s="50">
        <v>0</v>
      </c>
      <c r="AB22" s="45">
        <f t="shared" si="11"/>
        <v>0</v>
      </c>
      <c r="AC22" s="45">
        <f t="shared" si="11"/>
        <v>0</v>
      </c>
      <c r="AD22" s="45">
        <f t="shared" si="18"/>
        <v>579</v>
      </c>
      <c r="AE22" s="45">
        <f t="shared" si="12"/>
        <v>0</v>
      </c>
      <c r="AF22" s="45">
        <f t="shared" si="19"/>
        <v>573</v>
      </c>
      <c r="AG22" s="45">
        <f t="shared" si="13"/>
        <v>0</v>
      </c>
      <c r="AH22" s="46">
        <f t="shared" si="20"/>
        <v>573</v>
      </c>
      <c r="AI22" s="18"/>
      <c r="AJ22" s="24">
        <f t="shared" si="14"/>
        <v>988</v>
      </c>
      <c r="AK22" s="47">
        <v>1092</v>
      </c>
    </row>
    <row r="23" spans="1:37" x14ac:dyDescent="0.2">
      <c r="A23" s="67">
        <f t="shared" si="15"/>
        <v>36354</v>
      </c>
      <c r="B23" s="13">
        <v>550</v>
      </c>
      <c r="C23" s="63">
        <v>550</v>
      </c>
      <c r="D23" s="54">
        <f t="shared" si="0"/>
        <v>550</v>
      </c>
      <c r="E23" s="37">
        <f t="shared" si="1"/>
        <v>572</v>
      </c>
      <c r="F23" s="40">
        <v>550</v>
      </c>
      <c r="G23" s="38">
        <f t="shared" si="2"/>
        <v>743</v>
      </c>
      <c r="H23" s="38">
        <v>731</v>
      </c>
      <c r="I23" s="49">
        <f t="shared" si="2"/>
        <v>0</v>
      </c>
      <c r="J23" s="49">
        <v>0</v>
      </c>
      <c r="K23" s="38">
        <f t="shared" si="3"/>
        <v>1315</v>
      </c>
      <c r="L23" s="38">
        <f t="shared" si="3"/>
        <v>1281</v>
      </c>
      <c r="M23" s="39">
        <f t="shared" si="16"/>
        <v>1284</v>
      </c>
      <c r="N23" s="19"/>
      <c r="O23" s="41">
        <f t="shared" si="4"/>
        <v>0</v>
      </c>
      <c r="P23" s="42">
        <v>0</v>
      </c>
      <c r="Q23" s="42">
        <f t="shared" si="5"/>
        <v>260</v>
      </c>
      <c r="R23" s="42">
        <v>257</v>
      </c>
      <c r="S23" s="42">
        <f t="shared" si="6"/>
        <v>257</v>
      </c>
      <c r="T23" s="43">
        <f t="shared" si="17"/>
        <v>282</v>
      </c>
      <c r="U23" s="19"/>
      <c r="V23" s="44">
        <f t="shared" si="7"/>
        <v>0</v>
      </c>
      <c r="W23" s="45">
        <f t="shared" si="8"/>
        <v>0</v>
      </c>
      <c r="X23" s="45">
        <f t="shared" si="9"/>
        <v>0</v>
      </c>
      <c r="Y23" s="55">
        <v>0</v>
      </c>
      <c r="Z23" s="45">
        <f t="shared" si="10"/>
        <v>0</v>
      </c>
      <c r="AA23" s="50">
        <v>0</v>
      </c>
      <c r="AB23" s="45">
        <f t="shared" si="11"/>
        <v>0</v>
      </c>
      <c r="AC23" s="45">
        <f t="shared" si="11"/>
        <v>0</v>
      </c>
      <c r="AD23" s="45">
        <f t="shared" si="18"/>
        <v>579</v>
      </c>
      <c r="AE23" s="45">
        <f t="shared" si="12"/>
        <v>0</v>
      </c>
      <c r="AF23" s="45">
        <f t="shared" si="19"/>
        <v>573</v>
      </c>
      <c r="AG23" s="45">
        <f t="shared" si="13"/>
        <v>0</v>
      </c>
      <c r="AH23" s="46">
        <f t="shared" si="20"/>
        <v>573</v>
      </c>
      <c r="AI23" s="18"/>
      <c r="AJ23" s="24">
        <f t="shared" si="14"/>
        <v>988</v>
      </c>
      <c r="AK23" s="47">
        <v>1092</v>
      </c>
    </row>
    <row r="24" spans="1:37" x14ac:dyDescent="0.2">
      <c r="A24" s="67">
        <f t="shared" si="15"/>
        <v>36355</v>
      </c>
      <c r="B24" s="13">
        <v>550</v>
      </c>
      <c r="C24" s="63">
        <v>550</v>
      </c>
      <c r="D24" s="54">
        <f t="shared" si="0"/>
        <v>550</v>
      </c>
      <c r="E24" s="37">
        <f t="shared" si="1"/>
        <v>572</v>
      </c>
      <c r="F24" s="40">
        <v>550</v>
      </c>
      <c r="G24" s="38">
        <f t="shared" si="2"/>
        <v>743</v>
      </c>
      <c r="H24" s="38">
        <v>731</v>
      </c>
      <c r="I24" s="49">
        <f t="shared" si="2"/>
        <v>0</v>
      </c>
      <c r="J24" s="49">
        <v>0</v>
      </c>
      <c r="K24" s="38">
        <f t="shared" si="3"/>
        <v>1315</v>
      </c>
      <c r="L24" s="38">
        <f t="shared" si="3"/>
        <v>1281</v>
      </c>
      <c r="M24" s="39">
        <f t="shared" si="16"/>
        <v>1284</v>
      </c>
      <c r="N24" s="19"/>
      <c r="O24" s="41">
        <f t="shared" si="4"/>
        <v>0</v>
      </c>
      <c r="P24" s="42">
        <v>0</v>
      </c>
      <c r="Q24" s="42">
        <f t="shared" si="5"/>
        <v>260</v>
      </c>
      <c r="R24" s="42">
        <v>257</v>
      </c>
      <c r="S24" s="42">
        <f t="shared" si="6"/>
        <v>257</v>
      </c>
      <c r="T24" s="43">
        <f t="shared" si="17"/>
        <v>282</v>
      </c>
      <c r="U24" s="19"/>
      <c r="V24" s="44">
        <f t="shared" si="7"/>
        <v>0</v>
      </c>
      <c r="W24" s="45">
        <f t="shared" si="8"/>
        <v>0</v>
      </c>
      <c r="X24" s="45">
        <f t="shared" si="9"/>
        <v>0</v>
      </c>
      <c r="Y24" s="55">
        <v>0</v>
      </c>
      <c r="Z24" s="45">
        <f t="shared" si="10"/>
        <v>0</v>
      </c>
      <c r="AA24" s="50">
        <v>0</v>
      </c>
      <c r="AB24" s="45">
        <f t="shared" si="11"/>
        <v>0</v>
      </c>
      <c r="AC24" s="45">
        <f t="shared" si="11"/>
        <v>0</v>
      </c>
      <c r="AD24" s="45">
        <f t="shared" si="18"/>
        <v>579</v>
      </c>
      <c r="AE24" s="45">
        <f t="shared" si="12"/>
        <v>0</v>
      </c>
      <c r="AF24" s="45">
        <f t="shared" si="19"/>
        <v>573</v>
      </c>
      <c r="AG24" s="45">
        <f t="shared" si="13"/>
        <v>0</v>
      </c>
      <c r="AH24" s="46">
        <f t="shared" si="20"/>
        <v>573</v>
      </c>
      <c r="AI24" s="18"/>
      <c r="AJ24" s="24">
        <f t="shared" si="14"/>
        <v>988</v>
      </c>
      <c r="AK24" s="47">
        <v>1092</v>
      </c>
    </row>
    <row r="25" spans="1:37" x14ac:dyDescent="0.2">
      <c r="A25" s="67">
        <f t="shared" si="15"/>
        <v>36356</v>
      </c>
      <c r="B25" s="13">
        <v>550</v>
      </c>
      <c r="C25" s="63">
        <v>550</v>
      </c>
      <c r="D25" s="54">
        <f t="shared" si="0"/>
        <v>550</v>
      </c>
      <c r="E25" s="37">
        <f t="shared" si="1"/>
        <v>572</v>
      </c>
      <c r="F25" s="40">
        <v>550</v>
      </c>
      <c r="G25" s="38">
        <f t="shared" si="2"/>
        <v>743</v>
      </c>
      <c r="H25" s="38">
        <v>731</v>
      </c>
      <c r="I25" s="49">
        <f t="shared" si="2"/>
        <v>0</v>
      </c>
      <c r="J25" s="49">
        <v>0</v>
      </c>
      <c r="K25" s="38">
        <f t="shared" si="3"/>
        <v>1315</v>
      </c>
      <c r="L25" s="38">
        <f t="shared" si="3"/>
        <v>1281</v>
      </c>
      <c r="M25" s="39">
        <f t="shared" si="16"/>
        <v>1284</v>
      </c>
      <c r="N25" s="19"/>
      <c r="O25" s="41">
        <f t="shared" si="4"/>
        <v>0</v>
      </c>
      <c r="P25" s="42">
        <v>0</v>
      </c>
      <c r="Q25" s="42">
        <f t="shared" si="5"/>
        <v>260</v>
      </c>
      <c r="R25" s="42">
        <v>257</v>
      </c>
      <c r="S25" s="42">
        <f t="shared" si="6"/>
        <v>257</v>
      </c>
      <c r="T25" s="43">
        <f t="shared" si="17"/>
        <v>282</v>
      </c>
      <c r="U25" s="19"/>
      <c r="V25" s="44">
        <f t="shared" si="7"/>
        <v>0</v>
      </c>
      <c r="W25" s="45">
        <f t="shared" si="8"/>
        <v>0</v>
      </c>
      <c r="X25" s="45">
        <f t="shared" si="9"/>
        <v>0</v>
      </c>
      <c r="Y25" s="55">
        <v>0</v>
      </c>
      <c r="Z25" s="45">
        <f t="shared" si="10"/>
        <v>0</v>
      </c>
      <c r="AA25" s="50">
        <v>0</v>
      </c>
      <c r="AB25" s="45">
        <f t="shared" si="11"/>
        <v>0</v>
      </c>
      <c r="AC25" s="45">
        <f t="shared" si="11"/>
        <v>0</v>
      </c>
      <c r="AD25" s="45">
        <f t="shared" si="18"/>
        <v>579</v>
      </c>
      <c r="AE25" s="45">
        <f t="shared" si="12"/>
        <v>0</v>
      </c>
      <c r="AF25" s="45">
        <f t="shared" si="19"/>
        <v>573</v>
      </c>
      <c r="AG25" s="45">
        <f t="shared" si="13"/>
        <v>0</v>
      </c>
      <c r="AH25" s="46">
        <f t="shared" si="20"/>
        <v>573</v>
      </c>
      <c r="AI25" s="18"/>
      <c r="AJ25" s="24">
        <f t="shared" si="14"/>
        <v>988</v>
      </c>
      <c r="AK25" s="47">
        <v>1092</v>
      </c>
    </row>
    <row r="26" spans="1:37" x14ac:dyDescent="0.2">
      <c r="A26" s="67">
        <f t="shared" si="15"/>
        <v>36357</v>
      </c>
      <c r="B26" s="13">
        <v>489</v>
      </c>
      <c r="C26" s="63">
        <v>489</v>
      </c>
      <c r="D26" s="54">
        <f t="shared" si="0"/>
        <v>489</v>
      </c>
      <c r="E26" s="37">
        <f t="shared" si="1"/>
        <v>508</v>
      </c>
      <c r="F26" s="40">
        <v>489</v>
      </c>
      <c r="G26" s="38">
        <f t="shared" si="2"/>
        <v>807</v>
      </c>
      <c r="H26" s="38">
        <v>794</v>
      </c>
      <c r="I26" s="49">
        <f t="shared" si="2"/>
        <v>0</v>
      </c>
      <c r="J26" s="49">
        <v>0</v>
      </c>
      <c r="K26" s="38">
        <f t="shared" si="3"/>
        <v>1315</v>
      </c>
      <c r="L26" s="38">
        <f t="shared" si="3"/>
        <v>1283</v>
      </c>
      <c r="M26" s="39">
        <f t="shared" si="16"/>
        <v>1284</v>
      </c>
      <c r="N26" s="19"/>
      <c r="O26" s="41">
        <f t="shared" si="4"/>
        <v>0</v>
      </c>
      <c r="P26" s="42">
        <v>0</v>
      </c>
      <c r="Q26" s="42">
        <f t="shared" si="5"/>
        <v>260</v>
      </c>
      <c r="R26" s="42">
        <v>257</v>
      </c>
      <c r="S26" s="42">
        <f t="shared" si="6"/>
        <v>257</v>
      </c>
      <c r="T26" s="43">
        <f t="shared" si="17"/>
        <v>282</v>
      </c>
      <c r="U26" s="19"/>
      <c r="V26" s="44">
        <f t="shared" si="7"/>
        <v>0</v>
      </c>
      <c r="W26" s="45">
        <f t="shared" si="8"/>
        <v>0</v>
      </c>
      <c r="X26" s="45">
        <f t="shared" si="9"/>
        <v>0</v>
      </c>
      <c r="Y26" s="55">
        <v>0</v>
      </c>
      <c r="Z26" s="45">
        <f t="shared" si="10"/>
        <v>0</v>
      </c>
      <c r="AA26" s="50">
        <v>0</v>
      </c>
      <c r="AB26" s="45">
        <f t="shared" si="11"/>
        <v>0</v>
      </c>
      <c r="AC26" s="45">
        <f t="shared" si="11"/>
        <v>0</v>
      </c>
      <c r="AD26" s="45">
        <f t="shared" si="18"/>
        <v>579</v>
      </c>
      <c r="AE26" s="45">
        <f t="shared" si="12"/>
        <v>0</v>
      </c>
      <c r="AF26" s="45">
        <f t="shared" si="19"/>
        <v>573</v>
      </c>
      <c r="AG26" s="45">
        <f t="shared" si="13"/>
        <v>0</v>
      </c>
      <c r="AH26" s="46">
        <f t="shared" si="20"/>
        <v>573</v>
      </c>
      <c r="AI26" s="18"/>
      <c r="AJ26" s="24">
        <f t="shared" si="14"/>
        <v>1051</v>
      </c>
      <c r="AK26" s="47">
        <v>1092</v>
      </c>
    </row>
    <row r="27" spans="1:37" x14ac:dyDescent="0.2">
      <c r="A27" s="67">
        <f t="shared" si="15"/>
        <v>36358</v>
      </c>
      <c r="B27" s="13">
        <v>423</v>
      </c>
      <c r="C27" s="63">
        <v>423</v>
      </c>
      <c r="D27" s="54">
        <f t="shared" si="0"/>
        <v>423</v>
      </c>
      <c r="E27" s="37">
        <f t="shared" si="1"/>
        <v>440</v>
      </c>
      <c r="F27" s="40">
        <v>423</v>
      </c>
      <c r="G27" s="38">
        <f t="shared" si="2"/>
        <v>849</v>
      </c>
      <c r="H27" s="38">
        <v>835</v>
      </c>
      <c r="I27" s="49">
        <f t="shared" si="2"/>
        <v>26</v>
      </c>
      <c r="J27" s="49">
        <v>26</v>
      </c>
      <c r="K27" s="38">
        <f t="shared" si="3"/>
        <v>1315</v>
      </c>
      <c r="L27" s="38">
        <f t="shared" si="3"/>
        <v>1284</v>
      </c>
      <c r="M27" s="39">
        <f t="shared" si="16"/>
        <v>1284</v>
      </c>
      <c r="N27" s="19"/>
      <c r="O27" s="41">
        <f t="shared" si="4"/>
        <v>0</v>
      </c>
      <c r="P27" s="42">
        <v>0</v>
      </c>
      <c r="Q27" s="42">
        <f t="shared" si="5"/>
        <v>260</v>
      </c>
      <c r="R27" s="42">
        <v>257</v>
      </c>
      <c r="S27" s="42">
        <f t="shared" si="6"/>
        <v>257</v>
      </c>
      <c r="T27" s="43">
        <f t="shared" si="17"/>
        <v>282</v>
      </c>
      <c r="U27" s="19"/>
      <c r="V27" s="44">
        <f t="shared" si="7"/>
        <v>0</v>
      </c>
      <c r="W27" s="45">
        <f t="shared" si="8"/>
        <v>0</v>
      </c>
      <c r="X27" s="45">
        <f t="shared" si="9"/>
        <v>0</v>
      </c>
      <c r="Y27" s="55">
        <v>0</v>
      </c>
      <c r="Z27" s="45">
        <f t="shared" si="10"/>
        <v>0</v>
      </c>
      <c r="AA27" s="50">
        <v>0</v>
      </c>
      <c r="AB27" s="45">
        <f t="shared" si="11"/>
        <v>0</v>
      </c>
      <c r="AC27" s="45">
        <f t="shared" si="11"/>
        <v>0</v>
      </c>
      <c r="AD27" s="45">
        <f t="shared" si="18"/>
        <v>579</v>
      </c>
      <c r="AE27" s="45">
        <f t="shared" si="12"/>
        <v>0</v>
      </c>
      <c r="AF27" s="45">
        <f t="shared" si="19"/>
        <v>573</v>
      </c>
      <c r="AG27" s="45">
        <f t="shared" si="13"/>
        <v>0</v>
      </c>
      <c r="AH27" s="46">
        <f t="shared" si="20"/>
        <v>573</v>
      </c>
      <c r="AI27" s="18"/>
      <c r="AJ27" s="24">
        <f t="shared" si="14"/>
        <v>1092</v>
      </c>
      <c r="AK27" s="47">
        <v>1092</v>
      </c>
    </row>
    <row r="28" spans="1:37" x14ac:dyDescent="0.2">
      <c r="A28" s="67">
        <f t="shared" si="15"/>
        <v>36359</v>
      </c>
      <c r="B28" s="13">
        <v>474</v>
      </c>
      <c r="C28" s="63">
        <v>474</v>
      </c>
      <c r="D28" s="54">
        <f t="shared" si="0"/>
        <v>474</v>
      </c>
      <c r="E28" s="37">
        <f t="shared" si="1"/>
        <v>493</v>
      </c>
      <c r="F28" s="40">
        <v>474</v>
      </c>
      <c r="G28" s="38">
        <f t="shared" si="2"/>
        <v>822</v>
      </c>
      <c r="H28" s="38">
        <v>809</v>
      </c>
      <c r="I28" s="49">
        <f t="shared" si="2"/>
        <v>0</v>
      </c>
      <c r="J28" s="49">
        <v>0</v>
      </c>
      <c r="K28" s="38">
        <f t="shared" si="3"/>
        <v>1315</v>
      </c>
      <c r="L28" s="38">
        <f t="shared" si="3"/>
        <v>1283</v>
      </c>
      <c r="M28" s="39">
        <f t="shared" si="16"/>
        <v>1284</v>
      </c>
      <c r="N28" s="19"/>
      <c r="O28" s="41">
        <f t="shared" si="4"/>
        <v>0</v>
      </c>
      <c r="P28" s="42">
        <v>0</v>
      </c>
      <c r="Q28" s="42">
        <f t="shared" si="5"/>
        <v>260</v>
      </c>
      <c r="R28" s="42">
        <v>257</v>
      </c>
      <c r="S28" s="42">
        <f t="shared" si="6"/>
        <v>257</v>
      </c>
      <c r="T28" s="43">
        <f t="shared" si="17"/>
        <v>282</v>
      </c>
      <c r="U28" s="19"/>
      <c r="V28" s="44">
        <f t="shared" si="7"/>
        <v>0</v>
      </c>
      <c r="W28" s="45">
        <f t="shared" si="8"/>
        <v>0</v>
      </c>
      <c r="X28" s="45">
        <f t="shared" si="9"/>
        <v>0</v>
      </c>
      <c r="Y28" s="55">
        <v>0</v>
      </c>
      <c r="Z28" s="45">
        <f t="shared" si="10"/>
        <v>0</v>
      </c>
      <c r="AA28" s="50">
        <v>0</v>
      </c>
      <c r="AB28" s="45">
        <f t="shared" si="11"/>
        <v>0</v>
      </c>
      <c r="AC28" s="45">
        <f t="shared" si="11"/>
        <v>0</v>
      </c>
      <c r="AD28" s="45">
        <f t="shared" si="18"/>
        <v>579</v>
      </c>
      <c r="AE28" s="45">
        <f t="shared" si="12"/>
        <v>0</v>
      </c>
      <c r="AF28" s="45">
        <f t="shared" si="19"/>
        <v>573</v>
      </c>
      <c r="AG28" s="45">
        <f t="shared" si="13"/>
        <v>0</v>
      </c>
      <c r="AH28" s="46">
        <f t="shared" si="20"/>
        <v>573</v>
      </c>
      <c r="AI28" s="18"/>
      <c r="AJ28" s="24">
        <f t="shared" si="14"/>
        <v>1066</v>
      </c>
      <c r="AK28" s="47">
        <v>1092</v>
      </c>
    </row>
    <row r="29" spans="1:37" x14ac:dyDescent="0.2">
      <c r="A29" s="67">
        <f t="shared" si="15"/>
        <v>36360</v>
      </c>
      <c r="B29" s="13">
        <v>550</v>
      </c>
      <c r="C29" s="63">
        <v>550</v>
      </c>
      <c r="D29" s="54">
        <f t="shared" si="0"/>
        <v>550</v>
      </c>
      <c r="E29" s="37">
        <f t="shared" si="1"/>
        <v>572</v>
      </c>
      <c r="F29" s="40">
        <v>550</v>
      </c>
      <c r="G29" s="38">
        <f t="shared" si="2"/>
        <v>743</v>
      </c>
      <c r="H29" s="38">
        <v>731</v>
      </c>
      <c r="I29" s="49">
        <f t="shared" si="2"/>
        <v>0</v>
      </c>
      <c r="J29" s="49">
        <v>0</v>
      </c>
      <c r="K29" s="38">
        <f t="shared" si="3"/>
        <v>1315</v>
      </c>
      <c r="L29" s="38">
        <f t="shared" si="3"/>
        <v>1281</v>
      </c>
      <c r="M29" s="39">
        <f t="shared" si="16"/>
        <v>1284</v>
      </c>
      <c r="N29" s="19"/>
      <c r="O29" s="41">
        <f t="shared" si="4"/>
        <v>0</v>
      </c>
      <c r="P29" s="42">
        <v>0</v>
      </c>
      <c r="Q29" s="42">
        <f t="shared" si="5"/>
        <v>260</v>
      </c>
      <c r="R29" s="42">
        <v>257</v>
      </c>
      <c r="S29" s="42">
        <f t="shared" si="6"/>
        <v>257</v>
      </c>
      <c r="T29" s="43">
        <f t="shared" si="17"/>
        <v>282</v>
      </c>
      <c r="U29" s="19"/>
      <c r="V29" s="44">
        <f t="shared" si="7"/>
        <v>0</v>
      </c>
      <c r="W29" s="45">
        <f t="shared" si="8"/>
        <v>0</v>
      </c>
      <c r="X29" s="45">
        <f t="shared" si="9"/>
        <v>0</v>
      </c>
      <c r="Y29" s="55">
        <v>0</v>
      </c>
      <c r="Z29" s="45">
        <f t="shared" si="10"/>
        <v>0</v>
      </c>
      <c r="AA29" s="50">
        <v>0</v>
      </c>
      <c r="AB29" s="45">
        <f t="shared" si="11"/>
        <v>0</v>
      </c>
      <c r="AC29" s="45">
        <f t="shared" si="11"/>
        <v>0</v>
      </c>
      <c r="AD29" s="45">
        <f t="shared" si="18"/>
        <v>579</v>
      </c>
      <c r="AE29" s="45">
        <f t="shared" si="12"/>
        <v>0</v>
      </c>
      <c r="AF29" s="45">
        <f t="shared" si="19"/>
        <v>573</v>
      </c>
      <c r="AG29" s="45">
        <f t="shared" si="13"/>
        <v>0</v>
      </c>
      <c r="AH29" s="46">
        <f t="shared" si="20"/>
        <v>573</v>
      </c>
      <c r="AI29" s="18"/>
      <c r="AJ29" s="24">
        <f t="shared" si="14"/>
        <v>988</v>
      </c>
      <c r="AK29" s="47">
        <v>1092</v>
      </c>
    </row>
    <row r="30" spans="1:37" x14ac:dyDescent="0.2">
      <c r="A30" s="67">
        <f t="shared" si="15"/>
        <v>36361</v>
      </c>
      <c r="B30" s="13">
        <v>550</v>
      </c>
      <c r="C30" s="63">
        <v>550</v>
      </c>
      <c r="D30" s="54">
        <f t="shared" si="0"/>
        <v>550</v>
      </c>
      <c r="E30" s="37">
        <f t="shared" si="1"/>
        <v>572</v>
      </c>
      <c r="F30" s="40">
        <v>550</v>
      </c>
      <c r="G30" s="38">
        <f t="shared" si="2"/>
        <v>743</v>
      </c>
      <c r="H30" s="38">
        <v>731</v>
      </c>
      <c r="I30" s="49">
        <f t="shared" si="2"/>
        <v>0</v>
      </c>
      <c r="J30" s="49">
        <v>0</v>
      </c>
      <c r="K30" s="38">
        <f t="shared" si="3"/>
        <v>1315</v>
      </c>
      <c r="L30" s="38">
        <f t="shared" si="3"/>
        <v>1281</v>
      </c>
      <c r="M30" s="39">
        <f t="shared" si="16"/>
        <v>1284</v>
      </c>
      <c r="N30" s="19"/>
      <c r="O30" s="41">
        <f t="shared" si="4"/>
        <v>0</v>
      </c>
      <c r="P30" s="42">
        <v>0</v>
      </c>
      <c r="Q30" s="42">
        <f t="shared" si="5"/>
        <v>260</v>
      </c>
      <c r="R30" s="42">
        <v>257</v>
      </c>
      <c r="S30" s="42">
        <f t="shared" si="6"/>
        <v>257</v>
      </c>
      <c r="T30" s="43">
        <f t="shared" si="17"/>
        <v>282</v>
      </c>
      <c r="U30" s="19"/>
      <c r="V30" s="44">
        <f t="shared" si="7"/>
        <v>0</v>
      </c>
      <c r="W30" s="45">
        <f t="shared" si="8"/>
        <v>0</v>
      </c>
      <c r="X30" s="45">
        <f t="shared" si="9"/>
        <v>0</v>
      </c>
      <c r="Y30" s="55">
        <v>0</v>
      </c>
      <c r="Z30" s="45">
        <f t="shared" si="10"/>
        <v>0</v>
      </c>
      <c r="AA30" s="50">
        <v>0</v>
      </c>
      <c r="AB30" s="45">
        <f t="shared" si="11"/>
        <v>0</v>
      </c>
      <c r="AC30" s="45">
        <f t="shared" si="11"/>
        <v>0</v>
      </c>
      <c r="AD30" s="45">
        <f t="shared" si="18"/>
        <v>579</v>
      </c>
      <c r="AE30" s="45">
        <f t="shared" si="12"/>
        <v>0</v>
      </c>
      <c r="AF30" s="45">
        <f t="shared" si="19"/>
        <v>573</v>
      </c>
      <c r="AG30" s="45">
        <f t="shared" si="13"/>
        <v>0</v>
      </c>
      <c r="AH30" s="46">
        <f t="shared" si="20"/>
        <v>573</v>
      </c>
      <c r="AI30" s="18"/>
      <c r="AJ30" s="24">
        <f t="shared" si="14"/>
        <v>988</v>
      </c>
      <c r="AK30" s="47">
        <v>1092</v>
      </c>
    </row>
    <row r="31" spans="1:37" x14ac:dyDescent="0.2">
      <c r="A31" s="67">
        <f t="shared" si="15"/>
        <v>36362</v>
      </c>
      <c r="B31" s="13">
        <v>550</v>
      </c>
      <c r="C31" s="63">
        <v>550</v>
      </c>
      <c r="D31" s="54">
        <f t="shared" si="0"/>
        <v>550</v>
      </c>
      <c r="E31" s="37">
        <f t="shared" si="1"/>
        <v>572</v>
      </c>
      <c r="F31" s="40">
        <v>550</v>
      </c>
      <c r="G31" s="38">
        <f t="shared" si="2"/>
        <v>743</v>
      </c>
      <c r="H31" s="38">
        <v>731</v>
      </c>
      <c r="I31" s="49">
        <f t="shared" si="2"/>
        <v>0</v>
      </c>
      <c r="J31" s="49">
        <v>0</v>
      </c>
      <c r="K31" s="38">
        <f t="shared" si="3"/>
        <v>1315</v>
      </c>
      <c r="L31" s="38">
        <f t="shared" si="3"/>
        <v>1281</v>
      </c>
      <c r="M31" s="39">
        <f t="shared" si="16"/>
        <v>1284</v>
      </c>
      <c r="N31" s="19"/>
      <c r="O31" s="41">
        <f t="shared" si="4"/>
        <v>0</v>
      </c>
      <c r="P31" s="42">
        <v>0</v>
      </c>
      <c r="Q31" s="42">
        <f t="shared" si="5"/>
        <v>260</v>
      </c>
      <c r="R31" s="42">
        <v>257</v>
      </c>
      <c r="S31" s="42">
        <f t="shared" si="6"/>
        <v>257</v>
      </c>
      <c r="T31" s="43">
        <f t="shared" si="17"/>
        <v>282</v>
      </c>
      <c r="U31" s="19"/>
      <c r="V31" s="44">
        <f t="shared" si="7"/>
        <v>0</v>
      </c>
      <c r="W31" s="45">
        <f t="shared" si="8"/>
        <v>0</v>
      </c>
      <c r="X31" s="45">
        <f t="shared" si="9"/>
        <v>0</v>
      </c>
      <c r="Y31" s="55">
        <v>0</v>
      </c>
      <c r="Z31" s="45">
        <f t="shared" si="10"/>
        <v>0</v>
      </c>
      <c r="AA31" s="50">
        <v>0</v>
      </c>
      <c r="AB31" s="45">
        <f t="shared" si="11"/>
        <v>0</v>
      </c>
      <c r="AC31" s="45">
        <f t="shared" si="11"/>
        <v>0</v>
      </c>
      <c r="AD31" s="45">
        <f t="shared" si="18"/>
        <v>579</v>
      </c>
      <c r="AE31" s="45">
        <f t="shared" si="12"/>
        <v>0</v>
      </c>
      <c r="AF31" s="45">
        <f t="shared" si="19"/>
        <v>573</v>
      </c>
      <c r="AG31" s="45">
        <f t="shared" si="13"/>
        <v>0</v>
      </c>
      <c r="AH31" s="46">
        <f t="shared" si="20"/>
        <v>573</v>
      </c>
      <c r="AI31" s="18"/>
      <c r="AJ31" s="24">
        <f t="shared" si="14"/>
        <v>988</v>
      </c>
      <c r="AK31" s="47">
        <v>1092</v>
      </c>
    </row>
    <row r="32" spans="1:37" x14ac:dyDescent="0.2">
      <c r="A32" s="67">
        <f t="shared" si="15"/>
        <v>36363</v>
      </c>
      <c r="B32" s="13">
        <v>550</v>
      </c>
      <c r="C32" s="63">
        <v>550</v>
      </c>
      <c r="D32" s="54">
        <f t="shared" si="0"/>
        <v>550</v>
      </c>
      <c r="E32" s="37">
        <f t="shared" si="1"/>
        <v>572</v>
      </c>
      <c r="F32" s="40">
        <v>550</v>
      </c>
      <c r="G32" s="38">
        <f t="shared" si="2"/>
        <v>743</v>
      </c>
      <c r="H32" s="38">
        <v>731</v>
      </c>
      <c r="I32" s="49">
        <f t="shared" si="2"/>
        <v>0</v>
      </c>
      <c r="J32" s="49">
        <v>0</v>
      </c>
      <c r="K32" s="38">
        <f t="shared" si="3"/>
        <v>1315</v>
      </c>
      <c r="L32" s="38">
        <f t="shared" si="3"/>
        <v>1281</v>
      </c>
      <c r="M32" s="39">
        <f t="shared" si="16"/>
        <v>1284</v>
      </c>
      <c r="N32" s="19"/>
      <c r="O32" s="41">
        <f t="shared" si="4"/>
        <v>0</v>
      </c>
      <c r="P32" s="42">
        <v>0</v>
      </c>
      <c r="Q32" s="42">
        <f t="shared" si="5"/>
        <v>260</v>
      </c>
      <c r="R32" s="42">
        <v>257</v>
      </c>
      <c r="S32" s="42">
        <f t="shared" si="6"/>
        <v>257</v>
      </c>
      <c r="T32" s="43">
        <f t="shared" si="17"/>
        <v>282</v>
      </c>
      <c r="U32" s="19"/>
      <c r="V32" s="44">
        <f t="shared" si="7"/>
        <v>0</v>
      </c>
      <c r="W32" s="45">
        <f t="shared" si="8"/>
        <v>0</v>
      </c>
      <c r="X32" s="45">
        <f t="shared" si="9"/>
        <v>0</v>
      </c>
      <c r="Y32" s="55">
        <v>0</v>
      </c>
      <c r="Z32" s="45">
        <f t="shared" si="10"/>
        <v>0</v>
      </c>
      <c r="AA32" s="50">
        <v>0</v>
      </c>
      <c r="AB32" s="45">
        <f t="shared" si="11"/>
        <v>0</v>
      </c>
      <c r="AC32" s="45">
        <f t="shared" si="11"/>
        <v>0</v>
      </c>
      <c r="AD32" s="45">
        <f t="shared" si="18"/>
        <v>579</v>
      </c>
      <c r="AE32" s="45">
        <f t="shared" si="12"/>
        <v>0</v>
      </c>
      <c r="AF32" s="45">
        <f t="shared" si="19"/>
        <v>573</v>
      </c>
      <c r="AG32" s="45">
        <f t="shared" si="13"/>
        <v>0</v>
      </c>
      <c r="AH32" s="46">
        <f t="shared" si="20"/>
        <v>573</v>
      </c>
      <c r="AI32" s="18"/>
      <c r="AJ32" s="24">
        <f t="shared" si="14"/>
        <v>988</v>
      </c>
      <c r="AK32" s="47">
        <v>1092</v>
      </c>
    </row>
    <row r="33" spans="1:37" x14ac:dyDescent="0.2">
      <c r="A33" s="67">
        <f t="shared" si="15"/>
        <v>36364</v>
      </c>
      <c r="B33" s="13">
        <v>489</v>
      </c>
      <c r="C33" s="63">
        <v>489</v>
      </c>
      <c r="D33" s="54">
        <f t="shared" si="0"/>
        <v>489</v>
      </c>
      <c r="E33" s="37">
        <f t="shared" si="1"/>
        <v>508</v>
      </c>
      <c r="F33" s="40">
        <v>489</v>
      </c>
      <c r="G33" s="38">
        <f t="shared" si="2"/>
        <v>807</v>
      </c>
      <c r="H33" s="38">
        <v>794</v>
      </c>
      <c r="I33" s="49">
        <f t="shared" si="2"/>
        <v>0</v>
      </c>
      <c r="J33" s="49">
        <v>0</v>
      </c>
      <c r="K33" s="38">
        <f t="shared" si="3"/>
        <v>1315</v>
      </c>
      <c r="L33" s="38">
        <f t="shared" si="3"/>
        <v>1283</v>
      </c>
      <c r="M33" s="39">
        <f t="shared" si="16"/>
        <v>1284</v>
      </c>
      <c r="N33" s="19"/>
      <c r="O33" s="41">
        <f t="shared" si="4"/>
        <v>0</v>
      </c>
      <c r="P33" s="42">
        <v>0</v>
      </c>
      <c r="Q33" s="42">
        <f t="shared" si="5"/>
        <v>260</v>
      </c>
      <c r="R33" s="42">
        <v>257</v>
      </c>
      <c r="S33" s="42">
        <f t="shared" si="6"/>
        <v>257</v>
      </c>
      <c r="T33" s="43">
        <f t="shared" si="17"/>
        <v>282</v>
      </c>
      <c r="U33" s="19"/>
      <c r="V33" s="44">
        <f t="shared" si="7"/>
        <v>0</v>
      </c>
      <c r="W33" s="45">
        <f t="shared" si="8"/>
        <v>0</v>
      </c>
      <c r="X33" s="45">
        <f t="shared" si="9"/>
        <v>0</v>
      </c>
      <c r="Y33" s="55">
        <v>0</v>
      </c>
      <c r="Z33" s="45">
        <f t="shared" si="10"/>
        <v>0</v>
      </c>
      <c r="AA33" s="50">
        <v>0</v>
      </c>
      <c r="AB33" s="45">
        <f t="shared" si="11"/>
        <v>0</v>
      </c>
      <c r="AC33" s="45">
        <f t="shared" si="11"/>
        <v>0</v>
      </c>
      <c r="AD33" s="45">
        <f t="shared" si="18"/>
        <v>579</v>
      </c>
      <c r="AE33" s="45">
        <f t="shared" si="12"/>
        <v>0</v>
      </c>
      <c r="AF33" s="45">
        <f t="shared" si="19"/>
        <v>573</v>
      </c>
      <c r="AG33" s="45">
        <f t="shared" si="13"/>
        <v>0</v>
      </c>
      <c r="AH33" s="46">
        <f t="shared" si="20"/>
        <v>573</v>
      </c>
      <c r="AI33" s="18"/>
      <c r="AJ33" s="24">
        <f t="shared" si="14"/>
        <v>1051</v>
      </c>
      <c r="AK33" s="47">
        <v>1092</v>
      </c>
    </row>
    <row r="34" spans="1:37" x14ac:dyDescent="0.2">
      <c r="A34" s="67">
        <f t="shared" si="15"/>
        <v>36365</v>
      </c>
      <c r="B34" s="13">
        <v>423</v>
      </c>
      <c r="C34" s="63">
        <v>423</v>
      </c>
      <c r="D34" s="54">
        <f t="shared" si="0"/>
        <v>423</v>
      </c>
      <c r="E34" s="37">
        <f t="shared" si="1"/>
        <v>440</v>
      </c>
      <c r="F34" s="40">
        <v>423</v>
      </c>
      <c r="G34" s="38">
        <f t="shared" si="2"/>
        <v>849</v>
      </c>
      <c r="H34" s="38">
        <v>835</v>
      </c>
      <c r="I34" s="49">
        <f t="shared" si="2"/>
        <v>26</v>
      </c>
      <c r="J34" s="49">
        <v>26</v>
      </c>
      <c r="K34" s="38">
        <f t="shared" si="3"/>
        <v>1315</v>
      </c>
      <c r="L34" s="38">
        <f t="shared" si="3"/>
        <v>1284</v>
      </c>
      <c r="M34" s="39">
        <f t="shared" si="16"/>
        <v>1284</v>
      </c>
      <c r="N34" s="19"/>
      <c r="O34" s="41">
        <f t="shared" si="4"/>
        <v>0</v>
      </c>
      <c r="P34" s="42">
        <v>0</v>
      </c>
      <c r="Q34" s="42">
        <f t="shared" si="5"/>
        <v>260</v>
      </c>
      <c r="R34" s="42">
        <v>257</v>
      </c>
      <c r="S34" s="42">
        <f t="shared" si="6"/>
        <v>257</v>
      </c>
      <c r="T34" s="43">
        <f t="shared" si="17"/>
        <v>282</v>
      </c>
      <c r="U34" s="19"/>
      <c r="V34" s="44">
        <f t="shared" si="7"/>
        <v>0</v>
      </c>
      <c r="W34" s="45">
        <f t="shared" si="8"/>
        <v>0</v>
      </c>
      <c r="X34" s="45">
        <f t="shared" si="9"/>
        <v>0</v>
      </c>
      <c r="Y34" s="55">
        <v>0</v>
      </c>
      <c r="Z34" s="45">
        <f t="shared" si="10"/>
        <v>0</v>
      </c>
      <c r="AA34" s="50">
        <v>0</v>
      </c>
      <c r="AB34" s="45">
        <f t="shared" si="11"/>
        <v>0</v>
      </c>
      <c r="AC34" s="45">
        <f t="shared" si="11"/>
        <v>0</v>
      </c>
      <c r="AD34" s="45">
        <f t="shared" si="18"/>
        <v>579</v>
      </c>
      <c r="AE34" s="45">
        <f t="shared" si="12"/>
        <v>0</v>
      </c>
      <c r="AF34" s="45">
        <f t="shared" si="19"/>
        <v>573</v>
      </c>
      <c r="AG34" s="45">
        <f t="shared" si="13"/>
        <v>0</v>
      </c>
      <c r="AH34" s="46">
        <f t="shared" si="20"/>
        <v>573</v>
      </c>
      <c r="AI34" s="18"/>
      <c r="AJ34" s="24">
        <f t="shared" si="14"/>
        <v>1092</v>
      </c>
      <c r="AK34" s="47">
        <v>1092</v>
      </c>
    </row>
    <row r="35" spans="1:37" x14ac:dyDescent="0.2">
      <c r="A35" s="67">
        <f t="shared" si="15"/>
        <v>36366</v>
      </c>
      <c r="B35" s="13">
        <v>474</v>
      </c>
      <c r="C35" s="63">
        <v>474</v>
      </c>
      <c r="D35" s="54">
        <f t="shared" si="0"/>
        <v>474</v>
      </c>
      <c r="E35" s="37">
        <f t="shared" si="1"/>
        <v>493</v>
      </c>
      <c r="F35" s="40">
        <v>474</v>
      </c>
      <c r="G35" s="38">
        <f t="shared" si="2"/>
        <v>822</v>
      </c>
      <c r="H35" s="38">
        <v>809</v>
      </c>
      <c r="I35" s="49">
        <f t="shared" si="2"/>
        <v>0</v>
      </c>
      <c r="J35" s="49">
        <v>0</v>
      </c>
      <c r="K35" s="38">
        <f t="shared" si="3"/>
        <v>1315</v>
      </c>
      <c r="L35" s="38">
        <f t="shared" si="3"/>
        <v>1283</v>
      </c>
      <c r="M35" s="39">
        <f t="shared" si="16"/>
        <v>1284</v>
      </c>
      <c r="N35" s="19"/>
      <c r="O35" s="41">
        <f t="shared" si="4"/>
        <v>0</v>
      </c>
      <c r="P35" s="42">
        <v>0</v>
      </c>
      <c r="Q35" s="42">
        <f t="shared" si="5"/>
        <v>260</v>
      </c>
      <c r="R35" s="42">
        <v>257</v>
      </c>
      <c r="S35" s="42">
        <f t="shared" si="6"/>
        <v>257</v>
      </c>
      <c r="T35" s="43">
        <f t="shared" si="17"/>
        <v>282</v>
      </c>
      <c r="U35" s="19"/>
      <c r="V35" s="44">
        <f t="shared" si="7"/>
        <v>0</v>
      </c>
      <c r="W35" s="45">
        <f t="shared" si="8"/>
        <v>0</v>
      </c>
      <c r="X35" s="45">
        <f t="shared" si="9"/>
        <v>0</v>
      </c>
      <c r="Y35" s="55">
        <v>0</v>
      </c>
      <c r="Z35" s="45">
        <f t="shared" si="10"/>
        <v>0</v>
      </c>
      <c r="AA35" s="50">
        <v>0</v>
      </c>
      <c r="AB35" s="45">
        <f t="shared" si="11"/>
        <v>0</v>
      </c>
      <c r="AC35" s="45">
        <f t="shared" si="11"/>
        <v>0</v>
      </c>
      <c r="AD35" s="45">
        <f t="shared" si="18"/>
        <v>579</v>
      </c>
      <c r="AE35" s="45">
        <f t="shared" si="12"/>
        <v>0</v>
      </c>
      <c r="AF35" s="45">
        <f t="shared" si="19"/>
        <v>573</v>
      </c>
      <c r="AG35" s="45">
        <f t="shared" si="13"/>
        <v>0</v>
      </c>
      <c r="AH35" s="46">
        <f t="shared" si="20"/>
        <v>573</v>
      </c>
      <c r="AI35" s="18"/>
      <c r="AJ35" s="24">
        <f t="shared" si="14"/>
        <v>1066</v>
      </c>
      <c r="AK35" s="47">
        <v>1092</v>
      </c>
    </row>
    <row r="36" spans="1:37" x14ac:dyDescent="0.2">
      <c r="A36" s="67">
        <f t="shared" si="15"/>
        <v>36367</v>
      </c>
      <c r="B36" s="13">
        <v>550</v>
      </c>
      <c r="C36" s="63">
        <v>550</v>
      </c>
      <c r="D36" s="54">
        <f t="shared" si="0"/>
        <v>550</v>
      </c>
      <c r="E36" s="37">
        <f t="shared" si="1"/>
        <v>572</v>
      </c>
      <c r="F36" s="40">
        <v>550</v>
      </c>
      <c r="G36" s="38">
        <f t="shared" si="2"/>
        <v>743</v>
      </c>
      <c r="H36" s="38">
        <v>731</v>
      </c>
      <c r="I36" s="49">
        <f t="shared" si="2"/>
        <v>0</v>
      </c>
      <c r="J36" s="49">
        <v>0</v>
      </c>
      <c r="K36" s="38">
        <f t="shared" si="3"/>
        <v>1315</v>
      </c>
      <c r="L36" s="38">
        <f t="shared" si="3"/>
        <v>1281</v>
      </c>
      <c r="M36" s="39">
        <f t="shared" si="16"/>
        <v>1284</v>
      </c>
      <c r="N36" s="19"/>
      <c r="O36" s="41">
        <f t="shared" si="4"/>
        <v>0</v>
      </c>
      <c r="P36" s="42">
        <v>0</v>
      </c>
      <c r="Q36" s="42">
        <f t="shared" si="5"/>
        <v>260</v>
      </c>
      <c r="R36" s="42">
        <v>257</v>
      </c>
      <c r="S36" s="42">
        <f t="shared" si="6"/>
        <v>257</v>
      </c>
      <c r="T36" s="43">
        <f t="shared" si="17"/>
        <v>282</v>
      </c>
      <c r="U36" s="19"/>
      <c r="V36" s="44">
        <f t="shared" si="7"/>
        <v>0</v>
      </c>
      <c r="W36" s="45">
        <f t="shared" si="8"/>
        <v>0</v>
      </c>
      <c r="X36" s="45">
        <f t="shared" si="9"/>
        <v>0</v>
      </c>
      <c r="Y36" s="55">
        <v>0</v>
      </c>
      <c r="Z36" s="45">
        <f t="shared" si="10"/>
        <v>0</v>
      </c>
      <c r="AA36" s="50">
        <v>0</v>
      </c>
      <c r="AB36" s="45">
        <f t="shared" si="11"/>
        <v>0</v>
      </c>
      <c r="AC36" s="45">
        <f t="shared" si="11"/>
        <v>0</v>
      </c>
      <c r="AD36" s="45">
        <f t="shared" si="18"/>
        <v>579</v>
      </c>
      <c r="AE36" s="45">
        <f t="shared" si="12"/>
        <v>0</v>
      </c>
      <c r="AF36" s="45">
        <f t="shared" si="19"/>
        <v>573</v>
      </c>
      <c r="AG36" s="45">
        <f t="shared" si="13"/>
        <v>0</v>
      </c>
      <c r="AH36" s="46">
        <f t="shared" si="20"/>
        <v>573</v>
      </c>
      <c r="AI36" s="18"/>
      <c r="AJ36" s="24">
        <f t="shared" si="14"/>
        <v>988</v>
      </c>
      <c r="AK36" s="47">
        <v>1092</v>
      </c>
    </row>
    <row r="37" spans="1:37" x14ac:dyDescent="0.2">
      <c r="A37" s="67">
        <f t="shared" si="15"/>
        <v>36368</v>
      </c>
      <c r="B37" s="13">
        <v>550</v>
      </c>
      <c r="C37" s="63">
        <v>550</v>
      </c>
      <c r="D37" s="54">
        <f t="shared" si="0"/>
        <v>550</v>
      </c>
      <c r="E37" s="37">
        <f t="shared" si="1"/>
        <v>572</v>
      </c>
      <c r="F37" s="40">
        <v>550</v>
      </c>
      <c r="G37" s="38">
        <f t="shared" si="2"/>
        <v>743</v>
      </c>
      <c r="H37" s="38">
        <v>731</v>
      </c>
      <c r="I37" s="49">
        <f t="shared" si="2"/>
        <v>0</v>
      </c>
      <c r="J37" s="49">
        <v>0</v>
      </c>
      <c r="K37" s="38">
        <f t="shared" si="3"/>
        <v>1315</v>
      </c>
      <c r="L37" s="38">
        <f t="shared" si="3"/>
        <v>1281</v>
      </c>
      <c r="M37" s="39">
        <f t="shared" si="16"/>
        <v>1284</v>
      </c>
      <c r="N37" s="19"/>
      <c r="O37" s="41">
        <f t="shared" si="4"/>
        <v>0</v>
      </c>
      <c r="P37" s="42">
        <v>0</v>
      </c>
      <c r="Q37" s="42">
        <f t="shared" si="5"/>
        <v>260</v>
      </c>
      <c r="R37" s="42">
        <v>257</v>
      </c>
      <c r="S37" s="42">
        <f t="shared" si="6"/>
        <v>257</v>
      </c>
      <c r="T37" s="43">
        <f t="shared" si="17"/>
        <v>282</v>
      </c>
      <c r="U37" s="19"/>
      <c r="V37" s="44">
        <f t="shared" si="7"/>
        <v>0</v>
      </c>
      <c r="W37" s="45">
        <f t="shared" si="8"/>
        <v>0</v>
      </c>
      <c r="X37" s="45">
        <f t="shared" si="9"/>
        <v>0</v>
      </c>
      <c r="Y37" s="55">
        <v>0</v>
      </c>
      <c r="Z37" s="45">
        <f t="shared" si="10"/>
        <v>0</v>
      </c>
      <c r="AA37" s="50">
        <v>0</v>
      </c>
      <c r="AB37" s="45">
        <f t="shared" si="11"/>
        <v>0</v>
      </c>
      <c r="AC37" s="45">
        <f t="shared" si="11"/>
        <v>0</v>
      </c>
      <c r="AD37" s="45">
        <f t="shared" si="18"/>
        <v>579</v>
      </c>
      <c r="AE37" s="45">
        <f t="shared" si="12"/>
        <v>0</v>
      </c>
      <c r="AF37" s="45">
        <f t="shared" si="19"/>
        <v>573</v>
      </c>
      <c r="AG37" s="45">
        <f t="shared" si="13"/>
        <v>0</v>
      </c>
      <c r="AH37" s="46">
        <f t="shared" si="20"/>
        <v>573</v>
      </c>
      <c r="AI37" s="18"/>
      <c r="AJ37" s="24">
        <f t="shared" si="14"/>
        <v>988</v>
      </c>
      <c r="AK37" s="47">
        <v>1092</v>
      </c>
    </row>
    <row r="38" spans="1:37" x14ac:dyDescent="0.2">
      <c r="A38" s="67">
        <f t="shared" si="15"/>
        <v>36369</v>
      </c>
      <c r="B38" s="13">
        <v>550</v>
      </c>
      <c r="C38" s="63">
        <v>550</v>
      </c>
      <c r="D38" s="54">
        <f t="shared" si="0"/>
        <v>550</v>
      </c>
      <c r="E38" s="37">
        <f t="shared" si="1"/>
        <v>572</v>
      </c>
      <c r="F38" s="40">
        <v>550</v>
      </c>
      <c r="G38" s="38">
        <f t="shared" si="2"/>
        <v>743</v>
      </c>
      <c r="H38" s="38">
        <v>731</v>
      </c>
      <c r="I38" s="49">
        <f t="shared" si="2"/>
        <v>0</v>
      </c>
      <c r="J38" s="49">
        <v>0</v>
      </c>
      <c r="K38" s="38">
        <f t="shared" si="3"/>
        <v>1315</v>
      </c>
      <c r="L38" s="38">
        <f t="shared" si="3"/>
        <v>1281</v>
      </c>
      <c r="M38" s="39">
        <f t="shared" si="16"/>
        <v>1284</v>
      </c>
      <c r="N38" s="19"/>
      <c r="O38" s="41">
        <f t="shared" si="4"/>
        <v>0</v>
      </c>
      <c r="P38" s="42">
        <v>0</v>
      </c>
      <c r="Q38" s="42">
        <f t="shared" si="5"/>
        <v>260</v>
      </c>
      <c r="R38" s="42">
        <v>257</v>
      </c>
      <c r="S38" s="42">
        <f t="shared" si="6"/>
        <v>257</v>
      </c>
      <c r="T38" s="43">
        <f t="shared" si="17"/>
        <v>282</v>
      </c>
      <c r="U38" s="19"/>
      <c r="V38" s="44">
        <f t="shared" si="7"/>
        <v>0</v>
      </c>
      <c r="W38" s="45">
        <f t="shared" si="8"/>
        <v>0</v>
      </c>
      <c r="X38" s="45">
        <f t="shared" si="9"/>
        <v>0</v>
      </c>
      <c r="Y38" s="55">
        <v>0</v>
      </c>
      <c r="Z38" s="45">
        <f t="shared" si="10"/>
        <v>0</v>
      </c>
      <c r="AA38" s="50">
        <v>0</v>
      </c>
      <c r="AB38" s="45">
        <f t="shared" si="11"/>
        <v>0</v>
      </c>
      <c r="AC38" s="45">
        <f t="shared" si="11"/>
        <v>0</v>
      </c>
      <c r="AD38" s="45">
        <f t="shared" si="18"/>
        <v>579</v>
      </c>
      <c r="AE38" s="45">
        <f t="shared" si="12"/>
        <v>0</v>
      </c>
      <c r="AF38" s="45">
        <f t="shared" si="19"/>
        <v>573</v>
      </c>
      <c r="AG38" s="45">
        <f t="shared" si="13"/>
        <v>0</v>
      </c>
      <c r="AH38" s="46">
        <f t="shared" si="20"/>
        <v>573</v>
      </c>
      <c r="AI38" s="18"/>
      <c r="AJ38" s="24">
        <f t="shared" si="14"/>
        <v>988</v>
      </c>
      <c r="AK38" s="47">
        <v>1092</v>
      </c>
    </row>
    <row r="39" spans="1:37" x14ac:dyDescent="0.2">
      <c r="A39" s="67">
        <f t="shared" si="15"/>
        <v>36370</v>
      </c>
      <c r="B39" s="13">
        <v>550</v>
      </c>
      <c r="C39" s="63">
        <v>550</v>
      </c>
      <c r="D39" s="54">
        <f t="shared" si="0"/>
        <v>550</v>
      </c>
      <c r="E39" s="37">
        <f t="shared" si="1"/>
        <v>572</v>
      </c>
      <c r="F39" s="40">
        <v>550</v>
      </c>
      <c r="G39" s="38">
        <f t="shared" si="2"/>
        <v>743</v>
      </c>
      <c r="H39" s="38">
        <v>731</v>
      </c>
      <c r="I39" s="49">
        <f t="shared" si="2"/>
        <v>0</v>
      </c>
      <c r="J39" s="49">
        <v>0</v>
      </c>
      <c r="K39" s="38">
        <f t="shared" si="3"/>
        <v>1315</v>
      </c>
      <c r="L39" s="38">
        <f t="shared" si="3"/>
        <v>1281</v>
      </c>
      <c r="M39" s="39">
        <f t="shared" si="16"/>
        <v>1284</v>
      </c>
      <c r="N39" s="19"/>
      <c r="O39" s="41">
        <f t="shared" si="4"/>
        <v>0</v>
      </c>
      <c r="P39" s="42">
        <v>0</v>
      </c>
      <c r="Q39" s="42">
        <f t="shared" si="5"/>
        <v>260</v>
      </c>
      <c r="R39" s="42">
        <v>257</v>
      </c>
      <c r="S39" s="42">
        <f t="shared" si="6"/>
        <v>257</v>
      </c>
      <c r="T39" s="43">
        <f t="shared" si="17"/>
        <v>282</v>
      </c>
      <c r="U39" s="19"/>
      <c r="V39" s="44">
        <f t="shared" si="7"/>
        <v>0</v>
      </c>
      <c r="W39" s="45">
        <f t="shared" si="8"/>
        <v>0</v>
      </c>
      <c r="X39" s="45">
        <f t="shared" si="9"/>
        <v>0</v>
      </c>
      <c r="Y39" s="55">
        <v>0</v>
      </c>
      <c r="Z39" s="45">
        <f t="shared" si="10"/>
        <v>0</v>
      </c>
      <c r="AA39" s="50">
        <v>0</v>
      </c>
      <c r="AB39" s="45">
        <f t="shared" si="11"/>
        <v>0</v>
      </c>
      <c r="AC39" s="45">
        <f t="shared" si="11"/>
        <v>0</v>
      </c>
      <c r="AD39" s="45">
        <f t="shared" si="18"/>
        <v>579</v>
      </c>
      <c r="AE39" s="45">
        <f t="shared" si="12"/>
        <v>0</v>
      </c>
      <c r="AF39" s="45">
        <f t="shared" si="19"/>
        <v>573</v>
      </c>
      <c r="AG39" s="45">
        <f t="shared" si="13"/>
        <v>0</v>
      </c>
      <c r="AH39" s="46">
        <f t="shared" si="20"/>
        <v>573</v>
      </c>
      <c r="AI39" s="18"/>
      <c r="AJ39" s="24">
        <f t="shared" si="14"/>
        <v>988</v>
      </c>
      <c r="AK39" s="47">
        <v>1092</v>
      </c>
    </row>
    <row r="40" spans="1:37" x14ac:dyDescent="0.2">
      <c r="A40" s="67">
        <f t="shared" si="15"/>
        <v>36371</v>
      </c>
      <c r="B40" s="13">
        <v>489</v>
      </c>
      <c r="C40" s="63">
        <v>489</v>
      </c>
      <c r="D40" s="54">
        <f t="shared" si="0"/>
        <v>489</v>
      </c>
      <c r="E40" s="37">
        <f t="shared" si="1"/>
        <v>508</v>
      </c>
      <c r="F40" s="40">
        <v>489</v>
      </c>
      <c r="G40" s="38">
        <f t="shared" si="2"/>
        <v>807</v>
      </c>
      <c r="H40" s="38">
        <v>794</v>
      </c>
      <c r="I40" s="49">
        <f t="shared" si="2"/>
        <v>0</v>
      </c>
      <c r="J40" s="49">
        <v>0</v>
      </c>
      <c r="K40" s="38">
        <f t="shared" si="3"/>
        <v>1315</v>
      </c>
      <c r="L40" s="38">
        <f t="shared" si="3"/>
        <v>1283</v>
      </c>
      <c r="M40" s="39">
        <f t="shared" si="16"/>
        <v>1284</v>
      </c>
      <c r="N40" s="19"/>
      <c r="O40" s="41">
        <f t="shared" si="4"/>
        <v>0</v>
      </c>
      <c r="P40" s="42">
        <v>0</v>
      </c>
      <c r="Q40" s="42">
        <f t="shared" si="5"/>
        <v>260</v>
      </c>
      <c r="R40" s="42">
        <v>257</v>
      </c>
      <c r="S40" s="42">
        <f t="shared" si="6"/>
        <v>257</v>
      </c>
      <c r="T40" s="43">
        <f t="shared" si="17"/>
        <v>282</v>
      </c>
      <c r="U40" s="19"/>
      <c r="V40" s="44">
        <f t="shared" si="7"/>
        <v>0</v>
      </c>
      <c r="W40" s="45">
        <f t="shared" si="8"/>
        <v>0</v>
      </c>
      <c r="X40" s="45">
        <f t="shared" si="9"/>
        <v>0</v>
      </c>
      <c r="Y40" s="55">
        <v>0</v>
      </c>
      <c r="Z40" s="45">
        <f t="shared" si="10"/>
        <v>0</v>
      </c>
      <c r="AA40" s="50">
        <v>0</v>
      </c>
      <c r="AB40" s="45">
        <f t="shared" si="11"/>
        <v>0</v>
      </c>
      <c r="AC40" s="45">
        <f t="shared" si="11"/>
        <v>0</v>
      </c>
      <c r="AD40" s="45">
        <f t="shared" si="18"/>
        <v>579</v>
      </c>
      <c r="AE40" s="45">
        <f t="shared" si="12"/>
        <v>0</v>
      </c>
      <c r="AF40" s="45">
        <f t="shared" si="19"/>
        <v>573</v>
      </c>
      <c r="AG40" s="45">
        <f t="shared" si="13"/>
        <v>0</v>
      </c>
      <c r="AH40" s="46">
        <f t="shared" si="20"/>
        <v>573</v>
      </c>
      <c r="AI40" s="18"/>
      <c r="AJ40" s="24">
        <f t="shared" si="14"/>
        <v>1051</v>
      </c>
      <c r="AK40" s="47">
        <v>1092</v>
      </c>
    </row>
    <row r="41" spans="1:37" x14ac:dyDescent="0.2">
      <c r="A41" s="67">
        <f t="shared" si="15"/>
        <v>36372</v>
      </c>
      <c r="B41" s="13">
        <v>423</v>
      </c>
      <c r="C41" s="65">
        <v>423</v>
      </c>
      <c r="D41" s="54">
        <f t="shared" si="0"/>
        <v>423</v>
      </c>
      <c r="E41" s="37">
        <f t="shared" si="1"/>
        <v>440</v>
      </c>
      <c r="F41" s="40">
        <v>423</v>
      </c>
      <c r="G41" s="38">
        <f t="shared" si="2"/>
        <v>849</v>
      </c>
      <c r="H41" s="38">
        <v>835</v>
      </c>
      <c r="I41" s="49">
        <f t="shared" si="2"/>
        <v>26</v>
      </c>
      <c r="J41" s="49">
        <v>26</v>
      </c>
      <c r="K41" s="38">
        <f t="shared" si="3"/>
        <v>1315</v>
      </c>
      <c r="L41" s="38">
        <f t="shared" si="3"/>
        <v>1284</v>
      </c>
      <c r="M41" s="39">
        <f t="shared" si="16"/>
        <v>1284</v>
      </c>
      <c r="N41" s="19"/>
      <c r="O41" s="41">
        <f t="shared" si="4"/>
        <v>0</v>
      </c>
      <c r="P41" s="42">
        <v>0</v>
      </c>
      <c r="Q41" s="42">
        <f>ROUND(R41/0.99,0)</f>
        <v>260</v>
      </c>
      <c r="R41" s="42">
        <v>257</v>
      </c>
      <c r="S41" s="42">
        <f>P41+R41</f>
        <v>257</v>
      </c>
      <c r="T41" s="43">
        <f>T40</f>
        <v>282</v>
      </c>
      <c r="U41" s="19"/>
      <c r="V41" s="44">
        <f t="shared" si="7"/>
        <v>0</v>
      </c>
      <c r="W41" s="45">
        <f t="shared" si="8"/>
        <v>0</v>
      </c>
      <c r="X41" s="45">
        <f t="shared" si="9"/>
        <v>0</v>
      </c>
      <c r="Y41" s="55">
        <v>0</v>
      </c>
      <c r="Z41" s="45">
        <f t="shared" si="10"/>
        <v>0</v>
      </c>
      <c r="AA41" s="50">
        <v>0</v>
      </c>
      <c r="AB41" s="45">
        <f t="shared" si="11"/>
        <v>0</v>
      </c>
      <c r="AC41" s="45">
        <f t="shared" si="11"/>
        <v>0</v>
      </c>
      <c r="AD41" s="45">
        <f>AD40</f>
        <v>579</v>
      </c>
      <c r="AE41" s="45">
        <f>X41</f>
        <v>0</v>
      </c>
      <c r="AF41" s="45">
        <f>AF40</f>
        <v>573</v>
      </c>
      <c r="AG41" s="45">
        <f>Y41</f>
        <v>0</v>
      </c>
      <c r="AH41" s="46">
        <f>AH40</f>
        <v>573</v>
      </c>
      <c r="AI41" s="18"/>
      <c r="AJ41" s="24">
        <f t="shared" si="14"/>
        <v>1092</v>
      </c>
      <c r="AK41" s="47">
        <v>1092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15755</v>
      </c>
      <c r="C43" s="59">
        <f>SUM(C11:C42)</f>
        <v>15755</v>
      </c>
      <c r="D43" s="60">
        <f>SUM(D11:D42)</f>
        <v>15755</v>
      </c>
      <c r="E43" s="58"/>
      <c r="F43" s="59">
        <f>SUM(F11:F42)</f>
        <v>15755</v>
      </c>
      <c r="G43" s="59"/>
      <c r="H43" s="59">
        <f>SUM(H11:H42)</f>
        <v>23835</v>
      </c>
      <c r="I43" s="59"/>
      <c r="J43" s="59">
        <f>SUM(J11:J42)</f>
        <v>156</v>
      </c>
      <c r="K43" s="59">
        <f>SUM(K11:K42)</f>
        <v>40766</v>
      </c>
      <c r="L43" s="59">
        <f>SUM(L11:L42)</f>
        <v>39746</v>
      </c>
      <c r="M43" s="60">
        <f>SUM(M11:M42)</f>
        <v>39804</v>
      </c>
      <c r="N43" s="61"/>
      <c r="O43" s="58"/>
      <c r="P43" s="59">
        <f>SUM(P11:P42)</f>
        <v>0</v>
      </c>
      <c r="Q43" s="59"/>
      <c r="R43" s="59">
        <f>SUM(R11:R42)</f>
        <v>7967</v>
      </c>
      <c r="S43" s="59">
        <f>SUM(S11:S42)</f>
        <v>7967</v>
      </c>
      <c r="T43" s="60">
        <f>SUM(T11:T42)</f>
        <v>8742</v>
      </c>
      <c r="U43" s="61"/>
      <c r="V43" s="58">
        <f>SUM(V11:V42)</f>
        <v>0</v>
      </c>
      <c r="W43" s="59">
        <f>SUM(W11:W42)</f>
        <v>0</v>
      </c>
      <c r="X43" s="59">
        <f>SUM(X11:X42)</f>
        <v>0</v>
      </c>
      <c r="Y43" s="59">
        <f>SUM(Y11:Y42)</f>
        <v>0</v>
      </c>
      <c r="Z43" s="59"/>
      <c r="AA43" s="59">
        <f t="shared" ref="AA43:AF43" si="21">SUM(AA11:AA42)</f>
        <v>0</v>
      </c>
      <c r="AB43" s="59">
        <f t="shared" si="21"/>
        <v>0</v>
      </c>
      <c r="AC43" s="59">
        <f t="shared" si="21"/>
        <v>0</v>
      </c>
      <c r="AD43" s="59">
        <f t="shared" si="21"/>
        <v>17949</v>
      </c>
      <c r="AE43" s="59">
        <f t="shared" si="21"/>
        <v>0</v>
      </c>
      <c r="AF43" s="59">
        <f t="shared" si="21"/>
        <v>17763</v>
      </c>
      <c r="AG43" s="59">
        <f>SUM(AG11:AG41)</f>
        <v>0</v>
      </c>
      <c r="AH43" s="60">
        <f>SUM(AH11:AH41)</f>
        <v>17763</v>
      </c>
      <c r="AI43" s="57"/>
      <c r="AJ43" s="62">
        <f>SUM(AJ11:AJ42)</f>
        <v>31802</v>
      </c>
      <c r="AK43" s="60">
        <f>SUM(AK11:AK42)</f>
        <v>33852</v>
      </c>
    </row>
    <row r="44" spans="1:37" x14ac:dyDescent="0.2">
      <c r="G44" s="69" t="s">
        <v>40</v>
      </c>
      <c r="H44" s="68">
        <f>H43*0.9787</f>
        <v>23327.3145</v>
      </c>
      <c r="Q44" s="69" t="s">
        <v>40</v>
      </c>
      <c r="R44" s="68">
        <f>R43*0.9787</f>
        <v>7797.3028999999997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36342</v>
      </c>
      <c r="G46" s="73">
        <v>36372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48375</v>
      </c>
      <c r="G48" s="81">
        <f>F48+H44</f>
        <v>71702.314500000008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30994</v>
      </c>
      <c r="G50" s="81">
        <f>F50+(R44+AA44)</f>
        <v>38791.302900000002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79369</v>
      </c>
      <c r="G52" s="82">
        <f>SUM(G48:G51)</f>
        <v>110493.61740000002</v>
      </c>
    </row>
    <row r="53" spans="3:7" ht="13.5" thickTop="1" x14ac:dyDescent="0.2"/>
  </sheetData>
  <pageMargins left="0.75" right="0.75" top="1" bottom="1" header="0.5" footer="0.5"/>
  <pageSetup paperSize="5" scale="5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C13" sqref="C13"/>
    </sheetView>
  </sheetViews>
  <sheetFormatPr defaultRowHeight="12.75" x14ac:dyDescent="0.2"/>
  <cols>
    <col min="1" max="1" width="10.85546875" customWidth="1"/>
    <col min="2" max="2" width="10" style="1" customWidth="1"/>
    <col min="3" max="3" width="9.4257812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7.85546875" style="1" customWidth="1"/>
    <col min="10" max="10" width="9.85546875" style="1" customWidth="1"/>
    <col min="11" max="11" width="9.5703125" style="1" customWidth="1"/>
    <col min="12" max="12" width="9.7109375" style="1" customWidth="1"/>
    <col min="13" max="13" width="10.140625" style="1" customWidth="1"/>
    <col min="14" max="14" width="1" style="1" customWidth="1"/>
    <col min="15" max="20" width="7.85546875" style="1" customWidth="1"/>
    <col min="21" max="21" width="0.85546875" style="1" customWidth="1"/>
    <col min="22" max="22" width="10" style="1" customWidth="1"/>
    <col min="23" max="25" width="10.140625" style="1" customWidth="1"/>
    <col min="26" max="27" width="7.85546875" style="1" customWidth="1"/>
    <col min="28" max="28" width="9.7109375" style="1" customWidth="1"/>
    <col min="29" max="29" width="9.140625" style="1"/>
    <col min="30" max="31" width="10.140625" style="1" customWidth="1"/>
    <col min="32" max="32" width="10.42578125" style="1" customWidth="1"/>
    <col min="33" max="33" width="10.7109375" style="1" customWidth="1"/>
    <col min="34" max="34" width="10.140625" style="1" customWidth="1"/>
    <col min="35" max="35" width="1.28515625" customWidth="1"/>
    <col min="37" max="37" width="10.7109375" style="1" customWidth="1"/>
  </cols>
  <sheetData>
    <row r="1" spans="1:37" ht="15.75" x14ac:dyDescent="0.25">
      <c r="A1" s="2" t="s">
        <v>46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35</v>
      </c>
      <c r="F5" s="14"/>
      <c r="G5" s="66" t="s">
        <v>36</v>
      </c>
      <c r="H5" s="14"/>
      <c r="I5" s="14"/>
      <c r="J5" s="14"/>
      <c r="K5" s="14"/>
      <c r="L5" s="14"/>
      <c r="M5" s="15"/>
      <c r="N5" s="19"/>
      <c r="O5" s="5" t="s">
        <v>39</v>
      </c>
      <c r="P5" s="14"/>
      <c r="Q5" s="66" t="s">
        <v>37</v>
      </c>
      <c r="R5" s="14"/>
      <c r="S5" s="14"/>
      <c r="T5" s="15"/>
      <c r="U5" s="19"/>
      <c r="V5" s="5" t="s">
        <v>38</v>
      </c>
      <c r="W5" s="33"/>
      <c r="X5" s="33"/>
      <c r="Y5" s="14"/>
      <c r="Z5" s="14"/>
      <c r="AA5" s="14"/>
      <c r="AB5" s="14"/>
      <c r="AC5" s="14"/>
      <c r="AD5" s="66" t="s">
        <v>37</v>
      </c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2"/>
      <c r="N10" s="93"/>
      <c r="O10" s="94"/>
      <c r="P10" s="51"/>
      <c r="Q10" s="51"/>
      <c r="R10" s="51"/>
      <c r="S10" s="51"/>
      <c r="T10" s="95"/>
      <c r="U10" s="93"/>
      <c r="V10" s="94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95"/>
      <c r="AI10" s="88"/>
      <c r="AJ10" s="96"/>
      <c r="AK10" s="95"/>
    </row>
    <row r="11" spans="1:37" x14ac:dyDescent="0.2">
      <c r="A11" s="67">
        <v>36373</v>
      </c>
      <c r="B11" s="13">
        <v>450</v>
      </c>
      <c r="C11" s="63">
        <v>450</v>
      </c>
      <c r="D11" s="54">
        <f>F11+P11+Y11</f>
        <v>2063</v>
      </c>
      <c r="E11" s="37">
        <f>ROUND(F11/0.962,0)</f>
        <v>1266</v>
      </c>
      <c r="F11" s="40">
        <f>450+768</f>
        <v>1218</v>
      </c>
      <c r="G11" s="38">
        <f>ROUND(H11/0.984,0)</f>
        <v>0</v>
      </c>
      <c r="H11" s="38">
        <v>0</v>
      </c>
      <c r="I11" s="49">
        <f>ROUND(J11/0.984,0)</f>
        <v>67</v>
      </c>
      <c r="J11" s="49">
        <v>66</v>
      </c>
      <c r="K11" s="38">
        <f>E11+G11+I11</f>
        <v>1333</v>
      </c>
      <c r="L11" s="38">
        <f>F11+H11+J11</f>
        <v>1284</v>
      </c>
      <c r="M11" s="39">
        <v>1284</v>
      </c>
      <c r="N11" s="19"/>
      <c r="O11" s="41">
        <f>ROUND(P11/0.9737,0)</f>
        <v>290</v>
      </c>
      <c r="P11" s="42">
        <v>282</v>
      </c>
      <c r="Q11" s="42">
        <f>ROUND(R11/0.99,0)</f>
        <v>0</v>
      </c>
      <c r="R11" s="42">
        <v>0</v>
      </c>
      <c r="S11" s="42">
        <f>P11+R11</f>
        <v>282</v>
      </c>
      <c r="T11" s="43">
        <v>282</v>
      </c>
      <c r="U11" s="19"/>
      <c r="V11" s="44">
        <f>ROUND(W11/0.983,0)</f>
        <v>589</v>
      </c>
      <c r="W11" s="45">
        <f>ROUND(X11/0.99,0)</f>
        <v>579</v>
      </c>
      <c r="X11" s="45">
        <f>ROUND(Y11/0.9825,0)</f>
        <v>573</v>
      </c>
      <c r="Y11" s="55">
        <v>563</v>
      </c>
      <c r="Z11" s="45">
        <f>ROUND(AA11/0.9905,0)</f>
        <v>0</v>
      </c>
      <c r="AA11" s="50">
        <v>0</v>
      </c>
      <c r="AB11" s="45">
        <f>V11+Z11</f>
        <v>589</v>
      </c>
      <c r="AC11" s="45">
        <f>W11+AA11</f>
        <v>579</v>
      </c>
      <c r="AD11" s="45">
        <v>579</v>
      </c>
      <c r="AE11" s="45">
        <f>X11</f>
        <v>573</v>
      </c>
      <c r="AF11" s="45">
        <v>573</v>
      </c>
      <c r="AG11" s="45">
        <f>Y11</f>
        <v>563</v>
      </c>
      <c r="AH11" s="46">
        <v>573</v>
      </c>
      <c r="AI11" s="18"/>
      <c r="AJ11" s="24">
        <f>H11+R11+AA11</f>
        <v>0</v>
      </c>
      <c r="AK11" s="47">
        <v>1092</v>
      </c>
    </row>
    <row r="12" spans="1:37" x14ac:dyDescent="0.2">
      <c r="A12" s="67">
        <f>A11+1</f>
        <v>36374</v>
      </c>
      <c r="B12" s="13">
        <v>514</v>
      </c>
      <c r="C12" s="63">
        <v>514</v>
      </c>
      <c r="D12" s="54">
        <f t="shared" ref="D12:D41" si="0">F12+P12+Y12</f>
        <v>2127</v>
      </c>
      <c r="E12" s="37">
        <f t="shared" ref="E12:E41" si="1">ROUND(F12/0.962,0)</f>
        <v>1333</v>
      </c>
      <c r="F12" s="40">
        <f>514+768</f>
        <v>1282</v>
      </c>
      <c r="G12" s="38">
        <f t="shared" ref="G12:I41" si="2">ROUND(H12/0.984,0)</f>
        <v>0</v>
      </c>
      <c r="H12" s="38">
        <v>0</v>
      </c>
      <c r="I12" s="49">
        <f t="shared" si="2"/>
        <v>0</v>
      </c>
      <c r="J12" s="49">
        <v>0</v>
      </c>
      <c r="K12" s="38">
        <f t="shared" ref="K12:L41" si="3">E12+G12+I12</f>
        <v>1333</v>
      </c>
      <c r="L12" s="38">
        <f t="shared" si="3"/>
        <v>1282</v>
      </c>
      <c r="M12" s="39">
        <f>M11</f>
        <v>1284</v>
      </c>
      <c r="N12" s="19"/>
      <c r="O12" s="41">
        <f t="shared" ref="O12:O41" si="4">ROUND(P12/0.9737,0)</f>
        <v>290</v>
      </c>
      <c r="P12" s="42">
        <v>282</v>
      </c>
      <c r="Q12" s="42">
        <f t="shared" ref="Q12:Q40" si="5">ROUND(R12/0.99,0)</f>
        <v>0</v>
      </c>
      <c r="R12" s="42">
        <v>0</v>
      </c>
      <c r="S12" s="42">
        <f t="shared" ref="S12:S40" si="6">P12+R12</f>
        <v>282</v>
      </c>
      <c r="T12" s="43">
        <f>T11</f>
        <v>282</v>
      </c>
      <c r="U12" s="19"/>
      <c r="V12" s="44">
        <f t="shared" ref="V12:V41" si="7">ROUND(W12/0.983,0)</f>
        <v>589</v>
      </c>
      <c r="W12" s="45">
        <f t="shared" ref="W12:W41" si="8">ROUND(X12/0.99,0)</f>
        <v>579</v>
      </c>
      <c r="X12" s="45">
        <f t="shared" ref="X12:X41" si="9">ROUND(Y12/0.9825,0)</f>
        <v>573</v>
      </c>
      <c r="Y12" s="55">
        <v>563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589</v>
      </c>
      <c r="AC12" s="45">
        <f t="shared" si="11"/>
        <v>579</v>
      </c>
      <c r="AD12" s="45">
        <f>AD11</f>
        <v>579</v>
      </c>
      <c r="AE12" s="45">
        <f t="shared" ref="AE12:AE40" si="12">X12</f>
        <v>573</v>
      </c>
      <c r="AF12" s="45">
        <f>AF11</f>
        <v>573</v>
      </c>
      <c r="AG12" s="45">
        <f t="shared" ref="AG12:AG40" si="13">Y12</f>
        <v>563</v>
      </c>
      <c r="AH12" s="46">
        <f>AH11</f>
        <v>573</v>
      </c>
      <c r="AI12" s="18"/>
      <c r="AJ12" s="24">
        <f t="shared" ref="AJ12:AJ41" si="14">H12+R12+AA12</f>
        <v>0</v>
      </c>
      <c r="AK12" s="47">
        <v>1092</v>
      </c>
    </row>
    <row r="13" spans="1:37" x14ac:dyDescent="0.2">
      <c r="A13" s="67">
        <f t="shared" ref="A13:A41" si="15">A12+1</f>
        <v>36375</v>
      </c>
      <c r="B13" s="13">
        <v>514</v>
      </c>
      <c r="C13" s="63">
        <v>514</v>
      </c>
      <c r="D13" s="54">
        <f t="shared" si="0"/>
        <v>2127</v>
      </c>
      <c r="E13" s="37">
        <f t="shared" si="1"/>
        <v>1333</v>
      </c>
      <c r="F13" s="40">
        <f>514+768</f>
        <v>1282</v>
      </c>
      <c r="G13" s="38">
        <f t="shared" si="2"/>
        <v>0</v>
      </c>
      <c r="H13" s="38">
        <v>0</v>
      </c>
      <c r="I13" s="49">
        <f t="shared" si="2"/>
        <v>0</v>
      </c>
      <c r="J13" s="49">
        <v>0</v>
      </c>
      <c r="K13" s="38">
        <f t="shared" si="3"/>
        <v>1333</v>
      </c>
      <c r="L13" s="38">
        <f t="shared" si="3"/>
        <v>1282</v>
      </c>
      <c r="M13" s="39">
        <f t="shared" ref="M13:M41" si="16">M12</f>
        <v>1284</v>
      </c>
      <c r="N13" s="19"/>
      <c r="O13" s="41">
        <f t="shared" si="4"/>
        <v>290</v>
      </c>
      <c r="P13" s="42">
        <v>282</v>
      </c>
      <c r="Q13" s="42">
        <f t="shared" si="5"/>
        <v>0</v>
      </c>
      <c r="R13" s="42">
        <v>0</v>
      </c>
      <c r="S13" s="42">
        <f t="shared" si="6"/>
        <v>282</v>
      </c>
      <c r="T13" s="43">
        <f t="shared" ref="T13:T40" si="17">T12</f>
        <v>282</v>
      </c>
      <c r="U13" s="19"/>
      <c r="V13" s="44">
        <f t="shared" si="7"/>
        <v>589</v>
      </c>
      <c r="W13" s="45">
        <f t="shared" si="8"/>
        <v>579</v>
      </c>
      <c r="X13" s="45">
        <f t="shared" si="9"/>
        <v>573</v>
      </c>
      <c r="Y13" s="55">
        <v>563</v>
      </c>
      <c r="Z13" s="45">
        <f t="shared" si="10"/>
        <v>0</v>
      </c>
      <c r="AA13" s="50">
        <v>0</v>
      </c>
      <c r="AB13" s="45">
        <f t="shared" si="11"/>
        <v>589</v>
      </c>
      <c r="AC13" s="45">
        <f t="shared" si="11"/>
        <v>579</v>
      </c>
      <c r="AD13" s="45">
        <f t="shared" ref="AD13:AD40" si="18">AD12</f>
        <v>579</v>
      </c>
      <c r="AE13" s="45">
        <f t="shared" si="12"/>
        <v>573</v>
      </c>
      <c r="AF13" s="45">
        <f t="shared" ref="AF13:AF40" si="19">AF12</f>
        <v>573</v>
      </c>
      <c r="AG13" s="45">
        <f t="shared" si="13"/>
        <v>563</v>
      </c>
      <c r="AH13" s="46">
        <f t="shared" ref="AH13:AH40" si="20">AH12</f>
        <v>573</v>
      </c>
      <c r="AI13" s="18"/>
      <c r="AJ13" s="24">
        <f t="shared" si="14"/>
        <v>0</v>
      </c>
      <c r="AK13" s="47">
        <v>1092</v>
      </c>
    </row>
    <row r="14" spans="1:37" x14ac:dyDescent="0.2">
      <c r="A14" s="67">
        <f t="shared" si="15"/>
        <v>36376</v>
      </c>
      <c r="B14" s="13">
        <v>514</v>
      </c>
      <c r="C14" s="63">
        <v>514</v>
      </c>
      <c r="D14" s="54">
        <f t="shared" si="0"/>
        <v>2127</v>
      </c>
      <c r="E14" s="37">
        <f t="shared" si="1"/>
        <v>1333</v>
      </c>
      <c r="F14" s="40">
        <f>514+768</f>
        <v>1282</v>
      </c>
      <c r="G14" s="38">
        <f t="shared" si="2"/>
        <v>0</v>
      </c>
      <c r="H14" s="38">
        <v>0</v>
      </c>
      <c r="I14" s="49">
        <f t="shared" si="2"/>
        <v>0</v>
      </c>
      <c r="J14" s="49">
        <v>0</v>
      </c>
      <c r="K14" s="38">
        <f t="shared" si="3"/>
        <v>1333</v>
      </c>
      <c r="L14" s="38">
        <f t="shared" si="3"/>
        <v>1282</v>
      </c>
      <c r="M14" s="39">
        <f t="shared" si="16"/>
        <v>1284</v>
      </c>
      <c r="N14" s="19"/>
      <c r="O14" s="41">
        <f t="shared" si="4"/>
        <v>290</v>
      </c>
      <c r="P14" s="42">
        <v>282</v>
      </c>
      <c r="Q14" s="42">
        <f t="shared" si="5"/>
        <v>0</v>
      </c>
      <c r="R14" s="42">
        <v>0</v>
      </c>
      <c r="S14" s="42">
        <f t="shared" si="6"/>
        <v>282</v>
      </c>
      <c r="T14" s="43">
        <f t="shared" si="17"/>
        <v>282</v>
      </c>
      <c r="U14" s="19"/>
      <c r="V14" s="44">
        <f t="shared" si="7"/>
        <v>589</v>
      </c>
      <c r="W14" s="45">
        <f t="shared" si="8"/>
        <v>579</v>
      </c>
      <c r="X14" s="45">
        <f t="shared" si="9"/>
        <v>573</v>
      </c>
      <c r="Y14" s="55">
        <v>563</v>
      </c>
      <c r="Z14" s="45">
        <f t="shared" si="10"/>
        <v>0</v>
      </c>
      <c r="AA14" s="50">
        <v>0</v>
      </c>
      <c r="AB14" s="45">
        <f t="shared" si="11"/>
        <v>589</v>
      </c>
      <c r="AC14" s="45">
        <f t="shared" si="11"/>
        <v>579</v>
      </c>
      <c r="AD14" s="45">
        <f t="shared" si="18"/>
        <v>579</v>
      </c>
      <c r="AE14" s="45">
        <f t="shared" si="12"/>
        <v>573</v>
      </c>
      <c r="AF14" s="45">
        <f t="shared" si="19"/>
        <v>573</v>
      </c>
      <c r="AG14" s="45">
        <f t="shared" si="13"/>
        <v>563</v>
      </c>
      <c r="AH14" s="46">
        <f t="shared" si="20"/>
        <v>573</v>
      </c>
      <c r="AI14" s="18"/>
      <c r="AJ14" s="24">
        <f t="shared" si="14"/>
        <v>0</v>
      </c>
      <c r="AK14" s="47">
        <v>1092</v>
      </c>
    </row>
    <row r="15" spans="1:37" x14ac:dyDescent="0.2">
      <c r="A15" s="67">
        <f t="shared" si="15"/>
        <v>36377</v>
      </c>
      <c r="B15" s="13">
        <v>514</v>
      </c>
      <c r="C15" s="63">
        <v>514</v>
      </c>
      <c r="D15" s="54">
        <f t="shared" si="0"/>
        <v>2127</v>
      </c>
      <c r="E15" s="37">
        <f t="shared" si="1"/>
        <v>1333</v>
      </c>
      <c r="F15" s="40">
        <f>514+768</f>
        <v>1282</v>
      </c>
      <c r="G15" s="38">
        <f t="shared" si="2"/>
        <v>0</v>
      </c>
      <c r="H15" s="38">
        <v>0</v>
      </c>
      <c r="I15" s="49">
        <f t="shared" si="2"/>
        <v>0</v>
      </c>
      <c r="J15" s="49">
        <v>0</v>
      </c>
      <c r="K15" s="38">
        <f t="shared" si="3"/>
        <v>1333</v>
      </c>
      <c r="L15" s="38">
        <f t="shared" si="3"/>
        <v>1282</v>
      </c>
      <c r="M15" s="39">
        <f t="shared" si="16"/>
        <v>1284</v>
      </c>
      <c r="N15" s="19"/>
      <c r="O15" s="41">
        <f t="shared" si="4"/>
        <v>290</v>
      </c>
      <c r="P15" s="42">
        <v>282</v>
      </c>
      <c r="Q15" s="42">
        <f t="shared" si="5"/>
        <v>0</v>
      </c>
      <c r="R15" s="42">
        <v>0</v>
      </c>
      <c r="S15" s="42">
        <f t="shared" si="6"/>
        <v>282</v>
      </c>
      <c r="T15" s="43">
        <f t="shared" si="17"/>
        <v>282</v>
      </c>
      <c r="U15" s="19"/>
      <c r="V15" s="44">
        <f t="shared" si="7"/>
        <v>589</v>
      </c>
      <c r="W15" s="45">
        <f t="shared" si="8"/>
        <v>579</v>
      </c>
      <c r="X15" s="45">
        <f t="shared" si="9"/>
        <v>573</v>
      </c>
      <c r="Y15" s="55">
        <v>563</v>
      </c>
      <c r="Z15" s="45">
        <f t="shared" si="10"/>
        <v>0</v>
      </c>
      <c r="AA15" s="50">
        <v>0</v>
      </c>
      <c r="AB15" s="45">
        <f t="shared" si="11"/>
        <v>589</v>
      </c>
      <c r="AC15" s="45">
        <f t="shared" si="11"/>
        <v>579</v>
      </c>
      <c r="AD15" s="45">
        <f t="shared" si="18"/>
        <v>579</v>
      </c>
      <c r="AE15" s="45">
        <f t="shared" si="12"/>
        <v>573</v>
      </c>
      <c r="AF15" s="45">
        <f t="shared" si="19"/>
        <v>573</v>
      </c>
      <c r="AG15" s="45">
        <f t="shared" si="13"/>
        <v>563</v>
      </c>
      <c r="AH15" s="46">
        <f t="shared" si="20"/>
        <v>573</v>
      </c>
      <c r="AI15" s="18"/>
      <c r="AJ15" s="24">
        <f t="shared" si="14"/>
        <v>0</v>
      </c>
      <c r="AK15" s="47">
        <v>1092</v>
      </c>
    </row>
    <row r="16" spans="1:37" x14ac:dyDescent="0.2">
      <c r="A16" s="67">
        <f t="shared" si="15"/>
        <v>36378</v>
      </c>
      <c r="B16" s="13">
        <v>459</v>
      </c>
      <c r="C16" s="63">
        <v>459</v>
      </c>
      <c r="D16" s="54">
        <f t="shared" si="0"/>
        <v>2072</v>
      </c>
      <c r="E16" s="37">
        <f t="shared" si="1"/>
        <v>1275</v>
      </c>
      <c r="F16" s="40">
        <f>459+768</f>
        <v>1227</v>
      </c>
      <c r="G16" s="38">
        <f t="shared" si="2"/>
        <v>0</v>
      </c>
      <c r="H16" s="38">
        <v>0</v>
      </c>
      <c r="I16" s="49">
        <f t="shared" si="2"/>
        <v>58</v>
      </c>
      <c r="J16" s="49">
        <v>57</v>
      </c>
      <c r="K16" s="38">
        <f t="shared" si="3"/>
        <v>1333</v>
      </c>
      <c r="L16" s="38">
        <f t="shared" si="3"/>
        <v>1284</v>
      </c>
      <c r="M16" s="39">
        <f t="shared" si="16"/>
        <v>1284</v>
      </c>
      <c r="N16" s="19"/>
      <c r="O16" s="41">
        <f t="shared" si="4"/>
        <v>290</v>
      </c>
      <c r="P16" s="42">
        <v>282</v>
      </c>
      <c r="Q16" s="42">
        <f t="shared" si="5"/>
        <v>0</v>
      </c>
      <c r="R16" s="42">
        <v>0</v>
      </c>
      <c r="S16" s="42">
        <f t="shared" si="6"/>
        <v>282</v>
      </c>
      <c r="T16" s="43">
        <f t="shared" si="17"/>
        <v>282</v>
      </c>
      <c r="U16" s="19"/>
      <c r="V16" s="44">
        <f t="shared" si="7"/>
        <v>589</v>
      </c>
      <c r="W16" s="45">
        <f t="shared" si="8"/>
        <v>579</v>
      </c>
      <c r="X16" s="45">
        <f t="shared" si="9"/>
        <v>573</v>
      </c>
      <c r="Y16" s="55">
        <v>563</v>
      </c>
      <c r="Z16" s="45">
        <f t="shared" si="10"/>
        <v>0</v>
      </c>
      <c r="AA16" s="50">
        <v>0</v>
      </c>
      <c r="AB16" s="45">
        <f>V16+Z16</f>
        <v>589</v>
      </c>
      <c r="AC16" s="45">
        <f t="shared" si="11"/>
        <v>579</v>
      </c>
      <c r="AD16" s="45">
        <f t="shared" si="18"/>
        <v>579</v>
      </c>
      <c r="AE16" s="45">
        <f t="shared" si="12"/>
        <v>573</v>
      </c>
      <c r="AF16" s="45">
        <f t="shared" si="19"/>
        <v>573</v>
      </c>
      <c r="AG16" s="45">
        <f t="shared" si="13"/>
        <v>563</v>
      </c>
      <c r="AH16" s="46">
        <f t="shared" si="20"/>
        <v>573</v>
      </c>
      <c r="AI16" s="18"/>
      <c r="AJ16" s="24">
        <f t="shared" si="14"/>
        <v>0</v>
      </c>
      <c r="AK16" s="47">
        <v>1092</v>
      </c>
    </row>
    <row r="17" spans="1:37" x14ac:dyDescent="0.2">
      <c r="A17" s="67">
        <f t="shared" si="15"/>
        <v>36379</v>
      </c>
      <c r="B17" s="13">
        <v>401</v>
      </c>
      <c r="C17" s="63">
        <v>401</v>
      </c>
      <c r="D17" s="54">
        <f t="shared" si="0"/>
        <v>2014</v>
      </c>
      <c r="E17" s="37">
        <f t="shared" si="1"/>
        <v>1215</v>
      </c>
      <c r="F17" s="40">
        <f>401+768</f>
        <v>1169</v>
      </c>
      <c r="G17" s="38">
        <f t="shared" si="2"/>
        <v>0</v>
      </c>
      <c r="H17" s="38">
        <v>0</v>
      </c>
      <c r="I17" s="49">
        <f t="shared" si="2"/>
        <v>117</v>
      </c>
      <c r="J17" s="49">
        <v>115</v>
      </c>
      <c r="K17" s="38">
        <f t="shared" si="3"/>
        <v>1332</v>
      </c>
      <c r="L17" s="38">
        <f t="shared" si="3"/>
        <v>1284</v>
      </c>
      <c r="M17" s="39">
        <f t="shared" si="16"/>
        <v>1284</v>
      </c>
      <c r="N17" s="19"/>
      <c r="O17" s="41">
        <f t="shared" si="4"/>
        <v>290</v>
      </c>
      <c r="P17" s="42">
        <v>282</v>
      </c>
      <c r="Q17" s="42">
        <f t="shared" si="5"/>
        <v>0</v>
      </c>
      <c r="R17" s="42">
        <v>0</v>
      </c>
      <c r="S17" s="42">
        <f t="shared" si="6"/>
        <v>282</v>
      </c>
      <c r="T17" s="43">
        <f t="shared" si="17"/>
        <v>282</v>
      </c>
      <c r="U17" s="19"/>
      <c r="V17" s="44">
        <f t="shared" si="7"/>
        <v>589</v>
      </c>
      <c r="W17" s="45">
        <f t="shared" si="8"/>
        <v>579</v>
      </c>
      <c r="X17" s="45">
        <f t="shared" si="9"/>
        <v>573</v>
      </c>
      <c r="Y17" s="55">
        <v>563</v>
      </c>
      <c r="Z17" s="45">
        <f t="shared" si="10"/>
        <v>0</v>
      </c>
      <c r="AA17" s="50">
        <v>0</v>
      </c>
      <c r="AB17" s="45">
        <f t="shared" si="11"/>
        <v>589</v>
      </c>
      <c r="AC17" s="45">
        <f t="shared" si="11"/>
        <v>579</v>
      </c>
      <c r="AD17" s="45">
        <f t="shared" si="18"/>
        <v>579</v>
      </c>
      <c r="AE17" s="45">
        <f t="shared" si="12"/>
        <v>573</v>
      </c>
      <c r="AF17" s="45">
        <f t="shared" si="19"/>
        <v>573</v>
      </c>
      <c r="AG17" s="45">
        <f t="shared" si="13"/>
        <v>563</v>
      </c>
      <c r="AH17" s="46">
        <f t="shared" si="20"/>
        <v>573</v>
      </c>
      <c r="AI17" s="18"/>
      <c r="AJ17" s="24">
        <f t="shared" si="14"/>
        <v>0</v>
      </c>
      <c r="AK17" s="47">
        <v>1092</v>
      </c>
    </row>
    <row r="18" spans="1:37" x14ac:dyDescent="0.2">
      <c r="A18" s="67">
        <f t="shared" si="15"/>
        <v>36380</v>
      </c>
      <c r="B18" s="13">
        <v>450</v>
      </c>
      <c r="C18" s="63">
        <v>450</v>
      </c>
      <c r="D18" s="54">
        <f t="shared" si="0"/>
        <v>2063</v>
      </c>
      <c r="E18" s="37">
        <f t="shared" si="1"/>
        <v>1266</v>
      </c>
      <c r="F18" s="40">
        <f>450+768</f>
        <v>1218</v>
      </c>
      <c r="G18" s="38">
        <f t="shared" si="2"/>
        <v>0</v>
      </c>
      <c r="H18" s="38">
        <v>0</v>
      </c>
      <c r="I18" s="49">
        <f t="shared" si="2"/>
        <v>67</v>
      </c>
      <c r="J18" s="49">
        <v>66</v>
      </c>
      <c r="K18" s="38">
        <f t="shared" si="3"/>
        <v>1333</v>
      </c>
      <c r="L18" s="38">
        <f t="shared" si="3"/>
        <v>1284</v>
      </c>
      <c r="M18" s="39">
        <f t="shared" si="16"/>
        <v>1284</v>
      </c>
      <c r="N18" s="19"/>
      <c r="O18" s="41">
        <f t="shared" si="4"/>
        <v>290</v>
      </c>
      <c r="P18" s="42">
        <v>282</v>
      </c>
      <c r="Q18" s="42">
        <f t="shared" si="5"/>
        <v>0</v>
      </c>
      <c r="R18" s="42">
        <v>0</v>
      </c>
      <c r="S18" s="42">
        <f t="shared" si="6"/>
        <v>282</v>
      </c>
      <c r="T18" s="43">
        <f t="shared" si="17"/>
        <v>282</v>
      </c>
      <c r="U18" s="19"/>
      <c r="V18" s="44">
        <f t="shared" si="7"/>
        <v>589</v>
      </c>
      <c r="W18" s="45">
        <f t="shared" si="8"/>
        <v>579</v>
      </c>
      <c r="X18" s="45">
        <f t="shared" si="9"/>
        <v>573</v>
      </c>
      <c r="Y18" s="55">
        <v>563</v>
      </c>
      <c r="Z18" s="45">
        <f t="shared" si="10"/>
        <v>0</v>
      </c>
      <c r="AA18" s="50">
        <v>0</v>
      </c>
      <c r="AB18" s="45">
        <f t="shared" si="11"/>
        <v>589</v>
      </c>
      <c r="AC18" s="45">
        <f t="shared" si="11"/>
        <v>579</v>
      </c>
      <c r="AD18" s="45">
        <f t="shared" si="18"/>
        <v>579</v>
      </c>
      <c r="AE18" s="45">
        <f t="shared" si="12"/>
        <v>573</v>
      </c>
      <c r="AF18" s="45">
        <f t="shared" si="19"/>
        <v>573</v>
      </c>
      <c r="AG18" s="45">
        <f t="shared" si="13"/>
        <v>563</v>
      </c>
      <c r="AH18" s="46">
        <f t="shared" si="20"/>
        <v>573</v>
      </c>
      <c r="AI18" s="18"/>
      <c r="AJ18" s="24">
        <f t="shared" si="14"/>
        <v>0</v>
      </c>
      <c r="AK18" s="47">
        <v>1092</v>
      </c>
    </row>
    <row r="19" spans="1:37" x14ac:dyDescent="0.2">
      <c r="A19" s="67">
        <f t="shared" si="15"/>
        <v>36381</v>
      </c>
      <c r="B19" s="13">
        <v>514</v>
      </c>
      <c r="C19" s="63">
        <v>514</v>
      </c>
      <c r="D19" s="54">
        <f t="shared" si="0"/>
        <v>2127</v>
      </c>
      <c r="E19" s="37">
        <f t="shared" si="1"/>
        <v>1333</v>
      </c>
      <c r="F19" s="40">
        <f>514+768</f>
        <v>1282</v>
      </c>
      <c r="G19" s="38">
        <f t="shared" si="2"/>
        <v>0</v>
      </c>
      <c r="H19" s="38">
        <v>0</v>
      </c>
      <c r="I19" s="49">
        <f t="shared" si="2"/>
        <v>0</v>
      </c>
      <c r="J19" s="49">
        <v>0</v>
      </c>
      <c r="K19" s="38">
        <f t="shared" si="3"/>
        <v>1333</v>
      </c>
      <c r="L19" s="38">
        <f t="shared" si="3"/>
        <v>1282</v>
      </c>
      <c r="M19" s="39">
        <f t="shared" si="16"/>
        <v>1284</v>
      </c>
      <c r="N19" s="19"/>
      <c r="O19" s="41">
        <f t="shared" si="4"/>
        <v>290</v>
      </c>
      <c r="P19" s="42">
        <v>282</v>
      </c>
      <c r="Q19" s="42">
        <f t="shared" si="5"/>
        <v>0</v>
      </c>
      <c r="R19" s="42">
        <v>0</v>
      </c>
      <c r="S19" s="42">
        <f t="shared" si="6"/>
        <v>282</v>
      </c>
      <c r="T19" s="43">
        <f t="shared" si="17"/>
        <v>282</v>
      </c>
      <c r="U19" s="19"/>
      <c r="V19" s="44">
        <f t="shared" si="7"/>
        <v>589</v>
      </c>
      <c r="W19" s="45">
        <f t="shared" si="8"/>
        <v>579</v>
      </c>
      <c r="X19" s="45">
        <f t="shared" si="9"/>
        <v>573</v>
      </c>
      <c r="Y19" s="55">
        <v>563</v>
      </c>
      <c r="Z19" s="45">
        <f t="shared" si="10"/>
        <v>0</v>
      </c>
      <c r="AA19" s="50">
        <v>0</v>
      </c>
      <c r="AB19" s="45">
        <f t="shared" si="11"/>
        <v>589</v>
      </c>
      <c r="AC19" s="45">
        <f t="shared" si="11"/>
        <v>579</v>
      </c>
      <c r="AD19" s="45">
        <f t="shared" si="18"/>
        <v>579</v>
      </c>
      <c r="AE19" s="45">
        <f t="shared" si="12"/>
        <v>573</v>
      </c>
      <c r="AF19" s="45">
        <f t="shared" si="19"/>
        <v>573</v>
      </c>
      <c r="AG19" s="45">
        <f t="shared" si="13"/>
        <v>563</v>
      </c>
      <c r="AH19" s="46">
        <f t="shared" si="20"/>
        <v>573</v>
      </c>
      <c r="AI19" s="18"/>
      <c r="AJ19" s="24">
        <f t="shared" si="14"/>
        <v>0</v>
      </c>
      <c r="AK19" s="47">
        <v>1092</v>
      </c>
    </row>
    <row r="20" spans="1:37" x14ac:dyDescent="0.2">
      <c r="A20" s="67">
        <f t="shared" si="15"/>
        <v>36382</v>
      </c>
      <c r="B20" s="13">
        <v>514</v>
      </c>
      <c r="C20" s="63">
        <v>514</v>
      </c>
      <c r="D20" s="54">
        <f t="shared" si="0"/>
        <v>2127</v>
      </c>
      <c r="E20" s="37">
        <f t="shared" si="1"/>
        <v>1333</v>
      </c>
      <c r="F20" s="40">
        <f>514+768</f>
        <v>1282</v>
      </c>
      <c r="G20" s="38">
        <f t="shared" si="2"/>
        <v>0</v>
      </c>
      <c r="H20" s="38">
        <v>0</v>
      </c>
      <c r="I20" s="49">
        <f t="shared" si="2"/>
        <v>0</v>
      </c>
      <c r="J20" s="49">
        <v>0</v>
      </c>
      <c r="K20" s="38">
        <f t="shared" si="3"/>
        <v>1333</v>
      </c>
      <c r="L20" s="38">
        <f t="shared" si="3"/>
        <v>1282</v>
      </c>
      <c r="M20" s="39">
        <f t="shared" si="16"/>
        <v>1284</v>
      </c>
      <c r="N20" s="19"/>
      <c r="O20" s="41">
        <f t="shared" si="4"/>
        <v>290</v>
      </c>
      <c r="P20" s="42">
        <v>282</v>
      </c>
      <c r="Q20" s="42">
        <f t="shared" si="5"/>
        <v>0</v>
      </c>
      <c r="R20" s="42">
        <v>0</v>
      </c>
      <c r="S20" s="42">
        <f t="shared" si="6"/>
        <v>282</v>
      </c>
      <c r="T20" s="43">
        <f t="shared" si="17"/>
        <v>282</v>
      </c>
      <c r="U20" s="19"/>
      <c r="V20" s="44">
        <f t="shared" si="7"/>
        <v>589</v>
      </c>
      <c r="W20" s="45">
        <f t="shared" si="8"/>
        <v>579</v>
      </c>
      <c r="X20" s="45">
        <f t="shared" si="9"/>
        <v>573</v>
      </c>
      <c r="Y20" s="55">
        <v>563</v>
      </c>
      <c r="Z20" s="45">
        <f t="shared" si="10"/>
        <v>0</v>
      </c>
      <c r="AA20" s="50">
        <v>0</v>
      </c>
      <c r="AB20" s="45">
        <f t="shared" si="11"/>
        <v>589</v>
      </c>
      <c r="AC20" s="45">
        <f t="shared" si="11"/>
        <v>579</v>
      </c>
      <c r="AD20" s="45">
        <f t="shared" si="18"/>
        <v>579</v>
      </c>
      <c r="AE20" s="45">
        <f t="shared" si="12"/>
        <v>573</v>
      </c>
      <c r="AF20" s="45">
        <f t="shared" si="19"/>
        <v>573</v>
      </c>
      <c r="AG20" s="45">
        <f t="shared" si="13"/>
        <v>563</v>
      </c>
      <c r="AH20" s="46">
        <f t="shared" si="20"/>
        <v>573</v>
      </c>
      <c r="AI20" s="18"/>
      <c r="AJ20" s="24">
        <f t="shared" si="14"/>
        <v>0</v>
      </c>
      <c r="AK20" s="47">
        <v>1092</v>
      </c>
    </row>
    <row r="21" spans="1:37" x14ac:dyDescent="0.2">
      <c r="A21" s="67">
        <f t="shared" si="15"/>
        <v>36383</v>
      </c>
      <c r="B21" s="13">
        <v>514</v>
      </c>
      <c r="C21" s="63">
        <v>514</v>
      </c>
      <c r="D21" s="54">
        <f t="shared" si="0"/>
        <v>2127</v>
      </c>
      <c r="E21" s="37">
        <f t="shared" si="1"/>
        <v>1333</v>
      </c>
      <c r="F21" s="40">
        <f>514+768</f>
        <v>1282</v>
      </c>
      <c r="G21" s="38">
        <f t="shared" si="2"/>
        <v>0</v>
      </c>
      <c r="H21" s="38">
        <v>0</v>
      </c>
      <c r="I21" s="49">
        <f t="shared" si="2"/>
        <v>0</v>
      </c>
      <c r="J21" s="49">
        <v>0</v>
      </c>
      <c r="K21" s="38">
        <f t="shared" si="3"/>
        <v>1333</v>
      </c>
      <c r="L21" s="38">
        <f t="shared" si="3"/>
        <v>1282</v>
      </c>
      <c r="M21" s="39">
        <f t="shared" si="16"/>
        <v>1284</v>
      </c>
      <c r="N21" s="19"/>
      <c r="O21" s="41">
        <f t="shared" si="4"/>
        <v>290</v>
      </c>
      <c r="P21" s="42">
        <v>282</v>
      </c>
      <c r="Q21" s="42">
        <f t="shared" si="5"/>
        <v>0</v>
      </c>
      <c r="R21" s="42">
        <v>0</v>
      </c>
      <c r="S21" s="42">
        <f t="shared" si="6"/>
        <v>282</v>
      </c>
      <c r="T21" s="43">
        <f t="shared" si="17"/>
        <v>282</v>
      </c>
      <c r="U21" s="19"/>
      <c r="V21" s="44">
        <f t="shared" si="7"/>
        <v>589</v>
      </c>
      <c r="W21" s="45">
        <f t="shared" si="8"/>
        <v>579</v>
      </c>
      <c r="X21" s="45">
        <f t="shared" si="9"/>
        <v>573</v>
      </c>
      <c r="Y21" s="55">
        <v>563</v>
      </c>
      <c r="Z21" s="45">
        <f t="shared" si="10"/>
        <v>0</v>
      </c>
      <c r="AA21" s="50">
        <v>0</v>
      </c>
      <c r="AB21" s="45">
        <f t="shared" si="11"/>
        <v>589</v>
      </c>
      <c r="AC21" s="45">
        <f t="shared" si="11"/>
        <v>579</v>
      </c>
      <c r="AD21" s="45">
        <f t="shared" si="18"/>
        <v>579</v>
      </c>
      <c r="AE21" s="45">
        <f t="shared" si="12"/>
        <v>573</v>
      </c>
      <c r="AF21" s="45">
        <f t="shared" si="19"/>
        <v>573</v>
      </c>
      <c r="AG21" s="45">
        <f t="shared" si="13"/>
        <v>563</v>
      </c>
      <c r="AH21" s="46">
        <f t="shared" si="20"/>
        <v>573</v>
      </c>
      <c r="AI21" s="18"/>
      <c r="AJ21" s="24">
        <f t="shared" si="14"/>
        <v>0</v>
      </c>
      <c r="AK21" s="47">
        <v>1092</v>
      </c>
    </row>
    <row r="22" spans="1:37" x14ac:dyDescent="0.2">
      <c r="A22" s="67">
        <f t="shared" si="15"/>
        <v>36384</v>
      </c>
      <c r="B22" s="13">
        <v>514</v>
      </c>
      <c r="C22" s="63">
        <v>514</v>
      </c>
      <c r="D22" s="54">
        <f t="shared" si="0"/>
        <v>2127</v>
      </c>
      <c r="E22" s="37">
        <f t="shared" si="1"/>
        <v>1333</v>
      </c>
      <c r="F22" s="40">
        <f>514+768</f>
        <v>1282</v>
      </c>
      <c r="G22" s="38">
        <f t="shared" si="2"/>
        <v>0</v>
      </c>
      <c r="H22" s="38">
        <v>0</v>
      </c>
      <c r="I22" s="49">
        <f t="shared" si="2"/>
        <v>0</v>
      </c>
      <c r="J22" s="49">
        <v>0</v>
      </c>
      <c r="K22" s="38">
        <f t="shared" si="3"/>
        <v>1333</v>
      </c>
      <c r="L22" s="38">
        <f t="shared" si="3"/>
        <v>1282</v>
      </c>
      <c r="M22" s="39">
        <f t="shared" si="16"/>
        <v>1284</v>
      </c>
      <c r="N22" s="19"/>
      <c r="O22" s="41">
        <f t="shared" si="4"/>
        <v>290</v>
      </c>
      <c r="P22" s="42">
        <v>282</v>
      </c>
      <c r="Q22" s="42">
        <f t="shared" si="5"/>
        <v>0</v>
      </c>
      <c r="R22" s="42">
        <v>0</v>
      </c>
      <c r="S22" s="42">
        <f t="shared" si="6"/>
        <v>282</v>
      </c>
      <c r="T22" s="43">
        <f t="shared" si="17"/>
        <v>282</v>
      </c>
      <c r="U22" s="19"/>
      <c r="V22" s="44">
        <f t="shared" si="7"/>
        <v>589</v>
      </c>
      <c r="W22" s="45">
        <f t="shared" si="8"/>
        <v>579</v>
      </c>
      <c r="X22" s="45">
        <f t="shared" si="9"/>
        <v>573</v>
      </c>
      <c r="Y22" s="55">
        <v>563</v>
      </c>
      <c r="Z22" s="45">
        <f t="shared" si="10"/>
        <v>0</v>
      </c>
      <c r="AA22" s="50">
        <v>0</v>
      </c>
      <c r="AB22" s="45">
        <f t="shared" si="11"/>
        <v>589</v>
      </c>
      <c r="AC22" s="45">
        <f t="shared" si="11"/>
        <v>579</v>
      </c>
      <c r="AD22" s="45">
        <f t="shared" si="18"/>
        <v>579</v>
      </c>
      <c r="AE22" s="45">
        <f t="shared" si="12"/>
        <v>573</v>
      </c>
      <c r="AF22" s="45">
        <f t="shared" si="19"/>
        <v>573</v>
      </c>
      <c r="AG22" s="45">
        <f t="shared" si="13"/>
        <v>563</v>
      </c>
      <c r="AH22" s="46">
        <f t="shared" si="20"/>
        <v>573</v>
      </c>
      <c r="AI22" s="18"/>
      <c r="AJ22" s="24">
        <f t="shared" si="14"/>
        <v>0</v>
      </c>
      <c r="AK22" s="47">
        <v>1092</v>
      </c>
    </row>
    <row r="23" spans="1:37" x14ac:dyDescent="0.2">
      <c r="A23" s="67">
        <f t="shared" si="15"/>
        <v>36385</v>
      </c>
      <c r="B23" s="13">
        <v>459</v>
      </c>
      <c r="C23" s="63">
        <v>459</v>
      </c>
      <c r="D23" s="54">
        <f t="shared" si="0"/>
        <v>2072</v>
      </c>
      <c r="E23" s="37">
        <f t="shared" si="1"/>
        <v>1275</v>
      </c>
      <c r="F23" s="40">
        <f>459+768</f>
        <v>1227</v>
      </c>
      <c r="G23" s="38">
        <f t="shared" si="2"/>
        <v>0</v>
      </c>
      <c r="H23" s="38">
        <v>0</v>
      </c>
      <c r="I23" s="49">
        <f t="shared" si="2"/>
        <v>58</v>
      </c>
      <c r="J23" s="49">
        <v>57</v>
      </c>
      <c r="K23" s="38">
        <f t="shared" si="3"/>
        <v>1333</v>
      </c>
      <c r="L23" s="38">
        <f t="shared" si="3"/>
        <v>1284</v>
      </c>
      <c r="M23" s="39">
        <f t="shared" si="16"/>
        <v>1284</v>
      </c>
      <c r="N23" s="19"/>
      <c r="O23" s="41">
        <f t="shared" si="4"/>
        <v>290</v>
      </c>
      <c r="P23" s="42">
        <v>282</v>
      </c>
      <c r="Q23" s="42">
        <f t="shared" si="5"/>
        <v>0</v>
      </c>
      <c r="R23" s="42">
        <v>0</v>
      </c>
      <c r="S23" s="42">
        <f t="shared" si="6"/>
        <v>282</v>
      </c>
      <c r="T23" s="43">
        <f t="shared" si="17"/>
        <v>282</v>
      </c>
      <c r="U23" s="19"/>
      <c r="V23" s="44">
        <f t="shared" si="7"/>
        <v>589</v>
      </c>
      <c r="W23" s="45">
        <f t="shared" si="8"/>
        <v>579</v>
      </c>
      <c r="X23" s="45">
        <f t="shared" si="9"/>
        <v>573</v>
      </c>
      <c r="Y23" s="55">
        <v>563</v>
      </c>
      <c r="Z23" s="45">
        <f t="shared" si="10"/>
        <v>0</v>
      </c>
      <c r="AA23" s="50">
        <v>0</v>
      </c>
      <c r="AB23" s="45">
        <f t="shared" si="11"/>
        <v>589</v>
      </c>
      <c r="AC23" s="45">
        <f t="shared" si="11"/>
        <v>579</v>
      </c>
      <c r="AD23" s="45">
        <f t="shared" si="18"/>
        <v>579</v>
      </c>
      <c r="AE23" s="45">
        <f t="shared" si="12"/>
        <v>573</v>
      </c>
      <c r="AF23" s="45">
        <f t="shared" si="19"/>
        <v>573</v>
      </c>
      <c r="AG23" s="45">
        <f t="shared" si="13"/>
        <v>563</v>
      </c>
      <c r="AH23" s="46">
        <f t="shared" si="20"/>
        <v>573</v>
      </c>
      <c r="AI23" s="18"/>
      <c r="AJ23" s="24">
        <f t="shared" si="14"/>
        <v>0</v>
      </c>
      <c r="AK23" s="47">
        <v>1092</v>
      </c>
    </row>
    <row r="24" spans="1:37" x14ac:dyDescent="0.2">
      <c r="A24" s="67">
        <f t="shared" si="15"/>
        <v>36386</v>
      </c>
      <c r="B24" s="13">
        <v>401</v>
      </c>
      <c r="C24" s="63">
        <v>401</v>
      </c>
      <c r="D24" s="54">
        <f t="shared" si="0"/>
        <v>2014</v>
      </c>
      <c r="E24" s="37">
        <f t="shared" si="1"/>
        <v>1215</v>
      </c>
      <c r="F24" s="40">
        <f>401+768</f>
        <v>1169</v>
      </c>
      <c r="G24" s="38">
        <f t="shared" si="2"/>
        <v>0</v>
      </c>
      <c r="H24" s="38">
        <v>0</v>
      </c>
      <c r="I24" s="49">
        <f t="shared" si="2"/>
        <v>117</v>
      </c>
      <c r="J24" s="49">
        <v>115</v>
      </c>
      <c r="K24" s="38">
        <f t="shared" si="3"/>
        <v>1332</v>
      </c>
      <c r="L24" s="38">
        <f t="shared" si="3"/>
        <v>1284</v>
      </c>
      <c r="M24" s="39">
        <f t="shared" si="16"/>
        <v>1284</v>
      </c>
      <c r="N24" s="19"/>
      <c r="O24" s="41">
        <f t="shared" si="4"/>
        <v>290</v>
      </c>
      <c r="P24" s="42">
        <v>282</v>
      </c>
      <c r="Q24" s="42">
        <f t="shared" si="5"/>
        <v>0</v>
      </c>
      <c r="R24" s="42">
        <v>0</v>
      </c>
      <c r="S24" s="42">
        <f t="shared" si="6"/>
        <v>282</v>
      </c>
      <c r="T24" s="43">
        <f t="shared" si="17"/>
        <v>282</v>
      </c>
      <c r="U24" s="19"/>
      <c r="V24" s="44">
        <f t="shared" si="7"/>
        <v>589</v>
      </c>
      <c r="W24" s="45">
        <f t="shared" si="8"/>
        <v>579</v>
      </c>
      <c r="X24" s="45">
        <f t="shared" si="9"/>
        <v>573</v>
      </c>
      <c r="Y24" s="55">
        <v>563</v>
      </c>
      <c r="Z24" s="45">
        <f t="shared" si="10"/>
        <v>0</v>
      </c>
      <c r="AA24" s="50">
        <v>0</v>
      </c>
      <c r="AB24" s="45">
        <f t="shared" si="11"/>
        <v>589</v>
      </c>
      <c r="AC24" s="45">
        <f t="shared" si="11"/>
        <v>579</v>
      </c>
      <c r="AD24" s="45">
        <f t="shared" si="18"/>
        <v>579</v>
      </c>
      <c r="AE24" s="45">
        <f t="shared" si="12"/>
        <v>573</v>
      </c>
      <c r="AF24" s="45">
        <f t="shared" si="19"/>
        <v>573</v>
      </c>
      <c r="AG24" s="45">
        <f t="shared" si="13"/>
        <v>563</v>
      </c>
      <c r="AH24" s="46">
        <f t="shared" si="20"/>
        <v>573</v>
      </c>
      <c r="AI24" s="18"/>
      <c r="AJ24" s="24">
        <f t="shared" si="14"/>
        <v>0</v>
      </c>
      <c r="AK24" s="47">
        <v>1092</v>
      </c>
    </row>
    <row r="25" spans="1:37" x14ac:dyDescent="0.2">
      <c r="A25" s="67">
        <f t="shared" si="15"/>
        <v>36387</v>
      </c>
      <c r="B25" s="13">
        <v>450</v>
      </c>
      <c r="C25" s="63">
        <v>450</v>
      </c>
      <c r="D25" s="54">
        <f t="shared" si="0"/>
        <v>2063</v>
      </c>
      <c r="E25" s="37">
        <f t="shared" si="1"/>
        <v>1266</v>
      </c>
      <c r="F25" s="40">
        <f>450+768</f>
        <v>1218</v>
      </c>
      <c r="G25" s="38">
        <f t="shared" si="2"/>
        <v>0</v>
      </c>
      <c r="H25" s="38">
        <v>0</v>
      </c>
      <c r="I25" s="49">
        <f t="shared" si="2"/>
        <v>67</v>
      </c>
      <c r="J25" s="49">
        <v>66</v>
      </c>
      <c r="K25" s="38">
        <f t="shared" si="3"/>
        <v>1333</v>
      </c>
      <c r="L25" s="38">
        <f t="shared" si="3"/>
        <v>1284</v>
      </c>
      <c r="M25" s="39">
        <f t="shared" si="16"/>
        <v>1284</v>
      </c>
      <c r="N25" s="19"/>
      <c r="O25" s="41">
        <f t="shared" si="4"/>
        <v>290</v>
      </c>
      <c r="P25" s="42">
        <v>282</v>
      </c>
      <c r="Q25" s="42">
        <f t="shared" si="5"/>
        <v>0</v>
      </c>
      <c r="R25" s="42">
        <v>0</v>
      </c>
      <c r="S25" s="42">
        <f t="shared" si="6"/>
        <v>282</v>
      </c>
      <c r="T25" s="43">
        <f t="shared" si="17"/>
        <v>282</v>
      </c>
      <c r="U25" s="19"/>
      <c r="V25" s="44">
        <f t="shared" si="7"/>
        <v>589</v>
      </c>
      <c r="W25" s="45">
        <f t="shared" si="8"/>
        <v>579</v>
      </c>
      <c r="X25" s="45">
        <f t="shared" si="9"/>
        <v>573</v>
      </c>
      <c r="Y25" s="55">
        <v>563</v>
      </c>
      <c r="Z25" s="45">
        <f t="shared" si="10"/>
        <v>0</v>
      </c>
      <c r="AA25" s="50">
        <v>0</v>
      </c>
      <c r="AB25" s="45">
        <f t="shared" si="11"/>
        <v>589</v>
      </c>
      <c r="AC25" s="45">
        <f t="shared" si="11"/>
        <v>579</v>
      </c>
      <c r="AD25" s="45">
        <f t="shared" si="18"/>
        <v>579</v>
      </c>
      <c r="AE25" s="45">
        <f t="shared" si="12"/>
        <v>573</v>
      </c>
      <c r="AF25" s="45">
        <f t="shared" si="19"/>
        <v>573</v>
      </c>
      <c r="AG25" s="45">
        <f t="shared" si="13"/>
        <v>563</v>
      </c>
      <c r="AH25" s="46">
        <f t="shared" si="20"/>
        <v>573</v>
      </c>
      <c r="AI25" s="18"/>
      <c r="AJ25" s="24">
        <f t="shared" si="14"/>
        <v>0</v>
      </c>
      <c r="AK25" s="47">
        <v>1092</v>
      </c>
    </row>
    <row r="26" spans="1:37" x14ac:dyDescent="0.2">
      <c r="A26" s="67">
        <f t="shared" si="15"/>
        <v>36388</v>
      </c>
      <c r="B26" s="13">
        <v>514</v>
      </c>
      <c r="C26" s="63">
        <v>514</v>
      </c>
      <c r="D26" s="54">
        <f t="shared" si="0"/>
        <v>2127</v>
      </c>
      <c r="E26" s="37">
        <f t="shared" si="1"/>
        <v>1333</v>
      </c>
      <c r="F26" s="40">
        <f>514+768</f>
        <v>1282</v>
      </c>
      <c r="G26" s="38">
        <f t="shared" si="2"/>
        <v>0</v>
      </c>
      <c r="H26" s="38">
        <v>0</v>
      </c>
      <c r="I26" s="49">
        <f t="shared" si="2"/>
        <v>0</v>
      </c>
      <c r="J26" s="49">
        <v>0</v>
      </c>
      <c r="K26" s="38">
        <f t="shared" si="3"/>
        <v>1333</v>
      </c>
      <c r="L26" s="38">
        <f t="shared" si="3"/>
        <v>1282</v>
      </c>
      <c r="M26" s="39">
        <f t="shared" si="16"/>
        <v>1284</v>
      </c>
      <c r="N26" s="19"/>
      <c r="O26" s="41">
        <f t="shared" si="4"/>
        <v>290</v>
      </c>
      <c r="P26" s="42">
        <v>282</v>
      </c>
      <c r="Q26" s="42">
        <f t="shared" si="5"/>
        <v>0</v>
      </c>
      <c r="R26" s="42">
        <v>0</v>
      </c>
      <c r="S26" s="42">
        <f t="shared" si="6"/>
        <v>282</v>
      </c>
      <c r="T26" s="43">
        <f t="shared" si="17"/>
        <v>282</v>
      </c>
      <c r="U26" s="19"/>
      <c r="V26" s="44">
        <f t="shared" si="7"/>
        <v>589</v>
      </c>
      <c r="W26" s="45">
        <f t="shared" si="8"/>
        <v>579</v>
      </c>
      <c r="X26" s="45">
        <f t="shared" si="9"/>
        <v>573</v>
      </c>
      <c r="Y26" s="55">
        <v>563</v>
      </c>
      <c r="Z26" s="45">
        <f t="shared" si="10"/>
        <v>0</v>
      </c>
      <c r="AA26" s="50">
        <v>0</v>
      </c>
      <c r="AB26" s="45">
        <f t="shared" si="11"/>
        <v>589</v>
      </c>
      <c r="AC26" s="45">
        <f t="shared" si="11"/>
        <v>579</v>
      </c>
      <c r="AD26" s="45">
        <f t="shared" si="18"/>
        <v>579</v>
      </c>
      <c r="AE26" s="45">
        <f t="shared" si="12"/>
        <v>573</v>
      </c>
      <c r="AF26" s="45">
        <f t="shared" si="19"/>
        <v>573</v>
      </c>
      <c r="AG26" s="45">
        <f t="shared" si="13"/>
        <v>563</v>
      </c>
      <c r="AH26" s="46">
        <f t="shared" si="20"/>
        <v>573</v>
      </c>
      <c r="AI26" s="18"/>
      <c r="AJ26" s="24">
        <f t="shared" si="14"/>
        <v>0</v>
      </c>
      <c r="AK26" s="47">
        <v>1092</v>
      </c>
    </row>
    <row r="27" spans="1:37" x14ac:dyDescent="0.2">
      <c r="A27" s="67">
        <f t="shared" si="15"/>
        <v>36389</v>
      </c>
      <c r="B27" s="13">
        <v>514</v>
      </c>
      <c r="C27" s="63">
        <v>514</v>
      </c>
      <c r="D27" s="54">
        <f t="shared" si="0"/>
        <v>2127</v>
      </c>
      <c r="E27" s="37">
        <f t="shared" si="1"/>
        <v>1333</v>
      </c>
      <c r="F27" s="40">
        <f>514+768</f>
        <v>1282</v>
      </c>
      <c r="G27" s="38">
        <f t="shared" si="2"/>
        <v>0</v>
      </c>
      <c r="H27" s="38">
        <v>0</v>
      </c>
      <c r="I27" s="49">
        <f t="shared" si="2"/>
        <v>0</v>
      </c>
      <c r="J27" s="49">
        <v>0</v>
      </c>
      <c r="K27" s="38">
        <f t="shared" si="3"/>
        <v>1333</v>
      </c>
      <c r="L27" s="38">
        <f t="shared" si="3"/>
        <v>1282</v>
      </c>
      <c r="M27" s="39">
        <f t="shared" si="16"/>
        <v>1284</v>
      </c>
      <c r="N27" s="19"/>
      <c r="O27" s="41">
        <f t="shared" si="4"/>
        <v>290</v>
      </c>
      <c r="P27" s="42">
        <v>282</v>
      </c>
      <c r="Q27" s="42">
        <f t="shared" si="5"/>
        <v>0</v>
      </c>
      <c r="R27" s="42">
        <v>0</v>
      </c>
      <c r="S27" s="42">
        <f t="shared" si="6"/>
        <v>282</v>
      </c>
      <c r="T27" s="43">
        <f t="shared" si="17"/>
        <v>282</v>
      </c>
      <c r="U27" s="19"/>
      <c r="V27" s="44">
        <f t="shared" si="7"/>
        <v>589</v>
      </c>
      <c r="W27" s="45">
        <f t="shared" si="8"/>
        <v>579</v>
      </c>
      <c r="X27" s="45">
        <f t="shared" si="9"/>
        <v>573</v>
      </c>
      <c r="Y27" s="55">
        <v>563</v>
      </c>
      <c r="Z27" s="45">
        <f t="shared" si="10"/>
        <v>0</v>
      </c>
      <c r="AA27" s="50">
        <v>0</v>
      </c>
      <c r="AB27" s="45">
        <f t="shared" si="11"/>
        <v>589</v>
      </c>
      <c r="AC27" s="45">
        <f t="shared" si="11"/>
        <v>579</v>
      </c>
      <c r="AD27" s="45">
        <f t="shared" si="18"/>
        <v>579</v>
      </c>
      <c r="AE27" s="45">
        <f t="shared" si="12"/>
        <v>573</v>
      </c>
      <c r="AF27" s="45">
        <f t="shared" si="19"/>
        <v>573</v>
      </c>
      <c r="AG27" s="45">
        <f t="shared" si="13"/>
        <v>563</v>
      </c>
      <c r="AH27" s="46">
        <f t="shared" si="20"/>
        <v>573</v>
      </c>
      <c r="AI27" s="18"/>
      <c r="AJ27" s="24">
        <f t="shared" si="14"/>
        <v>0</v>
      </c>
      <c r="AK27" s="47">
        <v>1092</v>
      </c>
    </row>
    <row r="28" spans="1:37" x14ac:dyDescent="0.2">
      <c r="A28" s="67">
        <f t="shared" si="15"/>
        <v>36390</v>
      </c>
      <c r="B28" s="13">
        <v>514</v>
      </c>
      <c r="C28" s="63">
        <v>514</v>
      </c>
      <c r="D28" s="54">
        <f t="shared" si="0"/>
        <v>2127</v>
      </c>
      <c r="E28" s="37">
        <f t="shared" si="1"/>
        <v>1333</v>
      </c>
      <c r="F28" s="40">
        <f>514+768</f>
        <v>1282</v>
      </c>
      <c r="G28" s="38">
        <f t="shared" si="2"/>
        <v>0</v>
      </c>
      <c r="H28" s="38">
        <v>0</v>
      </c>
      <c r="I28" s="49">
        <f t="shared" si="2"/>
        <v>0</v>
      </c>
      <c r="J28" s="49">
        <v>0</v>
      </c>
      <c r="K28" s="38">
        <f t="shared" si="3"/>
        <v>1333</v>
      </c>
      <c r="L28" s="38">
        <f t="shared" si="3"/>
        <v>1282</v>
      </c>
      <c r="M28" s="39">
        <f t="shared" si="16"/>
        <v>1284</v>
      </c>
      <c r="N28" s="19"/>
      <c r="O28" s="41">
        <f t="shared" si="4"/>
        <v>290</v>
      </c>
      <c r="P28" s="42">
        <v>282</v>
      </c>
      <c r="Q28" s="42">
        <f t="shared" si="5"/>
        <v>0</v>
      </c>
      <c r="R28" s="42">
        <v>0</v>
      </c>
      <c r="S28" s="42">
        <f t="shared" si="6"/>
        <v>282</v>
      </c>
      <c r="T28" s="43">
        <f t="shared" si="17"/>
        <v>282</v>
      </c>
      <c r="U28" s="19"/>
      <c r="V28" s="44">
        <f t="shared" si="7"/>
        <v>589</v>
      </c>
      <c r="W28" s="45">
        <f t="shared" si="8"/>
        <v>579</v>
      </c>
      <c r="X28" s="45">
        <f t="shared" si="9"/>
        <v>573</v>
      </c>
      <c r="Y28" s="55">
        <v>563</v>
      </c>
      <c r="Z28" s="45">
        <f t="shared" si="10"/>
        <v>0</v>
      </c>
      <c r="AA28" s="50">
        <v>0</v>
      </c>
      <c r="AB28" s="45">
        <f t="shared" si="11"/>
        <v>589</v>
      </c>
      <c r="AC28" s="45">
        <f t="shared" si="11"/>
        <v>579</v>
      </c>
      <c r="AD28" s="45">
        <f t="shared" si="18"/>
        <v>579</v>
      </c>
      <c r="AE28" s="45">
        <f t="shared" si="12"/>
        <v>573</v>
      </c>
      <c r="AF28" s="45">
        <f t="shared" si="19"/>
        <v>573</v>
      </c>
      <c r="AG28" s="45">
        <f t="shared" si="13"/>
        <v>563</v>
      </c>
      <c r="AH28" s="46">
        <f t="shared" si="20"/>
        <v>573</v>
      </c>
      <c r="AI28" s="18"/>
      <c r="AJ28" s="24">
        <f t="shared" si="14"/>
        <v>0</v>
      </c>
      <c r="AK28" s="47">
        <v>1092</v>
      </c>
    </row>
    <row r="29" spans="1:37" x14ac:dyDescent="0.2">
      <c r="A29" s="67">
        <f t="shared" si="15"/>
        <v>36391</v>
      </c>
      <c r="B29" s="13">
        <v>514</v>
      </c>
      <c r="C29" s="63">
        <v>514</v>
      </c>
      <c r="D29" s="54">
        <f t="shared" si="0"/>
        <v>2127</v>
      </c>
      <c r="E29" s="37">
        <f t="shared" si="1"/>
        <v>1333</v>
      </c>
      <c r="F29" s="40">
        <f>514+768</f>
        <v>1282</v>
      </c>
      <c r="G29" s="38">
        <f t="shared" si="2"/>
        <v>0</v>
      </c>
      <c r="H29" s="38">
        <v>0</v>
      </c>
      <c r="I29" s="49">
        <f t="shared" si="2"/>
        <v>0</v>
      </c>
      <c r="J29" s="49">
        <v>0</v>
      </c>
      <c r="K29" s="38">
        <f t="shared" si="3"/>
        <v>1333</v>
      </c>
      <c r="L29" s="38">
        <f t="shared" si="3"/>
        <v>1282</v>
      </c>
      <c r="M29" s="39">
        <f t="shared" si="16"/>
        <v>1284</v>
      </c>
      <c r="N29" s="19"/>
      <c r="O29" s="41">
        <f t="shared" si="4"/>
        <v>290</v>
      </c>
      <c r="P29" s="42">
        <v>282</v>
      </c>
      <c r="Q29" s="42">
        <f t="shared" si="5"/>
        <v>0</v>
      </c>
      <c r="R29" s="42">
        <v>0</v>
      </c>
      <c r="S29" s="42">
        <f t="shared" si="6"/>
        <v>282</v>
      </c>
      <c r="T29" s="43">
        <f t="shared" si="17"/>
        <v>282</v>
      </c>
      <c r="U29" s="19"/>
      <c r="V29" s="44">
        <f t="shared" si="7"/>
        <v>589</v>
      </c>
      <c r="W29" s="45">
        <f t="shared" si="8"/>
        <v>579</v>
      </c>
      <c r="X29" s="45">
        <f t="shared" si="9"/>
        <v>573</v>
      </c>
      <c r="Y29" s="55">
        <v>563</v>
      </c>
      <c r="Z29" s="45">
        <f t="shared" si="10"/>
        <v>0</v>
      </c>
      <c r="AA29" s="50">
        <v>0</v>
      </c>
      <c r="AB29" s="45">
        <f t="shared" si="11"/>
        <v>589</v>
      </c>
      <c r="AC29" s="45">
        <f t="shared" si="11"/>
        <v>579</v>
      </c>
      <c r="AD29" s="45">
        <f t="shared" si="18"/>
        <v>579</v>
      </c>
      <c r="AE29" s="45">
        <f t="shared" si="12"/>
        <v>573</v>
      </c>
      <c r="AF29" s="45">
        <f t="shared" si="19"/>
        <v>573</v>
      </c>
      <c r="AG29" s="45">
        <f t="shared" si="13"/>
        <v>563</v>
      </c>
      <c r="AH29" s="46">
        <f t="shared" si="20"/>
        <v>573</v>
      </c>
      <c r="AI29" s="18"/>
      <c r="AJ29" s="24">
        <f t="shared" si="14"/>
        <v>0</v>
      </c>
      <c r="AK29" s="47">
        <v>1092</v>
      </c>
    </row>
    <row r="30" spans="1:37" x14ac:dyDescent="0.2">
      <c r="A30" s="67">
        <f t="shared" si="15"/>
        <v>36392</v>
      </c>
      <c r="B30" s="13">
        <v>459</v>
      </c>
      <c r="C30" s="63">
        <v>459</v>
      </c>
      <c r="D30" s="54">
        <f t="shared" si="0"/>
        <v>2072</v>
      </c>
      <c r="E30" s="37">
        <f t="shared" si="1"/>
        <v>1275</v>
      </c>
      <c r="F30" s="40">
        <f>459+768</f>
        <v>1227</v>
      </c>
      <c r="G30" s="38">
        <f t="shared" si="2"/>
        <v>0</v>
      </c>
      <c r="H30" s="38">
        <v>0</v>
      </c>
      <c r="I30" s="49">
        <f t="shared" si="2"/>
        <v>58</v>
      </c>
      <c r="J30" s="49">
        <v>57</v>
      </c>
      <c r="K30" s="38">
        <f t="shared" si="3"/>
        <v>1333</v>
      </c>
      <c r="L30" s="38">
        <f t="shared" si="3"/>
        <v>1284</v>
      </c>
      <c r="M30" s="39">
        <f t="shared" si="16"/>
        <v>1284</v>
      </c>
      <c r="N30" s="19"/>
      <c r="O30" s="41">
        <f t="shared" si="4"/>
        <v>290</v>
      </c>
      <c r="P30" s="42">
        <v>282</v>
      </c>
      <c r="Q30" s="42">
        <f t="shared" si="5"/>
        <v>0</v>
      </c>
      <c r="R30" s="42">
        <v>0</v>
      </c>
      <c r="S30" s="42">
        <f t="shared" si="6"/>
        <v>282</v>
      </c>
      <c r="T30" s="43">
        <f t="shared" si="17"/>
        <v>282</v>
      </c>
      <c r="U30" s="19"/>
      <c r="V30" s="44">
        <f t="shared" si="7"/>
        <v>589</v>
      </c>
      <c r="W30" s="45">
        <f t="shared" si="8"/>
        <v>579</v>
      </c>
      <c r="X30" s="45">
        <f t="shared" si="9"/>
        <v>573</v>
      </c>
      <c r="Y30" s="55">
        <v>563</v>
      </c>
      <c r="Z30" s="45">
        <f t="shared" si="10"/>
        <v>0</v>
      </c>
      <c r="AA30" s="50">
        <v>0</v>
      </c>
      <c r="AB30" s="45">
        <f t="shared" si="11"/>
        <v>589</v>
      </c>
      <c r="AC30" s="45">
        <f t="shared" si="11"/>
        <v>579</v>
      </c>
      <c r="AD30" s="45">
        <f t="shared" si="18"/>
        <v>579</v>
      </c>
      <c r="AE30" s="45">
        <f t="shared" si="12"/>
        <v>573</v>
      </c>
      <c r="AF30" s="45">
        <f t="shared" si="19"/>
        <v>573</v>
      </c>
      <c r="AG30" s="45">
        <f t="shared" si="13"/>
        <v>563</v>
      </c>
      <c r="AH30" s="46">
        <f t="shared" si="20"/>
        <v>573</v>
      </c>
      <c r="AI30" s="18"/>
      <c r="AJ30" s="24">
        <f t="shared" si="14"/>
        <v>0</v>
      </c>
      <c r="AK30" s="47">
        <v>1092</v>
      </c>
    </row>
    <row r="31" spans="1:37" x14ac:dyDescent="0.2">
      <c r="A31" s="67">
        <f t="shared" si="15"/>
        <v>36393</v>
      </c>
      <c r="B31" s="13">
        <v>401</v>
      </c>
      <c r="C31" s="63">
        <v>401</v>
      </c>
      <c r="D31" s="54">
        <f t="shared" si="0"/>
        <v>2014</v>
      </c>
      <c r="E31" s="37">
        <f t="shared" si="1"/>
        <v>1215</v>
      </c>
      <c r="F31" s="40">
        <f>401+768</f>
        <v>1169</v>
      </c>
      <c r="G31" s="38">
        <f t="shared" si="2"/>
        <v>0</v>
      </c>
      <c r="H31" s="38">
        <v>0</v>
      </c>
      <c r="I31" s="49">
        <f t="shared" si="2"/>
        <v>117</v>
      </c>
      <c r="J31" s="49">
        <v>115</v>
      </c>
      <c r="K31" s="38">
        <f t="shared" si="3"/>
        <v>1332</v>
      </c>
      <c r="L31" s="38">
        <f t="shared" si="3"/>
        <v>1284</v>
      </c>
      <c r="M31" s="39">
        <f t="shared" si="16"/>
        <v>1284</v>
      </c>
      <c r="N31" s="19"/>
      <c r="O31" s="41">
        <f t="shared" si="4"/>
        <v>290</v>
      </c>
      <c r="P31" s="42">
        <v>282</v>
      </c>
      <c r="Q31" s="42">
        <f t="shared" si="5"/>
        <v>0</v>
      </c>
      <c r="R31" s="42">
        <v>0</v>
      </c>
      <c r="S31" s="42">
        <f t="shared" si="6"/>
        <v>282</v>
      </c>
      <c r="T31" s="43">
        <f t="shared" si="17"/>
        <v>282</v>
      </c>
      <c r="U31" s="19"/>
      <c r="V31" s="44">
        <f t="shared" si="7"/>
        <v>589</v>
      </c>
      <c r="W31" s="45">
        <f t="shared" si="8"/>
        <v>579</v>
      </c>
      <c r="X31" s="45">
        <f t="shared" si="9"/>
        <v>573</v>
      </c>
      <c r="Y31" s="55">
        <v>563</v>
      </c>
      <c r="Z31" s="45">
        <f t="shared" si="10"/>
        <v>0</v>
      </c>
      <c r="AA31" s="50">
        <v>0</v>
      </c>
      <c r="AB31" s="45">
        <f t="shared" si="11"/>
        <v>589</v>
      </c>
      <c r="AC31" s="45">
        <f t="shared" si="11"/>
        <v>579</v>
      </c>
      <c r="AD31" s="45">
        <f t="shared" si="18"/>
        <v>579</v>
      </c>
      <c r="AE31" s="45">
        <f t="shared" si="12"/>
        <v>573</v>
      </c>
      <c r="AF31" s="45">
        <f t="shared" si="19"/>
        <v>573</v>
      </c>
      <c r="AG31" s="45">
        <f t="shared" si="13"/>
        <v>563</v>
      </c>
      <c r="AH31" s="46">
        <f t="shared" si="20"/>
        <v>573</v>
      </c>
      <c r="AI31" s="18"/>
      <c r="AJ31" s="24">
        <f t="shared" si="14"/>
        <v>0</v>
      </c>
      <c r="AK31" s="47">
        <v>1092</v>
      </c>
    </row>
    <row r="32" spans="1:37" x14ac:dyDescent="0.2">
      <c r="A32" s="67">
        <f t="shared" si="15"/>
        <v>36394</v>
      </c>
      <c r="B32" s="13">
        <v>450</v>
      </c>
      <c r="C32" s="63">
        <v>450</v>
      </c>
      <c r="D32" s="54">
        <f t="shared" si="0"/>
        <v>2063</v>
      </c>
      <c r="E32" s="37">
        <f t="shared" si="1"/>
        <v>1266</v>
      </c>
      <c r="F32" s="40">
        <f>450+768</f>
        <v>1218</v>
      </c>
      <c r="G32" s="38">
        <f t="shared" si="2"/>
        <v>0</v>
      </c>
      <c r="H32" s="38">
        <v>0</v>
      </c>
      <c r="I32" s="49">
        <f t="shared" si="2"/>
        <v>67</v>
      </c>
      <c r="J32" s="49">
        <v>66</v>
      </c>
      <c r="K32" s="38">
        <f t="shared" si="3"/>
        <v>1333</v>
      </c>
      <c r="L32" s="38">
        <f t="shared" si="3"/>
        <v>1284</v>
      </c>
      <c r="M32" s="39">
        <f t="shared" si="16"/>
        <v>1284</v>
      </c>
      <c r="N32" s="19"/>
      <c r="O32" s="41">
        <f t="shared" si="4"/>
        <v>290</v>
      </c>
      <c r="P32" s="42">
        <v>282</v>
      </c>
      <c r="Q32" s="42">
        <f t="shared" si="5"/>
        <v>0</v>
      </c>
      <c r="R32" s="42">
        <v>0</v>
      </c>
      <c r="S32" s="42">
        <f t="shared" si="6"/>
        <v>282</v>
      </c>
      <c r="T32" s="43">
        <f t="shared" si="17"/>
        <v>282</v>
      </c>
      <c r="U32" s="19"/>
      <c r="V32" s="44">
        <f t="shared" si="7"/>
        <v>589</v>
      </c>
      <c r="W32" s="45">
        <f t="shared" si="8"/>
        <v>579</v>
      </c>
      <c r="X32" s="45">
        <f t="shared" si="9"/>
        <v>573</v>
      </c>
      <c r="Y32" s="55">
        <v>563</v>
      </c>
      <c r="Z32" s="45">
        <f t="shared" si="10"/>
        <v>0</v>
      </c>
      <c r="AA32" s="50">
        <v>0</v>
      </c>
      <c r="AB32" s="45">
        <f t="shared" si="11"/>
        <v>589</v>
      </c>
      <c r="AC32" s="45">
        <f t="shared" si="11"/>
        <v>579</v>
      </c>
      <c r="AD32" s="45">
        <f t="shared" si="18"/>
        <v>579</v>
      </c>
      <c r="AE32" s="45">
        <f t="shared" si="12"/>
        <v>573</v>
      </c>
      <c r="AF32" s="45">
        <f t="shared" si="19"/>
        <v>573</v>
      </c>
      <c r="AG32" s="45">
        <f t="shared" si="13"/>
        <v>563</v>
      </c>
      <c r="AH32" s="46">
        <f t="shared" si="20"/>
        <v>573</v>
      </c>
      <c r="AI32" s="18"/>
      <c r="AJ32" s="24">
        <f t="shared" si="14"/>
        <v>0</v>
      </c>
      <c r="AK32" s="47">
        <v>1092</v>
      </c>
    </row>
    <row r="33" spans="1:37" x14ac:dyDescent="0.2">
      <c r="A33" s="67">
        <f t="shared" si="15"/>
        <v>36395</v>
      </c>
      <c r="B33" s="13">
        <v>514</v>
      </c>
      <c r="C33" s="63">
        <v>514</v>
      </c>
      <c r="D33" s="54">
        <f t="shared" si="0"/>
        <v>2127</v>
      </c>
      <c r="E33" s="37">
        <f t="shared" si="1"/>
        <v>1333</v>
      </c>
      <c r="F33" s="40">
        <f>514+768</f>
        <v>1282</v>
      </c>
      <c r="G33" s="38">
        <f t="shared" si="2"/>
        <v>0</v>
      </c>
      <c r="H33" s="38">
        <v>0</v>
      </c>
      <c r="I33" s="49">
        <f t="shared" si="2"/>
        <v>0</v>
      </c>
      <c r="J33" s="49">
        <v>0</v>
      </c>
      <c r="K33" s="38">
        <f t="shared" si="3"/>
        <v>1333</v>
      </c>
      <c r="L33" s="38">
        <f t="shared" si="3"/>
        <v>1282</v>
      </c>
      <c r="M33" s="39">
        <f t="shared" si="16"/>
        <v>1284</v>
      </c>
      <c r="N33" s="19"/>
      <c r="O33" s="41">
        <f t="shared" si="4"/>
        <v>290</v>
      </c>
      <c r="P33" s="42">
        <v>282</v>
      </c>
      <c r="Q33" s="42">
        <f t="shared" si="5"/>
        <v>0</v>
      </c>
      <c r="R33" s="42">
        <v>0</v>
      </c>
      <c r="S33" s="42">
        <f t="shared" si="6"/>
        <v>282</v>
      </c>
      <c r="T33" s="43">
        <f t="shared" si="17"/>
        <v>282</v>
      </c>
      <c r="U33" s="19"/>
      <c r="V33" s="44">
        <f t="shared" si="7"/>
        <v>589</v>
      </c>
      <c r="W33" s="45">
        <f t="shared" si="8"/>
        <v>579</v>
      </c>
      <c r="X33" s="45">
        <f t="shared" si="9"/>
        <v>573</v>
      </c>
      <c r="Y33" s="55">
        <v>563</v>
      </c>
      <c r="Z33" s="45">
        <f t="shared" si="10"/>
        <v>0</v>
      </c>
      <c r="AA33" s="50">
        <v>0</v>
      </c>
      <c r="AB33" s="45">
        <f t="shared" si="11"/>
        <v>589</v>
      </c>
      <c r="AC33" s="45">
        <f t="shared" si="11"/>
        <v>579</v>
      </c>
      <c r="AD33" s="45">
        <f t="shared" si="18"/>
        <v>579</v>
      </c>
      <c r="AE33" s="45">
        <f t="shared" si="12"/>
        <v>573</v>
      </c>
      <c r="AF33" s="45">
        <f t="shared" si="19"/>
        <v>573</v>
      </c>
      <c r="AG33" s="45">
        <f t="shared" si="13"/>
        <v>563</v>
      </c>
      <c r="AH33" s="46">
        <f t="shared" si="20"/>
        <v>573</v>
      </c>
      <c r="AI33" s="18"/>
      <c r="AJ33" s="24">
        <f t="shared" si="14"/>
        <v>0</v>
      </c>
      <c r="AK33" s="47">
        <v>1092</v>
      </c>
    </row>
    <row r="34" spans="1:37" x14ac:dyDescent="0.2">
      <c r="A34" s="67">
        <f t="shared" si="15"/>
        <v>36396</v>
      </c>
      <c r="B34" s="13">
        <v>514</v>
      </c>
      <c r="C34" s="63">
        <v>514</v>
      </c>
      <c r="D34" s="54">
        <f t="shared" si="0"/>
        <v>2127</v>
      </c>
      <c r="E34" s="37">
        <f t="shared" si="1"/>
        <v>1333</v>
      </c>
      <c r="F34" s="40">
        <f>514+768</f>
        <v>1282</v>
      </c>
      <c r="G34" s="38">
        <f t="shared" si="2"/>
        <v>0</v>
      </c>
      <c r="H34" s="38">
        <v>0</v>
      </c>
      <c r="I34" s="49">
        <f t="shared" si="2"/>
        <v>0</v>
      </c>
      <c r="J34" s="49">
        <v>0</v>
      </c>
      <c r="K34" s="38">
        <f t="shared" si="3"/>
        <v>1333</v>
      </c>
      <c r="L34" s="38">
        <f t="shared" si="3"/>
        <v>1282</v>
      </c>
      <c r="M34" s="39">
        <f t="shared" si="16"/>
        <v>1284</v>
      </c>
      <c r="N34" s="19"/>
      <c r="O34" s="41">
        <f t="shared" si="4"/>
        <v>290</v>
      </c>
      <c r="P34" s="42">
        <v>282</v>
      </c>
      <c r="Q34" s="42">
        <f t="shared" si="5"/>
        <v>0</v>
      </c>
      <c r="R34" s="42">
        <v>0</v>
      </c>
      <c r="S34" s="42">
        <f t="shared" si="6"/>
        <v>282</v>
      </c>
      <c r="T34" s="43">
        <f t="shared" si="17"/>
        <v>282</v>
      </c>
      <c r="U34" s="19"/>
      <c r="V34" s="44">
        <f t="shared" si="7"/>
        <v>589</v>
      </c>
      <c r="W34" s="45">
        <f t="shared" si="8"/>
        <v>579</v>
      </c>
      <c r="X34" s="45">
        <f t="shared" si="9"/>
        <v>573</v>
      </c>
      <c r="Y34" s="55">
        <v>563</v>
      </c>
      <c r="Z34" s="45">
        <f t="shared" si="10"/>
        <v>0</v>
      </c>
      <c r="AA34" s="50">
        <v>0</v>
      </c>
      <c r="AB34" s="45">
        <f t="shared" si="11"/>
        <v>589</v>
      </c>
      <c r="AC34" s="45">
        <f t="shared" si="11"/>
        <v>579</v>
      </c>
      <c r="AD34" s="45">
        <f t="shared" si="18"/>
        <v>579</v>
      </c>
      <c r="AE34" s="45">
        <f t="shared" si="12"/>
        <v>573</v>
      </c>
      <c r="AF34" s="45">
        <f t="shared" si="19"/>
        <v>573</v>
      </c>
      <c r="AG34" s="45">
        <f t="shared" si="13"/>
        <v>563</v>
      </c>
      <c r="AH34" s="46">
        <f t="shared" si="20"/>
        <v>573</v>
      </c>
      <c r="AI34" s="18"/>
      <c r="AJ34" s="24">
        <f t="shared" si="14"/>
        <v>0</v>
      </c>
      <c r="AK34" s="47">
        <v>1092</v>
      </c>
    </row>
    <row r="35" spans="1:37" x14ac:dyDescent="0.2">
      <c r="A35" s="67">
        <f t="shared" si="15"/>
        <v>36397</v>
      </c>
      <c r="B35" s="13">
        <v>514</v>
      </c>
      <c r="C35" s="63">
        <v>514</v>
      </c>
      <c r="D35" s="54">
        <f t="shared" si="0"/>
        <v>2127</v>
      </c>
      <c r="E35" s="37">
        <f t="shared" si="1"/>
        <v>1333</v>
      </c>
      <c r="F35" s="40">
        <f>514+768</f>
        <v>1282</v>
      </c>
      <c r="G35" s="38">
        <f t="shared" si="2"/>
        <v>0</v>
      </c>
      <c r="H35" s="38">
        <v>0</v>
      </c>
      <c r="I35" s="49">
        <f t="shared" si="2"/>
        <v>0</v>
      </c>
      <c r="J35" s="49">
        <v>0</v>
      </c>
      <c r="K35" s="38">
        <f t="shared" si="3"/>
        <v>1333</v>
      </c>
      <c r="L35" s="38">
        <f t="shared" si="3"/>
        <v>1282</v>
      </c>
      <c r="M35" s="39">
        <f t="shared" si="16"/>
        <v>1284</v>
      </c>
      <c r="N35" s="19"/>
      <c r="O35" s="41">
        <f t="shared" si="4"/>
        <v>290</v>
      </c>
      <c r="P35" s="42">
        <v>282</v>
      </c>
      <c r="Q35" s="42">
        <f t="shared" si="5"/>
        <v>0</v>
      </c>
      <c r="R35" s="42">
        <v>0</v>
      </c>
      <c r="S35" s="42">
        <f t="shared" si="6"/>
        <v>282</v>
      </c>
      <c r="T35" s="43">
        <f t="shared" si="17"/>
        <v>282</v>
      </c>
      <c r="U35" s="19"/>
      <c r="V35" s="44">
        <f t="shared" si="7"/>
        <v>589</v>
      </c>
      <c r="W35" s="45">
        <f t="shared" si="8"/>
        <v>579</v>
      </c>
      <c r="X35" s="45">
        <f t="shared" si="9"/>
        <v>573</v>
      </c>
      <c r="Y35" s="55">
        <v>563</v>
      </c>
      <c r="Z35" s="45">
        <f t="shared" si="10"/>
        <v>0</v>
      </c>
      <c r="AA35" s="50">
        <v>0</v>
      </c>
      <c r="AB35" s="45">
        <f t="shared" si="11"/>
        <v>589</v>
      </c>
      <c r="AC35" s="45">
        <f t="shared" si="11"/>
        <v>579</v>
      </c>
      <c r="AD35" s="45">
        <f t="shared" si="18"/>
        <v>579</v>
      </c>
      <c r="AE35" s="45">
        <f t="shared" si="12"/>
        <v>573</v>
      </c>
      <c r="AF35" s="45">
        <f t="shared" si="19"/>
        <v>573</v>
      </c>
      <c r="AG35" s="45">
        <f t="shared" si="13"/>
        <v>563</v>
      </c>
      <c r="AH35" s="46">
        <f t="shared" si="20"/>
        <v>573</v>
      </c>
      <c r="AI35" s="18"/>
      <c r="AJ35" s="24">
        <f t="shared" si="14"/>
        <v>0</v>
      </c>
      <c r="AK35" s="47">
        <v>1092</v>
      </c>
    </row>
    <row r="36" spans="1:37" x14ac:dyDescent="0.2">
      <c r="A36" s="67">
        <f t="shared" si="15"/>
        <v>36398</v>
      </c>
      <c r="B36" s="13">
        <v>514</v>
      </c>
      <c r="C36" s="63">
        <v>514</v>
      </c>
      <c r="D36" s="54">
        <f t="shared" si="0"/>
        <v>2127</v>
      </c>
      <c r="E36" s="37">
        <f t="shared" si="1"/>
        <v>1333</v>
      </c>
      <c r="F36" s="40">
        <f>514+768</f>
        <v>1282</v>
      </c>
      <c r="G36" s="38">
        <f t="shared" si="2"/>
        <v>0</v>
      </c>
      <c r="H36" s="38">
        <v>0</v>
      </c>
      <c r="I36" s="49">
        <f t="shared" si="2"/>
        <v>0</v>
      </c>
      <c r="J36" s="49">
        <v>0</v>
      </c>
      <c r="K36" s="38">
        <f t="shared" si="3"/>
        <v>1333</v>
      </c>
      <c r="L36" s="38">
        <f t="shared" si="3"/>
        <v>1282</v>
      </c>
      <c r="M36" s="39">
        <f t="shared" si="16"/>
        <v>1284</v>
      </c>
      <c r="N36" s="19"/>
      <c r="O36" s="41">
        <f t="shared" si="4"/>
        <v>290</v>
      </c>
      <c r="P36" s="42">
        <v>282</v>
      </c>
      <c r="Q36" s="42">
        <f t="shared" si="5"/>
        <v>0</v>
      </c>
      <c r="R36" s="42">
        <v>0</v>
      </c>
      <c r="S36" s="42">
        <f t="shared" si="6"/>
        <v>282</v>
      </c>
      <c r="T36" s="43">
        <f t="shared" si="17"/>
        <v>282</v>
      </c>
      <c r="U36" s="19"/>
      <c r="V36" s="44">
        <f t="shared" si="7"/>
        <v>589</v>
      </c>
      <c r="W36" s="45">
        <f t="shared" si="8"/>
        <v>579</v>
      </c>
      <c r="X36" s="45">
        <f t="shared" si="9"/>
        <v>573</v>
      </c>
      <c r="Y36" s="55">
        <v>563</v>
      </c>
      <c r="Z36" s="45">
        <f t="shared" si="10"/>
        <v>0</v>
      </c>
      <c r="AA36" s="50">
        <v>0</v>
      </c>
      <c r="AB36" s="45">
        <f t="shared" si="11"/>
        <v>589</v>
      </c>
      <c r="AC36" s="45">
        <f t="shared" si="11"/>
        <v>579</v>
      </c>
      <c r="AD36" s="45">
        <f t="shared" si="18"/>
        <v>579</v>
      </c>
      <c r="AE36" s="45">
        <f t="shared" si="12"/>
        <v>573</v>
      </c>
      <c r="AF36" s="45">
        <f t="shared" si="19"/>
        <v>573</v>
      </c>
      <c r="AG36" s="45">
        <f t="shared" si="13"/>
        <v>563</v>
      </c>
      <c r="AH36" s="46">
        <f t="shared" si="20"/>
        <v>573</v>
      </c>
      <c r="AI36" s="18"/>
      <c r="AJ36" s="24">
        <f t="shared" si="14"/>
        <v>0</v>
      </c>
      <c r="AK36" s="47">
        <v>1092</v>
      </c>
    </row>
    <row r="37" spans="1:37" x14ac:dyDescent="0.2">
      <c r="A37" s="67">
        <f t="shared" si="15"/>
        <v>36399</v>
      </c>
      <c r="B37" s="13">
        <v>459</v>
      </c>
      <c r="C37" s="63">
        <v>459</v>
      </c>
      <c r="D37" s="54">
        <f t="shared" si="0"/>
        <v>2072</v>
      </c>
      <c r="E37" s="37">
        <f t="shared" si="1"/>
        <v>1275</v>
      </c>
      <c r="F37" s="40">
        <f>459+768</f>
        <v>1227</v>
      </c>
      <c r="G37" s="38">
        <f t="shared" si="2"/>
        <v>0</v>
      </c>
      <c r="H37" s="38">
        <v>0</v>
      </c>
      <c r="I37" s="49">
        <f t="shared" si="2"/>
        <v>58</v>
      </c>
      <c r="J37" s="49">
        <v>57</v>
      </c>
      <c r="K37" s="38">
        <f t="shared" si="3"/>
        <v>1333</v>
      </c>
      <c r="L37" s="38">
        <f t="shared" si="3"/>
        <v>1284</v>
      </c>
      <c r="M37" s="39">
        <f t="shared" si="16"/>
        <v>1284</v>
      </c>
      <c r="N37" s="19"/>
      <c r="O37" s="41">
        <f t="shared" si="4"/>
        <v>290</v>
      </c>
      <c r="P37" s="42">
        <v>282</v>
      </c>
      <c r="Q37" s="42">
        <f t="shared" si="5"/>
        <v>0</v>
      </c>
      <c r="R37" s="42">
        <v>0</v>
      </c>
      <c r="S37" s="42">
        <f t="shared" si="6"/>
        <v>282</v>
      </c>
      <c r="T37" s="43">
        <f t="shared" si="17"/>
        <v>282</v>
      </c>
      <c r="U37" s="19"/>
      <c r="V37" s="44">
        <f t="shared" si="7"/>
        <v>589</v>
      </c>
      <c r="W37" s="45">
        <f t="shared" si="8"/>
        <v>579</v>
      </c>
      <c r="X37" s="45">
        <f t="shared" si="9"/>
        <v>573</v>
      </c>
      <c r="Y37" s="55">
        <v>563</v>
      </c>
      <c r="Z37" s="45">
        <f t="shared" si="10"/>
        <v>0</v>
      </c>
      <c r="AA37" s="50">
        <v>0</v>
      </c>
      <c r="AB37" s="45">
        <f t="shared" si="11"/>
        <v>589</v>
      </c>
      <c r="AC37" s="45">
        <f t="shared" si="11"/>
        <v>579</v>
      </c>
      <c r="AD37" s="45">
        <f t="shared" si="18"/>
        <v>579</v>
      </c>
      <c r="AE37" s="45">
        <f t="shared" si="12"/>
        <v>573</v>
      </c>
      <c r="AF37" s="45">
        <f t="shared" si="19"/>
        <v>573</v>
      </c>
      <c r="AG37" s="45">
        <f t="shared" si="13"/>
        <v>563</v>
      </c>
      <c r="AH37" s="46">
        <f t="shared" si="20"/>
        <v>573</v>
      </c>
      <c r="AI37" s="18"/>
      <c r="AJ37" s="24">
        <f t="shared" si="14"/>
        <v>0</v>
      </c>
      <c r="AK37" s="47">
        <v>1092</v>
      </c>
    </row>
    <row r="38" spans="1:37" x14ac:dyDescent="0.2">
      <c r="A38" s="67">
        <f t="shared" si="15"/>
        <v>36400</v>
      </c>
      <c r="B38" s="13">
        <v>401</v>
      </c>
      <c r="C38" s="63">
        <v>401</v>
      </c>
      <c r="D38" s="54">
        <f t="shared" si="0"/>
        <v>2014</v>
      </c>
      <c r="E38" s="37">
        <f t="shared" si="1"/>
        <v>1215</v>
      </c>
      <c r="F38" s="40">
        <f>401+768</f>
        <v>1169</v>
      </c>
      <c r="G38" s="38">
        <f t="shared" si="2"/>
        <v>0</v>
      </c>
      <c r="H38" s="38">
        <v>0</v>
      </c>
      <c r="I38" s="49">
        <f t="shared" si="2"/>
        <v>117</v>
      </c>
      <c r="J38" s="49">
        <v>115</v>
      </c>
      <c r="K38" s="38">
        <f t="shared" si="3"/>
        <v>1332</v>
      </c>
      <c r="L38" s="38">
        <f t="shared" si="3"/>
        <v>1284</v>
      </c>
      <c r="M38" s="39">
        <f t="shared" si="16"/>
        <v>1284</v>
      </c>
      <c r="N38" s="19"/>
      <c r="O38" s="41">
        <f t="shared" si="4"/>
        <v>290</v>
      </c>
      <c r="P38" s="42">
        <v>282</v>
      </c>
      <c r="Q38" s="42">
        <f t="shared" si="5"/>
        <v>0</v>
      </c>
      <c r="R38" s="42">
        <v>0</v>
      </c>
      <c r="S38" s="42">
        <f t="shared" si="6"/>
        <v>282</v>
      </c>
      <c r="T38" s="43">
        <f t="shared" si="17"/>
        <v>282</v>
      </c>
      <c r="U38" s="19"/>
      <c r="V38" s="44">
        <f t="shared" si="7"/>
        <v>589</v>
      </c>
      <c r="W38" s="45">
        <f t="shared" si="8"/>
        <v>579</v>
      </c>
      <c r="X38" s="45">
        <f t="shared" si="9"/>
        <v>573</v>
      </c>
      <c r="Y38" s="55">
        <v>563</v>
      </c>
      <c r="Z38" s="45">
        <f t="shared" si="10"/>
        <v>0</v>
      </c>
      <c r="AA38" s="50">
        <v>0</v>
      </c>
      <c r="AB38" s="45">
        <f t="shared" si="11"/>
        <v>589</v>
      </c>
      <c r="AC38" s="45">
        <f t="shared" si="11"/>
        <v>579</v>
      </c>
      <c r="AD38" s="45">
        <f t="shared" si="18"/>
        <v>579</v>
      </c>
      <c r="AE38" s="45">
        <f t="shared" si="12"/>
        <v>573</v>
      </c>
      <c r="AF38" s="45">
        <f t="shared" si="19"/>
        <v>573</v>
      </c>
      <c r="AG38" s="45">
        <f t="shared" si="13"/>
        <v>563</v>
      </c>
      <c r="AH38" s="46">
        <f t="shared" si="20"/>
        <v>573</v>
      </c>
      <c r="AI38" s="18"/>
      <c r="AJ38" s="24">
        <f t="shared" si="14"/>
        <v>0</v>
      </c>
      <c r="AK38" s="47">
        <v>1092</v>
      </c>
    </row>
    <row r="39" spans="1:37" x14ac:dyDescent="0.2">
      <c r="A39" s="67">
        <f t="shared" si="15"/>
        <v>36401</v>
      </c>
      <c r="B39" s="13">
        <v>450</v>
      </c>
      <c r="C39" s="63">
        <v>450</v>
      </c>
      <c r="D39" s="54">
        <f t="shared" si="0"/>
        <v>2063</v>
      </c>
      <c r="E39" s="37">
        <f t="shared" si="1"/>
        <v>1266</v>
      </c>
      <c r="F39" s="40">
        <f>450+768</f>
        <v>1218</v>
      </c>
      <c r="G39" s="38">
        <f t="shared" si="2"/>
        <v>0</v>
      </c>
      <c r="H39" s="38">
        <v>0</v>
      </c>
      <c r="I39" s="49">
        <f t="shared" si="2"/>
        <v>67</v>
      </c>
      <c r="J39" s="49">
        <v>66</v>
      </c>
      <c r="K39" s="38">
        <f t="shared" si="3"/>
        <v>1333</v>
      </c>
      <c r="L39" s="38">
        <f t="shared" si="3"/>
        <v>1284</v>
      </c>
      <c r="M39" s="39">
        <f t="shared" si="16"/>
        <v>1284</v>
      </c>
      <c r="N39" s="19"/>
      <c r="O39" s="41">
        <f t="shared" si="4"/>
        <v>290</v>
      </c>
      <c r="P39" s="42">
        <v>282</v>
      </c>
      <c r="Q39" s="42">
        <f t="shared" si="5"/>
        <v>0</v>
      </c>
      <c r="R39" s="42">
        <v>0</v>
      </c>
      <c r="S39" s="42">
        <f t="shared" si="6"/>
        <v>282</v>
      </c>
      <c r="T39" s="43">
        <f t="shared" si="17"/>
        <v>282</v>
      </c>
      <c r="U39" s="19"/>
      <c r="V39" s="44">
        <f t="shared" si="7"/>
        <v>589</v>
      </c>
      <c r="W39" s="45">
        <f t="shared" si="8"/>
        <v>579</v>
      </c>
      <c r="X39" s="45">
        <f t="shared" si="9"/>
        <v>573</v>
      </c>
      <c r="Y39" s="55">
        <v>563</v>
      </c>
      <c r="Z39" s="45">
        <f t="shared" si="10"/>
        <v>0</v>
      </c>
      <c r="AA39" s="50">
        <v>0</v>
      </c>
      <c r="AB39" s="45">
        <f t="shared" si="11"/>
        <v>589</v>
      </c>
      <c r="AC39" s="45">
        <f t="shared" si="11"/>
        <v>579</v>
      </c>
      <c r="AD39" s="45">
        <f t="shared" si="18"/>
        <v>579</v>
      </c>
      <c r="AE39" s="45">
        <f t="shared" si="12"/>
        <v>573</v>
      </c>
      <c r="AF39" s="45">
        <f t="shared" si="19"/>
        <v>573</v>
      </c>
      <c r="AG39" s="45">
        <f t="shared" si="13"/>
        <v>563</v>
      </c>
      <c r="AH39" s="46">
        <f t="shared" si="20"/>
        <v>573</v>
      </c>
      <c r="AI39" s="18"/>
      <c r="AJ39" s="24">
        <f t="shared" si="14"/>
        <v>0</v>
      </c>
      <c r="AK39" s="47">
        <v>1092</v>
      </c>
    </row>
    <row r="40" spans="1:37" x14ac:dyDescent="0.2">
      <c r="A40" s="67">
        <f t="shared" si="15"/>
        <v>36402</v>
      </c>
      <c r="B40" s="13">
        <v>514</v>
      </c>
      <c r="C40" s="63">
        <v>514</v>
      </c>
      <c r="D40" s="54">
        <f t="shared" si="0"/>
        <v>2127</v>
      </c>
      <c r="E40" s="37">
        <f t="shared" si="1"/>
        <v>1333</v>
      </c>
      <c r="F40" s="40">
        <f>514+768</f>
        <v>1282</v>
      </c>
      <c r="G40" s="38">
        <f t="shared" si="2"/>
        <v>0</v>
      </c>
      <c r="H40" s="38">
        <v>0</v>
      </c>
      <c r="I40" s="49">
        <f t="shared" si="2"/>
        <v>0</v>
      </c>
      <c r="J40" s="49">
        <v>0</v>
      </c>
      <c r="K40" s="38">
        <f t="shared" si="3"/>
        <v>1333</v>
      </c>
      <c r="L40" s="38">
        <f t="shared" si="3"/>
        <v>1282</v>
      </c>
      <c r="M40" s="39">
        <f t="shared" si="16"/>
        <v>1284</v>
      </c>
      <c r="N40" s="19"/>
      <c r="O40" s="41">
        <f t="shared" si="4"/>
        <v>290</v>
      </c>
      <c r="P40" s="42">
        <v>282</v>
      </c>
      <c r="Q40" s="42">
        <f t="shared" si="5"/>
        <v>0</v>
      </c>
      <c r="R40" s="42">
        <v>0</v>
      </c>
      <c r="S40" s="42">
        <f t="shared" si="6"/>
        <v>282</v>
      </c>
      <c r="T40" s="43">
        <f t="shared" si="17"/>
        <v>282</v>
      </c>
      <c r="U40" s="19"/>
      <c r="V40" s="44">
        <f t="shared" si="7"/>
        <v>589</v>
      </c>
      <c r="W40" s="45">
        <f t="shared" si="8"/>
        <v>579</v>
      </c>
      <c r="X40" s="45">
        <f t="shared" si="9"/>
        <v>573</v>
      </c>
      <c r="Y40" s="55">
        <v>563</v>
      </c>
      <c r="Z40" s="45">
        <f t="shared" si="10"/>
        <v>0</v>
      </c>
      <c r="AA40" s="50">
        <v>0</v>
      </c>
      <c r="AB40" s="45">
        <f t="shared" si="11"/>
        <v>589</v>
      </c>
      <c r="AC40" s="45">
        <f t="shared" si="11"/>
        <v>579</v>
      </c>
      <c r="AD40" s="45">
        <f t="shared" si="18"/>
        <v>579</v>
      </c>
      <c r="AE40" s="45">
        <f t="shared" si="12"/>
        <v>573</v>
      </c>
      <c r="AF40" s="45">
        <f t="shared" si="19"/>
        <v>573</v>
      </c>
      <c r="AG40" s="45">
        <f t="shared" si="13"/>
        <v>563</v>
      </c>
      <c r="AH40" s="46">
        <f t="shared" si="20"/>
        <v>573</v>
      </c>
      <c r="AI40" s="18"/>
      <c r="AJ40" s="24">
        <f t="shared" si="14"/>
        <v>0</v>
      </c>
      <c r="AK40" s="47">
        <v>1092</v>
      </c>
    </row>
    <row r="41" spans="1:37" x14ac:dyDescent="0.2">
      <c r="A41" s="67">
        <f t="shared" si="15"/>
        <v>36403</v>
      </c>
      <c r="B41" s="13">
        <v>514</v>
      </c>
      <c r="C41" s="63">
        <v>514</v>
      </c>
      <c r="D41" s="54">
        <f t="shared" si="0"/>
        <v>2127</v>
      </c>
      <c r="E41" s="37">
        <f t="shared" si="1"/>
        <v>1333</v>
      </c>
      <c r="F41" s="40">
        <f>514+768</f>
        <v>1282</v>
      </c>
      <c r="G41" s="38">
        <f t="shared" si="2"/>
        <v>0</v>
      </c>
      <c r="H41" s="38">
        <v>0</v>
      </c>
      <c r="I41" s="49">
        <f t="shared" si="2"/>
        <v>0</v>
      </c>
      <c r="J41" s="49">
        <v>0</v>
      </c>
      <c r="K41" s="38">
        <f t="shared" si="3"/>
        <v>1333</v>
      </c>
      <c r="L41" s="38">
        <f t="shared" si="3"/>
        <v>1282</v>
      </c>
      <c r="M41" s="39">
        <f t="shared" si="16"/>
        <v>1284</v>
      </c>
      <c r="N41" s="19"/>
      <c r="O41" s="41">
        <f t="shared" si="4"/>
        <v>290</v>
      </c>
      <c r="P41" s="42">
        <v>282</v>
      </c>
      <c r="Q41" s="42">
        <f>ROUND(R41/0.99,0)</f>
        <v>0</v>
      </c>
      <c r="R41" s="42">
        <v>0</v>
      </c>
      <c r="S41" s="42">
        <f>P41+R41</f>
        <v>282</v>
      </c>
      <c r="T41" s="43">
        <f>T40</f>
        <v>282</v>
      </c>
      <c r="U41" s="19"/>
      <c r="V41" s="44">
        <f t="shared" si="7"/>
        <v>589</v>
      </c>
      <c r="W41" s="45">
        <f t="shared" si="8"/>
        <v>579</v>
      </c>
      <c r="X41" s="45">
        <f t="shared" si="9"/>
        <v>573</v>
      </c>
      <c r="Y41" s="55">
        <v>563</v>
      </c>
      <c r="Z41" s="45">
        <f t="shared" si="10"/>
        <v>0</v>
      </c>
      <c r="AA41" s="50">
        <v>0</v>
      </c>
      <c r="AB41" s="45">
        <f t="shared" si="11"/>
        <v>589</v>
      </c>
      <c r="AC41" s="45">
        <f t="shared" si="11"/>
        <v>579</v>
      </c>
      <c r="AD41" s="45">
        <f>AD40</f>
        <v>579</v>
      </c>
      <c r="AE41" s="45">
        <f>X41</f>
        <v>573</v>
      </c>
      <c r="AF41" s="45">
        <f>AF40</f>
        <v>573</v>
      </c>
      <c r="AG41" s="45">
        <f>Y41</f>
        <v>563</v>
      </c>
      <c r="AH41" s="46">
        <f>AH40</f>
        <v>573</v>
      </c>
      <c r="AI41" s="18"/>
      <c r="AJ41" s="24">
        <f t="shared" si="14"/>
        <v>0</v>
      </c>
      <c r="AK41" s="47">
        <v>1092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14942</v>
      </c>
      <c r="C43" s="59">
        <f>SUM(C11:C42)</f>
        <v>14942</v>
      </c>
      <c r="D43" s="60">
        <f>SUM(D11:D42)</f>
        <v>64945</v>
      </c>
      <c r="E43" s="58"/>
      <c r="F43" s="59">
        <f>SUM(F11:F42)</f>
        <v>38750</v>
      </c>
      <c r="G43" s="59"/>
      <c r="H43" s="59">
        <f>SUM(H11:H42)</f>
        <v>0</v>
      </c>
      <c r="I43" s="59"/>
      <c r="J43" s="59">
        <f>SUM(J11:J42)</f>
        <v>1018</v>
      </c>
      <c r="K43" s="59">
        <f>SUM(K11:K42)</f>
        <v>41319</v>
      </c>
      <c r="L43" s="59">
        <f>SUM(L11:L42)</f>
        <v>39768</v>
      </c>
      <c r="M43" s="60">
        <f>SUM(M11:M42)</f>
        <v>39804</v>
      </c>
      <c r="N43" s="61"/>
      <c r="O43" s="58"/>
      <c r="P43" s="59">
        <f>SUM(P11:P42)</f>
        <v>8742</v>
      </c>
      <c r="Q43" s="59"/>
      <c r="R43" s="59">
        <f>SUM(R11:R42)</f>
        <v>0</v>
      </c>
      <c r="S43" s="59">
        <f>SUM(S11:S42)</f>
        <v>8742</v>
      </c>
      <c r="T43" s="60">
        <f>SUM(T11:T42)</f>
        <v>8742</v>
      </c>
      <c r="U43" s="61"/>
      <c r="V43" s="58">
        <f>SUM(V11:V42)</f>
        <v>18259</v>
      </c>
      <c r="W43" s="59">
        <f>SUM(W11:W42)</f>
        <v>17949</v>
      </c>
      <c r="X43" s="59">
        <f>SUM(X11:X42)</f>
        <v>17763</v>
      </c>
      <c r="Y43" s="59">
        <f>SUM(Y11:Y42)</f>
        <v>17453</v>
      </c>
      <c r="Z43" s="59"/>
      <c r="AA43" s="59">
        <f t="shared" ref="AA43:AF43" si="21">SUM(AA11:AA42)</f>
        <v>0</v>
      </c>
      <c r="AB43" s="59">
        <f t="shared" si="21"/>
        <v>18259</v>
      </c>
      <c r="AC43" s="59">
        <f t="shared" si="21"/>
        <v>17949</v>
      </c>
      <c r="AD43" s="59">
        <f t="shared" si="21"/>
        <v>17949</v>
      </c>
      <c r="AE43" s="59">
        <f t="shared" si="21"/>
        <v>17763</v>
      </c>
      <c r="AF43" s="59">
        <f t="shared" si="21"/>
        <v>17763</v>
      </c>
      <c r="AG43" s="59">
        <f>SUM(AG11:AG41)</f>
        <v>17453</v>
      </c>
      <c r="AH43" s="60">
        <f>SUM(AH11:AH41)</f>
        <v>17763</v>
      </c>
      <c r="AI43" s="57"/>
      <c r="AJ43" s="62">
        <f>SUM(AJ11:AJ42)</f>
        <v>0</v>
      </c>
      <c r="AK43" s="60">
        <f>SUM(AK11:AK42)</f>
        <v>33852</v>
      </c>
    </row>
    <row r="44" spans="1:37" x14ac:dyDescent="0.2">
      <c r="G44" s="69" t="s">
        <v>40</v>
      </c>
      <c r="H44" s="68">
        <f>H43*0.9787</f>
        <v>0</v>
      </c>
      <c r="Q44" s="69" t="s">
        <v>40</v>
      </c>
      <c r="R44" s="68">
        <f>R43*0.9787</f>
        <v>0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36373</v>
      </c>
      <c r="G46" s="73">
        <v>36403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71684</v>
      </c>
      <c r="G48" s="81">
        <f>F48+H44</f>
        <v>71684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F50+(R44+AA44)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110508</v>
      </c>
      <c r="G52" s="82">
        <f>SUM(G48:G51)</f>
        <v>110508</v>
      </c>
    </row>
    <row r="53" spans="3:7" ht="13.5" thickTop="1" x14ac:dyDescent="0.2">
      <c r="E53" s="69" t="s">
        <v>47</v>
      </c>
      <c r="F53" s="87">
        <v>88297</v>
      </c>
    </row>
  </sheetData>
  <pageMargins left="0.75" right="0.75" top="1" bottom="1" header="0.5" footer="0.5"/>
  <pageSetup paperSize="5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xSplit="1" ySplit="9" topLeftCell="B20" activePane="bottomRight" state="frozen"/>
      <selection pane="topRight" activeCell="B1" sqref="B1"/>
      <selection pane="bottomLeft" activeCell="A10" sqref="A10"/>
      <selection pane="bottomRight" activeCell="G48" sqref="G48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1.28515625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16" width="7.85546875" style="1" customWidth="1"/>
    <col min="17" max="17" width="9.7109375" style="1" customWidth="1"/>
    <col min="18" max="19" width="7.85546875" style="1" customWidth="1"/>
    <col min="20" max="20" width="10.140625" style="1" customWidth="1"/>
    <col min="21" max="21" width="9.7109375" style="1" customWidth="1"/>
    <col min="22" max="22" width="0.85546875" style="1" customWidth="1"/>
    <col min="23" max="23" width="10" style="1" customWidth="1"/>
    <col min="24" max="26" width="10.140625" style="1" customWidth="1"/>
    <col min="27" max="28" width="7.85546875" style="1" customWidth="1"/>
    <col min="29" max="29" width="9.7109375" style="1" customWidth="1"/>
    <col min="30" max="30" width="9.140625" style="1"/>
    <col min="31" max="32" width="10.140625" style="1" customWidth="1"/>
    <col min="33" max="33" width="10.42578125" style="1" customWidth="1"/>
    <col min="34" max="34" width="10.7109375" style="1" customWidth="1"/>
    <col min="35" max="35" width="10.140625" style="1" customWidth="1"/>
    <col min="36" max="36" width="1.28515625" customWidth="1"/>
    <col min="38" max="38" width="11.85546875" style="1" customWidth="1"/>
  </cols>
  <sheetData>
    <row r="1" spans="1:38" ht="15.75" x14ac:dyDescent="0.25">
      <c r="A1" s="98">
        <v>36526</v>
      </c>
      <c r="B1" s="100" t="s">
        <v>48</v>
      </c>
    </row>
    <row r="4" spans="1:38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">
      <c r="A5" s="18"/>
      <c r="B5" s="13"/>
      <c r="C5" s="14"/>
      <c r="D5" s="14"/>
      <c r="E5" s="104" t="s">
        <v>69</v>
      </c>
      <c r="F5" s="51"/>
      <c r="G5" s="105">
        <v>36556</v>
      </c>
      <c r="H5" s="14" t="s">
        <v>52</v>
      </c>
      <c r="I5" s="14"/>
      <c r="J5" s="14">
        <v>1704</v>
      </c>
      <c r="K5" s="14"/>
      <c r="L5" s="14"/>
      <c r="M5" s="14"/>
      <c r="N5" s="15"/>
      <c r="O5" s="19"/>
      <c r="P5" s="104" t="s">
        <v>68</v>
      </c>
      <c r="Q5" s="51"/>
      <c r="R5" s="105">
        <v>36556</v>
      </c>
      <c r="S5" s="14"/>
      <c r="T5" s="77" t="s">
        <v>52</v>
      </c>
      <c r="U5" s="15">
        <v>375</v>
      </c>
      <c r="V5" s="19"/>
      <c r="W5" s="104" t="s">
        <v>70</v>
      </c>
      <c r="Y5" s="106"/>
      <c r="Z5" s="51"/>
      <c r="AB5" s="51"/>
      <c r="AC5" s="51"/>
      <c r="AD5" s="51"/>
      <c r="AE5" s="105">
        <v>36556</v>
      </c>
      <c r="AF5" s="14"/>
      <c r="AG5" s="14"/>
      <c r="AH5" s="14"/>
      <c r="AI5" s="15"/>
      <c r="AJ5" s="18"/>
      <c r="AK5" s="23"/>
      <c r="AL5" s="15"/>
    </row>
    <row r="6" spans="1:38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769</v>
      </c>
      <c r="Y6" s="33"/>
      <c r="Z6" s="77" t="s">
        <v>52</v>
      </c>
      <c r="AA6" s="14">
        <v>761</v>
      </c>
      <c r="AB6" s="14"/>
      <c r="AC6" s="77" t="s">
        <v>52</v>
      </c>
      <c r="AD6" s="6">
        <v>761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 t="s">
        <v>59</v>
      </c>
    </row>
    <row r="8" spans="1:38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">
      <c r="A11" s="67">
        <v>36526</v>
      </c>
      <c r="B11" s="13">
        <v>1696</v>
      </c>
      <c r="C11" s="63">
        <f>1462+234</f>
        <v>1696</v>
      </c>
      <c r="D11" s="54">
        <f>F11+Q11+Z11+I11</f>
        <v>1696</v>
      </c>
      <c r="E11" s="37">
        <f>ROUND(F11/0.962,0)</f>
        <v>219</v>
      </c>
      <c r="F11" s="99">
        <v>211</v>
      </c>
      <c r="G11" s="38">
        <f>ROUND(H11/0.984,0)</f>
        <v>0</v>
      </c>
      <c r="H11" s="38">
        <v>0</v>
      </c>
      <c r="I11" s="103">
        <v>362</v>
      </c>
      <c r="J11" s="49">
        <f>ROUND(K11/0.984,0)</f>
        <v>0</v>
      </c>
      <c r="K11" s="49">
        <v>0</v>
      </c>
      <c r="L11" s="38">
        <f t="shared" ref="L11:L41" si="0">E11+G11+J11</f>
        <v>219</v>
      </c>
      <c r="M11" s="38">
        <f>F11+H11+K11+I11</f>
        <v>573</v>
      </c>
      <c r="N11" s="39">
        <v>1704</v>
      </c>
      <c r="O11" s="19"/>
      <c r="P11" s="41">
        <f>ROUND(Q11/0.9691,0)</f>
        <v>387</v>
      </c>
      <c r="Q11" s="42">
        <v>375</v>
      </c>
      <c r="R11" s="42">
        <f>ROUND(S11/0.99,0)</f>
        <v>0</v>
      </c>
      <c r="S11" s="42">
        <v>0</v>
      </c>
      <c r="T11" s="42">
        <f>Q11+S11</f>
        <v>375</v>
      </c>
      <c r="U11" s="43">
        <v>375</v>
      </c>
      <c r="V11" s="19"/>
      <c r="W11" s="44">
        <f>ROUND(X11/0.983,0)</f>
        <v>782</v>
      </c>
      <c r="X11" s="45">
        <f>ROUND(Y11/0.99,0)</f>
        <v>769</v>
      </c>
      <c r="Y11" s="45">
        <f>ROUND(Z11/0.9825,0)</f>
        <v>761</v>
      </c>
      <c r="Z11" s="55">
        <v>748</v>
      </c>
      <c r="AA11" s="45">
        <f>ROUND(AB11/0.9905,0)</f>
        <v>0</v>
      </c>
      <c r="AB11" s="50">
        <v>0</v>
      </c>
      <c r="AC11" s="45">
        <f>W11+AA11</f>
        <v>782</v>
      </c>
      <c r="AD11" s="45">
        <f>X11+AB11</f>
        <v>769</v>
      </c>
      <c r="AE11" s="45">
        <v>769</v>
      </c>
      <c r="AF11" s="45">
        <f>Y11</f>
        <v>761</v>
      </c>
      <c r="AG11" s="45">
        <v>761</v>
      </c>
      <c r="AH11" s="45">
        <f>Z11</f>
        <v>748</v>
      </c>
      <c r="AI11" s="46">
        <v>761</v>
      </c>
      <c r="AJ11" s="18"/>
      <c r="AK11" s="24">
        <f t="shared" ref="AK11:AK40" si="1">H11+S11+AB11</f>
        <v>0</v>
      </c>
      <c r="AL11" s="47">
        <v>-747</v>
      </c>
    </row>
    <row r="12" spans="1:38" x14ac:dyDescent="0.2">
      <c r="A12" s="67">
        <f>A11+1</f>
        <v>36527</v>
      </c>
      <c r="B12" s="13">
        <v>1979</v>
      </c>
      <c r="C12" s="63">
        <f>1572+252</f>
        <v>1824</v>
      </c>
      <c r="D12" s="54">
        <f t="shared" ref="D12:D40" si="2">F12+Q12+Z12+I12</f>
        <v>1824</v>
      </c>
      <c r="E12" s="37">
        <f t="shared" ref="E12:E40" si="3">ROUND(F12/0.962,0)</f>
        <v>352</v>
      </c>
      <c r="F12" s="99">
        <v>339</v>
      </c>
      <c r="G12" s="38">
        <f t="shared" ref="G12:J40" si="4">ROUND(H12/0.984,0)</f>
        <v>0</v>
      </c>
      <c r="H12" s="38">
        <v>0</v>
      </c>
      <c r="I12" s="103">
        <v>362</v>
      </c>
      <c r="J12" s="49">
        <f t="shared" si="4"/>
        <v>0</v>
      </c>
      <c r="K12" s="49">
        <v>0</v>
      </c>
      <c r="L12" s="38">
        <f t="shared" si="0"/>
        <v>352</v>
      </c>
      <c r="M12" s="38">
        <f t="shared" ref="M12:M41" si="5">F12+H12+K12+I12</f>
        <v>701</v>
      </c>
      <c r="N12" s="39">
        <f>N11</f>
        <v>1704</v>
      </c>
      <c r="O12" s="19"/>
      <c r="P12" s="41">
        <f t="shared" ref="P12:P40" si="6">ROUND(Q12/0.9691,0)</f>
        <v>387</v>
      </c>
      <c r="Q12" s="42">
        <v>375</v>
      </c>
      <c r="R12" s="42">
        <f t="shared" ref="R12:R40" si="7">ROUND(S12/0.99,0)</f>
        <v>0</v>
      </c>
      <c r="S12" s="42">
        <v>0</v>
      </c>
      <c r="T12" s="42">
        <f t="shared" ref="T12:T40" si="8">Q12+S12</f>
        <v>375</v>
      </c>
      <c r="U12" s="43">
        <f>U11</f>
        <v>375</v>
      </c>
      <c r="V12" s="19"/>
      <c r="W12" s="44">
        <f t="shared" ref="W12:W40" si="9">ROUND(X12/0.983,0)</f>
        <v>782</v>
      </c>
      <c r="X12" s="45">
        <f t="shared" ref="X12:X40" si="10">ROUND(Y12/0.99,0)</f>
        <v>769</v>
      </c>
      <c r="Y12" s="45">
        <f t="shared" ref="Y12:Y40" si="11">ROUND(Z12/0.9825,0)</f>
        <v>761</v>
      </c>
      <c r="Z12" s="55">
        <v>748</v>
      </c>
      <c r="AA12" s="45">
        <f t="shared" ref="AA12:AA40" si="12">ROUND(AB12/0.9905,0)</f>
        <v>0</v>
      </c>
      <c r="AB12" s="50">
        <v>0</v>
      </c>
      <c r="AC12" s="45">
        <f t="shared" ref="AC12:AD40" si="13">W12+AA12</f>
        <v>782</v>
      </c>
      <c r="AD12" s="45">
        <f t="shared" si="13"/>
        <v>769</v>
      </c>
      <c r="AE12" s="45">
        <f>AE11</f>
        <v>769</v>
      </c>
      <c r="AF12" s="45">
        <f t="shared" ref="AF12:AF40" si="14">Y12</f>
        <v>761</v>
      </c>
      <c r="AG12" s="45">
        <f>AG11</f>
        <v>761</v>
      </c>
      <c r="AH12" s="45">
        <f t="shared" ref="AH12:AH40" si="15">Z12</f>
        <v>748</v>
      </c>
      <c r="AI12" s="46">
        <f>AI11</f>
        <v>761</v>
      </c>
      <c r="AJ12" s="18"/>
      <c r="AK12" s="24">
        <f t="shared" si="1"/>
        <v>0</v>
      </c>
      <c r="AL12" s="47">
        <f>AL11</f>
        <v>-747</v>
      </c>
    </row>
    <row r="13" spans="1:38" x14ac:dyDescent="0.2">
      <c r="A13" s="67">
        <f t="shared" ref="A13:A40" si="16">A12+1</f>
        <v>36528</v>
      </c>
      <c r="B13" s="13">
        <v>1994</v>
      </c>
      <c r="C13" s="63">
        <f>1483+238</f>
        <v>1721</v>
      </c>
      <c r="D13" s="54">
        <f t="shared" si="2"/>
        <v>1721</v>
      </c>
      <c r="E13" s="37">
        <f t="shared" si="3"/>
        <v>245</v>
      </c>
      <c r="F13" s="99">
        <v>236</v>
      </c>
      <c r="G13" s="38">
        <f t="shared" si="4"/>
        <v>0</v>
      </c>
      <c r="H13" s="38">
        <v>0</v>
      </c>
      <c r="I13" s="103">
        <v>362</v>
      </c>
      <c r="J13" s="49">
        <f t="shared" si="4"/>
        <v>0</v>
      </c>
      <c r="K13" s="49">
        <v>0</v>
      </c>
      <c r="L13" s="38">
        <f t="shared" si="0"/>
        <v>245</v>
      </c>
      <c r="M13" s="38">
        <f t="shared" si="5"/>
        <v>598</v>
      </c>
      <c r="N13" s="39">
        <f t="shared" ref="N13:N40" si="17">N12</f>
        <v>1704</v>
      </c>
      <c r="O13" s="19"/>
      <c r="P13" s="41">
        <f t="shared" si="6"/>
        <v>387</v>
      </c>
      <c r="Q13" s="42">
        <v>375</v>
      </c>
      <c r="R13" s="42">
        <f t="shared" si="7"/>
        <v>0</v>
      </c>
      <c r="S13" s="42">
        <v>0</v>
      </c>
      <c r="T13" s="42">
        <f t="shared" si="8"/>
        <v>375</v>
      </c>
      <c r="U13" s="43">
        <f t="shared" ref="U13:U40" si="18">U12</f>
        <v>375</v>
      </c>
      <c r="V13" s="19"/>
      <c r="W13" s="44">
        <f t="shared" si="9"/>
        <v>782</v>
      </c>
      <c r="X13" s="45">
        <f t="shared" si="10"/>
        <v>769</v>
      </c>
      <c r="Y13" s="45">
        <f t="shared" si="11"/>
        <v>761</v>
      </c>
      <c r="Z13" s="55">
        <v>748</v>
      </c>
      <c r="AA13" s="45">
        <f t="shared" si="12"/>
        <v>0</v>
      </c>
      <c r="AB13" s="50">
        <v>0</v>
      </c>
      <c r="AC13" s="45">
        <f t="shared" si="13"/>
        <v>782</v>
      </c>
      <c r="AD13" s="45">
        <f t="shared" si="13"/>
        <v>769</v>
      </c>
      <c r="AE13" s="45">
        <f t="shared" ref="AE13:AE40" si="19">AE12</f>
        <v>769</v>
      </c>
      <c r="AF13" s="45">
        <f t="shared" si="14"/>
        <v>761</v>
      </c>
      <c r="AG13" s="45">
        <f t="shared" ref="AG13:AG40" si="20">AG12</f>
        <v>761</v>
      </c>
      <c r="AH13" s="45">
        <f t="shared" si="15"/>
        <v>748</v>
      </c>
      <c r="AI13" s="46">
        <f t="shared" ref="AI13:AI40" si="21">AI12</f>
        <v>761</v>
      </c>
      <c r="AJ13" s="18"/>
      <c r="AK13" s="24">
        <f t="shared" si="1"/>
        <v>0</v>
      </c>
      <c r="AL13" s="47">
        <f t="shared" ref="AL13:AL40" si="22">AL12</f>
        <v>-747</v>
      </c>
    </row>
    <row r="14" spans="1:38" x14ac:dyDescent="0.2">
      <c r="A14" s="67">
        <f t="shared" si="16"/>
        <v>36529</v>
      </c>
      <c r="B14" s="13">
        <v>1994</v>
      </c>
      <c r="C14" s="63">
        <f>1587+254</f>
        <v>1841</v>
      </c>
      <c r="D14" s="54">
        <f t="shared" si="2"/>
        <v>1841</v>
      </c>
      <c r="E14" s="37">
        <f t="shared" si="3"/>
        <v>370</v>
      </c>
      <c r="F14" s="99">
        <f>236+120</f>
        <v>356</v>
      </c>
      <c r="G14" s="38">
        <f t="shared" si="4"/>
        <v>0</v>
      </c>
      <c r="H14" s="38">
        <v>0</v>
      </c>
      <c r="I14" s="103">
        <v>362</v>
      </c>
      <c r="J14" s="49">
        <f t="shared" si="4"/>
        <v>0</v>
      </c>
      <c r="K14" s="49">
        <v>0</v>
      </c>
      <c r="L14" s="38">
        <f t="shared" si="0"/>
        <v>370</v>
      </c>
      <c r="M14" s="38">
        <f t="shared" si="5"/>
        <v>718</v>
      </c>
      <c r="N14" s="39">
        <f t="shared" si="17"/>
        <v>1704</v>
      </c>
      <c r="O14" s="19"/>
      <c r="P14" s="41">
        <f t="shared" si="6"/>
        <v>387</v>
      </c>
      <c r="Q14" s="42">
        <v>375</v>
      </c>
      <c r="R14" s="42">
        <f t="shared" si="7"/>
        <v>0</v>
      </c>
      <c r="S14" s="42">
        <v>0</v>
      </c>
      <c r="T14" s="42">
        <f t="shared" si="8"/>
        <v>375</v>
      </c>
      <c r="U14" s="43">
        <f t="shared" si="18"/>
        <v>375</v>
      </c>
      <c r="V14" s="19"/>
      <c r="W14" s="44">
        <f t="shared" si="9"/>
        <v>782</v>
      </c>
      <c r="X14" s="45">
        <f t="shared" si="10"/>
        <v>769</v>
      </c>
      <c r="Y14" s="45">
        <f t="shared" si="11"/>
        <v>761</v>
      </c>
      <c r="Z14" s="55">
        <v>748</v>
      </c>
      <c r="AA14" s="45">
        <f t="shared" si="12"/>
        <v>0</v>
      </c>
      <c r="AB14" s="50">
        <v>0</v>
      </c>
      <c r="AC14" s="45">
        <f t="shared" si="13"/>
        <v>782</v>
      </c>
      <c r="AD14" s="45">
        <f t="shared" si="13"/>
        <v>769</v>
      </c>
      <c r="AE14" s="45">
        <f t="shared" si="19"/>
        <v>769</v>
      </c>
      <c r="AF14" s="45">
        <f t="shared" si="14"/>
        <v>761</v>
      </c>
      <c r="AG14" s="45">
        <f t="shared" si="20"/>
        <v>761</v>
      </c>
      <c r="AH14" s="45">
        <f t="shared" si="15"/>
        <v>748</v>
      </c>
      <c r="AI14" s="46">
        <f t="shared" si="21"/>
        <v>761</v>
      </c>
      <c r="AJ14" s="18"/>
      <c r="AK14" s="24">
        <f t="shared" si="1"/>
        <v>0</v>
      </c>
      <c r="AL14" s="47">
        <f t="shared" si="22"/>
        <v>-747</v>
      </c>
    </row>
    <row r="15" spans="1:38" x14ac:dyDescent="0.2">
      <c r="A15" s="67">
        <f t="shared" si="16"/>
        <v>36530</v>
      </c>
      <c r="B15" s="13">
        <v>1994</v>
      </c>
      <c r="C15" s="63">
        <f>1597+256</f>
        <v>1853</v>
      </c>
      <c r="D15" s="54">
        <f t="shared" si="2"/>
        <v>1853</v>
      </c>
      <c r="E15" s="37">
        <f t="shared" si="3"/>
        <v>383</v>
      </c>
      <c r="F15" s="99">
        <f>236+132</f>
        <v>368</v>
      </c>
      <c r="G15" s="38">
        <f t="shared" si="4"/>
        <v>0</v>
      </c>
      <c r="H15" s="38">
        <v>0</v>
      </c>
      <c r="I15" s="103">
        <v>362</v>
      </c>
      <c r="J15" s="49">
        <f t="shared" si="4"/>
        <v>0</v>
      </c>
      <c r="K15" s="49">
        <v>0</v>
      </c>
      <c r="L15" s="38">
        <f t="shared" si="0"/>
        <v>383</v>
      </c>
      <c r="M15" s="38">
        <f t="shared" si="5"/>
        <v>730</v>
      </c>
      <c r="N15" s="39">
        <f t="shared" si="17"/>
        <v>1704</v>
      </c>
      <c r="O15" s="19"/>
      <c r="P15" s="41">
        <f t="shared" si="6"/>
        <v>387</v>
      </c>
      <c r="Q15" s="42">
        <v>375</v>
      </c>
      <c r="R15" s="42">
        <f t="shared" si="7"/>
        <v>0</v>
      </c>
      <c r="S15" s="42">
        <v>0</v>
      </c>
      <c r="T15" s="42">
        <f t="shared" si="8"/>
        <v>375</v>
      </c>
      <c r="U15" s="43">
        <f t="shared" si="18"/>
        <v>375</v>
      </c>
      <c r="V15" s="19"/>
      <c r="W15" s="44">
        <f t="shared" si="9"/>
        <v>782</v>
      </c>
      <c r="X15" s="45">
        <f t="shared" si="10"/>
        <v>769</v>
      </c>
      <c r="Y15" s="45">
        <f t="shared" si="11"/>
        <v>761</v>
      </c>
      <c r="Z15" s="55">
        <v>748</v>
      </c>
      <c r="AA15" s="45">
        <f t="shared" si="12"/>
        <v>0</v>
      </c>
      <c r="AB15" s="50">
        <v>0</v>
      </c>
      <c r="AC15" s="45">
        <f t="shared" si="13"/>
        <v>782</v>
      </c>
      <c r="AD15" s="45">
        <f t="shared" si="13"/>
        <v>769</v>
      </c>
      <c r="AE15" s="45">
        <f t="shared" si="19"/>
        <v>769</v>
      </c>
      <c r="AF15" s="45">
        <f t="shared" si="14"/>
        <v>761</v>
      </c>
      <c r="AG15" s="45">
        <f t="shared" si="20"/>
        <v>761</v>
      </c>
      <c r="AH15" s="45">
        <f t="shared" si="15"/>
        <v>748</v>
      </c>
      <c r="AI15" s="46">
        <f t="shared" si="21"/>
        <v>761</v>
      </c>
      <c r="AJ15" s="18"/>
      <c r="AK15" s="24">
        <f t="shared" si="1"/>
        <v>0</v>
      </c>
      <c r="AL15" s="47">
        <f t="shared" si="22"/>
        <v>-747</v>
      </c>
    </row>
    <row r="16" spans="1:38" x14ac:dyDescent="0.2">
      <c r="A16" s="67">
        <f t="shared" si="16"/>
        <v>36531</v>
      </c>
      <c r="B16" s="13">
        <v>1994</v>
      </c>
      <c r="C16" s="63">
        <f>1520+244</f>
        <v>1764</v>
      </c>
      <c r="D16" s="54">
        <f t="shared" si="2"/>
        <v>1764</v>
      </c>
      <c r="E16" s="37">
        <f t="shared" si="3"/>
        <v>290</v>
      </c>
      <c r="F16" s="99">
        <v>279</v>
      </c>
      <c r="G16" s="38">
        <f t="shared" si="4"/>
        <v>0</v>
      </c>
      <c r="H16" s="38">
        <v>0</v>
      </c>
      <c r="I16" s="103">
        <v>362</v>
      </c>
      <c r="J16" s="49">
        <f t="shared" si="4"/>
        <v>0</v>
      </c>
      <c r="K16" s="49">
        <v>0</v>
      </c>
      <c r="L16" s="38">
        <f t="shared" si="0"/>
        <v>290</v>
      </c>
      <c r="M16" s="38">
        <f t="shared" si="5"/>
        <v>641</v>
      </c>
      <c r="N16" s="39">
        <f t="shared" si="17"/>
        <v>1704</v>
      </c>
      <c r="O16" s="19"/>
      <c r="P16" s="41">
        <f t="shared" si="6"/>
        <v>387</v>
      </c>
      <c r="Q16" s="42">
        <v>375</v>
      </c>
      <c r="R16" s="42">
        <f t="shared" si="7"/>
        <v>0</v>
      </c>
      <c r="S16" s="42">
        <v>0</v>
      </c>
      <c r="T16" s="42">
        <f t="shared" si="8"/>
        <v>375</v>
      </c>
      <c r="U16" s="43">
        <f t="shared" si="18"/>
        <v>375</v>
      </c>
      <c r="V16" s="19"/>
      <c r="W16" s="44">
        <f t="shared" si="9"/>
        <v>782</v>
      </c>
      <c r="X16" s="45">
        <f t="shared" si="10"/>
        <v>769</v>
      </c>
      <c r="Y16" s="45">
        <f t="shared" si="11"/>
        <v>761</v>
      </c>
      <c r="Z16" s="55">
        <v>748</v>
      </c>
      <c r="AA16" s="45">
        <f t="shared" si="12"/>
        <v>0</v>
      </c>
      <c r="AB16" s="50">
        <v>0</v>
      </c>
      <c r="AC16" s="45">
        <f>W16+AA16</f>
        <v>782</v>
      </c>
      <c r="AD16" s="45">
        <f t="shared" si="13"/>
        <v>769</v>
      </c>
      <c r="AE16" s="45">
        <f t="shared" si="19"/>
        <v>769</v>
      </c>
      <c r="AF16" s="45">
        <f t="shared" si="14"/>
        <v>761</v>
      </c>
      <c r="AG16" s="45">
        <f t="shared" si="20"/>
        <v>761</v>
      </c>
      <c r="AH16" s="45">
        <f t="shared" si="15"/>
        <v>748</v>
      </c>
      <c r="AI16" s="46">
        <f t="shared" si="21"/>
        <v>761</v>
      </c>
      <c r="AJ16" s="18"/>
      <c r="AK16" s="24">
        <f t="shared" si="1"/>
        <v>0</v>
      </c>
      <c r="AL16" s="47">
        <f t="shared" si="22"/>
        <v>-747</v>
      </c>
    </row>
    <row r="17" spans="1:38" x14ac:dyDescent="0.2">
      <c r="A17" s="67">
        <f t="shared" si="16"/>
        <v>36532</v>
      </c>
      <c r="B17" s="13">
        <v>1925</v>
      </c>
      <c r="C17" s="63">
        <f>1536+246</f>
        <v>1782</v>
      </c>
      <c r="D17" s="54">
        <f t="shared" si="2"/>
        <v>1782</v>
      </c>
      <c r="E17" s="37">
        <f t="shared" si="3"/>
        <v>309</v>
      </c>
      <c r="F17" s="99">
        <v>297</v>
      </c>
      <c r="G17" s="38">
        <f t="shared" si="4"/>
        <v>0</v>
      </c>
      <c r="H17" s="38">
        <v>0</v>
      </c>
      <c r="I17" s="103">
        <v>362</v>
      </c>
      <c r="J17" s="49">
        <f t="shared" si="4"/>
        <v>0</v>
      </c>
      <c r="K17" s="49">
        <v>0</v>
      </c>
      <c r="L17" s="38">
        <f t="shared" si="0"/>
        <v>309</v>
      </c>
      <c r="M17" s="38">
        <f t="shared" si="5"/>
        <v>659</v>
      </c>
      <c r="N17" s="39">
        <f t="shared" si="17"/>
        <v>1704</v>
      </c>
      <c r="O17" s="19"/>
      <c r="P17" s="41">
        <f t="shared" si="6"/>
        <v>387</v>
      </c>
      <c r="Q17" s="42">
        <v>375</v>
      </c>
      <c r="R17" s="42">
        <f t="shared" si="7"/>
        <v>0</v>
      </c>
      <c r="S17" s="42">
        <v>0</v>
      </c>
      <c r="T17" s="42">
        <f t="shared" si="8"/>
        <v>375</v>
      </c>
      <c r="U17" s="43">
        <f t="shared" si="18"/>
        <v>375</v>
      </c>
      <c r="V17" s="19"/>
      <c r="W17" s="44">
        <f t="shared" si="9"/>
        <v>782</v>
      </c>
      <c r="X17" s="45">
        <f t="shared" si="10"/>
        <v>769</v>
      </c>
      <c r="Y17" s="45">
        <f t="shared" si="11"/>
        <v>761</v>
      </c>
      <c r="Z17" s="55">
        <v>748</v>
      </c>
      <c r="AA17" s="45">
        <f t="shared" si="12"/>
        <v>0</v>
      </c>
      <c r="AB17" s="50">
        <v>0</v>
      </c>
      <c r="AC17" s="45">
        <f t="shared" si="13"/>
        <v>782</v>
      </c>
      <c r="AD17" s="45">
        <f t="shared" si="13"/>
        <v>769</v>
      </c>
      <c r="AE17" s="45">
        <f t="shared" si="19"/>
        <v>769</v>
      </c>
      <c r="AF17" s="45">
        <f t="shared" si="14"/>
        <v>761</v>
      </c>
      <c r="AG17" s="45">
        <f t="shared" si="20"/>
        <v>761</v>
      </c>
      <c r="AH17" s="45">
        <f t="shared" si="15"/>
        <v>748</v>
      </c>
      <c r="AI17" s="46">
        <f t="shared" si="21"/>
        <v>761</v>
      </c>
      <c r="AJ17" s="18"/>
      <c r="AK17" s="24">
        <f t="shared" si="1"/>
        <v>0</v>
      </c>
      <c r="AL17" s="47">
        <f t="shared" si="22"/>
        <v>-747</v>
      </c>
    </row>
    <row r="18" spans="1:38" x14ac:dyDescent="0.2">
      <c r="A18" s="67">
        <f t="shared" si="16"/>
        <v>36533</v>
      </c>
      <c r="B18" s="13">
        <v>1862</v>
      </c>
      <c r="C18" s="63">
        <f>1238+198</f>
        <v>1436</v>
      </c>
      <c r="D18" s="54">
        <f t="shared" si="2"/>
        <v>1436</v>
      </c>
      <c r="E18" s="37">
        <f t="shared" si="3"/>
        <v>0</v>
      </c>
      <c r="F18" s="99">
        <v>0</v>
      </c>
      <c r="G18" s="38">
        <f t="shared" si="4"/>
        <v>0</v>
      </c>
      <c r="H18" s="38">
        <v>0</v>
      </c>
      <c r="I18" s="103">
        <f>362-49</f>
        <v>313</v>
      </c>
      <c r="J18" s="49">
        <f t="shared" si="4"/>
        <v>0</v>
      </c>
      <c r="K18" s="49">
        <v>0</v>
      </c>
      <c r="L18" s="38">
        <f t="shared" si="0"/>
        <v>0</v>
      </c>
      <c r="M18" s="38">
        <f t="shared" si="5"/>
        <v>313</v>
      </c>
      <c r="N18" s="39">
        <f t="shared" si="17"/>
        <v>1704</v>
      </c>
      <c r="O18" s="19"/>
      <c r="P18" s="41">
        <f t="shared" si="6"/>
        <v>387</v>
      </c>
      <c r="Q18" s="42">
        <v>375</v>
      </c>
      <c r="R18" s="42">
        <f t="shared" si="7"/>
        <v>0</v>
      </c>
      <c r="S18" s="42">
        <v>0</v>
      </c>
      <c r="T18" s="42">
        <f t="shared" si="8"/>
        <v>375</v>
      </c>
      <c r="U18" s="43">
        <f t="shared" si="18"/>
        <v>375</v>
      </c>
      <c r="V18" s="19"/>
      <c r="W18" s="44">
        <f t="shared" si="9"/>
        <v>782</v>
      </c>
      <c r="X18" s="45">
        <f t="shared" si="10"/>
        <v>769</v>
      </c>
      <c r="Y18" s="45">
        <f t="shared" si="11"/>
        <v>761</v>
      </c>
      <c r="Z18" s="55">
        <v>748</v>
      </c>
      <c r="AA18" s="45">
        <f t="shared" si="12"/>
        <v>0</v>
      </c>
      <c r="AB18" s="50">
        <v>0</v>
      </c>
      <c r="AC18" s="45">
        <f t="shared" si="13"/>
        <v>782</v>
      </c>
      <c r="AD18" s="45">
        <f t="shared" si="13"/>
        <v>769</v>
      </c>
      <c r="AE18" s="45">
        <f t="shared" si="19"/>
        <v>769</v>
      </c>
      <c r="AF18" s="45">
        <f t="shared" si="14"/>
        <v>761</v>
      </c>
      <c r="AG18" s="45">
        <f t="shared" si="20"/>
        <v>761</v>
      </c>
      <c r="AH18" s="45">
        <f t="shared" si="15"/>
        <v>748</v>
      </c>
      <c r="AI18" s="46">
        <f t="shared" si="21"/>
        <v>761</v>
      </c>
      <c r="AJ18" s="18"/>
      <c r="AK18" s="24">
        <f t="shared" si="1"/>
        <v>0</v>
      </c>
      <c r="AL18" s="47">
        <f t="shared" si="22"/>
        <v>-747</v>
      </c>
    </row>
    <row r="19" spans="1:38" x14ac:dyDescent="0.2">
      <c r="A19" s="67">
        <f t="shared" si="16"/>
        <v>36534</v>
      </c>
      <c r="B19" s="13">
        <v>1932</v>
      </c>
      <c r="C19" s="63">
        <f>1156+185</f>
        <v>1341</v>
      </c>
      <c r="D19" s="54">
        <f t="shared" si="2"/>
        <v>1341</v>
      </c>
      <c r="E19" s="37">
        <f t="shared" si="3"/>
        <v>0</v>
      </c>
      <c r="F19" s="99">
        <v>0</v>
      </c>
      <c r="G19" s="38">
        <f t="shared" si="4"/>
        <v>0</v>
      </c>
      <c r="H19" s="38">
        <v>0</v>
      </c>
      <c r="I19" s="103">
        <f>362-144</f>
        <v>218</v>
      </c>
      <c r="J19" s="49">
        <f t="shared" si="4"/>
        <v>0</v>
      </c>
      <c r="K19" s="49">
        <v>0</v>
      </c>
      <c r="L19" s="38">
        <f t="shared" si="0"/>
        <v>0</v>
      </c>
      <c r="M19" s="38">
        <f t="shared" si="5"/>
        <v>218</v>
      </c>
      <c r="N19" s="39">
        <f t="shared" si="17"/>
        <v>1704</v>
      </c>
      <c r="O19" s="19"/>
      <c r="P19" s="41">
        <f t="shared" si="6"/>
        <v>387</v>
      </c>
      <c r="Q19" s="42">
        <v>375</v>
      </c>
      <c r="R19" s="42">
        <f t="shared" si="7"/>
        <v>0</v>
      </c>
      <c r="S19" s="42">
        <v>0</v>
      </c>
      <c r="T19" s="42">
        <f t="shared" si="8"/>
        <v>375</v>
      </c>
      <c r="U19" s="43">
        <f t="shared" si="18"/>
        <v>375</v>
      </c>
      <c r="V19" s="19"/>
      <c r="W19" s="44">
        <f t="shared" si="9"/>
        <v>782</v>
      </c>
      <c r="X19" s="45">
        <f t="shared" si="10"/>
        <v>769</v>
      </c>
      <c r="Y19" s="45">
        <f t="shared" si="11"/>
        <v>761</v>
      </c>
      <c r="Z19" s="55">
        <v>748</v>
      </c>
      <c r="AA19" s="45">
        <f t="shared" si="12"/>
        <v>0</v>
      </c>
      <c r="AB19" s="50">
        <v>0</v>
      </c>
      <c r="AC19" s="45">
        <f t="shared" si="13"/>
        <v>782</v>
      </c>
      <c r="AD19" s="45">
        <f t="shared" si="13"/>
        <v>769</v>
      </c>
      <c r="AE19" s="45">
        <f t="shared" si="19"/>
        <v>769</v>
      </c>
      <c r="AF19" s="45">
        <f t="shared" si="14"/>
        <v>761</v>
      </c>
      <c r="AG19" s="45">
        <f t="shared" si="20"/>
        <v>761</v>
      </c>
      <c r="AH19" s="45">
        <f t="shared" si="15"/>
        <v>748</v>
      </c>
      <c r="AI19" s="46">
        <f t="shared" si="21"/>
        <v>761</v>
      </c>
      <c r="AJ19" s="18"/>
      <c r="AK19" s="24">
        <f t="shared" si="1"/>
        <v>0</v>
      </c>
      <c r="AL19" s="47">
        <f t="shared" si="22"/>
        <v>-747</v>
      </c>
    </row>
    <row r="20" spans="1:38" x14ac:dyDescent="0.2">
      <c r="A20" s="67">
        <f t="shared" si="16"/>
        <v>36535</v>
      </c>
      <c r="B20" s="13">
        <v>1994</v>
      </c>
      <c r="C20" s="63">
        <f>1269+203</f>
        <v>1472</v>
      </c>
      <c r="D20" s="54">
        <f t="shared" si="2"/>
        <v>1472</v>
      </c>
      <c r="E20" s="37">
        <f t="shared" si="3"/>
        <v>0</v>
      </c>
      <c r="F20" s="99">
        <v>0</v>
      </c>
      <c r="G20" s="38">
        <f t="shared" si="4"/>
        <v>0</v>
      </c>
      <c r="H20" s="38">
        <v>0</v>
      </c>
      <c r="I20" s="103">
        <f>362-13</f>
        <v>349</v>
      </c>
      <c r="J20" s="49">
        <f t="shared" si="4"/>
        <v>0</v>
      </c>
      <c r="K20" s="49">
        <v>0</v>
      </c>
      <c r="L20" s="38">
        <f t="shared" si="0"/>
        <v>0</v>
      </c>
      <c r="M20" s="38">
        <f t="shared" si="5"/>
        <v>349</v>
      </c>
      <c r="N20" s="39">
        <f t="shared" si="17"/>
        <v>1704</v>
      </c>
      <c r="O20" s="19"/>
      <c r="P20" s="41">
        <f t="shared" si="6"/>
        <v>387</v>
      </c>
      <c r="Q20" s="42">
        <v>375</v>
      </c>
      <c r="R20" s="42">
        <f t="shared" si="7"/>
        <v>0</v>
      </c>
      <c r="S20" s="42">
        <v>0</v>
      </c>
      <c r="T20" s="42">
        <f t="shared" si="8"/>
        <v>375</v>
      </c>
      <c r="U20" s="43">
        <f t="shared" si="18"/>
        <v>375</v>
      </c>
      <c r="V20" s="19"/>
      <c r="W20" s="44">
        <f t="shared" si="9"/>
        <v>782</v>
      </c>
      <c r="X20" s="45">
        <f t="shared" si="10"/>
        <v>769</v>
      </c>
      <c r="Y20" s="45">
        <f t="shared" si="11"/>
        <v>761</v>
      </c>
      <c r="Z20" s="55">
        <v>748</v>
      </c>
      <c r="AA20" s="45">
        <f t="shared" si="12"/>
        <v>0</v>
      </c>
      <c r="AB20" s="50">
        <v>0</v>
      </c>
      <c r="AC20" s="45">
        <f t="shared" si="13"/>
        <v>782</v>
      </c>
      <c r="AD20" s="45">
        <f t="shared" si="13"/>
        <v>769</v>
      </c>
      <c r="AE20" s="45">
        <f t="shared" si="19"/>
        <v>769</v>
      </c>
      <c r="AF20" s="45">
        <f t="shared" si="14"/>
        <v>761</v>
      </c>
      <c r="AG20" s="45">
        <f t="shared" si="20"/>
        <v>761</v>
      </c>
      <c r="AH20" s="45">
        <f t="shared" si="15"/>
        <v>748</v>
      </c>
      <c r="AI20" s="46">
        <f t="shared" si="21"/>
        <v>761</v>
      </c>
      <c r="AJ20" s="18"/>
      <c r="AK20" s="24">
        <f t="shared" si="1"/>
        <v>0</v>
      </c>
      <c r="AL20" s="47">
        <f t="shared" si="22"/>
        <v>-747</v>
      </c>
    </row>
    <row r="21" spans="1:38" x14ac:dyDescent="0.2">
      <c r="A21" s="67">
        <f t="shared" si="16"/>
        <v>36536</v>
      </c>
      <c r="B21" s="13">
        <v>1994</v>
      </c>
      <c r="C21" s="63">
        <f>1409+226</f>
        <v>1635</v>
      </c>
      <c r="D21" s="54">
        <f t="shared" si="2"/>
        <v>1635</v>
      </c>
      <c r="E21" s="37">
        <f t="shared" si="3"/>
        <v>0</v>
      </c>
      <c r="F21" s="99">
        <v>0</v>
      </c>
      <c r="G21" s="38">
        <f t="shared" si="4"/>
        <v>0</v>
      </c>
      <c r="H21" s="38">
        <v>0</v>
      </c>
      <c r="I21" s="103">
        <f>362+150</f>
        <v>512</v>
      </c>
      <c r="J21" s="49">
        <f t="shared" si="4"/>
        <v>0</v>
      </c>
      <c r="K21" s="49">
        <v>0</v>
      </c>
      <c r="L21" s="38">
        <f t="shared" si="0"/>
        <v>0</v>
      </c>
      <c r="M21" s="38">
        <f t="shared" si="5"/>
        <v>512</v>
      </c>
      <c r="N21" s="39">
        <f t="shared" si="17"/>
        <v>1704</v>
      </c>
      <c r="O21" s="19"/>
      <c r="P21" s="41">
        <f t="shared" si="6"/>
        <v>387</v>
      </c>
      <c r="Q21" s="42">
        <v>375</v>
      </c>
      <c r="R21" s="42">
        <f t="shared" si="7"/>
        <v>0</v>
      </c>
      <c r="S21" s="42">
        <v>0</v>
      </c>
      <c r="T21" s="42">
        <f t="shared" si="8"/>
        <v>375</v>
      </c>
      <c r="U21" s="43">
        <f t="shared" si="18"/>
        <v>375</v>
      </c>
      <c r="V21" s="19"/>
      <c r="W21" s="44">
        <f t="shared" si="9"/>
        <v>782</v>
      </c>
      <c r="X21" s="45">
        <f t="shared" si="10"/>
        <v>769</v>
      </c>
      <c r="Y21" s="45">
        <f t="shared" si="11"/>
        <v>761</v>
      </c>
      <c r="Z21" s="55">
        <v>748</v>
      </c>
      <c r="AA21" s="45">
        <f t="shared" si="12"/>
        <v>0</v>
      </c>
      <c r="AB21" s="50">
        <v>0</v>
      </c>
      <c r="AC21" s="45">
        <f t="shared" si="13"/>
        <v>782</v>
      </c>
      <c r="AD21" s="45">
        <f t="shared" si="13"/>
        <v>769</v>
      </c>
      <c r="AE21" s="45">
        <f t="shared" si="19"/>
        <v>769</v>
      </c>
      <c r="AF21" s="45">
        <f t="shared" si="14"/>
        <v>761</v>
      </c>
      <c r="AG21" s="45">
        <f t="shared" si="20"/>
        <v>761</v>
      </c>
      <c r="AH21" s="45">
        <f t="shared" si="15"/>
        <v>748</v>
      </c>
      <c r="AI21" s="46">
        <f t="shared" si="21"/>
        <v>761</v>
      </c>
      <c r="AJ21" s="18"/>
      <c r="AK21" s="24">
        <f t="shared" si="1"/>
        <v>0</v>
      </c>
      <c r="AL21" s="47">
        <f t="shared" si="22"/>
        <v>-747</v>
      </c>
    </row>
    <row r="22" spans="1:38" x14ac:dyDescent="0.2">
      <c r="A22" s="67">
        <f t="shared" si="16"/>
        <v>36537</v>
      </c>
      <c r="B22" s="13">
        <v>1994</v>
      </c>
      <c r="C22" s="63">
        <f>1419+227</f>
        <v>1646</v>
      </c>
      <c r="D22" s="54">
        <f t="shared" si="2"/>
        <v>1646</v>
      </c>
      <c r="E22" s="37">
        <f t="shared" si="3"/>
        <v>0</v>
      </c>
      <c r="F22" s="99">
        <v>0</v>
      </c>
      <c r="G22" s="38">
        <f t="shared" si="4"/>
        <v>0</v>
      </c>
      <c r="H22" s="38">
        <v>0</v>
      </c>
      <c r="I22" s="103">
        <v>523</v>
      </c>
      <c r="J22" s="49">
        <f t="shared" si="4"/>
        <v>0</v>
      </c>
      <c r="K22" s="49">
        <v>0</v>
      </c>
      <c r="L22" s="38">
        <f t="shared" si="0"/>
        <v>0</v>
      </c>
      <c r="M22" s="38">
        <f t="shared" si="5"/>
        <v>523</v>
      </c>
      <c r="N22" s="39">
        <f t="shared" si="17"/>
        <v>1704</v>
      </c>
      <c r="O22" s="19"/>
      <c r="P22" s="41">
        <f t="shared" si="6"/>
        <v>387</v>
      </c>
      <c r="Q22" s="42">
        <v>375</v>
      </c>
      <c r="R22" s="42">
        <f t="shared" si="7"/>
        <v>0</v>
      </c>
      <c r="S22" s="42">
        <v>0</v>
      </c>
      <c r="T22" s="42">
        <f t="shared" si="8"/>
        <v>375</v>
      </c>
      <c r="U22" s="43">
        <f t="shared" si="18"/>
        <v>375</v>
      </c>
      <c r="V22" s="19"/>
      <c r="W22" s="44">
        <f t="shared" si="9"/>
        <v>782</v>
      </c>
      <c r="X22" s="45">
        <f t="shared" si="10"/>
        <v>769</v>
      </c>
      <c r="Y22" s="45">
        <f t="shared" si="11"/>
        <v>761</v>
      </c>
      <c r="Z22" s="55">
        <v>748</v>
      </c>
      <c r="AA22" s="45">
        <f t="shared" si="12"/>
        <v>0</v>
      </c>
      <c r="AB22" s="50">
        <v>0</v>
      </c>
      <c r="AC22" s="45">
        <f t="shared" si="13"/>
        <v>782</v>
      </c>
      <c r="AD22" s="45">
        <f t="shared" si="13"/>
        <v>769</v>
      </c>
      <c r="AE22" s="45">
        <f t="shared" si="19"/>
        <v>769</v>
      </c>
      <c r="AF22" s="45">
        <f t="shared" si="14"/>
        <v>761</v>
      </c>
      <c r="AG22" s="45">
        <f t="shared" si="20"/>
        <v>761</v>
      </c>
      <c r="AH22" s="45">
        <f t="shared" si="15"/>
        <v>748</v>
      </c>
      <c r="AI22" s="46">
        <f t="shared" si="21"/>
        <v>761</v>
      </c>
      <c r="AJ22" s="18"/>
      <c r="AK22" s="24">
        <f t="shared" si="1"/>
        <v>0</v>
      </c>
      <c r="AL22" s="47">
        <f t="shared" si="22"/>
        <v>-747</v>
      </c>
    </row>
    <row r="23" spans="1:38" x14ac:dyDescent="0.2">
      <c r="A23" s="67">
        <f t="shared" si="16"/>
        <v>36538</v>
      </c>
      <c r="B23" s="13">
        <v>1994</v>
      </c>
      <c r="C23" s="63">
        <f>1593+255</f>
        <v>1848</v>
      </c>
      <c r="D23" s="54">
        <f t="shared" si="2"/>
        <v>1848</v>
      </c>
      <c r="E23" s="37">
        <f t="shared" si="3"/>
        <v>0</v>
      </c>
      <c r="F23" s="99">
        <v>0</v>
      </c>
      <c r="G23" s="38">
        <f t="shared" si="4"/>
        <v>0</v>
      </c>
      <c r="H23" s="38">
        <v>0</v>
      </c>
      <c r="I23" s="103">
        <v>725</v>
      </c>
      <c r="J23" s="49">
        <f t="shared" si="4"/>
        <v>0</v>
      </c>
      <c r="K23" s="49">
        <v>0</v>
      </c>
      <c r="L23" s="38">
        <f t="shared" si="0"/>
        <v>0</v>
      </c>
      <c r="M23" s="38">
        <f t="shared" si="5"/>
        <v>725</v>
      </c>
      <c r="N23" s="39">
        <f t="shared" si="17"/>
        <v>1704</v>
      </c>
      <c r="O23" s="19"/>
      <c r="P23" s="41">
        <f t="shared" si="6"/>
        <v>387</v>
      </c>
      <c r="Q23" s="42">
        <v>375</v>
      </c>
      <c r="R23" s="42">
        <f t="shared" si="7"/>
        <v>0</v>
      </c>
      <c r="S23" s="42">
        <v>0</v>
      </c>
      <c r="T23" s="42">
        <f t="shared" si="8"/>
        <v>375</v>
      </c>
      <c r="U23" s="43">
        <f t="shared" si="18"/>
        <v>375</v>
      </c>
      <c r="V23" s="19"/>
      <c r="W23" s="44">
        <f t="shared" si="9"/>
        <v>782</v>
      </c>
      <c r="X23" s="45">
        <f t="shared" si="10"/>
        <v>769</v>
      </c>
      <c r="Y23" s="45">
        <f t="shared" si="11"/>
        <v>761</v>
      </c>
      <c r="Z23" s="55">
        <v>748</v>
      </c>
      <c r="AA23" s="45">
        <f t="shared" si="12"/>
        <v>0</v>
      </c>
      <c r="AB23" s="50">
        <v>0</v>
      </c>
      <c r="AC23" s="45">
        <f t="shared" si="13"/>
        <v>782</v>
      </c>
      <c r="AD23" s="45">
        <f t="shared" si="13"/>
        <v>769</v>
      </c>
      <c r="AE23" s="45">
        <f t="shared" si="19"/>
        <v>769</v>
      </c>
      <c r="AF23" s="45">
        <f t="shared" si="14"/>
        <v>761</v>
      </c>
      <c r="AG23" s="45">
        <f t="shared" si="20"/>
        <v>761</v>
      </c>
      <c r="AH23" s="45">
        <f t="shared" si="15"/>
        <v>748</v>
      </c>
      <c r="AI23" s="46">
        <f t="shared" si="21"/>
        <v>761</v>
      </c>
      <c r="AJ23" s="18"/>
      <c r="AK23" s="24">
        <f t="shared" si="1"/>
        <v>0</v>
      </c>
      <c r="AL23" s="47">
        <f t="shared" si="22"/>
        <v>-747</v>
      </c>
    </row>
    <row r="24" spans="1:38" x14ac:dyDescent="0.2">
      <c r="A24" s="67">
        <f t="shared" si="16"/>
        <v>36539</v>
      </c>
      <c r="B24" s="13">
        <v>1925</v>
      </c>
      <c r="C24" s="63">
        <f>1472+236</f>
        <v>1708</v>
      </c>
      <c r="D24" s="54">
        <f t="shared" si="2"/>
        <v>1708</v>
      </c>
      <c r="E24" s="37">
        <f t="shared" si="3"/>
        <v>0</v>
      </c>
      <c r="F24" s="99">
        <v>0</v>
      </c>
      <c r="G24" s="38">
        <f t="shared" si="4"/>
        <v>0</v>
      </c>
      <c r="H24" s="38">
        <v>0</v>
      </c>
      <c r="I24" s="103">
        <f>362+223</f>
        <v>585</v>
      </c>
      <c r="J24" s="49">
        <f t="shared" si="4"/>
        <v>0</v>
      </c>
      <c r="K24" s="49">
        <v>0</v>
      </c>
      <c r="L24" s="38">
        <f t="shared" si="0"/>
        <v>0</v>
      </c>
      <c r="M24" s="38">
        <f t="shared" si="5"/>
        <v>585</v>
      </c>
      <c r="N24" s="39">
        <f t="shared" si="17"/>
        <v>1704</v>
      </c>
      <c r="O24" s="19"/>
      <c r="P24" s="41">
        <f t="shared" si="6"/>
        <v>387</v>
      </c>
      <c r="Q24" s="42">
        <v>375</v>
      </c>
      <c r="R24" s="42">
        <f t="shared" si="7"/>
        <v>0</v>
      </c>
      <c r="S24" s="42">
        <v>0</v>
      </c>
      <c r="T24" s="42">
        <f t="shared" si="8"/>
        <v>375</v>
      </c>
      <c r="U24" s="43">
        <f t="shared" si="18"/>
        <v>375</v>
      </c>
      <c r="V24" s="19"/>
      <c r="W24" s="44">
        <f t="shared" si="9"/>
        <v>782</v>
      </c>
      <c r="X24" s="45">
        <f t="shared" si="10"/>
        <v>769</v>
      </c>
      <c r="Y24" s="45">
        <f t="shared" si="11"/>
        <v>761</v>
      </c>
      <c r="Z24" s="55">
        <v>748</v>
      </c>
      <c r="AA24" s="45">
        <f t="shared" si="12"/>
        <v>0</v>
      </c>
      <c r="AB24" s="50">
        <v>0</v>
      </c>
      <c r="AC24" s="45">
        <f t="shared" si="13"/>
        <v>782</v>
      </c>
      <c r="AD24" s="45">
        <f t="shared" si="13"/>
        <v>769</v>
      </c>
      <c r="AE24" s="45">
        <f t="shared" si="19"/>
        <v>769</v>
      </c>
      <c r="AF24" s="45">
        <f t="shared" si="14"/>
        <v>761</v>
      </c>
      <c r="AG24" s="45">
        <f t="shared" si="20"/>
        <v>761</v>
      </c>
      <c r="AH24" s="45">
        <f t="shared" si="15"/>
        <v>748</v>
      </c>
      <c r="AI24" s="46">
        <f t="shared" si="21"/>
        <v>761</v>
      </c>
      <c r="AJ24" s="18"/>
      <c r="AK24" s="24">
        <f t="shared" si="1"/>
        <v>0</v>
      </c>
      <c r="AL24" s="47">
        <f t="shared" si="22"/>
        <v>-747</v>
      </c>
    </row>
    <row r="25" spans="1:38" x14ac:dyDescent="0.2">
      <c r="A25" s="67">
        <f t="shared" si="16"/>
        <v>36540</v>
      </c>
      <c r="B25" s="13">
        <v>1862</v>
      </c>
      <c r="C25" s="63">
        <f>1163+186</f>
        <v>1349</v>
      </c>
      <c r="D25" s="54">
        <f t="shared" si="2"/>
        <v>1349</v>
      </c>
      <c r="E25" s="37">
        <f t="shared" si="3"/>
        <v>0</v>
      </c>
      <c r="F25" s="99">
        <v>0</v>
      </c>
      <c r="G25" s="38">
        <f t="shared" si="4"/>
        <v>0</v>
      </c>
      <c r="H25" s="38">
        <v>0</v>
      </c>
      <c r="I25" s="103">
        <f>362-136</f>
        <v>226</v>
      </c>
      <c r="J25" s="49">
        <f t="shared" si="4"/>
        <v>0</v>
      </c>
      <c r="K25" s="49">
        <v>0</v>
      </c>
      <c r="L25" s="38">
        <f t="shared" si="0"/>
        <v>0</v>
      </c>
      <c r="M25" s="38">
        <f t="shared" si="5"/>
        <v>226</v>
      </c>
      <c r="N25" s="39">
        <f t="shared" si="17"/>
        <v>1704</v>
      </c>
      <c r="O25" s="19"/>
      <c r="P25" s="41">
        <f t="shared" si="6"/>
        <v>387</v>
      </c>
      <c r="Q25" s="42">
        <v>375</v>
      </c>
      <c r="R25" s="42">
        <f t="shared" si="7"/>
        <v>0</v>
      </c>
      <c r="S25" s="42">
        <v>0</v>
      </c>
      <c r="T25" s="42">
        <f t="shared" si="8"/>
        <v>375</v>
      </c>
      <c r="U25" s="43">
        <f t="shared" si="18"/>
        <v>375</v>
      </c>
      <c r="V25" s="19"/>
      <c r="W25" s="44">
        <f t="shared" si="9"/>
        <v>782</v>
      </c>
      <c r="X25" s="45">
        <f t="shared" si="10"/>
        <v>769</v>
      </c>
      <c r="Y25" s="45">
        <f t="shared" si="11"/>
        <v>761</v>
      </c>
      <c r="Z25" s="55">
        <v>748</v>
      </c>
      <c r="AA25" s="45">
        <f t="shared" si="12"/>
        <v>0</v>
      </c>
      <c r="AB25" s="50">
        <v>0</v>
      </c>
      <c r="AC25" s="45">
        <f t="shared" si="13"/>
        <v>782</v>
      </c>
      <c r="AD25" s="45">
        <f t="shared" si="13"/>
        <v>769</v>
      </c>
      <c r="AE25" s="45">
        <f t="shared" si="19"/>
        <v>769</v>
      </c>
      <c r="AF25" s="45">
        <f t="shared" si="14"/>
        <v>761</v>
      </c>
      <c r="AG25" s="45">
        <f t="shared" si="20"/>
        <v>761</v>
      </c>
      <c r="AH25" s="45">
        <f t="shared" si="15"/>
        <v>748</v>
      </c>
      <c r="AI25" s="46">
        <f t="shared" si="21"/>
        <v>761</v>
      </c>
      <c r="AJ25" s="18"/>
      <c r="AK25" s="24">
        <f t="shared" si="1"/>
        <v>0</v>
      </c>
      <c r="AL25" s="47">
        <f t="shared" si="22"/>
        <v>-747</v>
      </c>
    </row>
    <row r="26" spans="1:38" x14ac:dyDescent="0.2">
      <c r="A26" s="67">
        <f t="shared" si="16"/>
        <v>36541</v>
      </c>
      <c r="B26" s="13">
        <v>1932</v>
      </c>
      <c r="C26" s="63">
        <f>1212+194</f>
        <v>1406</v>
      </c>
      <c r="D26" s="54">
        <f t="shared" si="2"/>
        <v>1406</v>
      </c>
      <c r="E26" s="37">
        <f t="shared" si="3"/>
        <v>0</v>
      </c>
      <c r="F26" s="99">
        <v>0</v>
      </c>
      <c r="G26" s="38">
        <f t="shared" si="4"/>
        <v>0</v>
      </c>
      <c r="H26" s="38">
        <v>0</v>
      </c>
      <c r="I26" s="103">
        <f>362-79</f>
        <v>283</v>
      </c>
      <c r="J26" s="49">
        <f t="shared" si="4"/>
        <v>0</v>
      </c>
      <c r="K26" s="49">
        <v>0</v>
      </c>
      <c r="L26" s="38">
        <f t="shared" si="0"/>
        <v>0</v>
      </c>
      <c r="M26" s="38">
        <f t="shared" si="5"/>
        <v>283</v>
      </c>
      <c r="N26" s="39">
        <f t="shared" si="17"/>
        <v>1704</v>
      </c>
      <c r="O26" s="19"/>
      <c r="P26" s="41">
        <f t="shared" si="6"/>
        <v>387</v>
      </c>
      <c r="Q26" s="42">
        <v>375</v>
      </c>
      <c r="R26" s="42">
        <f t="shared" si="7"/>
        <v>0</v>
      </c>
      <c r="S26" s="42">
        <v>0</v>
      </c>
      <c r="T26" s="42">
        <f t="shared" si="8"/>
        <v>375</v>
      </c>
      <c r="U26" s="43">
        <f t="shared" si="18"/>
        <v>375</v>
      </c>
      <c r="V26" s="19"/>
      <c r="W26" s="44">
        <f t="shared" si="9"/>
        <v>782</v>
      </c>
      <c r="X26" s="45">
        <f t="shared" si="10"/>
        <v>769</v>
      </c>
      <c r="Y26" s="45">
        <f t="shared" si="11"/>
        <v>761</v>
      </c>
      <c r="Z26" s="55">
        <v>748</v>
      </c>
      <c r="AA26" s="45">
        <f t="shared" si="12"/>
        <v>0</v>
      </c>
      <c r="AB26" s="50">
        <v>0</v>
      </c>
      <c r="AC26" s="45">
        <f t="shared" si="13"/>
        <v>782</v>
      </c>
      <c r="AD26" s="45">
        <f t="shared" si="13"/>
        <v>769</v>
      </c>
      <c r="AE26" s="45">
        <f t="shared" si="19"/>
        <v>769</v>
      </c>
      <c r="AF26" s="45">
        <f t="shared" si="14"/>
        <v>761</v>
      </c>
      <c r="AG26" s="45">
        <f t="shared" si="20"/>
        <v>761</v>
      </c>
      <c r="AH26" s="45">
        <f t="shared" si="15"/>
        <v>748</v>
      </c>
      <c r="AI26" s="46">
        <f t="shared" si="21"/>
        <v>761</v>
      </c>
      <c r="AJ26" s="18"/>
      <c r="AK26" s="24">
        <f t="shared" si="1"/>
        <v>0</v>
      </c>
      <c r="AL26" s="47">
        <f t="shared" si="22"/>
        <v>-747</v>
      </c>
    </row>
    <row r="27" spans="1:38" x14ac:dyDescent="0.2">
      <c r="A27" s="67">
        <f t="shared" si="16"/>
        <v>36542</v>
      </c>
      <c r="B27" s="13">
        <v>1994</v>
      </c>
      <c r="C27" s="63">
        <f>1336+214</f>
        <v>1550</v>
      </c>
      <c r="D27" s="54">
        <f t="shared" si="2"/>
        <v>1550</v>
      </c>
      <c r="E27" s="37">
        <f t="shared" si="3"/>
        <v>0</v>
      </c>
      <c r="F27" s="99">
        <v>0</v>
      </c>
      <c r="G27" s="38">
        <f t="shared" si="4"/>
        <v>0</v>
      </c>
      <c r="H27" s="38">
        <v>0</v>
      </c>
      <c r="I27" s="103">
        <f>362+65</f>
        <v>427</v>
      </c>
      <c r="J27" s="49">
        <f t="shared" si="4"/>
        <v>0</v>
      </c>
      <c r="K27" s="49">
        <v>0</v>
      </c>
      <c r="L27" s="38">
        <f t="shared" si="0"/>
        <v>0</v>
      </c>
      <c r="M27" s="38">
        <f t="shared" si="5"/>
        <v>427</v>
      </c>
      <c r="N27" s="39">
        <f t="shared" si="17"/>
        <v>1704</v>
      </c>
      <c r="O27" s="19"/>
      <c r="P27" s="41">
        <f t="shared" si="6"/>
        <v>387</v>
      </c>
      <c r="Q27" s="42">
        <v>375</v>
      </c>
      <c r="R27" s="42">
        <f t="shared" si="7"/>
        <v>0</v>
      </c>
      <c r="S27" s="42">
        <v>0</v>
      </c>
      <c r="T27" s="42">
        <f t="shared" si="8"/>
        <v>375</v>
      </c>
      <c r="U27" s="43">
        <f t="shared" si="18"/>
        <v>375</v>
      </c>
      <c r="V27" s="19"/>
      <c r="W27" s="44">
        <f t="shared" si="9"/>
        <v>782</v>
      </c>
      <c r="X27" s="45">
        <f t="shared" si="10"/>
        <v>769</v>
      </c>
      <c r="Y27" s="45">
        <f t="shared" si="11"/>
        <v>761</v>
      </c>
      <c r="Z27" s="55">
        <v>748</v>
      </c>
      <c r="AA27" s="45">
        <f t="shared" si="12"/>
        <v>0</v>
      </c>
      <c r="AB27" s="50">
        <v>0</v>
      </c>
      <c r="AC27" s="45">
        <f t="shared" si="13"/>
        <v>782</v>
      </c>
      <c r="AD27" s="45">
        <f t="shared" si="13"/>
        <v>769</v>
      </c>
      <c r="AE27" s="45">
        <f t="shared" si="19"/>
        <v>769</v>
      </c>
      <c r="AF27" s="45">
        <f t="shared" si="14"/>
        <v>761</v>
      </c>
      <c r="AG27" s="45">
        <f t="shared" si="20"/>
        <v>761</v>
      </c>
      <c r="AH27" s="45">
        <f t="shared" si="15"/>
        <v>748</v>
      </c>
      <c r="AI27" s="46">
        <f t="shared" si="21"/>
        <v>761</v>
      </c>
      <c r="AJ27" s="18"/>
      <c r="AK27" s="24">
        <f t="shared" si="1"/>
        <v>0</v>
      </c>
      <c r="AL27" s="47">
        <f t="shared" si="22"/>
        <v>-747</v>
      </c>
    </row>
    <row r="28" spans="1:38" x14ac:dyDescent="0.2">
      <c r="A28" s="67">
        <f t="shared" si="16"/>
        <v>36543</v>
      </c>
      <c r="B28" s="13">
        <v>1994</v>
      </c>
      <c r="C28" s="63">
        <f>1559+250</f>
        <v>1809</v>
      </c>
      <c r="D28" s="54">
        <f t="shared" si="2"/>
        <v>1809</v>
      </c>
      <c r="E28" s="37">
        <f t="shared" si="3"/>
        <v>0</v>
      </c>
      <c r="F28" s="99">
        <v>0</v>
      </c>
      <c r="G28" s="38">
        <f t="shared" si="4"/>
        <v>0</v>
      </c>
      <c r="H28" s="38">
        <v>0</v>
      </c>
      <c r="I28" s="103">
        <f>362+324</f>
        <v>686</v>
      </c>
      <c r="J28" s="49">
        <f t="shared" si="4"/>
        <v>0</v>
      </c>
      <c r="K28" s="49">
        <v>0</v>
      </c>
      <c r="L28" s="38">
        <f t="shared" si="0"/>
        <v>0</v>
      </c>
      <c r="M28" s="38">
        <f t="shared" si="5"/>
        <v>686</v>
      </c>
      <c r="N28" s="39">
        <f t="shared" si="17"/>
        <v>1704</v>
      </c>
      <c r="O28" s="19"/>
      <c r="P28" s="41">
        <f t="shared" si="6"/>
        <v>387</v>
      </c>
      <c r="Q28" s="42">
        <v>375</v>
      </c>
      <c r="R28" s="42">
        <f t="shared" si="7"/>
        <v>0</v>
      </c>
      <c r="S28" s="42">
        <v>0</v>
      </c>
      <c r="T28" s="42">
        <f t="shared" si="8"/>
        <v>375</v>
      </c>
      <c r="U28" s="43">
        <f t="shared" si="18"/>
        <v>375</v>
      </c>
      <c r="V28" s="19"/>
      <c r="W28" s="44">
        <f t="shared" si="9"/>
        <v>782</v>
      </c>
      <c r="X28" s="45">
        <f t="shared" si="10"/>
        <v>769</v>
      </c>
      <c r="Y28" s="45">
        <f t="shared" si="11"/>
        <v>761</v>
      </c>
      <c r="Z28" s="55">
        <v>748</v>
      </c>
      <c r="AA28" s="45">
        <f t="shared" si="12"/>
        <v>0</v>
      </c>
      <c r="AB28" s="50">
        <v>0</v>
      </c>
      <c r="AC28" s="45">
        <f t="shared" si="13"/>
        <v>782</v>
      </c>
      <c r="AD28" s="45">
        <f t="shared" si="13"/>
        <v>769</v>
      </c>
      <c r="AE28" s="45">
        <f t="shared" si="19"/>
        <v>769</v>
      </c>
      <c r="AF28" s="45">
        <f t="shared" si="14"/>
        <v>761</v>
      </c>
      <c r="AG28" s="45">
        <f t="shared" si="20"/>
        <v>761</v>
      </c>
      <c r="AH28" s="45">
        <f t="shared" si="15"/>
        <v>748</v>
      </c>
      <c r="AI28" s="46">
        <f t="shared" si="21"/>
        <v>761</v>
      </c>
      <c r="AJ28" s="18"/>
      <c r="AK28" s="24">
        <f t="shared" si="1"/>
        <v>0</v>
      </c>
      <c r="AL28" s="47">
        <f t="shared" si="22"/>
        <v>-747</v>
      </c>
    </row>
    <row r="29" spans="1:38" x14ac:dyDescent="0.2">
      <c r="A29" s="67">
        <f t="shared" si="16"/>
        <v>36544</v>
      </c>
      <c r="B29" s="13">
        <v>1994</v>
      </c>
      <c r="C29" s="63">
        <f>1606+257</f>
        <v>1863</v>
      </c>
      <c r="D29" s="54">
        <f t="shared" si="2"/>
        <v>1863</v>
      </c>
      <c r="E29" s="37">
        <f t="shared" si="3"/>
        <v>0</v>
      </c>
      <c r="F29" s="99">
        <v>0</v>
      </c>
      <c r="G29" s="38">
        <f t="shared" si="4"/>
        <v>0</v>
      </c>
      <c r="H29" s="38">
        <v>0</v>
      </c>
      <c r="I29" s="103">
        <f>362+378</f>
        <v>740</v>
      </c>
      <c r="J29" s="49">
        <f t="shared" si="4"/>
        <v>0</v>
      </c>
      <c r="K29" s="49">
        <v>0</v>
      </c>
      <c r="L29" s="38">
        <f t="shared" si="0"/>
        <v>0</v>
      </c>
      <c r="M29" s="38">
        <f t="shared" si="5"/>
        <v>740</v>
      </c>
      <c r="N29" s="39">
        <f t="shared" si="17"/>
        <v>1704</v>
      </c>
      <c r="O29" s="19"/>
      <c r="P29" s="41">
        <f t="shared" si="6"/>
        <v>387</v>
      </c>
      <c r="Q29" s="42">
        <v>375</v>
      </c>
      <c r="R29" s="42">
        <f t="shared" si="7"/>
        <v>0</v>
      </c>
      <c r="S29" s="42">
        <v>0</v>
      </c>
      <c r="T29" s="42">
        <f t="shared" si="8"/>
        <v>375</v>
      </c>
      <c r="U29" s="43">
        <f t="shared" si="18"/>
        <v>375</v>
      </c>
      <c r="V29" s="19"/>
      <c r="W29" s="44">
        <f t="shared" si="9"/>
        <v>782</v>
      </c>
      <c r="X29" s="45">
        <f t="shared" si="10"/>
        <v>769</v>
      </c>
      <c r="Y29" s="45">
        <f t="shared" si="11"/>
        <v>761</v>
      </c>
      <c r="Z29" s="55">
        <v>748</v>
      </c>
      <c r="AA29" s="45">
        <f t="shared" si="12"/>
        <v>0</v>
      </c>
      <c r="AB29" s="50">
        <v>0</v>
      </c>
      <c r="AC29" s="45">
        <f t="shared" si="13"/>
        <v>782</v>
      </c>
      <c r="AD29" s="45">
        <f t="shared" si="13"/>
        <v>769</v>
      </c>
      <c r="AE29" s="45">
        <f t="shared" si="19"/>
        <v>769</v>
      </c>
      <c r="AF29" s="45">
        <f t="shared" si="14"/>
        <v>761</v>
      </c>
      <c r="AG29" s="45">
        <f t="shared" si="20"/>
        <v>761</v>
      </c>
      <c r="AH29" s="45">
        <f t="shared" si="15"/>
        <v>748</v>
      </c>
      <c r="AI29" s="46">
        <f t="shared" si="21"/>
        <v>761</v>
      </c>
      <c r="AJ29" s="18"/>
      <c r="AK29" s="24">
        <f t="shared" si="1"/>
        <v>0</v>
      </c>
      <c r="AL29" s="47">
        <f t="shared" si="22"/>
        <v>-747</v>
      </c>
    </row>
    <row r="30" spans="1:38" x14ac:dyDescent="0.2">
      <c r="A30" s="107">
        <f t="shared" si="16"/>
        <v>36545</v>
      </c>
      <c r="B30" s="13">
        <v>1994</v>
      </c>
      <c r="C30" s="63">
        <f>1888+303</f>
        <v>2191</v>
      </c>
      <c r="D30" s="54">
        <f t="shared" si="2"/>
        <v>2191</v>
      </c>
      <c r="E30" s="37">
        <f t="shared" si="3"/>
        <v>0</v>
      </c>
      <c r="F30" s="99">
        <v>0</v>
      </c>
      <c r="G30" s="38">
        <f t="shared" si="4"/>
        <v>0</v>
      </c>
      <c r="H30" s="38">
        <v>0</v>
      </c>
      <c r="I30" s="103">
        <f>362+706</f>
        <v>1068</v>
      </c>
      <c r="J30" s="49">
        <f t="shared" si="4"/>
        <v>0</v>
      </c>
      <c r="K30" s="49">
        <v>0</v>
      </c>
      <c r="L30" s="38">
        <f t="shared" si="0"/>
        <v>0</v>
      </c>
      <c r="M30" s="38">
        <f t="shared" si="5"/>
        <v>1068</v>
      </c>
      <c r="N30" s="39">
        <f t="shared" si="17"/>
        <v>1704</v>
      </c>
      <c r="O30" s="19"/>
      <c r="P30" s="41">
        <f t="shared" si="6"/>
        <v>387</v>
      </c>
      <c r="Q30" s="42">
        <v>375</v>
      </c>
      <c r="R30" s="42">
        <f t="shared" si="7"/>
        <v>0</v>
      </c>
      <c r="S30" s="42">
        <v>0</v>
      </c>
      <c r="T30" s="42">
        <f t="shared" si="8"/>
        <v>375</v>
      </c>
      <c r="U30" s="43">
        <f t="shared" si="18"/>
        <v>375</v>
      </c>
      <c r="V30" s="19"/>
      <c r="W30" s="44">
        <f t="shared" si="9"/>
        <v>782</v>
      </c>
      <c r="X30" s="45">
        <f t="shared" si="10"/>
        <v>769</v>
      </c>
      <c r="Y30" s="45">
        <f t="shared" si="11"/>
        <v>761</v>
      </c>
      <c r="Z30" s="55">
        <v>748</v>
      </c>
      <c r="AA30" s="45">
        <f t="shared" si="12"/>
        <v>0</v>
      </c>
      <c r="AB30" s="50">
        <v>0</v>
      </c>
      <c r="AC30" s="45">
        <f t="shared" si="13"/>
        <v>782</v>
      </c>
      <c r="AD30" s="45">
        <f t="shared" si="13"/>
        <v>769</v>
      </c>
      <c r="AE30" s="45">
        <f t="shared" si="19"/>
        <v>769</v>
      </c>
      <c r="AF30" s="45">
        <f t="shared" si="14"/>
        <v>761</v>
      </c>
      <c r="AG30" s="45">
        <f t="shared" si="20"/>
        <v>761</v>
      </c>
      <c r="AH30" s="45">
        <f t="shared" si="15"/>
        <v>748</v>
      </c>
      <c r="AI30" s="46">
        <f t="shared" si="21"/>
        <v>761</v>
      </c>
      <c r="AJ30" s="18"/>
      <c r="AK30" s="24">
        <f t="shared" si="1"/>
        <v>0</v>
      </c>
      <c r="AL30" s="47">
        <f t="shared" si="22"/>
        <v>-747</v>
      </c>
    </row>
    <row r="31" spans="1:38" x14ac:dyDescent="0.2">
      <c r="A31" s="67">
        <f t="shared" si="16"/>
        <v>36546</v>
      </c>
      <c r="B31" s="13">
        <v>1925</v>
      </c>
      <c r="C31" s="63">
        <f>1869+299</f>
        <v>2168</v>
      </c>
      <c r="D31" s="54">
        <f t="shared" si="2"/>
        <v>2168</v>
      </c>
      <c r="E31" s="37">
        <f t="shared" si="3"/>
        <v>0</v>
      </c>
      <c r="F31" s="99">
        <v>0</v>
      </c>
      <c r="G31" s="38">
        <f t="shared" si="4"/>
        <v>0</v>
      </c>
      <c r="H31" s="38">
        <v>0</v>
      </c>
      <c r="I31" s="103">
        <f>362+683</f>
        <v>1045</v>
      </c>
      <c r="J31" s="49">
        <f t="shared" si="4"/>
        <v>0</v>
      </c>
      <c r="K31" s="49">
        <v>0</v>
      </c>
      <c r="L31" s="38">
        <f t="shared" si="0"/>
        <v>0</v>
      </c>
      <c r="M31" s="38">
        <f t="shared" si="5"/>
        <v>1045</v>
      </c>
      <c r="N31" s="39">
        <f t="shared" si="17"/>
        <v>1704</v>
      </c>
      <c r="O31" s="19"/>
      <c r="P31" s="41">
        <f t="shared" si="6"/>
        <v>387</v>
      </c>
      <c r="Q31" s="42">
        <v>375</v>
      </c>
      <c r="R31" s="42">
        <f t="shared" si="7"/>
        <v>0</v>
      </c>
      <c r="S31" s="42">
        <v>0</v>
      </c>
      <c r="T31" s="42">
        <f t="shared" si="8"/>
        <v>375</v>
      </c>
      <c r="U31" s="43">
        <f t="shared" si="18"/>
        <v>375</v>
      </c>
      <c r="V31" s="19"/>
      <c r="W31" s="44">
        <f t="shared" si="9"/>
        <v>782</v>
      </c>
      <c r="X31" s="45">
        <f t="shared" si="10"/>
        <v>769</v>
      </c>
      <c r="Y31" s="45">
        <f t="shared" si="11"/>
        <v>761</v>
      </c>
      <c r="Z31" s="55">
        <v>748</v>
      </c>
      <c r="AA31" s="45">
        <f t="shared" si="12"/>
        <v>0</v>
      </c>
      <c r="AB31" s="50">
        <v>0</v>
      </c>
      <c r="AC31" s="45">
        <f t="shared" si="13"/>
        <v>782</v>
      </c>
      <c r="AD31" s="45">
        <f t="shared" si="13"/>
        <v>769</v>
      </c>
      <c r="AE31" s="45">
        <f t="shared" si="19"/>
        <v>769</v>
      </c>
      <c r="AF31" s="45">
        <f t="shared" si="14"/>
        <v>761</v>
      </c>
      <c r="AG31" s="45">
        <f t="shared" si="20"/>
        <v>761</v>
      </c>
      <c r="AH31" s="45">
        <f t="shared" si="15"/>
        <v>748</v>
      </c>
      <c r="AI31" s="46">
        <f t="shared" si="21"/>
        <v>761</v>
      </c>
      <c r="AJ31" s="18"/>
      <c r="AK31" s="24">
        <f t="shared" si="1"/>
        <v>0</v>
      </c>
      <c r="AL31" s="47">
        <f t="shared" si="22"/>
        <v>-747</v>
      </c>
    </row>
    <row r="32" spans="1:38" x14ac:dyDescent="0.2">
      <c r="A32" s="67">
        <f t="shared" si="16"/>
        <v>36547</v>
      </c>
      <c r="B32" s="13">
        <v>1862</v>
      </c>
      <c r="C32" s="63">
        <f>1647+264</f>
        <v>1911</v>
      </c>
      <c r="D32" s="54">
        <f t="shared" si="2"/>
        <v>1911</v>
      </c>
      <c r="E32" s="37">
        <f t="shared" si="3"/>
        <v>0</v>
      </c>
      <c r="F32" s="99">
        <v>0</v>
      </c>
      <c r="G32" s="38">
        <f t="shared" si="4"/>
        <v>0</v>
      </c>
      <c r="H32" s="38">
        <v>0</v>
      </c>
      <c r="I32" s="103">
        <f>362+426</f>
        <v>788</v>
      </c>
      <c r="J32" s="49">
        <f t="shared" si="4"/>
        <v>0</v>
      </c>
      <c r="K32" s="49">
        <v>0</v>
      </c>
      <c r="L32" s="38">
        <f t="shared" si="0"/>
        <v>0</v>
      </c>
      <c r="M32" s="38">
        <f t="shared" si="5"/>
        <v>788</v>
      </c>
      <c r="N32" s="39">
        <f t="shared" si="17"/>
        <v>1704</v>
      </c>
      <c r="O32" s="19"/>
      <c r="P32" s="41">
        <f t="shared" si="6"/>
        <v>387</v>
      </c>
      <c r="Q32" s="42">
        <v>375</v>
      </c>
      <c r="R32" s="42">
        <f t="shared" si="7"/>
        <v>0</v>
      </c>
      <c r="S32" s="42">
        <v>0</v>
      </c>
      <c r="T32" s="42">
        <f t="shared" si="8"/>
        <v>375</v>
      </c>
      <c r="U32" s="43">
        <f t="shared" si="18"/>
        <v>375</v>
      </c>
      <c r="V32" s="19"/>
      <c r="W32" s="44">
        <f t="shared" si="9"/>
        <v>782</v>
      </c>
      <c r="X32" s="45">
        <f t="shared" si="10"/>
        <v>769</v>
      </c>
      <c r="Y32" s="45">
        <f t="shared" si="11"/>
        <v>761</v>
      </c>
      <c r="Z32" s="55">
        <v>748</v>
      </c>
      <c r="AA32" s="45">
        <f t="shared" si="12"/>
        <v>0</v>
      </c>
      <c r="AB32" s="50">
        <v>0</v>
      </c>
      <c r="AC32" s="45">
        <f t="shared" si="13"/>
        <v>782</v>
      </c>
      <c r="AD32" s="45">
        <f t="shared" si="13"/>
        <v>769</v>
      </c>
      <c r="AE32" s="45">
        <f t="shared" si="19"/>
        <v>769</v>
      </c>
      <c r="AF32" s="45">
        <f t="shared" si="14"/>
        <v>761</v>
      </c>
      <c r="AG32" s="45">
        <f t="shared" si="20"/>
        <v>761</v>
      </c>
      <c r="AH32" s="45">
        <f t="shared" si="15"/>
        <v>748</v>
      </c>
      <c r="AI32" s="46">
        <f t="shared" si="21"/>
        <v>761</v>
      </c>
      <c r="AJ32" s="18"/>
      <c r="AK32" s="24">
        <f t="shared" si="1"/>
        <v>0</v>
      </c>
      <c r="AL32" s="47">
        <f t="shared" si="22"/>
        <v>-747</v>
      </c>
    </row>
    <row r="33" spans="1:38" x14ac:dyDescent="0.2">
      <c r="A33" s="67">
        <f t="shared" si="16"/>
        <v>36548</v>
      </c>
      <c r="B33" s="13">
        <v>1932</v>
      </c>
      <c r="C33" s="63">
        <f>1688+270</f>
        <v>1958</v>
      </c>
      <c r="D33" s="54">
        <f t="shared" si="2"/>
        <v>1958</v>
      </c>
      <c r="E33" s="37">
        <f t="shared" si="3"/>
        <v>0</v>
      </c>
      <c r="F33" s="99">
        <v>0</v>
      </c>
      <c r="G33" s="38">
        <f t="shared" si="4"/>
        <v>0</v>
      </c>
      <c r="H33" s="38">
        <v>0</v>
      </c>
      <c r="I33" s="103">
        <f>362+473</f>
        <v>835</v>
      </c>
      <c r="J33" s="49">
        <f t="shared" si="4"/>
        <v>0</v>
      </c>
      <c r="K33" s="49">
        <v>0</v>
      </c>
      <c r="L33" s="38">
        <f t="shared" si="0"/>
        <v>0</v>
      </c>
      <c r="M33" s="38">
        <f t="shared" si="5"/>
        <v>835</v>
      </c>
      <c r="N33" s="39">
        <f t="shared" si="17"/>
        <v>1704</v>
      </c>
      <c r="O33" s="19"/>
      <c r="P33" s="41">
        <f t="shared" si="6"/>
        <v>387</v>
      </c>
      <c r="Q33" s="42">
        <v>375</v>
      </c>
      <c r="R33" s="42">
        <f t="shared" si="7"/>
        <v>0</v>
      </c>
      <c r="S33" s="42">
        <v>0</v>
      </c>
      <c r="T33" s="42">
        <f t="shared" si="8"/>
        <v>375</v>
      </c>
      <c r="U33" s="43">
        <f t="shared" si="18"/>
        <v>375</v>
      </c>
      <c r="V33" s="19"/>
      <c r="W33" s="44">
        <f t="shared" si="9"/>
        <v>782</v>
      </c>
      <c r="X33" s="45">
        <f t="shared" si="10"/>
        <v>769</v>
      </c>
      <c r="Y33" s="45">
        <f t="shared" si="11"/>
        <v>761</v>
      </c>
      <c r="Z33" s="55">
        <v>748</v>
      </c>
      <c r="AA33" s="45">
        <f t="shared" si="12"/>
        <v>0</v>
      </c>
      <c r="AB33" s="50">
        <v>0</v>
      </c>
      <c r="AC33" s="45">
        <f t="shared" si="13"/>
        <v>782</v>
      </c>
      <c r="AD33" s="45">
        <f t="shared" si="13"/>
        <v>769</v>
      </c>
      <c r="AE33" s="45">
        <f t="shared" si="19"/>
        <v>769</v>
      </c>
      <c r="AF33" s="45">
        <f t="shared" si="14"/>
        <v>761</v>
      </c>
      <c r="AG33" s="45">
        <f t="shared" si="20"/>
        <v>761</v>
      </c>
      <c r="AH33" s="45">
        <f t="shared" si="15"/>
        <v>748</v>
      </c>
      <c r="AI33" s="46">
        <f t="shared" si="21"/>
        <v>761</v>
      </c>
      <c r="AJ33" s="18"/>
      <c r="AK33" s="24">
        <f t="shared" si="1"/>
        <v>0</v>
      </c>
      <c r="AL33" s="47">
        <f t="shared" si="22"/>
        <v>-747</v>
      </c>
    </row>
    <row r="34" spans="1:38" x14ac:dyDescent="0.2">
      <c r="A34" s="67">
        <f t="shared" si="16"/>
        <v>36549</v>
      </c>
      <c r="B34" s="13">
        <v>1994</v>
      </c>
      <c r="C34" s="63">
        <f>1824+292</f>
        <v>2116</v>
      </c>
      <c r="D34" s="54">
        <f t="shared" si="2"/>
        <v>2116</v>
      </c>
      <c r="E34" s="37">
        <f t="shared" si="3"/>
        <v>0</v>
      </c>
      <c r="F34" s="99">
        <v>0</v>
      </c>
      <c r="G34" s="38">
        <f t="shared" si="4"/>
        <v>0</v>
      </c>
      <c r="H34" s="38">
        <v>0</v>
      </c>
      <c r="I34" s="103">
        <f>362+631</f>
        <v>993</v>
      </c>
      <c r="J34" s="49">
        <f t="shared" si="4"/>
        <v>0</v>
      </c>
      <c r="K34" s="49">
        <v>0</v>
      </c>
      <c r="L34" s="38">
        <f t="shared" si="0"/>
        <v>0</v>
      </c>
      <c r="M34" s="38">
        <f t="shared" si="5"/>
        <v>993</v>
      </c>
      <c r="N34" s="39">
        <f t="shared" si="17"/>
        <v>1704</v>
      </c>
      <c r="O34" s="19"/>
      <c r="P34" s="41">
        <f t="shared" si="6"/>
        <v>387</v>
      </c>
      <c r="Q34" s="42">
        <v>375</v>
      </c>
      <c r="R34" s="42">
        <f t="shared" si="7"/>
        <v>0</v>
      </c>
      <c r="S34" s="42">
        <v>0</v>
      </c>
      <c r="T34" s="42">
        <f t="shared" si="8"/>
        <v>375</v>
      </c>
      <c r="U34" s="43">
        <f t="shared" si="18"/>
        <v>375</v>
      </c>
      <c r="V34" s="19"/>
      <c r="W34" s="44">
        <f t="shared" si="9"/>
        <v>782</v>
      </c>
      <c r="X34" s="45">
        <f t="shared" si="10"/>
        <v>769</v>
      </c>
      <c r="Y34" s="45">
        <f t="shared" si="11"/>
        <v>761</v>
      </c>
      <c r="Z34" s="55">
        <v>748</v>
      </c>
      <c r="AA34" s="45">
        <f t="shared" si="12"/>
        <v>0</v>
      </c>
      <c r="AB34" s="50">
        <v>0</v>
      </c>
      <c r="AC34" s="45">
        <f t="shared" si="13"/>
        <v>782</v>
      </c>
      <c r="AD34" s="45">
        <f t="shared" si="13"/>
        <v>769</v>
      </c>
      <c r="AE34" s="45">
        <f t="shared" si="19"/>
        <v>769</v>
      </c>
      <c r="AF34" s="45">
        <f t="shared" si="14"/>
        <v>761</v>
      </c>
      <c r="AG34" s="45">
        <f t="shared" si="20"/>
        <v>761</v>
      </c>
      <c r="AH34" s="45">
        <f t="shared" si="15"/>
        <v>748</v>
      </c>
      <c r="AI34" s="46">
        <f t="shared" si="21"/>
        <v>761</v>
      </c>
      <c r="AJ34" s="18"/>
      <c r="AK34" s="24">
        <f t="shared" si="1"/>
        <v>0</v>
      </c>
      <c r="AL34" s="47">
        <f t="shared" si="22"/>
        <v>-747</v>
      </c>
    </row>
    <row r="35" spans="1:38" x14ac:dyDescent="0.2">
      <c r="A35" s="67">
        <f t="shared" si="16"/>
        <v>36550</v>
      </c>
      <c r="B35" s="13">
        <v>1994</v>
      </c>
      <c r="C35" s="63">
        <f>1944+312</f>
        <v>2256</v>
      </c>
      <c r="D35" s="54">
        <f t="shared" si="2"/>
        <v>2256</v>
      </c>
      <c r="E35" s="37">
        <f t="shared" si="3"/>
        <v>0</v>
      </c>
      <c r="F35" s="99">
        <v>0</v>
      </c>
      <c r="G35" s="38">
        <f t="shared" si="4"/>
        <v>0</v>
      </c>
      <c r="H35" s="38">
        <v>0</v>
      </c>
      <c r="I35" s="103">
        <f>362+771</f>
        <v>1133</v>
      </c>
      <c r="J35" s="49">
        <f t="shared" si="4"/>
        <v>0</v>
      </c>
      <c r="K35" s="49">
        <v>0</v>
      </c>
      <c r="L35" s="38">
        <f t="shared" si="0"/>
        <v>0</v>
      </c>
      <c r="M35" s="38">
        <f t="shared" si="5"/>
        <v>1133</v>
      </c>
      <c r="N35" s="39">
        <f t="shared" si="17"/>
        <v>1704</v>
      </c>
      <c r="O35" s="19"/>
      <c r="P35" s="41">
        <f t="shared" si="6"/>
        <v>387</v>
      </c>
      <c r="Q35" s="42">
        <v>375</v>
      </c>
      <c r="R35" s="42">
        <f t="shared" si="7"/>
        <v>0</v>
      </c>
      <c r="S35" s="42">
        <v>0</v>
      </c>
      <c r="T35" s="42">
        <f t="shared" si="8"/>
        <v>375</v>
      </c>
      <c r="U35" s="43">
        <f t="shared" si="18"/>
        <v>375</v>
      </c>
      <c r="V35" s="19"/>
      <c r="W35" s="44">
        <f t="shared" si="9"/>
        <v>782</v>
      </c>
      <c r="X35" s="45">
        <f t="shared" si="10"/>
        <v>769</v>
      </c>
      <c r="Y35" s="45">
        <f t="shared" si="11"/>
        <v>761</v>
      </c>
      <c r="Z35" s="55">
        <v>748</v>
      </c>
      <c r="AA35" s="45">
        <f t="shared" si="12"/>
        <v>0</v>
      </c>
      <c r="AB35" s="50">
        <v>0</v>
      </c>
      <c r="AC35" s="45">
        <f t="shared" si="13"/>
        <v>782</v>
      </c>
      <c r="AD35" s="45">
        <f t="shared" si="13"/>
        <v>769</v>
      </c>
      <c r="AE35" s="45">
        <f t="shared" si="19"/>
        <v>769</v>
      </c>
      <c r="AF35" s="45">
        <f t="shared" si="14"/>
        <v>761</v>
      </c>
      <c r="AG35" s="45">
        <f t="shared" si="20"/>
        <v>761</v>
      </c>
      <c r="AH35" s="45">
        <f t="shared" si="15"/>
        <v>748</v>
      </c>
      <c r="AI35" s="46">
        <f t="shared" si="21"/>
        <v>761</v>
      </c>
      <c r="AJ35" s="18"/>
      <c r="AK35" s="24">
        <f t="shared" si="1"/>
        <v>0</v>
      </c>
      <c r="AL35" s="47">
        <f t="shared" si="22"/>
        <v>-747</v>
      </c>
    </row>
    <row r="36" spans="1:38" x14ac:dyDescent="0.2">
      <c r="A36" s="67">
        <f t="shared" si="16"/>
        <v>36551</v>
      </c>
      <c r="B36" s="13">
        <v>1994</v>
      </c>
      <c r="C36" s="63">
        <f>2050+329</f>
        <v>2379</v>
      </c>
      <c r="D36" s="54">
        <f t="shared" si="2"/>
        <v>2379</v>
      </c>
      <c r="E36" s="37">
        <f t="shared" si="3"/>
        <v>0</v>
      </c>
      <c r="F36" s="99">
        <v>0</v>
      </c>
      <c r="G36" s="38">
        <f t="shared" si="4"/>
        <v>0</v>
      </c>
      <c r="H36" s="38">
        <v>0</v>
      </c>
      <c r="I36" s="103">
        <f>362+894</f>
        <v>1256</v>
      </c>
      <c r="J36" s="49">
        <f t="shared" si="4"/>
        <v>0</v>
      </c>
      <c r="K36" s="49">
        <v>0</v>
      </c>
      <c r="L36" s="38">
        <f t="shared" si="0"/>
        <v>0</v>
      </c>
      <c r="M36" s="38">
        <f t="shared" si="5"/>
        <v>1256</v>
      </c>
      <c r="N36" s="39">
        <f t="shared" si="17"/>
        <v>1704</v>
      </c>
      <c r="O36" s="19"/>
      <c r="P36" s="41">
        <f t="shared" si="6"/>
        <v>387</v>
      </c>
      <c r="Q36" s="42">
        <v>375</v>
      </c>
      <c r="R36" s="42">
        <f t="shared" si="7"/>
        <v>0</v>
      </c>
      <c r="S36" s="42">
        <v>0</v>
      </c>
      <c r="T36" s="42">
        <f t="shared" si="8"/>
        <v>375</v>
      </c>
      <c r="U36" s="43">
        <f t="shared" si="18"/>
        <v>375</v>
      </c>
      <c r="V36" s="19"/>
      <c r="W36" s="44">
        <f t="shared" si="9"/>
        <v>782</v>
      </c>
      <c r="X36" s="45">
        <f t="shared" si="10"/>
        <v>769</v>
      </c>
      <c r="Y36" s="45">
        <f t="shared" si="11"/>
        <v>761</v>
      </c>
      <c r="Z36" s="55">
        <v>748</v>
      </c>
      <c r="AA36" s="45">
        <f t="shared" si="12"/>
        <v>0</v>
      </c>
      <c r="AB36" s="50">
        <v>0</v>
      </c>
      <c r="AC36" s="45">
        <f t="shared" si="13"/>
        <v>782</v>
      </c>
      <c r="AD36" s="45">
        <f t="shared" si="13"/>
        <v>769</v>
      </c>
      <c r="AE36" s="45">
        <f t="shared" si="19"/>
        <v>769</v>
      </c>
      <c r="AF36" s="45">
        <f t="shared" si="14"/>
        <v>761</v>
      </c>
      <c r="AG36" s="45">
        <f t="shared" si="20"/>
        <v>761</v>
      </c>
      <c r="AH36" s="45">
        <f t="shared" si="15"/>
        <v>748</v>
      </c>
      <c r="AI36" s="46">
        <f t="shared" si="21"/>
        <v>761</v>
      </c>
      <c r="AJ36" s="18"/>
      <c r="AK36" s="24">
        <f t="shared" si="1"/>
        <v>0</v>
      </c>
      <c r="AL36" s="47">
        <f t="shared" si="22"/>
        <v>-747</v>
      </c>
    </row>
    <row r="37" spans="1:38" x14ac:dyDescent="0.2">
      <c r="A37" s="67">
        <f t="shared" si="16"/>
        <v>36552</v>
      </c>
      <c r="B37" s="13">
        <v>1994</v>
      </c>
      <c r="C37" s="63">
        <f>1970+316</f>
        <v>2286</v>
      </c>
      <c r="D37" s="54">
        <f t="shared" si="2"/>
        <v>2286</v>
      </c>
      <c r="E37" s="37">
        <f t="shared" si="3"/>
        <v>0</v>
      </c>
      <c r="F37" s="99">
        <v>0</v>
      </c>
      <c r="G37" s="38">
        <f t="shared" si="4"/>
        <v>0</v>
      </c>
      <c r="H37" s="38">
        <v>0</v>
      </c>
      <c r="I37" s="103">
        <f>362+801</f>
        <v>1163</v>
      </c>
      <c r="J37" s="49">
        <f t="shared" si="4"/>
        <v>0</v>
      </c>
      <c r="K37" s="49">
        <v>0</v>
      </c>
      <c r="L37" s="38">
        <f t="shared" si="0"/>
        <v>0</v>
      </c>
      <c r="M37" s="38">
        <f t="shared" si="5"/>
        <v>1163</v>
      </c>
      <c r="N37" s="39">
        <f t="shared" si="17"/>
        <v>1704</v>
      </c>
      <c r="O37" s="19"/>
      <c r="P37" s="41">
        <f t="shared" si="6"/>
        <v>387</v>
      </c>
      <c r="Q37" s="42">
        <v>375</v>
      </c>
      <c r="R37" s="42">
        <f t="shared" si="7"/>
        <v>0</v>
      </c>
      <c r="S37" s="42">
        <v>0</v>
      </c>
      <c r="T37" s="42">
        <f t="shared" si="8"/>
        <v>375</v>
      </c>
      <c r="U37" s="43">
        <f t="shared" si="18"/>
        <v>375</v>
      </c>
      <c r="V37" s="19"/>
      <c r="W37" s="44">
        <f t="shared" si="9"/>
        <v>782</v>
      </c>
      <c r="X37" s="45">
        <f t="shared" si="10"/>
        <v>769</v>
      </c>
      <c r="Y37" s="45">
        <f t="shared" si="11"/>
        <v>761</v>
      </c>
      <c r="Z37" s="55">
        <v>748</v>
      </c>
      <c r="AA37" s="45">
        <f t="shared" si="12"/>
        <v>0</v>
      </c>
      <c r="AB37" s="50">
        <v>0</v>
      </c>
      <c r="AC37" s="45">
        <f t="shared" si="13"/>
        <v>782</v>
      </c>
      <c r="AD37" s="45">
        <f t="shared" si="13"/>
        <v>769</v>
      </c>
      <c r="AE37" s="45">
        <f t="shared" si="19"/>
        <v>769</v>
      </c>
      <c r="AF37" s="45">
        <f t="shared" si="14"/>
        <v>761</v>
      </c>
      <c r="AG37" s="45">
        <f t="shared" si="20"/>
        <v>761</v>
      </c>
      <c r="AH37" s="45">
        <f t="shared" si="15"/>
        <v>748</v>
      </c>
      <c r="AI37" s="46">
        <f t="shared" si="21"/>
        <v>761</v>
      </c>
      <c r="AJ37" s="18"/>
      <c r="AK37" s="24">
        <f t="shared" si="1"/>
        <v>0</v>
      </c>
      <c r="AL37" s="47">
        <f t="shared" si="22"/>
        <v>-747</v>
      </c>
    </row>
    <row r="38" spans="1:38" x14ac:dyDescent="0.2">
      <c r="A38" s="67">
        <f t="shared" si="16"/>
        <v>36553</v>
      </c>
      <c r="B38" s="13">
        <v>1925</v>
      </c>
      <c r="C38" s="63">
        <f>1716+276</f>
        <v>1992</v>
      </c>
      <c r="D38" s="54">
        <f t="shared" si="2"/>
        <v>1992</v>
      </c>
      <c r="E38" s="37">
        <f t="shared" si="3"/>
        <v>0</v>
      </c>
      <c r="F38" s="99">
        <v>0</v>
      </c>
      <c r="G38" s="38">
        <f t="shared" si="4"/>
        <v>0</v>
      </c>
      <c r="H38" s="38">
        <v>0</v>
      </c>
      <c r="I38" s="103">
        <f>362+507</f>
        <v>869</v>
      </c>
      <c r="J38" s="49">
        <f t="shared" si="4"/>
        <v>0</v>
      </c>
      <c r="K38" s="49">
        <v>0</v>
      </c>
      <c r="L38" s="38">
        <f t="shared" si="0"/>
        <v>0</v>
      </c>
      <c r="M38" s="38">
        <f t="shared" si="5"/>
        <v>869</v>
      </c>
      <c r="N38" s="39">
        <f t="shared" si="17"/>
        <v>1704</v>
      </c>
      <c r="O38" s="19"/>
      <c r="P38" s="41">
        <f t="shared" si="6"/>
        <v>387</v>
      </c>
      <c r="Q38" s="42">
        <v>375</v>
      </c>
      <c r="R38" s="42">
        <f t="shared" si="7"/>
        <v>0</v>
      </c>
      <c r="S38" s="42">
        <v>0</v>
      </c>
      <c r="T38" s="42">
        <f t="shared" si="8"/>
        <v>375</v>
      </c>
      <c r="U38" s="43">
        <f t="shared" si="18"/>
        <v>375</v>
      </c>
      <c r="V38" s="19"/>
      <c r="W38" s="44">
        <f t="shared" si="9"/>
        <v>782</v>
      </c>
      <c r="X38" s="45">
        <f t="shared" si="10"/>
        <v>769</v>
      </c>
      <c r="Y38" s="45">
        <f t="shared" si="11"/>
        <v>761</v>
      </c>
      <c r="Z38" s="55">
        <v>748</v>
      </c>
      <c r="AA38" s="45">
        <f t="shared" si="12"/>
        <v>0</v>
      </c>
      <c r="AB38" s="50">
        <v>0</v>
      </c>
      <c r="AC38" s="45">
        <f t="shared" si="13"/>
        <v>782</v>
      </c>
      <c r="AD38" s="45">
        <f t="shared" si="13"/>
        <v>769</v>
      </c>
      <c r="AE38" s="45">
        <f t="shared" si="19"/>
        <v>769</v>
      </c>
      <c r="AF38" s="45">
        <f t="shared" si="14"/>
        <v>761</v>
      </c>
      <c r="AG38" s="45">
        <f t="shared" si="20"/>
        <v>761</v>
      </c>
      <c r="AH38" s="45">
        <f t="shared" si="15"/>
        <v>748</v>
      </c>
      <c r="AI38" s="46">
        <f t="shared" si="21"/>
        <v>761</v>
      </c>
      <c r="AJ38" s="18"/>
      <c r="AK38" s="24">
        <f t="shared" si="1"/>
        <v>0</v>
      </c>
      <c r="AL38" s="47">
        <f t="shared" si="22"/>
        <v>-747</v>
      </c>
    </row>
    <row r="39" spans="1:38" x14ac:dyDescent="0.2">
      <c r="A39" s="67">
        <f t="shared" si="16"/>
        <v>36554</v>
      </c>
      <c r="B39" s="13">
        <v>1862</v>
      </c>
      <c r="C39" s="65">
        <f>1504+242</f>
        <v>1746</v>
      </c>
      <c r="D39" s="54">
        <f t="shared" si="2"/>
        <v>1746</v>
      </c>
      <c r="E39" s="37">
        <f t="shared" si="3"/>
        <v>0</v>
      </c>
      <c r="F39" s="99">
        <v>0</v>
      </c>
      <c r="G39" s="38">
        <f t="shared" si="4"/>
        <v>0</v>
      </c>
      <c r="H39" s="38">
        <v>0</v>
      </c>
      <c r="I39" s="103">
        <f>362+261</f>
        <v>623</v>
      </c>
      <c r="J39" s="49">
        <f t="shared" si="4"/>
        <v>0</v>
      </c>
      <c r="K39" s="49">
        <v>0</v>
      </c>
      <c r="L39" s="38">
        <f t="shared" si="0"/>
        <v>0</v>
      </c>
      <c r="M39" s="38">
        <f t="shared" si="5"/>
        <v>623</v>
      </c>
      <c r="N39" s="39">
        <f t="shared" si="17"/>
        <v>1704</v>
      </c>
      <c r="O39" s="19"/>
      <c r="P39" s="41">
        <f t="shared" si="6"/>
        <v>387</v>
      </c>
      <c r="Q39" s="42">
        <v>375</v>
      </c>
      <c r="R39" s="42">
        <f t="shared" si="7"/>
        <v>0</v>
      </c>
      <c r="S39" s="42">
        <v>0</v>
      </c>
      <c r="T39" s="42">
        <f t="shared" si="8"/>
        <v>375</v>
      </c>
      <c r="U39" s="43">
        <f t="shared" si="18"/>
        <v>375</v>
      </c>
      <c r="V39" s="19"/>
      <c r="W39" s="44">
        <f t="shared" si="9"/>
        <v>782</v>
      </c>
      <c r="X39" s="45">
        <f t="shared" si="10"/>
        <v>769</v>
      </c>
      <c r="Y39" s="45">
        <f t="shared" si="11"/>
        <v>761</v>
      </c>
      <c r="Z39" s="55">
        <v>748</v>
      </c>
      <c r="AA39" s="45">
        <f t="shared" si="12"/>
        <v>0</v>
      </c>
      <c r="AB39" s="50">
        <v>0</v>
      </c>
      <c r="AC39" s="45">
        <f t="shared" si="13"/>
        <v>782</v>
      </c>
      <c r="AD39" s="45">
        <f t="shared" si="13"/>
        <v>769</v>
      </c>
      <c r="AE39" s="45">
        <f t="shared" si="19"/>
        <v>769</v>
      </c>
      <c r="AF39" s="45">
        <f t="shared" si="14"/>
        <v>761</v>
      </c>
      <c r="AG39" s="45">
        <f t="shared" si="20"/>
        <v>761</v>
      </c>
      <c r="AH39" s="45">
        <f t="shared" si="15"/>
        <v>748</v>
      </c>
      <c r="AI39" s="46">
        <f t="shared" si="21"/>
        <v>761</v>
      </c>
      <c r="AJ39" s="18"/>
      <c r="AK39" s="24">
        <f t="shared" si="1"/>
        <v>0</v>
      </c>
      <c r="AL39" s="47">
        <f t="shared" si="22"/>
        <v>-747</v>
      </c>
    </row>
    <row r="40" spans="1:38" x14ac:dyDescent="0.2">
      <c r="A40" s="67">
        <f t="shared" si="16"/>
        <v>36555</v>
      </c>
      <c r="B40" s="13">
        <v>1932</v>
      </c>
      <c r="C40" s="65">
        <f>1509+242</f>
        <v>1751</v>
      </c>
      <c r="D40" s="54">
        <f t="shared" si="2"/>
        <v>1751</v>
      </c>
      <c r="E40" s="37">
        <f t="shared" si="3"/>
        <v>0</v>
      </c>
      <c r="F40" s="99">
        <v>0</v>
      </c>
      <c r="G40" s="38">
        <f t="shared" si="4"/>
        <v>0</v>
      </c>
      <c r="H40" s="38">
        <v>0</v>
      </c>
      <c r="I40" s="103">
        <f>362+266</f>
        <v>628</v>
      </c>
      <c r="J40" s="49">
        <f t="shared" si="4"/>
        <v>0</v>
      </c>
      <c r="K40" s="49">
        <v>0</v>
      </c>
      <c r="L40" s="38">
        <f t="shared" si="0"/>
        <v>0</v>
      </c>
      <c r="M40" s="38">
        <f t="shared" si="5"/>
        <v>628</v>
      </c>
      <c r="N40" s="39">
        <f t="shared" si="17"/>
        <v>1704</v>
      </c>
      <c r="O40" s="19"/>
      <c r="P40" s="41">
        <f t="shared" si="6"/>
        <v>387</v>
      </c>
      <c r="Q40" s="42">
        <v>375</v>
      </c>
      <c r="R40" s="42">
        <f t="shared" si="7"/>
        <v>0</v>
      </c>
      <c r="S40" s="42">
        <v>0</v>
      </c>
      <c r="T40" s="42">
        <f t="shared" si="8"/>
        <v>375</v>
      </c>
      <c r="U40" s="43">
        <f t="shared" si="18"/>
        <v>375</v>
      </c>
      <c r="V40" s="19"/>
      <c r="W40" s="44">
        <f t="shared" si="9"/>
        <v>782</v>
      </c>
      <c r="X40" s="45">
        <f t="shared" si="10"/>
        <v>769</v>
      </c>
      <c r="Y40" s="45">
        <f t="shared" si="11"/>
        <v>761</v>
      </c>
      <c r="Z40" s="55">
        <v>748</v>
      </c>
      <c r="AA40" s="45">
        <f t="shared" si="12"/>
        <v>0</v>
      </c>
      <c r="AB40" s="50">
        <v>0</v>
      </c>
      <c r="AC40" s="45">
        <f t="shared" si="13"/>
        <v>782</v>
      </c>
      <c r="AD40" s="45">
        <f t="shared" si="13"/>
        <v>769</v>
      </c>
      <c r="AE40" s="45">
        <f t="shared" si="19"/>
        <v>769</v>
      </c>
      <c r="AF40" s="45">
        <f t="shared" si="14"/>
        <v>761</v>
      </c>
      <c r="AG40" s="45">
        <f t="shared" si="20"/>
        <v>761</v>
      </c>
      <c r="AH40" s="45">
        <f t="shared" si="15"/>
        <v>748</v>
      </c>
      <c r="AI40" s="46">
        <f t="shared" si="21"/>
        <v>761</v>
      </c>
      <c r="AJ40" s="18"/>
      <c r="AK40" s="24">
        <f t="shared" si="1"/>
        <v>0</v>
      </c>
      <c r="AL40" s="47">
        <f t="shared" si="22"/>
        <v>-747</v>
      </c>
    </row>
    <row r="41" spans="1:38" x14ac:dyDescent="0.2">
      <c r="A41" s="67">
        <f>A40+1</f>
        <v>36556</v>
      </c>
      <c r="B41" s="13">
        <v>1994</v>
      </c>
      <c r="C41" s="65">
        <f>1589+255</f>
        <v>1844</v>
      </c>
      <c r="D41" s="54">
        <f>F41+Q41+Z41+I41</f>
        <v>1844</v>
      </c>
      <c r="E41" s="37">
        <f>ROUND(F41/0.962,0)</f>
        <v>0</v>
      </c>
      <c r="F41" s="99">
        <v>0</v>
      </c>
      <c r="G41" s="38">
        <f>ROUND(H41/0.984,0)</f>
        <v>0</v>
      </c>
      <c r="H41" s="38">
        <v>0</v>
      </c>
      <c r="I41" s="103">
        <f>362+359</f>
        <v>721</v>
      </c>
      <c r="J41" s="49">
        <f>ROUND(K41/0.984,0)</f>
        <v>0</v>
      </c>
      <c r="K41" s="49">
        <v>0</v>
      </c>
      <c r="L41" s="38">
        <f t="shared" si="0"/>
        <v>0</v>
      </c>
      <c r="M41" s="38">
        <f t="shared" si="5"/>
        <v>721</v>
      </c>
      <c r="N41" s="39">
        <f>N40</f>
        <v>1704</v>
      </c>
      <c r="O41" s="19"/>
      <c r="P41" s="41">
        <f>ROUND(Q41/0.9691,0)</f>
        <v>387</v>
      </c>
      <c r="Q41" s="42">
        <v>375</v>
      </c>
      <c r="R41" s="42">
        <f>ROUND(S41/0.99,0)</f>
        <v>0</v>
      </c>
      <c r="S41" s="42">
        <v>0</v>
      </c>
      <c r="T41" s="42">
        <f>Q41+S41</f>
        <v>375</v>
      </c>
      <c r="U41" s="43">
        <f>U40</f>
        <v>375</v>
      </c>
      <c r="V41" s="19"/>
      <c r="W41" s="44">
        <f>ROUND(X41/0.983,0)</f>
        <v>782</v>
      </c>
      <c r="X41" s="45">
        <f>ROUND(Y41/0.99,0)</f>
        <v>769</v>
      </c>
      <c r="Y41" s="45">
        <f>ROUND(Z41/0.9825,0)</f>
        <v>761</v>
      </c>
      <c r="Z41" s="55">
        <v>748</v>
      </c>
      <c r="AA41" s="45">
        <f>ROUND(AB41/0.9905,0)</f>
        <v>0</v>
      </c>
      <c r="AB41" s="50">
        <v>0</v>
      </c>
      <c r="AC41" s="45">
        <f>W41+AA41</f>
        <v>782</v>
      </c>
      <c r="AD41" s="45">
        <f>X41+AB41</f>
        <v>769</v>
      </c>
      <c r="AE41" s="45">
        <f>AE40</f>
        <v>769</v>
      </c>
      <c r="AF41" s="45">
        <f>Y41</f>
        <v>761</v>
      </c>
      <c r="AG41" s="45">
        <f>AG40</f>
        <v>761</v>
      </c>
      <c r="AH41" s="45">
        <f>Z41</f>
        <v>748</v>
      </c>
      <c r="AI41" s="46">
        <f>AI40</f>
        <v>761</v>
      </c>
      <c r="AJ41" s="18"/>
      <c r="AK41" s="24">
        <f>H41+S41+AB41</f>
        <v>0</v>
      </c>
      <c r="AL41" s="47">
        <f>AL40</f>
        <v>-747</v>
      </c>
    </row>
    <row r="42" spans="1:38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">
      <c r="A43" s="57" t="s">
        <v>20</v>
      </c>
      <c r="B43" s="58">
        <f>SUM(B11:B42)</f>
        <v>60449</v>
      </c>
      <c r="C43" s="59">
        <f>SUM(C11:C42)</f>
        <v>56142</v>
      </c>
      <c r="D43" s="60">
        <f>SUM(D11:D42)</f>
        <v>56142</v>
      </c>
      <c r="E43" s="58"/>
      <c r="F43" s="59">
        <f>SUM(F11:F42)</f>
        <v>2086</v>
      </c>
      <c r="G43" s="59"/>
      <c r="H43" s="59">
        <f>SUM(H11:H42)</f>
        <v>0</v>
      </c>
      <c r="I43" s="108">
        <f>SUM(I11:I42)</f>
        <v>19243</v>
      </c>
      <c r="J43" s="59"/>
      <c r="K43" s="59">
        <f>SUM(K11:K42)</f>
        <v>0</v>
      </c>
      <c r="L43" s="59">
        <f>SUM(L11:L42)</f>
        <v>2168</v>
      </c>
      <c r="M43" s="59">
        <f>SUM(M11:M42)</f>
        <v>21329</v>
      </c>
      <c r="N43" s="60">
        <f>SUM(N11:N42)</f>
        <v>52824</v>
      </c>
      <c r="O43" s="61"/>
      <c r="P43" s="58"/>
      <c r="Q43" s="59">
        <f>SUM(Q11:Q42)</f>
        <v>11625</v>
      </c>
      <c r="R43" s="59"/>
      <c r="S43" s="59">
        <f>SUM(S11:S42)</f>
        <v>0</v>
      </c>
      <c r="T43" s="59">
        <f>SUM(T11:T42)</f>
        <v>11625</v>
      </c>
      <c r="U43" s="60">
        <f>SUM(U11:U42)</f>
        <v>11625</v>
      </c>
      <c r="V43" s="61"/>
      <c r="W43" s="58">
        <f>SUM(W11:W42)</f>
        <v>24242</v>
      </c>
      <c r="X43" s="59">
        <f>SUM(X11:X42)</f>
        <v>23839</v>
      </c>
      <c r="Y43" s="59">
        <f>SUM(Y11:Y42)</f>
        <v>23591</v>
      </c>
      <c r="Z43" s="59">
        <f>SUM(Z11:Z42)</f>
        <v>23188</v>
      </c>
      <c r="AA43" s="59"/>
      <c r="AB43" s="59">
        <f t="shared" ref="AB43:AG43" si="23">SUM(AB11:AB42)</f>
        <v>0</v>
      </c>
      <c r="AC43" s="59">
        <f t="shared" si="23"/>
        <v>24242</v>
      </c>
      <c r="AD43" s="59">
        <f t="shared" si="23"/>
        <v>23839</v>
      </c>
      <c r="AE43" s="59">
        <f t="shared" si="23"/>
        <v>23839</v>
      </c>
      <c r="AF43" s="59">
        <f t="shared" si="23"/>
        <v>23591</v>
      </c>
      <c r="AG43" s="59">
        <f t="shared" si="23"/>
        <v>23591</v>
      </c>
      <c r="AH43" s="59">
        <f>SUM(AH11:AH41)</f>
        <v>23188</v>
      </c>
      <c r="AI43" s="60">
        <f>SUM(AI11:AI41)</f>
        <v>23591</v>
      </c>
      <c r="AJ43" s="57"/>
      <c r="AK43" s="62">
        <f>SUM(AK11:AK42)</f>
        <v>0</v>
      </c>
      <c r="AL43" s="60">
        <f>SUM(AL11:AL42)</f>
        <v>-23157</v>
      </c>
    </row>
    <row r="44" spans="1:38" x14ac:dyDescent="0.2">
      <c r="G44" s="69" t="s">
        <v>40</v>
      </c>
      <c r="H44" s="68">
        <f>H43*0.9787</f>
        <v>0</v>
      </c>
      <c r="I44" s="109">
        <f>I43/0.963</f>
        <v>19982.346832814124</v>
      </c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5" thickBot="1" x14ac:dyDescent="0.25"/>
    <row r="46" spans="1:38" ht="13.5" thickTop="1" x14ac:dyDescent="0.2">
      <c r="C46" s="70" t="s">
        <v>41</v>
      </c>
      <c r="D46" s="71"/>
      <c r="E46" s="71"/>
      <c r="F46" s="72">
        <v>36526</v>
      </c>
      <c r="G46" s="73">
        <v>36556</v>
      </c>
    </row>
    <row r="47" spans="1:38" x14ac:dyDescent="0.2">
      <c r="C47" s="74"/>
      <c r="D47" s="14"/>
      <c r="E47" s="14"/>
      <c r="F47" s="14"/>
      <c r="G47" s="75"/>
    </row>
    <row r="48" spans="1:38" x14ac:dyDescent="0.2">
      <c r="C48" s="76"/>
      <c r="D48" s="77"/>
      <c r="E48" s="77" t="s">
        <v>42</v>
      </c>
      <c r="F48" s="80">
        <f>50464-41</f>
        <v>50423</v>
      </c>
      <c r="G48" s="81">
        <f>(F48+H44)-I44</f>
        <v>30440.653167185876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89247</v>
      </c>
      <c r="G52" s="82">
        <f>SUM(G48:G51)</f>
        <v>69264.653167185868</v>
      </c>
    </row>
    <row r="53" spans="3:7" ht="13.5" thickTop="1" x14ac:dyDescent="0.2">
      <c r="E53" s="69" t="s">
        <v>67</v>
      </c>
      <c r="F53" s="87">
        <f>88929-11222</f>
        <v>77707</v>
      </c>
    </row>
    <row r="55" spans="3:7" x14ac:dyDescent="0.2">
      <c r="C55" s="1" t="s">
        <v>71</v>
      </c>
      <c r="F55" s="1">
        <f>G52-F53</f>
        <v>-8442.3468328141316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xSplit="1" ySplit="9" topLeftCell="B23" activePane="bottomRight" state="frozen"/>
      <selection pane="topRight" activeCell="B1" sqref="B1"/>
      <selection pane="bottomLeft" activeCell="A10" sqref="A10"/>
      <selection pane="bottomRight" activeCell="G48" sqref="G48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0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16" width="7.85546875" style="1" customWidth="1"/>
    <col min="17" max="17" width="9.7109375" style="1" customWidth="1"/>
    <col min="18" max="19" width="7.85546875" style="1" customWidth="1"/>
    <col min="20" max="20" width="10.140625" style="1" customWidth="1"/>
    <col min="21" max="21" width="9.7109375" style="1" customWidth="1"/>
    <col min="22" max="22" width="0.85546875" style="1" customWidth="1"/>
    <col min="23" max="23" width="10" style="1" customWidth="1"/>
    <col min="24" max="26" width="10.140625" style="1" customWidth="1"/>
    <col min="27" max="28" width="7.85546875" style="1" customWidth="1"/>
    <col min="29" max="29" width="9.7109375" style="1" customWidth="1"/>
    <col min="30" max="30" width="9.140625" style="1"/>
    <col min="31" max="32" width="10.140625" style="1" customWidth="1"/>
    <col min="33" max="33" width="10.42578125" style="1" customWidth="1"/>
    <col min="34" max="34" width="10.7109375" style="1" customWidth="1"/>
    <col min="35" max="35" width="10.140625" style="1" customWidth="1"/>
    <col min="36" max="36" width="1.28515625" customWidth="1"/>
    <col min="38" max="38" width="11.85546875" style="1" customWidth="1"/>
  </cols>
  <sheetData>
    <row r="1" spans="1:38" ht="15.75" x14ac:dyDescent="0.25">
      <c r="A1" s="98">
        <v>36495</v>
      </c>
      <c r="B1" s="100" t="s">
        <v>48</v>
      </c>
    </row>
    <row r="4" spans="1:38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">
      <c r="A5" s="18"/>
      <c r="B5" s="13"/>
      <c r="C5" s="14"/>
      <c r="D5" s="14"/>
      <c r="E5" s="104" t="s">
        <v>64</v>
      </c>
      <c r="F5" s="51"/>
      <c r="G5" s="105">
        <v>36525</v>
      </c>
      <c r="H5" s="14" t="s">
        <v>52</v>
      </c>
      <c r="I5" s="14"/>
      <c r="J5" s="14">
        <v>2000</v>
      </c>
      <c r="K5" s="14"/>
      <c r="L5" s="14"/>
      <c r="M5" s="14"/>
      <c r="N5" s="15"/>
      <c r="O5" s="19"/>
      <c r="P5" s="104" t="s">
        <v>65</v>
      </c>
      <c r="Q5" s="51"/>
      <c r="R5" s="105">
        <v>36495</v>
      </c>
      <c r="S5" s="14"/>
      <c r="T5" s="77" t="s">
        <v>52</v>
      </c>
      <c r="U5" s="15">
        <v>400</v>
      </c>
      <c r="V5" s="19"/>
      <c r="W5" s="104" t="s">
        <v>66</v>
      </c>
      <c r="X5" s="106"/>
      <c r="Y5" s="106"/>
      <c r="Z5" s="51"/>
      <c r="AA5" s="51"/>
      <c r="AB5" s="51"/>
      <c r="AC5" s="51"/>
      <c r="AD5" s="51"/>
      <c r="AE5" s="105">
        <v>36495</v>
      </c>
      <c r="AF5" s="14"/>
      <c r="AG5" s="14"/>
      <c r="AH5" s="14"/>
      <c r="AI5" s="15"/>
      <c r="AJ5" s="18"/>
      <c r="AK5" s="23"/>
      <c r="AL5" s="15"/>
    </row>
    <row r="6" spans="1:38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802</v>
      </c>
      <c r="Y6" s="33"/>
      <c r="Z6" s="77" t="s">
        <v>52</v>
      </c>
      <c r="AA6" s="14">
        <v>794</v>
      </c>
      <c r="AB6" s="14"/>
      <c r="AC6" s="77" t="s">
        <v>52</v>
      </c>
      <c r="AD6" s="6">
        <v>814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 t="s">
        <v>59</v>
      </c>
    </row>
    <row r="8" spans="1:38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">
      <c r="A11" s="67">
        <v>36495</v>
      </c>
      <c r="B11" s="13">
        <v>1281</v>
      </c>
      <c r="C11" s="63">
        <v>1281</v>
      </c>
      <c r="D11" s="54">
        <f>F11+Q11+Z11+I11</f>
        <v>1281</v>
      </c>
      <c r="E11" s="37">
        <f>ROUND(F11/0.962,0)</f>
        <v>275</v>
      </c>
      <c r="F11" s="99">
        <v>265</v>
      </c>
      <c r="G11" s="38">
        <f>ROUND(H11/0.984,0)</f>
        <v>0</v>
      </c>
      <c r="H11" s="38">
        <v>0</v>
      </c>
      <c r="I11" s="103">
        <v>362</v>
      </c>
      <c r="J11" s="49">
        <f>ROUND(K11/0.984,0)</f>
        <v>0</v>
      </c>
      <c r="K11" s="49">
        <v>0</v>
      </c>
      <c r="L11" s="38">
        <f t="shared" ref="L11:L41" si="0">E11+G11+J11</f>
        <v>275</v>
      </c>
      <c r="M11" s="38">
        <f>F11+H11+K11+I11</f>
        <v>627</v>
      </c>
      <c r="N11" s="39">
        <v>2000</v>
      </c>
      <c r="O11" s="19"/>
      <c r="P11" s="41">
        <f>ROUND(Q11/0.9691,0)</f>
        <v>413</v>
      </c>
      <c r="Q11" s="42">
        <f>400</f>
        <v>400</v>
      </c>
      <c r="R11" s="42">
        <f>ROUND(S11/0.99,0)</f>
        <v>0</v>
      </c>
      <c r="S11" s="42">
        <v>0</v>
      </c>
      <c r="T11" s="42">
        <f>Q11+S11</f>
        <v>400</v>
      </c>
      <c r="U11" s="43">
        <v>400</v>
      </c>
      <c r="V11" s="19"/>
      <c r="W11" s="44">
        <f>ROUND(X11/0.983,0)</f>
        <v>267</v>
      </c>
      <c r="X11" s="45">
        <f>ROUND(Y11/0.99,0)</f>
        <v>262</v>
      </c>
      <c r="Y11" s="45">
        <f>ROUND(Z11/0.9825,0)</f>
        <v>259</v>
      </c>
      <c r="Z11" s="55">
        <v>254</v>
      </c>
      <c r="AA11" s="45">
        <f>ROUND(AB11/0.9905,0)</f>
        <v>0</v>
      </c>
      <c r="AB11" s="50">
        <v>0</v>
      </c>
      <c r="AC11" s="45">
        <f>W11+AA11</f>
        <v>267</v>
      </c>
      <c r="AD11" s="45">
        <f>X11+AB11</f>
        <v>262</v>
      </c>
      <c r="AE11" s="45">
        <v>802</v>
      </c>
      <c r="AF11" s="45">
        <f>Y11</f>
        <v>259</v>
      </c>
      <c r="AG11" s="45">
        <v>794</v>
      </c>
      <c r="AH11" s="45">
        <f>Z11</f>
        <v>254</v>
      </c>
      <c r="AI11" s="46">
        <v>794</v>
      </c>
      <c r="AJ11" s="18"/>
      <c r="AK11" s="24">
        <f t="shared" ref="AK11:AK40" si="1">H11+S11+AB11</f>
        <v>0</v>
      </c>
      <c r="AL11" s="47">
        <v>-747</v>
      </c>
    </row>
    <row r="12" spans="1:38" x14ac:dyDescent="0.2">
      <c r="A12" s="67">
        <f>A11+1</f>
        <v>36496</v>
      </c>
      <c r="B12" s="13">
        <v>1665</v>
      </c>
      <c r="C12" s="63">
        <v>1146</v>
      </c>
      <c r="D12" s="54">
        <f t="shared" ref="D12:D40" si="2">F12+Q12+Z12+I12</f>
        <v>1146</v>
      </c>
      <c r="E12" s="37">
        <f t="shared" ref="E12:E40" si="3">ROUND(F12/0.962,0)</f>
        <v>275</v>
      </c>
      <c r="F12" s="99">
        <v>265</v>
      </c>
      <c r="G12" s="38">
        <f t="shared" ref="G12:J40" si="4">ROUND(H12/0.984,0)</f>
        <v>0</v>
      </c>
      <c r="H12" s="38">
        <v>0</v>
      </c>
      <c r="I12" s="103">
        <v>362</v>
      </c>
      <c r="J12" s="49">
        <f t="shared" si="4"/>
        <v>0</v>
      </c>
      <c r="K12" s="49">
        <v>0</v>
      </c>
      <c r="L12" s="38">
        <f t="shared" si="0"/>
        <v>275</v>
      </c>
      <c r="M12" s="38">
        <f t="shared" ref="M12:M41" si="5">F12+H12+K12+I12</f>
        <v>627</v>
      </c>
      <c r="N12" s="39">
        <f>N11</f>
        <v>2000</v>
      </c>
      <c r="O12" s="19"/>
      <c r="P12" s="41">
        <f t="shared" ref="P12:P40" si="6">ROUND(Q12/0.9691,0)</f>
        <v>413</v>
      </c>
      <c r="Q12" s="42">
        <f>400</f>
        <v>400</v>
      </c>
      <c r="R12" s="42">
        <f t="shared" ref="R12:R40" si="7">ROUND(S12/0.99,0)</f>
        <v>0</v>
      </c>
      <c r="S12" s="42">
        <v>0</v>
      </c>
      <c r="T12" s="42">
        <f t="shared" ref="T12:T40" si="8">Q12+S12</f>
        <v>400</v>
      </c>
      <c r="U12" s="43">
        <f>U11</f>
        <v>400</v>
      </c>
      <c r="V12" s="19"/>
      <c r="W12" s="44">
        <f t="shared" ref="W12:W40" si="9">ROUND(X12/0.983,0)</f>
        <v>124</v>
      </c>
      <c r="X12" s="45">
        <f t="shared" ref="X12:X40" si="10">ROUND(Y12/0.99,0)</f>
        <v>122</v>
      </c>
      <c r="Y12" s="45">
        <f t="shared" ref="Y12:Y40" si="11">ROUND(Z12/0.9825,0)</f>
        <v>121</v>
      </c>
      <c r="Z12" s="55">
        <v>119</v>
      </c>
      <c r="AA12" s="45">
        <f t="shared" ref="AA12:AA40" si="12">ROUND(AB12/0.9905,0)</f>
        <v>0</v>
      </c>
      <c r="AB12" s="50">
        <v>0</v>
      </c>
      <c r="AC12" s="45">
        <f t="shared" ref="AC12:AD40" si="13">W12+AA12</f>
        <v>124</v>
      </c>
      <c r="AD12" s="45">
        <f t="shared" si="13"/>
        <v>122</v>
      </c>
      <c r="AE12" s="45">
        <f>AE11</f>
        <v>802</v>
      </c>
      <c r="AF12" s="45">
        <f t="shared" ref="AF12:AF40" si="14">Y12</f>
        <v>121</v>
      </c>
      <c r="AG12" s="45">
        <f>AG11</f>
        <v>794</v>
      </c>
      <c r="AH12" s="45">
        <f t="shared" ref="AH12:AH40" si="15">Z12</f>
        <v>119</v>
      </c>
      <c r="AI12" s="46">
        <f>AI11</f>
        <v>794</v>
      </c>
      <c r="AJ12" s="18"/>
      <c r="AK12" s="24">
        <f t="shared" si="1"/>
        <v>0</v>
      </c>
      <c r="AL12" s="47">
        <f>AL11</f>
        <v>-747</v>
      </c>
    </row>
    <row r="13" spans="1:38" x14ac:dyDescent="0.2">
      <c r="A13" s="67">
        <f t="shared" ref="A13:A40" si="16">A12+1</f>
        <v>36497</v>
      </c>
      <c r="B13" s="13">
        <v>1753</v>
      </c>
      <c r="C13" s="63">
        <v>1009</v>
      </c>
      <c r="D13" s="54">
        <f t="shared" si="2"/>
        <v>1009</v>
      </c>
      <c r="E13" s="37">
        <f t="shared" si="3"/>
        <v>275</v>
      </c>
      <c r="F13" s="99">
        <v>265</v>
      </c>
      <c r="G13" s="38">
        <f t="shared" si="4"/>
        <v>0</v>
      </c>
      <c r="H13" s="38">
        <v>0</v>
      </c>
      <c r="I13" s="103">
        <v>362</v>
      </c>
      <c r="J13" s="49">
        <f t="shared" si="4"/>
        <v>0</v>
      </c>
      <c r="K13" s="49">
        <v>0</v>
      </c>
      <c r="L13" s="38">
        <f t="shared" si="0"/>
        <v>275</v>
      </c>
      <c r="M13" s="38">
        <f t="shared" si="5"/>
        <v>627</v>
      </c>
      <c r="N13" s="39">
        <f t="shared" ref="N13:N40" si="17">N12</f>
        <v>2000</v>
      </c>
      <c r="O13" s="19"/>
      <c r="P13" s="41">
        <f t="shared" si="6"/>
        <v>394</v>
      </c>
      <c r="Q13" s="42">
        <f>400-18</f>
        <v>382</v>
      </c>
      <c r="R13" s="42">
        <f t="shared" si="7"/>
        <v>0</v>
      </c>
      <c r="S13" s="42">
        <v>0</v>
      </c>
      <c r="T13" s="42">
        <f t="shared" si="8"/>
        <v>382</v>
      </c>
      <c r="U13" s="43">
        <f t="shared" ref="U13:U40" si="18">U12</f>
        <v>400</v>
      </c>
      <c r="V13" s="19"/>
      <c r="W13" s="44">
        <f t="shared" si="9"/>
        <v>0</v>
      </c>
      <c r="X13" s="45">
        <f t="shared" si="10"/>
        <v>0</v>
      </c>
      <c r="Y13" s="45">
        <f t="shared" si="11"/>
        <v>0</v>
      </c>
      <c r="Z13" s="55">
        <v>0</v>
      </c>
      <c r="AA13" s="45">
        <f t="shared" si="12"/>
        <v>0</v>
      </c>
      <c r="AB13" s="50">
        <v>0</v>
      </c>
      <c r="AC13" s="45">
        <f t="shared" si="13"/>
        <v>0</v>
      </c>
      <c r="AD13" s="45">
        <f t="shared" si="13"/>
        <v>0</v>
      </c>
      <c r="AE13" s="45">
        <f t="shared" ref="AE13:AE40" si="19">AE12</f>
        <v>802</v>
      </c>
      <c r="AF13" s="45">
        <f t="shared" si="14"/>
        <v>0</v>
      </c>
      <c r="AG13" s="45">
        <f t="shared" ref="AG13:AG40" si="20">AG12</f>
        <v>794</v>
      </c>
      <c r="AH13" s="45">
        <f t="shared" si="15"/>
        <v>0</v>
      </c>
      <c r="AI13" s="46">
        <f t="shared" ref="AI13:AI40" si="21">AI12</f>
        <v>794</v>
      </c>
      <c r="AJ13" s="18"/>
      <c r="AK13" s="24">
        <f t="shared" si="1"/>
        <v>0</v>
      </c>
      <c r="AL13" s="47">
        <f t="shared" ref="AL13:AL40" si="22">AL12</f>
        <v>-747</v>
      </c>
    </row>
    <row r="14" spans="1:38" x14ac:dyDescent="0.2">
      <c r="A14" s="67">
        <f t="shared" si="16"/>
        <v>36498</v>
      </c>
      <c r="B14" s="13">
        <v>1664</v>
      </c>
      <c r="C14" s="63">
        <v>872</v>
      </c>
      <c r="D14" s="54">
        <f t="shared" si="2"/>
        <v>872</v>
      </c>
      <c r="E14" s="37">
        <f t="shared" si="3"/>
        <v>275</v>
      </c>
      <c r="F14" s="99">
        <v>265</v>
      </c>
      <c r="G14" s="38">
        <f t="shared" si="4"/>
        <v>0</v>
      </c>
      <c r="H14" s="38">
        <v>0</v>
      </c>
      <c r="I14" s="103">
        <v>362</v>
      </c>
      <c r="J14" s="49">
        <f t="shared" si="4"/>
        <v>0</v>
      </c>
      <c r="K14" s="49">
        <v>0</v>
      </c>
      <c r="L14" s="38">
        <f t="shared" si="0"/>
        <v>275</v>
      </c>
      <c r="M14" s="38">
        <f t="shared" si="5"/>
        <v>627</v>
      </c>
      <c r="N14" s="39">
        <f t="shared" si="17"/>
        <v>2000</v>
      </c>
      <c r="O14" s="19"/>
      <c r="P14" s="41">
        <f t="shared" si="6"/>
        <v>253</v>
      </c>
      <c r="Q14" s="42">
        <f>400-155</f>
        <v>245</v>
      </c>
      <c r="R14" s="42">
        <f t="shared" si="7"/>
        <v>0</v>
      </c>
      <c r="S14" s="42">
        <v>0</v>
      </c>
      <c r="T14" s="42">
        <f t="shared" si="8"/>
        <v>245</v>
      </c>
      <c r="U14" s="43">
        <f t="shared" si="18"/>
        <v>400</v>
      </c>
      <c r="V14" s="19"/>
      <c r="W14" s="44">
        <f t="shared" si="9"/>
        <v>0</v>
      </c>
      <c r="X14" s="45">
        <f t="shared" si="10"/>
        <v>0</v>
      </c>
      <c r="Y14" s="45">
        <f t="shared" si="11"/>
        <v>0</v>
      </c>
      <c r="Z14" s="55">
        <v>0</v>
      </c>
      <c r="AA14" s="45">
        <f t="shared" si="12"/>
        <v>0</v>
      </c>
      <c r="AB14" s="50">
        <v>0</v>
      </c>
      <c r="AC14" s="45">
        <f t="shared" si="13"/>
        <v>0</v>
      </c>
      <c r="AD14" s="45">
        <f t="shared" si="13"/>
        <v>0</v>
      </c>
      <c r="AE14" s="45">
        <f t="shared" si="19"/>
        <v>802</v>
      </c>
      <c r="AF14" s="45">
        <f t="shared" si="14"/>
        <v>0</v>
      </c>
      <c r="AG14" s="45">
        <f t="shared" si="20"/>
        <v>794</v>
      </c>
      <c r="AH14" s="45">
        <f t="shared" si="15"/>
        <v>0</v>
      </c>
      <c r="AI14" s="46">
        <f t="shared" si="21"/>
        <v>794</v>
      </c>
      <c r="AJ14" s="18"/>
      <c r="AK14" s="24">
        <f t="shared" si="1"/>
        <v>0</v>
      </c>
      <c r="AL14" s="47">
        <f t="shared" si="22"/>
        <v>-747</v>
      </c>
    </row>
    <row r="15" spans="1:38" x14ac:dyDescent="0.2">
      <c r="A15" s="67">
        <f t="shared" si="16"/>
        <v>36499</v>
      </c>
      <c r="B15" s="13">
        <v>1745</v>
      </c>
      <c r="C15" s="63">
        <v>1129</v>
      </c>
      <c r="D15" s="54">
        <f t="shared" si="2"/>
        <v>1129</v>
      </c>
      <c r="E15" s="37">
        <f t="shared" si="3"/>
        <v>275</v>
      </c>
      <c r="F15" s="99">
        <v>265</v>
      </c>
      <c r="G15" s="38">
        <f t="shared" si="4"/>
        <v>0</v>
      </c>
      <c r="H15" s="38">
        <v>0</v>
      </c>
      <c r="I15" s="103">
        <v>362</v>
      </c>
      <c r="J15" s="49">
        <f t="shared" si="4"/>
        <v>0</v>
      </c>
      <c r="K15" s="49">
        <v>0</v>
      </c>
      <c r="L15" s="38">
        <f t="shared" si="0"/>
        <v>275</v>
      </c>
      <c r="M15" s="38">
        <f t="shared" si="5"/>
        <v>627</v>
      </c>
      <c r="N15" s="39">
        <f t="shared" si="17"/>
        <v>2000</v>
      </c>
      <c r="O15" s="19"/>
      <c r="P15" s="41">
        <f t="shared" si="6"/>
        <v>413</v>
      </c>
      <c r="Q15" s="42">
        <f>400</f>
        <v>400</v>
      </c>
      <c r="R15" s="42">
        <f t="shared" si="7"/>
        <v>0</v>
      </c>
      <c r="S15" s="42">
        <v>0</v>
      </c>
      <c r="T15" s="42">
        <f t="shared" si="8"/>
        <v>400</v>
      </c>
      <c r="U15" s="43">
        <f t="shared" si="18"/>
        <v>400</v>
      </c>
      <c r="V15" s="19"/>
      <c r="W15" s="44">
        <f t="shared" si="9"/>
        <v>107</v>
      </c>
      <c r="X15" s="45">
        <f t="shared" si="10"/>
        <v>105</v>
      </c>
      <c r="Y15" s="45">
        <f t="shared" si="11"/>
        <v>104</v>
      </c>
      <c r="Z15" s="55">
        <v>102</v>
      </c>
      <c r="AA15" s="45">
        <f t="shared" si="12"/>
        <v>0</v>
      </c>
      <c r="AB15" s="50">
        <v>0</v>
      </c>
      <c r="AC15" s="45">
        <f t="shared" si="13"/>
        <v>107</v>
      </c>
      <c r="AD15" s="45">
        <f t="shared" si="13"/>
        <v>105</v>
      </c>
      <c r="AE15" s="45">
        <f t="shared" si="19"/>
        <v>802</v>
      </c>
      <c r="AF15" s="45">
        <f t="shared" si="14"/>
        <v>104</v>
      </c>
      <c r="AG15" s="45">
        <f t="shared" si="20"/>
        <v>794</v>
      </c>
      <c r="AH15" s="45">
        <f t="shared" si="15"/>
        <v>102</v>
      </c>
      <c r="AI15" s="46">
        <f t="shared" si="21"/>
        <v>794</v>
      </c>
      <c r="AJ15" s="18"/>
      <c r="AK15" s="24">
        <f t="shared" si="1"/>
        <v>0</v>
      </c>
      <c r="AL15" s="47">
        <f t="shared" si="22"/>
        <v>-747</v>
      </c>
    </row>
    <row r="16" spans="1:38" x14ac:dyDescent="0.2">
      <c r="A16" s="67">
        <f t="shared" si="16"/>
        <v>36500</v>
      </c>
      <c r="B16" s="13">
        <v>1806</v>
      </c>
      <c r="C16" s="63">
        <v>1365</v>
      </c>
      <c r="D16" s="54">
        <f t="shared" si="2"/>
        <v>1365</v>
      </c>
      <c r="E16" s="37">
        <f t="shared" si="3"/>
        <v>275</v>
      </c>
      <c r="F16" s="99">
        <v>265</v>
      </c>
      <c r="G16" s="38">
        <f t="shared" si="4"/>
        <v>0</v>
      </c>
      <c r="H16" s="38">
        <v>0</v>
      </c>
      <c r="I16" s="103">
        <v>362</v>
      </c>
      <c r="J16" s="49">
        <f t="shared" si="4"/>
        <v>0</v>
      </c>
      <c r="K16" s="49">
        <v>0</v>
      </c>
      <c r="L16" s="38">
        <f t="shared" si="0"/>
        <v>275</v>
      </c>
      <c r="M16" s="38">
        <f t="shared" si="5"/>
        <v>627</v>
      </c>
      <c r="N16" s="39">
        <f t="shared" si="17"/>
        <v>2000</v>
      </c>
      <c r="O16" s="19"/>
      <c r="P16" s="41">
        <f t="shared" si="6"/>
        <v>413</v>
      </c>
      <c r="Q16" s="42">
        <f>400</f>
        <v>400</v>
      </c>
      <c r="R16" s="42">
        <f t="shared" si="7"/>
        <v>0</v>
      </c>
      <c r="S16" s="42">
        <v>0</v>
      </c>
      <c r="T16" s="42">
        <f t="shared" si="8"/>
        <v>400</v>
      </c>
      <c r="U16" s="43">
        <f t="shared" si="18"/>
        <v>400</v>
      </c>
      <c r="V16" s="19"/>
      <c r="W16" s="44">
        <f t="shared" si="9"/>
        <v>353</v>
      </c>
      <c r="X16" s="45">
        <f t="shared" si="10"/>
        <v>347</v>
      </c>
      <c r="Y16" s="45">
        <f t="shared" si="11"/>
        <v>344</v>
      </c>
      <c r="Z16" s="55">
        <v>338</v>
      </c>
      <c r="AA16" s="45">
        <f t="shared" si="12"/>
        <v>0</v>
      </c>
      <c r="AB16" s="50">
        <v>0</v>
      </c>
      <c r="AC16" s="45">
        <f>W16+AA16</f>
        <v>353</v>
      </c>
      <c r="AD16" s="45">
        <f t="shared" si="13"/>
        <v>347</v>
      </c>
      <c r="AE16" s="45">
        <f t="shared" si="19"/>
        <v>802</v>
      </c>
      <c r="AF16" s="45">
        <f t="shared" si="14"/>
        <v>344</v>
      </c>
      <c r="AG16" s="45">
        <f t="shared" si="20"/>
        <v>794</v>
      </c>
      <c r="AH16" s="45">
        <f t="shared" si="15"/>
        <v>338</v>
      </c>
      <c r="AI16" s="46">
        <f t="shared" si="21"/>
        <v>794</v>
      </c>
      <c r="AJ16" s="18"/>
      <c r="AK16" s="24">
        <f t="shared" si="1"/>
        <v>0</v>
      </c>
      <c r="AL16" s="47">
        <f t="shared" si="22"/>
        <v>-747</v>
      </c>
    </row>
    <row r="17" spans="1:38" x14ac:dyDescent="0.2">
      <c r="A17" s="67">
        <f t="shared" si="16"/>
        <v>36501</v>
      </c>
      <c r="B17" s="13">
        <v>1806</v>
      </c>
      <c r="C17" s="63">
        <v>1416</v>
      </c>
      <c r="D17" s="54">
        <f t="shared" si="2"/>
        <v>1416</v>
      </c>
      <c r="E17" s="37">
        <f t="shared" si="3"/>
        <v>275</v>
      </c>
      <c r="F17" s="99">
        <v>265</v>
      </c>
      <c r="G17" s="38">
        <f t="shared" si="4"/>
        <v>0</v>
      </c>
      <c r="H17" s="38">
        <v>0</v>
      </c>
      <c r="I17" s="103">
        <v>362</v>
      </c>
      <c r="J17" s="49">
        <f t="shared" si="4"/>
        <v>0</v>
      </c>
      <c r="K17" s="49">
        <v>0</v>
      </c>
      <c r="L17" s="38">
        <f t="shared" si="0"/>
        <v>275</v>
      </c>
      <c r="M17" s="38">
        <f t="shared" si="5"/>
        <v>627</v>
      </c>
      <c r="N17" s="39">
        <f t="shared" si="17"/>
        <v>2000</v>
      </c>
      <c r="O17" s="19"/>
      <c r="P17" s="41">
        <f t="shared" si="6"/>
        <v>413</v>
      </c>
      <c r="Q17" s="42">
        <f>400</f>
        <v>400</v>
      </c>
      <c r="R17" s="42">
        <f t="shared" si="7"/>
        <v>0</v>
      </c>
      <c r="S17" s="42">
        <v>0</v>
      </c>
      <c r="T17" s="42">
        <f t="shared" si="8"/>
        <v>400</v>
      </c>
      <c r="U17" s="43">
        <f t="shared" si="18"/>
        <v>400</v>
      </c>
      <c r="V17" s="19"/>
      <c r="W17" s="44">
        <f t="shared" si="9"/>
        <v>407</v>
      </c>
      <c r="X17" s="45">
        <f t="shared" si="10"/>
        <v>400</v>
      </c>
      <c r="Y17" s="45">
        <f t="shared" si="11"/>
        <v>396</v>
      </c>
      <c r="Z17" s="55">
        <v>389</v>
      </c>
      <c r="AA17" s="45">
        <f t="shared" si="12"/>
        <v>0</v>
      </c>
      <c r="AB17" s="50">
        <v>0</v>
      </c>
      <c r="AC17" s="45">
        <f t="shared" si="13"/>
        <v>407</v>
      </c>
      <c r="AD17" s="45">
        <f t="shared" si="13"/>
        <v>400</v>
      </c>
      <c r="AE17" s="45">
        <f t="shared" si="19"/>
        <v>802</v>
      </c>
      <c r="AF17" s="45">
        <f t="shared" si="14"/>
        <v>396</v>
      </c>
      <c r="AG17" s="45">
        <f t="shared" si="20"/>
        <v>794</v>
      </c>
      <c r="AH17" s="45">
        <f t="shared" si="15"/>
        <v>389</v>
      </c>
      <c r="AI17" s="46">
        <f t="shared" si="21"/>
        <v>794</v>
      </c>
      <c r="AJ17" s="18"/>
      <c r="AK17" s="24">
        <f t="shared" si="1"/>
        <v>0</v>
      </c>
      <c r="AL17" s="47">
        <f t="shared" si="22"/>
        <v>-747</v>
      </c>
    </row>
    <row r="18" spans="1:38" x14ac:dyDescent="0.2">
      <c r="A18" s="67">
        <f t="shared" si="16"/>
        <v>36502</v>
      </c>
      <c r="B18" s="13">
        <v>1806</v>
      </c>
      <c r="C18" s="63">
        <v>1310</v>
      </c>
      <c r="D18" s="54">
        <f t="shared" si="2"/>
        <v>1310</v>
      </c>
      <c r="E18" s="37">
        <f t="shared" si="3"/>
        <v>275</v>
      </c>
      <c r="F18" s="99">
        <v>265</v>
      </c>
      <c r="G18" s="38">
        <f t="shared" si="4"/>
        <v>0</v>
      </c>
      <c r="H18" s="38">
        <v>0</v>
      </c>
      <c r="I18" s="103">
        <v>362</v>
      </c>
      <c r="J18" s="49">
        <f t="shared" si="4"/>
        <v>0</v>
      </c>
      <c r="K18" s="49">
        <v>0</v>
      </c>
      <c r="L18" s="38">
        <f t="shared" si="0"/>
        <v>275</v>
      </c>
      <c r="M18" s="38">
        <f t="shared" si="5"/>
        <v>627</v>
      </c>
      <c r="N18" s="39">
        <f t="shared" si="17"/>
        <v>2000</v>
      </c>
      <c r="O18" s="19"/>
      <c r="P18" s="41">
        <f t="shared" si="6"/>
        <v>413</v>
      </c>
      <c r="Q18" s="42">
        <f>400</f>
        <v>400</v>
      </c>
      <c r="R18" s="42">
        <f t="shared" si="7"/>
        <v>0</v>
      </c>
      <c r="S18" s="42">
        <v>0</v>
      </c>
      <c r="T18" s="42">
        <f t="shared" si="8"/>
        <v>400</v>
      </c>
      <c r="U18" s="43">
        <f t="shared" si="18"/>
        <v>400</v>
      </c>
      <c r="V18" s="19"/>
      <c r="W18" s="44">
        <f t="shared" si="9"/>
        <v>296</v>
      </c>
      <c r="X18" s="45">
        <f t="shared" si="10"/>
        <v>291</v>
      </c>
      <c r="Y18" s="45">
        <f t="shared" si="11"/>
        <v>288</v>
      </c>
      <c r="Z18" s="55">
        <v>283</v>
      </c>
      <c r="AA18" s="45">
        <f t="shared" si="12"/>
        <v>0</v>
      </c>
      <c r="AB18" s="50">
        <v>0</v>
      </c>
      <c r="AC18" s="45">
        <f t="shared" si="13"/>
        <v>296</v>
      </c>
      <c r="AD18" s="45">
        <f t="shared" si="13"/>
        <v>291</v>
      </c>
      <c r="AE18" s="45">
        <f t="shared" si="19"/>
        <v>802</v>
      </c>
      <c r="AF18" s="45">
        <f t="shared" si="14"/>
        <v>288</v>
      </c>
      <c r="AG18" s="45">
        <f t="shared" si="20"/>
        <v>794</v>
      </c>
      <c r="AH18" s="45">
        <f t="shared" si="15"/>
        <v>283</v>
      </c>
      <c r="AI18" s="46">
        <f t="shared" si="21"/>
        <v>794</v>
      </c>
      <c r="AJ18" s="18"/>
      <c r="AK18" s="24">
        <f t="shared" si="1"/>
        <v>0</v>
      </c>
      <c r="AL18" s="47">
        <f t="shared" si="22"/>
        <v>-747</v>
      </c>
    </row>
    <row r="19" spans="1:38" x14ac:dyDescent="0.2">
      <c r="A19" s="67">
        <f t="shared" si="16"/>
        <v>36503</v>
      </c>
      <c r="B19" s="13">
        <v>1806</v>
      </c>
      <c r="C19" s="63">
        <v>1320</v>
      </c>
      <c r="D19" s="54">
        <f t="shared" si="2"/>
        <v>1320</v>
      </c>
      <c r="E19" s="37">
        <f t="shared" si="3"/>
        <v>275</v>
      </c>
      <c r="F19" s="99">
        <v>265</v>
      </c>
      <c r="G19" s="38">
        <f t="shared" si="4"/>
        <v>0</v>
      </c>
      <c r="H19" s="38">
        <v>0</v>
      </c>
      <c r="I19" s="103">
        <v>362</v>
      </c>
      <c r="J19" s="49">
        <f t="shared" si="4"/>
        <v>0</v>
      </c>
      <c r="K19" s="49">
        <v>0</v>
      </c>
      <c r="L19" s="38">
        <f t="shared" si="0"/>
        <v>275</v>
      </c>
      <c r="M19" s="38">
        <f t="shared" si="5"/>
        <v>627</v>
      </c>
      <c r="N19" s="39">
        <f t="shared" si="17"/>
        <v>2000</v>
      </c>
      <c r="O19" s="19"/>
      <c r="P19" s="41">
        <f t="shared" si="6"/>
        <v>413</v>
      </c>
      <c r="Q19" s="42">
        <f>400</f>
        <v>400</v>
      </c>
      <c r="R19" s="42">
        <f t="shared" si="7"/>
        <v>0</v>
      </c>
      <c r="S19" s="42">
        <v>0</v>
      </c>
      <c r="T19" s="42">
        <f t="shared" si="8"/>
        <v>400</v>
      </c>
      <c r="U19" s="43">
        <f t="shared" si="18"/>
        <v>400</v>
      </c>
      <c r="V19" s="19"/>
      <c r="W19" s="44">
        <f t="shared" si="9"/>
        <v>306</v>
      </c>
      <c r="X19" s="45">
        <f t="shared" si="10"/>
        <v>301</v>
      </c>
      <c r="Y19" s="45">
        <f t="shared" si="11"/>
        <v>298</v>
      </c>
      <c r="Z19" s="55">
        <v>293</v>
      </c>
      <c r="AA19" s="45">
        <f t="shared" si="12"/>
        <v>0</v>
      </c>
      <c r="AB19" s="50">
        <v>0</v>
      </c>
      <c r="AC19" s="45">
        <f t="shared" si="13"/>
        <v>306</v>
      </c>
      <c r="AD19" s="45">
        <f t="shared" si="13"/>
        <v>301</v>
      </c>
      <c r="AE19" s="45">
        <f t="shared" si="19"/>
        <v>802</v>
      </c>
      <c r="AF19" s="45">
        <f t="shared" si="14"/>
        <v>298</v>
      </c>
      <c r="AG19" s="45">
        <f t="shared" si="20"/>
        <v>794</v>
      </c>
      <c r="AH19" s="45">
        <f t="shared" si="15"/>
        <v>293</v>
      </c>
      <c r="AI19" s="46">
        <f t="shared" si="21"/>
        <v>794</v>
      </c>
      <c r="AJ19" s="18"/>
      <c r="AK19" s="24">
        <f t="shared" si="1"/>
        <v>0</v>
      </c>
      <c r="AL19" s="47">
        <f t="shared" si="22"/>
        <v>-747</v>
      </c>
    </row>
    <row r="20" spans="1:38" x14ac:dyDescent="0.2">
      <c r="A20" s="67">
        <f t="shared" si="16"/>
        <v>36504</v>
      </c>
      <c r="B20" s="13">
        <v>1753</v>
      </c>
      <c r="C20" s="63">
        <v>1437</v>
      </c>
      <c r="D20" s="54">
        <f t="shared" si="2"/>
        <v>1437</v>
      </c>
      <c r="E20" s="37">
        <f t="shared" si="3"/>
        <v>275</v>
      </c>
      <c r="F20" s="99">
        <v>265</v>
      </c>
      <c r="G20" s="38">
        <f t="shared" si="4"/>
        <v>0</v>
      </c>
      <c r="H20" s="38">
        <v>0</v>
      </c>
      <c r="I20" s="103">
        <v>362</v>
      </c>
      <c r="J20" s="49">
        <f t="shared" si="4"/>
        <v>0</v>
      </c>
      <c r="K20" s="49">
        <v>0</v>
      </c>
      <c r="L20" s="38">
        <f t="shared" si="0"/>
        <v>275</v>
      </c>
      <c r="M20" s="38">
        <f t="shared" si="5"/>
        <v>627</v>
      </c>
      <c r="N20" s="39">
        <f t="shared" si="17"/>
        <v>2000</v>
      </c>
      <c r="O20" s="19"/>
      <c r="P20" s="41">
        <f t="shared" si="6"/>
        <v>413</v>
      </c>
      <c r="Q20" s="42">
        <f>400</f>
        <v>400</v>
      </c>
      <c r="R20" s="42">
        <f t="shared" si="7"/>
        <v>0</v>
      </c>
      <c r="S20" s="42">
        <v>0</v>
      </c>
      <c r="T20" s="42">
        <f t="shared" si="8"/>
        <v>400</v>
      </c>
      <c r="U20" s="43">
        <f t="shared" si="18"/>
        <v>400</v>
      </c>
      <c r="V20" s="19"/>
      <c r="W20" s="44">
        <f t="shared" si="9"/>
        <v>428</v>
      </c>
      <c r="X20" s="45">
        <f t="shared" si="10"/>
        <v>421</v>
      </c>
      <c r="Y20" s="45">
        <f t="shared" si="11"/>
        <v>417</v>
      </c>
      <c r="Z20" s="55">
        <v>410</v>
      </c>
      <c r="AA20" s="45">
        <f t="shared" si="12"/>
        <v>0</v>
      </c>
      <c r="AB20" s="50">
        <v>0</v>
      </c>
      <c r="AC20" s="45">
        <f t="shared" si="13"/>
        <v>428</v>
      </c>
      <c r="AD20" s="45">
        <f t="shared" si="13"/>
        <v>421</v>
      </c>
      <c r="AE20" s="45">
        <f t="shared" si="19"/>
        <v>802</v>
      </c>
      <c r="AF20" s="45">
        <f t="shared" si="14"/>
        <v>417</v>
      </c>
      <c r="AG20" s="45">
        <f t="shared" si="20"/>
        <v>794</v>
      </c>
      <c r="AH20" s="45">
        <f t="shared" si="15"/>
        <v>410</v>
      </c>
      <c r="AI20" s="46">
        <f t="shared" si="21"/>
        <v>794</v>
      </c>
      <c r="AJ20" s="18"/>
      <c r="AK20" s="24">
        <f t="shared" si="1"/>
        <v>0</v>
      </c>
      <c r="AL20" s="47">
        <f t="shared" si="22"/>
        <v>-747</v>
      </c>
    </row>
    <row r="21" spans="1:38" x14ac:dyDescent="0.2">
      <c r="A21" s="67">
        <f t="shared" si="16"/>
        <v>36505</v>
      </c>
      <c r="B21" s="13">
        <v>1664</v>
      </c>
      <c r="C21" s="63">
        <v>1340</v>
      </c>
      <c r="D21" s="54">
        <f t="shared" si="2"/>
        <v>1340</v>
      </c>
      <c r="E21" s="37">
        <f t="shared" si="3"/>
        <v>275</v>
      </c>
      <c r="F21" s="99">
        <v>265</v>
      </c>
      <c r="G21" s="38">
        <f t="shared" si="4"/>
        <v>0</v>
      </c>
      <c r="H21" s="38">
        <v>0</v>
      </c>
      <c r="I21" s="103">
        <v>362</v>
      </c>
      <c r="J21" s="49">
        <f t="shared" si="4"/>
        <v>0</v>
      </c>
      <c r="K21" s="49">
        <v>0</v>
      </c>
      <c r="L21" s="38">
        <f t="shared" si="0"/>
        <v>275</v>
      </c>
      <c r="M21" s="38">
        <f t="shared" si="5"/>
        <v>627</v>
      </c>
      <c r="N21" s="39">
        <f t="shared" si="17"/>
        <v>2000</v>
      </c>
      <c r="O21" s="19"/>
      <c r="P21" s="41">
        <f t="shared" si="6"/>
        <v>413</v>
      </c>
      <c r="Q21" s="42">
        <f>400</f>
        <v>400</v>
      </c>
      <c r="R21" s="42">
        <f t="shared" si="7"/>
        <v>0</v>
      </c>
      <c r="S21" s="42">
        <v>0</v>
      </c>
      <c r="T21" s="42">
        <f t="shared" si="8"/>
        <v>400</v>
      </c>
      <c r="U21" s="43">
        <f t="shared" si="18"/>
        <v>400</v>
      </c>
      <c r="V21" s="19"/>
      <c r="W21" s="44">
        <f t="shared" si="9"/>
        <v>328</v>
      </c>
      <c r="X21" s="45">
        <f t="shared" si="10"/>
        <v>322</v>
      </c>
      <c r="Y21" s="45">
        <f t="shared" si="11"/>
        <v>319</v>
      </c>
      <c r="Z21" s="55">
        <v>313</v>
      </c>
      <c r="AA21" s="45">
        <f t="shared" si="12"/>
        <v>0</v>
      </c>
      <c r="AB21" s="50">
        <v>0</v>
      </c>
      <c r="AC21" s="45">
        <f t="shared" si="13"/>
        <v>328</v>
      </c>
      <c r="AD21" s="45">
        <f t="shared" si="13"/>
        <v>322</v>
      </c>
      <c r="AE21" s="45">
        <f t="shared" si="19"/>
        <v>802</v>
      </c>
      <c r="AF21" s="45">
        <f t="shared" si="14"/>
        <v>319</v>
      </c>
      <c r="AG21" s="45">
        <f t="shared" si="20"/>
        <v>794</v>
      </c>
      <c r="AH21" s="45">
        <f t="shared" si="15"/>
        <v>313</v>
      </c>
      <c r="AI21" s="46">
        <f t="shared" si="21"/>
        <v>794</v>
      </c>
      <c r="AJ21" s="18"/>
      <c r="AK21" s="24">
        <f t="shared" si="1"/>
        <v>0</v>
      </c>
      <c r="AL21" s="47">
        <f t="shared" si="22"/>
        <v>-747</v>
      </c>
    </row>
    <row r="22" spans="1:38" x14ac:dyDescent="0.2">
      <c r="A22" s="67">
        <f t="shared" si="16"/>
        <v>36506</v>
      </c>
      <c r="B22" s="13">
        <v>1745</v>
      </c>
      <c r="C22" s="63">
        <v>1345</v>
      </c>
      <c r="D22" s="54">
        <f t="shared" si="2"/>
        <v>1345</v>
      </c>
      <c r="E22" s="37">
        <f t="shared" si="3"/>
        <v>275</v>
      </c>
      <c r="F22" s="99">
        <v>265</v>
      </c>
      <c r="G22" s="38">
        <f t="shared" si="4"/>
        <v>0</v>
      </c>
      <c r="H22" s="38">
        <v>0</v>
      </c>
      <c r="I22" s="103">
        <v>362</v>
      </c>
      <c r="J22" s="49">
        <f t="shared" si="4"/>
        <v>0</v>
      </c>
      <c r="K22" s="49">
        <v>0</v>
      </c>
      <c r="L22" s="38">
        <f t="shared" si="0"/>
        <v>275</v>
      </c>
      <c r="M22" s="38">
        <f t="shared" si="5"/>
        <v>627</v>
      </c>
      <c r="N22" s="39">
        <f t="shared" si="17"/>
        <v>2000</v>
      </c>
      <c r="O22" s="19"/>
      <c r="P22" s="41">
        <f t="shared" si="6"/>
        <v>413</v>
      </c>
      <c r="Q22" s="42">
        <f>400</f>
        <v>400</v>
      </c>
      <c r="R22" s="42">
        <f t="shared" si="7"/>
        <v>0</v>
      </c>
      <c r="S22" s="42">
        <v>0</v>
      </c>
      <c r="T22" s="42">
        <f t="shared" si="8"/>
        <v>400</v>
      </c>
      <c r="U22" s="43">
        <f t="shared" si="18"/>
        <v>400</v>
      </c>
      <c r="V22" s="19"/>
      <c r="W22" s="44">
        <f t="shared" si="9"/>
        <v>333</v>
      </c>
      <c r="X22" s="45">
        <f t="shared" si="10"/>
        <v>327</v>
      </c>
      <c r="Y22" s="45">
        <f t="shared" si="11"/>
        <v>324</v>
      </c>
      <c r="Z22" s="55">
        <v>318</v>
      </c>
      <c r="AA22" s="45">
        <f t="shared" si="12"/>
        <v>0</v>
      </c>
      <c r="AB22" s="50">
        <v>0</v>
      </c>
      <c r="AC22" s="45">
        <f t="shared" si="13"/>
        <v>333</v>
      </c>
      <c r="AD22" s="45">
        <f t="shared" si="13"/>
        <v>327</v>
      </c>
      <c r="AE22" s="45">
        <f t="shared" si="19"/>
        <v>802</v>
      </c>
      <c r="AF22" s="45">
        <f t="shared" si="14"/>
        <v>324</v>
      </c>
      <c r="AG22" s="45">
        <f t="shared" si="20"/>
        <v>794</v>
      </c>
      <c r="AH22" s="45">
        <f t="shared" si="15"/>
        <v>318</v>
      </c>
      <c r="AI22" s="46">
        <f t="shared" si="21"/>
        <v>794</v>
      </c>
      <c r="AJ22" s="18"/>
      <c r="AK22" s="24">
        <f t="shared" si="1"/>
        <v>0</v>
      </c>
      <c r="AL22" s="47">
        <f t="shared" si="22"/>
        <v>-747</v>
      </c>
    </row>
    <row r="23" spans="1:38" x14ac:dyDescent="0.2">
      <c r="A23" s="67">
        <f t="shared" si="16"/>
        <v>36507</v>
      </c>
      <c r="B23" s="13">
        <v>1806</v>
      </c>
      <c r="C23" s="63">
        <v>1314</v>
      </c>
      <c r="D23" s="54">
        <f t="shared" si="2"/>
        <v>1314</v>
      </c>
      <c r="E23" s="37">
        <f t="shared" si="3"/>
        <v>275</v>
      </c>
      <c r="F23" s="99">
        <v>265</v>
      </c>
      <c r="G23" s="38">
        <f t="shared" si="4"/>
        <v>0</v>
      </c>
      <c r="H23" s="38">
        <v>0</v>
      </c>
      <c r="I23" s="103">
        <v>362</v>
      </c>
      <c r="J23" s="49">
        <f t="shared" si="4"/>
        <v>0</v>
      </c>
      <c r="K23" s="49">
        <v>0</v>
      </c>
      <c r="L23" s="38">
        <f t="shared" si="0"/>
        <v>275</v>
      </c>
      <c r="M23" s="38">
        <f t="shared" si="5"/>
        <v>627</v>
      </c>
      <c r="N23" s="39">
        <f t="shared" si="17"/>
        <v>2000</v>
      </c>
      <c r="O23" s="19"/>
      <c r="P23" s="41">
        <f t="shared" si="6"/>
        <v>413</v>
      </c>
      <c r="Q23" s="42">
        <f>400</f>
        <v>400</v>
      </c>
      <c r="R23" s="42">
        <f t="shared" si="7"/>
        <v>0</v>
      </c>
      <c r="S23" s="42">
        <v>0</v>
      </c>
      <c r="T23" s="42">
        <f t="shared" si="8"/>
        <v>400</v>
      </c>
      <c r="U23" s="43">
        <f t="shared" si="18"/>
        <v>400</v>
      </c>
      <c r="V23" s="19"/>
      <c r="W23" s="44">
        <f t="shared" si="9"/>
        <v>300</v>
      </c>
      <c r="X23" s="45">
        <f t="shared" si="10"/>
        <v>295</v>
      </c>
      <c r="Y23" s="45">
        <f t="shared" si="11"/>
        <v>292</v>
      </c>
      <c r="Z23" s="55">
        <v>287</v>
      </c>
      <c r="AA23" s="45">
        <f t="shared" si="12"/>
        <v>0</v>
      </c>
      <c r="AB23" s="50">
        <v>0</v>
      </c>
      <c r="AC23" s="45">
        <f t="shared" si="13"/>
        <v>300</v>
      </c>
      <c r="AD23" s="45">
        <f t="shared" si="13"/>
        <v>295</v>
      </c>
      <c r="AE23" s="45">
        <f t="shared" si="19"/>
        <v>802</v>
      </c>
      <c r="AF23" s="45">
        <f t="shared" si="14"/>
        <v>292</v>
      </c>
      <c r="AG23" s="45">
        <f t="shared" si="20"/>
        <v>794</v>
      </c>
      <c r="AH23" s="45">
        <f t="shared" si="15"/>
        <v>287</v>
      </c>
      <c r="AI23" s="46">
        <f t="shared" si="21"/>
        <v>794</v>
      </c>
      <c r="AJ23" s="18"/>
      <c r="AK23" s="24">
        <f t="shared" si="1"/>
        <v>0</v>
      </c>
      <c r="AL23" s="47">
        <f t="shared" si="22"/>
        <v>-747</v>
      </c>
    </row>
    <row r="24" spans="1:38" x14ac:dyDescent="0.2">
      <c r="A24" s="67">
        <f t="shared" si="16"/>
        <v>36508</v>
      </c>
      <c r="B24" s="13">
        <v>1806</v>
      </c>
      <c r="C24" s="63">
        <v>1336</v>
      </c>
      <c r="D24" s="54">
        <f t="shared" si="2"/>
        <v>1336</v>
      </c>
      <c r="E24" s="37">
        <f t="shared" si="3"/>
        <v>275</v>
      </c>
      <c r="F24" s="99">
        <v>265</v>
      </c>
      <c r="G24" s="38">
        <f t="shared" si="4"/>
        <v>0</v>
      </c>
      <c r="H24" s="38">
        <v>0</v>
      </c>
      <c r="I24" s="103">
        <v>362</v>
      </c>
      <c r="J24" s="49">
        <f t="shared" si="4"/>
        <v>0</v>
      </c>
      <c r="K24" s="49">
        <v>0</v>
      </c>
      <c r="L24" s="38">
        <f t="shared" si="0"/>
        <v>275</v>
      </c>
      <c r="M24" s="38">
        <f t="shared" si="5"/>
        <v>627</v>
      </c>
      <c r="N24" s="39">
        <f t="shared" si="17"/>
        <v>2000</v>
      </c>
      <c r="O24" s="19"/>
      <c r="P24" s="41">
        <f t="shared" si="6"/>
        <v>413</v>
      </c>
      <c r="Q24" s="42">
        <f>400</f>
        <v>400</v>
      </c>
      <c r="R24" s="42">
        <f t="shared" si="7"/>
        <v>0</v>
      </c>
      <c r="S24" s="42">
        <v>0</v>
      </c>
      <c r="T24" s="42">
        <f t="shared" si="8"/>
        <v>400</v>
      </c>
      <c r="U24" s="43">
        <f t="shared" si="18"/>
        <v>400</v>
      </c>
      <c r="V24" s="19"/>
      <c r="W24" s="44">
        <f t="shared" si="9"/>
        <v>323</v>
      </c>
      <c r="X24" s="45">
        <f t="shared" si="10"/>
        <v>318</v>
      </c>
      <c r="Y24" s="45">
        <f t="shared" si="11"/>
        <v>315</v>
      </c>
      <c r="Z24" s="55">
        <v>309</v>
      </c>
      <c r="AA24" s="45">
        <f t="shared" si="12"/>
        <v>0</v>
      </c>
      <c r="AB24" s="50">
        <v>0</v>
      </c>
      <c r="AC24" s="45">
        <f t="shared" si="13"/>
        <v>323</v>
      </c>
      <c r="AD24" s="45">
        <f t="shared" si="13"/>
        <v>318</v>
      </c>
      <c r="AE24" s="45">
        <f t="shared" si="19"/>
        <v>802</v>
      </c>
      <c r="AF24" s="45">
        <f t="shared" si="14"/>
        <v>315</v>
      </c>
      <c r="AG24" s="45">
        <f t="shared" si="20"/>
        <v>794</v>
      </c>
      <c r="AH24" s="45">
        <f t="shared" si="15"/>
        <v>309</v>
      </c>
      <c r="AI24" s="46">
        <f t="shared" si="21"/>
        <v>794</v>
      </c>
      <c r="AJ24" s="18"/>
      <c r="AK24" s="24">
        <f t="shared" si="1"/>
        <v>0</v>
      </c>
      <c r="AL24" s="47">
        <f t="shared" si="22"/>
        <v>-747</v>
      </c>
    </row>
    <row r="25" spans="1:38" x14ac:dyDescent="0.2">
      <c r="A25" s="67">
        <f t="shared" si="16"/>
        <v>36509</v>
      </c>
      <c r="B25" s="13">
        <v>1806</v>
      </c>
      <c r="C25" s="63">
        <v>1569</v>
      </c>
      <c r="D25" s="54">
        <f t="shared" si="2"/>
        <v>1569</v>
      </c>
      <c r="E25" s="37">
        <f t="shared" si="3"/>
        <v>275</v>
      </c>
      <c r="F25" s="99">
        <v>265</v>
      </c>
      <c r="G25" s="38">
        <f t="shared" si="4"/>
        <v>0</v>
      </c>
      <c r="H25" s="38">
        <v>0</v>
      </c>
      <c r="I25" s="103">
        <v>362</v>
      </c>
      <c r="J25" s="49">
        <f t="shared" si="4"/>
        <v>0</v>
      </c>
      <c r="K25" s="49">
        <v>0</v>
      </c>
      <c r="L25" s="38">
        <f t="shared" si="0"/>
        <v>275</v>
      </c>
      <c r="M25" s="38">
        <f t="shared" si="5"/>
        <v>627</v>
      </c>
      <c r="N25" s="39">
        <f t="shared" si="17"/>
        <v>2000</v>
      </c>
      <c r="O25" s="19"/>
      <c r="P25" s="41">
        <f t="shared" si="6"/>
        <v>413</v>
      </c>
      <c r="Q25" s="42">
        <f>400</f>
        <v>400</v>
      </c>
      <c r="R25" s="42">
        <f t="shared" si="7"/>
        <v>0</v>
      </c>
      <c r="S25" s="42">
        <v>0</v>
      </c>
      <c r="T25" s="42">
        <f t="shared" si="8"/>
        <v>400</v>
      </c>
      <c r="U25" s="43">
        <f t="shared" si="18"/>
        <v>400</v>
      </c>
      <c r="V25" s="19"/>
      <c r="W25" s="44">
        <f t="shared" si="9"/>
        <v>568</v>
      </c>
      <c r="X25" s="45">
        <f t="shared" si="10"/>
        <v>558</v>
      </c>
      <c r="Y25" s="45">
        <f t="shared" si="11"/>
        <v>552</v>
      </c>
      <c r="Z25" s="55">
        <v>542</v>
      </c>
      <c r="AA25" s="45">
        <f t="shared" si="12"/>
        <v>0</v>
      </c>
      <c r="AB25" s="50">
        <v>0</v>
      </c>
      <c r="AC25" s="45">
        <f t="shared" si="13"/>
        <v>568</v>
      </c>
      <c r="AD25" s="45">
        <f t="shared" si="13"/>
        <v>558</v>
      </c>
      <c r="AE25" s="45">
        <f t="shared" si="19"/>
        <v>802</v>
      </c>
      <c r="AF25" s="45">
        <f t="shared" si="14"/>
        <v>552</v>
      </c>
      <c r="AG25" s="45">
        <f t="shared" si="20"/>
        <v>794</v>
      </c>
      <c r="AH25" s="45">
        <f t="shared" si="15"/>
        <v>542</v>
      </c>
      <c r="AI25" s="46">
        <f t="shared" si="21"/>
        <v>794</v>
      </c>
      <c r="AJ25" s="18"/>
      <c r="AK25" s="24">
        <f t="shared" si="1"/>
        <v>0</v>
      </c>
      <c r="AL25" s="47">
        <f t="shared" si="22"/>
        <v>-747</v>
      </c>
    </row>
    <row r="26" spans="1:38" x14ac:dyDescent="0.2">
      <c r="A26" s="67">
        <f t="shared" si="16"/>
        <v>36510</v>
      </c>
      <c r="B26" s="13">
        <v>1806</v>
      </c>
      <c r="C26" s="63">
        <v>1735</v>
      </c>
      <c r="D26" s="54">
        <f t="shared" si="2"/>
        <v>1735</v>
      </c>
      <c r="E26" s="37">
        <f t="shared" si="3"/>
        <v>275</v>
      </c>
      <c r="F26" s="99">
        <v>265</v>
      </c>
      <c r="G26" s="38">
        <f t="shared" si="4"/>
        <v>0</v>
      </c>
      <c r="H26" s="38">
        <v>0</v>
      </c>
      <c r="I26" s="103">
        <v>362</v>
      </c>
      <c r="J26" s="49">
        <f t="shared" si="4"/>
        <v>0</v>
      </c>
      <c r="K26" s="49">
        <v>0</v>
      </c>
      <c r="L26" s="38">
        <f t="shared" si="0"/>
        <v>275</v>
      </c>
      <c r="M26" s="38">
        <f t="shared" si="5"/>
        <v>627</v>
      </c>
      <c r="N26" s="39">
        <f t="shared" si="17"/>
        <v>2000</v>
      </c>
      <c r="O26" s="19"/>
      <c r="P26" s="41">
        <f t="shared" si="6"/>
        <v>413</v>
      </c>
      <c r="Q26" s="42">
        <f>400</f>
        <v>400</v>
      </c>
      <c r="R26" s="42">
        <f t="shared" si="7"/>
        <v>0</v>
      </c>
      <c r="S26" s="42">
        <v>0</v>
      </c>
      <c r="T26" s="42">
        <f t="shared" si="8"/>
        <v>400</v>
      </c>
      <c r="U26" s="43">
        <f t="shared" si="18"/>
        <v>400</v>
      </c>
      <c r="V26" s="19"/>
      <c r="W26" s="44">
        <f t="shared" si="9"/>
        <v>741</v>
      </c>
      <c r="X26" s="45">
        <f t="shared" si="10"/>
        <v>728</v>
      </c>
      <c r="Y26" s="45">
        <f t="shared" si="11"/>
        <v>721</v>
      </c>
      <c r="Z26" s="55">
        <v>708</v>
      </c>
      <c r="AA26" s="45">
        <f t="shared" si="12"/>
        <v>0</v>
      </c>
      <c r="AB26" s="50">
        <v>0</v>
      </c>
      <c r="AC26" s="45">
        <f t="shared" si="13"/>
        <v>741</v>
      </c>
      <c r="AD26" s="45">
        <f t="shared" si="13"/>
        <v>728</v>
      </c>
      <c r="AE26" s="45">
        <f t="shared" si="19"/>
        <v>802</v>
      </c>
      <c r="AF26" s="45">
        <f t="shared" si="14"/>
        <v>721</v>
      </c>
      <c r="AG26" s="45">
        <f t="shared" si="20"/>
        <v>794</v>
      </c>
      <c r="AH26" s="45">
        <f t="shared" si="15"/>
        <v>708</v>
      </c>
      <c r="AI26" s="46">
        <f t="shared" si="21"/>
        <v>794</v>
      </c>
      <c r="AJ26" s="18"/>
      <c r="AK26" s="24">
        <f t="shared" si="1"/>
        <v>0</v>
      </c>
      <c r="AL26" s="47">
        <f t="shared" si="22"/>
        <v>-747</v>
      </c>
    </row>
    <row r="27" spans="1:38" x14ac:dyDescent="0.2">
      <c r="A27" s="67">
        <f t="shared" si="16"/>
        <v>36511</v>
      </c>
      <c r="B27" s="13">
        <v>1753</v>
      </c>
      <c r="C27" s="63">
        <v>1708</v>
      </c>
      <c r="D27" s="54">
        <f t="shared" si="2"/>
        <v>1708</v>
      </c>
      <c r="E27" s="37">
        <f t="shared" si="3"/>
        <v>275</v>
      </c>
      <c r="F27" s="99">
        <v>265</v>
      </c>
      <c r="G27" s="38">
        <f t="shared" si="4"/>
        <v>0</v>
      </c>
      <c r="H27" s="38">
        <v>0</v>
      </c>
      <c r="I27" s="103">
        <v>362</v>
      </c>
      <c r="J27" s="49">
        <f t="shared" si="4"/>
        <v>0</v>
      </c>
      <c r="K27" s="49">
        <v>0</v>
      </c>
      <c r="L27" s="38">
        <f t="shared" si="0"/>
        <v>275</v>
      </c>
      <c r="M27" s="38">
        <f t="shared" si="5"/>
        <v>627</v>
      </c>
      <c r="N27" s="39">
        <f t="shared" si="17"/>
        <v>2000</v>
      </c>
      <c r="O27" s="19"/>
      <c r="P27" s="41">
        <f t="shared" si="6"/>
        <v>413</v>
      </c>
      <c r="Q27" s="42">
        <f>400</f>
        <v>400</v>
      </c>
      <c r="R27" s="42">
        <f t="shared" si="7"/>
        <v>0</v>
      </c>
      <c r="S27" s="42">
        <v>0</v>
      </c>
      <c r="T27" s="42">
        <f t="shared" si="8"/>
        <v>400</v>
      </c>
      <c r="U27" s="43">
        <f t="shared" si="18"/>
        <v>400</v>
      </c>
      <c r="V27" s="19"/>
      <c r="W27" s="44">
        <f t="shared" si="9"/>
        <v>712</v>
      </c>
      <c r="X27" s="45">
        <f t="shared" si="10"/>
        <v>700</v>
      </c>
      <c r="Y27" s="45">
        <f t="shared" si="11"/>
        <v>693</v>
      </c>
      <c r="Z27" s="55">
        <v>681</v>
      </c>
      <c r="AA27" s="45">
        <f t="shared" si="12"/>
        <v>0</v>
      </c>
      <c r="AB27" s="50">
        <v>0</v>
      </c>
      <c r="AC27" s="45">
        <f t="shared" si="13"/>
        <v>712</v>
      </c>
      <c r="AD27" s="45">
        <f t="shared" si="13"/>
        <v>700</v>
      </c>
      <c r="AE27" s="45">
        <f t="shared" si="19"/>
        <v>802</v>
      </c>
      <c r="AF27" s="45">
        <f t="shared" si="14"/>
        <v>693</v>
      </c>
      <c r="AG27" s="45">
        <f t="shared" si="20"/>
        <v>794</v>
      </c>
      <c r="AH27" s="45">
        <f t="shared" si="15"/>
        <v>681</v>
      </c>
      <c r="AI27" s="46">
        <f t="shared" si="21"/>
        <v>794</v>
      </c>
      <c r="AJ27" s="18"/>
      <c r="AK27" s="24">
        <f t="shared" si="1"/>
        <v>0</v>
      </c>
      <c r="AL27" s="47">
        <f t="shared" si="22"/>
        <v>-747</v>
      </c>
    </row>
    <row r="28" spans="1:38" x14ac:dyDescent="0.2">
      <c r="A28" s="67">
        <f t="shared" si="16"/>
        <v>36512</v>
      </c>
      <c r="B28" s="13">
        <v>1664</v>
      </c>
      <c r="C28" s="63">
        <v>1670</v>
      </c>
      <c r="D28" s="54">
        <f t="shared" si="2"/>
        <v>1670</v>
      </c>
      <c r="E28" s="37">
        <f t="shared" si="3"/>
        <v>275</v>
      </c>
      <c r="F28" s="99">
        <v>265</v>
      </c>
      <c r="G28" s="38">
        <f t="shared" si="4"/>
        <v>0</v>
      </c>
      <c r="H28" s="38">
        <v>0</v>
      </c>
      <c r="I28" s="103">
        <v>362</v>
      </c>
      <c r="J28" s="49">
        <f t="shared" si="4"/>
        <v>0</v>
      </c>
      <c r="K28" s="49">
        <v>0</v>
      </c>
      <c r="L28" s="38">
        <f t="shared" si="0"/>
        <v>275</v>
      </c>
      <c r="M28" s="38">
        <f t="shared" si="5"/>
        <v>627</v>
      </c>
      <c r="N28" s="39">
        <f t="shared" si="17"/>
        <v>2000</v>
      </c>
      <c r="O28" s="19"/>
      <c r="P28" s="41">
        <f t="shared" si="6"/>
        <v>413</v>
      </c>
      <c r="Q28" s="42">
        <f>400</f>
        <v>400</v>
      </c>
      <c r="R28" s="42">
        <f t="shared" si="7"/>
        <v>0</v>
      </c>
      <c r="S28" s="42">
        <v>0</v>
      </c>
      <c r="T28" s="42">
        <f t="shared" si="8"/>
        <v>400</v>
      </c>
      <c r="U28" s="43">
        <f t="shared" si="18"/>
        <v>400</v>
      </c>
      <c r="V28" s="19"/>
      <c r="W28" s="44">
        <f t="shared" si="9"/>
        <v>672</v>
      </c>
      <c r="X28" s="45">
        <f t="shared" si="10"/>
        <v>661</v>
      </c>
      <c r="Y28" s="45">
        <f t="shared" si="11"/>
        <v>654</v>
      </c>
      <c r="Z28" s="55">
        <v>643</v>
      </c>
      <c r="AA28" s="45">
        <f t="shared" si="12"/>
        <v>0</v>
      </c>
      <c r="AB28" s="50">
        <v>0</v>
      </c>
      <c r="AC28" s="45">
        <f t="shared" si="13"/>
        <v>672</v>
      </c>
      <c r="AD28" s="45">
        <f t="shared" si="13"/>
        <v>661</v>
      </c>
      <c r="AE28" s="45">
        <f t="shared" si="19"/>
        <v>802</v>
      </c>
      <c r="AF28" s="45">
        <f t="shared" si="14"/>
        <v>654</v>
      </c>
      <c r="AG28" s="45">
        <f t="shared" si="20"/>
        <v>794</v>
      </c>
      <c r="AH28" s="45">
        <f t="shared" si="15"/>
        <v>643</v>
      </c>
      <c r="AI28" s="46">
        <f t="shared" si="21"/>
        <v>794</v>
      </c>
      <c r="AJ28" s="18"/>
      <c r="AK28" s="24">
        <f t="shared" si="1"/>
        <v>0</v>
      </c>
      <c r="AL28" s="47">
        <f t="shared" si="22"/>
        <v>-747</v>
      </c>
    </row>
    <row r="29" spans="1:38" x14ac:dyDescent="0.2">
      <c r="A29" s="67">
        <f t="shared" si="16"/>
        <v>36513</v>
      </c>
      <c r="B29" s="13">
        <v>1745</v>
      </c>
      <c r="C29" s="63">
        <v>1684</v>
      </c>
      <c r="D29" s="54">
        <f t="shared" si="2"/>
        <v>1684</v>
      </c>
      <c r="E29" s="37">
        <f t="shared" si="3"/>
        <v>275</v>
      </c>
      <c r="F29" s="99">
        <v>265</v>
      </c>
      <c r="G29" s="38">
        <f t="shared" si="4"/>
        <v>0</v>
      </c>
      <c r="H29" s="38">
        <v>0</v>
      </c>
      <c r="I29" s="103">
        <v>362</v>
      </c>
      <c r="J29" s="49">
        <f t="shared" si="4"/>
        <v>0</v>
      </c>
      <c r="K29" s="49">
        <v>0</v>
      </c>
      <c r="L29" s="38">
        <f t="shared" si="0"/>
        <v>275</v>
      </c>
      <c r="M29" s="38">
        <f t="shared" si="5"/>
        <v>627</v>
      </c>
      <c r="N29" s="39">
        <f t="shared" si="17"/>
        <v>2000</v>
      </c>
      <c r="O29" s="19"/>
      <c r="P29" s="41">
        <f t="shared" si="6"/>
        <v>413</v>
      </c>
      <c r="Q29" s="42">
        <f>400</f>
        <v>400</v>
      </c>
      <c r="R29" s="42">
        <f t="shared" si="7"/>
        <v>0</v>
      </c>
      <c r="S29" s="42">
        <v>0</v>
      </c>
      <c r="T29" s="42">
        <f t="shared" si="8"/>
        <v>400</v>
      </c>
      <c r="U29" s="43">
        <f t="shared" si="18"/>
        <v>400</v>
      </c>
      <c r="V29" s="19"/>
      <c r="W29" s="44">
        <f t="shared" si="9"/>
        <v>688</v>
      </c>
      <c r="X29" s="45">
        <f t="shared" si="10"/>
        <v>676</v>
      </c>
      <c r="Y29" s="45">
        <f t="shared" si="11"/>
        <v>669</v>
      </c>
      <c r="Z29" s="55">
        <v>657</v>
      </c>
      <c r="AA29" s="45">
        <f t="shared" si="12"/>
        <v>0</v>
      </c>
      <c r="AB29" s="50">
        <v>0</v>
      </c>
      <c r="AC29" s="45">
        <f t="shared" si="13"/>
        <v>688</v>
      </c>
      <c r="AD29" s="45">
        <f t="shared" si="13"/>
        <v>676</v>
      </c>
      <c r="AE29" s="45">
        <f t="shared" si="19"/>
        <v>802</v>
      </c>
      <c r="AF29" s="45">
        <f t="shared" si="14"/>
        <v>669</v>
      </c>
      <c r="AG29" s="45">
        <f t="shared" si="20"/>
        <v>794</v>
      </c>
      <c r="AH29" s="45">
        <f t="shared" si="15"/>
        <v>657</v>
      </c>
      <c r="AI29" s="46">
        <f t="shared" si="21"/>
        <v>794</v>
      </c>
      <c r="AJ29" s="18"/>
      <c r="AK29" s="24">
        <f t="shared" si="1"/>
        <v>0</v>
      </c>
      <c r="AL29" s="47">
        <f t="shared" si="22"/>
        <v>-747</v>
      </c>
    </row>
    <row r="30" spans="1:38" x14ac:dyDescent="0.2">
      <c r="A30" s="107">
        <f t="shared" si="16"/>
        <v>36514</v>
      </c>
      <c r="B30" s="13">
        <v>1806</v>
      </c>
      <c r="C30" s="63">
        <v>1787</v>
      </c>
      <c r="D30" s="54">
        <f t="shared" si="2"/>
        <v>1787</v>
      </c>
      <c r="E30" s="37">
        <f t="shared" si="3"/>
        <v>275</v>
      </c>
      <c r="F30" s="99">
        <v>265</v>
      </c>
      <c r="G30" s="38">
        <f t="shared" si="4"/>
        <v>0</v>
      </c>
      <c r="H30" s="38">
        <v>0</v>
      </c>
      <c r="I30" s="103">
        <v>362</v>
      </c>
      <c r="J30" s="49">
        <f t="shared" si="4"/>
        <v>0</v>
      </c>
      <c r="K30" s="49">
        <v>0</v>
      </c>
      <c r="L30" s="38">
        <f t="shared" si="0"/>
        <v>275</v>
      </c>
      <c r="M30" s="38">
        <f t="shared" si="5"/>
        <v>627</v>
      </c>
      <c r="N30" s="39">
        <f t="shared" si="17"/>
        <v>2000</v>
      </c>
      <c r="O30" s="19"/>
      <c r="P30" s="41">
        <f t="shared" si="6"/>
        <v>413</v>
      </c>
      <c r="Q30" s="42">
        <f>400</f>
        <v>400</v>
      </c>
      <c r="R30" s="42">
        <f t="shared" si="7"/>
        <v>0</v>
      </c>
      <c r="S30" s="42">
        <v>0</v>
      </c>
      <c r="T30" s="42">
        <f t="shared" si="8"/>
        <v>400</v>
      </c>
      <c r="U30" s="43">
        <f t="shared" si="18"/>
        <v>400</v>
      </c>
      <c r="V30" s="19"/>
      <c r="W30" s="44">
        <f t="shared" si="9"/>
        <v>796</v>
      </c>
      <c r="X30" s="45">
        <f t="shared" si="10"/>
        <v>782</v>
      </c>
      <c r="Y30" s="45">
        <f t="shared" si="11"/>
        <v>774</v>
      </c>
      <c r="Z30" s="55">
        <v>760</v>
      </c>
      <c r="AA30" s="45">
        <f t="shared" si="12"/>
        <v>0</v>
      </c>
      <c r="AB30" s="50">
        <v>0</v>
      </c>
      <c r="AC30" s="45">
        <f t="shared" si="13"/>
        <v>796</v>
      </c>
      <c r="AD30" s="45">
        <f t="shared" si="13"/>
        <v>782</v>
      </c>
      <c r="AE30" s="45">
        <f t="shared" si="19"/>
        <v>802</v>
      </c>
      <c r="AF30" s="45">
        <f t="shared" si="14"/>
        <v>774</v>
      </c>
      <c r="AG30" s="45">
        <f t="shared" si="20"/>
        <v>794</v>
      </c>
      <c r="AH30" s="45">
        <f t="shared" si="15"/>
        <v>760</v>
      </c>
      <c r="AI30" s="46">
        <f t="shared" si="21"/>
        <v>794</v>
      </c>
      <c r="AJ30" s="18"/>
      <c r="AK30" s="24">
        <f t="shared" si="1"/>
        <v>0</v>
      </c>
      <c r="AL30" s="47">
        <f t="shared" si="22"/>
        <v>-747</v>
      </c>
    </row>
    <row r="31" spans="1:38" x14ac:dyDescent="0.2">
      <c r="A31" s="67">
        <f t="shared" si="16"/>
        <v>36515</v>
      </c>
      <c r="B31" s="13">
        <v>1806</v>
      </c>
      <c r="C31" s="63">
        <v>2050</v>
      </c>
      <c r="D31" s="54">
        <f t="shared" si="2"/>
        <v>2050</v>
      </c>
      <c r="E31" s="37">
        <f t="shared" si="3"/>
        <v>528</v>
      </c>
      <c r="F31" s="99">
        <f>265+243</f>
        <v>508</v>
      </c>
      <c r="G31" s="38">
        <f t="shared" si="4"/>
        <v>0</v>
      </c>
      <c r="H31" s="38">
        <v>0</v>
      </c>
      <c r="I31" s="103">
        <v>362</v>
      </c>
      <c r="J31" s="49">
        <f t="shared" si="4"/>
        <v>0</v>
      </c>
      <c r="K31" s="49">
        <v>0</v>
      </c>
      <c r="L31" s="38">
        <f t="shared" si="0"/>
        <v>528</v>
      </c>
      <c r="M31" s="38">
        <f t="shared" si="5"/>
        <v>870</v>
      </c>
      <c r="N31" s="39">
        <f t="shared" si="17"/>
        <v>2000</v>
      </c>
      <c r="O31" s="19"/>
      <c r="P31" s="41">
        <f t="shared" si="6"/>
        <v>413</v>
      </c>
      <c r="Q31" s="42">
        <f>400</f>
        <v>400</v>
      </c>
      <c r="R31" s="42">
        <f t="shared" si="7"/>
        <v>0</v>
      </c>
      <c r="S31" s="42">
        <v>0</v>
      </c>
      <c r="T31" s="42">
        <f t="shared" si="8"/>
        <v>400</v>
      </c>
      <c r="U31" s="43">
        <f t="shared" si="18"/>
        <v>400</v>
      </c>
      <c r="V31" s="19"/>
      <c r="W31" s="44">
        <f t="shared" si="9"/>
        <v>816</v>
      </c>
      <c r="X31" s="45">
        <f t="shared" si="10"/>
        <v>802</v>
      </c>
      <c r="Y31" s="45">
        <f t="shared" si="11"/>
        <v>794</v>
      </c>
      <c r="Z31" s="55">
        <v>780</v>
      </c>
      <c r="AA31" s="45">
        <f t="shared" si="12"/>
        <v>0</v>
      </c>
      <c r="AB31" s="50">
        <v>0</v>
      </c>
      <c r="AC31" s="45">
        <f t="shared" si="13"/>
        <v>816</v>
      </c>
      <c r="AD31" s="45">
        <f t="shared" si="13"/>
        <v>802</v>
      </c>
      <c r="AE31" s="45">
        <f t="shared" si="19"/>
        <v>802</v>
      </c>
      <c r="AF31" s="45">
        <f t="shared" si="14"/>
        <v>794</v>
      </c>
      <c r="AG31" s="45">
        <f t="shared" si="20"/>
        <v>794</v>
      </c>
      <c r="AH31" s="45">
        <f t="shared" si="15"/>
        <v>780</v>
      </c>
      <c r="AI31" s="46">
        <f t="shared" si="21"/>
        <v>794</v>
      </c>
      <c r="AJ31" s="18"/>
      <c r="AK31" s="24">
        <f t="shared" si="1"/>
        <v>0</v>
      </c>
      <c r="AL31" s="47">
        <f t="shared" si="22"/>
        <v>-747</v>
      </c>
    </row>
    <row r="32" spans="1:38" x14ac:dyDescent="0.2">
      <c r="A32" s="67">
        <f t="shared" si="16"/>
        <v>36516</v>
      </c>
      <c r="B32" s="13">
        <v>1806</v>
      </c>
      <c r="C32" s="63">
        <v>2255</v>
      </c>
      <c r="D32" s="54">
        <f t="shared" si="2"/>
        <v>2255</v>
      </c>
      <c r="E32" s="37">
        <f t="shared" si="3"/>
        <v>741</v>
      </c>
      <c r="F32" s="99">
        <v>713</v>
      </c>
      <c r="G32" s="38">
        <f t="shared" si="4"/>
        <v>0</v>
      </c>
      <c r="H32" s="38">
        <v>0</v>
      </c>
      <c r="I32" s="103">
        <v>362</v>
      </c>
      <c r="J32" s="49">
        <f t="shared" si="4"/>
        <v>0</v>
      </c>
      <c r="K32" s="49">
        <v>0</v>
      </c>
      <c r="L32" s="38">
        <f t="shared" si="0"/>
        <v>741</v>
      </c>
      <c r="M32" s="38">
        <f t="shared" si="5"/>
        <v>1075</v>
      </c>
      <c r="N32" s="39">
        <f t="shared" si="17"/>
        <v>2000</v>
      </c>
      <c r="O32" s="19"/>
      <c r="P32" s="41">
        <f t="shared" si="6"/>
        <v>413</v>
      </c>
      <c r="Q32" s="42">
        <f>400</f>
        <v>400</v>
      </c>
      <c r="R32" s="42">
        <f t="shared" si="7"/>
        <v>0</v>
      </c>
      <c r="S32" s="42">
        <v>0</v>
      </c>
      <c r="T32" s="42">
        <f t="shared" si="8"/>
        <v>400</v>
      </c>
      <c r="U32" s="43">
        <f t="shared" si="18"/>
        <v>400</v>
      </c>
      <c r="V32" s="19"/>
      <c r="W32" s="44">
        <f t="shared" si="9"/>
        <v>816</v>
      </c>
      <c r="X32" s="45">
        <f t="shared" si="10"/>
        <v>802</v>
      </c>
      <c r="Y32" s="45">
        <f t="shared" si="11"/>
        <v>794</v>
      </c>
      <c r="Z32" s="55">
        <v>780</v>
      </c>
      <c r="AA32" s="45">
        <f t="shared" si="12"/>
        <v>0</v>
      </c>
      <c r="AB32" s="50">
        <v>0</v>
      </c>
      <c r="AC32" s="45">
        <f t="shared" si="13"/>
        <v>816</v>
      </c>
      <c r="AD32" s="45">
        <f t="shared" si="13"/>
        <v>802</v>
      </c>
      <c r="AE32" s="45">
        <f t="shared" si="19"/>
        <v>802</v>
      </c>
      <c r="AF32" s="45">
        <f t="shared" si="14"/>
        <v>794</v>
      </c>
      <c r="AG32" s="45">
        <f t="shared" si="20"/>
        <v>794</v>
      </c>
      <c r="AH32" s="45">
        <f t="shared" si="15"/>
        <v>780</v>
      </c>
      <c r="AI32" s="46">
        <f t="shared" si="21"/>
        <v>794</v>
      </c>
      <c r="AJ32" s="18"/>
      <c r="AK32" s="24">
        <f t="shared" si="1"/>
        <v>0</v>
      </c>
      <c r="AL32" s="47">
        <f t="shared" si="22"/>
        <v>-747</v>
      </c>
    </row>
    <row r="33" spans="1:38" x14ac:dyDescent="0.2">
      <c r="A33" s="67">
        <f t="shared" si="16"/>
        <v>36517</v>
      </c>
      <c r="B33" s="13">
        <v>1806</v>
      </c>
      <c r="C33" s="63">
        <v>2308</v>
      </c>
      <c r="D33" s="54">
        <f t="shared" si="2"/>
        <v>2308</v>
      </c>
      <c r="E33" s="37">
        <f t="shared" si="3"/>
        <v>796</v>
      </c>
      <c r="F33" s="99">
        <v>766</v>
      </c>
      <c r="G33" s="38">
        <f t="shared" si="4"/>
        <v>0</v>
      </c>
      <c r="H33" s="38">
        <v>0</v>
      </c>
      <c r="I33" s="103">
        <v>362</v>
      </c>
      <c r="J33" s="49">
        <f t="shared" si="4"/>
        <v>0</v>
      </c>
      <c r="K33" s="49">
        <v>0</v>
      </c>
      <c r="L33" s="38">
        <f t="shared" si="0"/>
        <v>796</v>
      </c>
      <c r="M33" s="38">
        <f t="shared" si="5"/>
        <v>1128</v>
      </c>
      <c r="N33" s="39">
        <f t="shared" si="17"/>
        <v>2000</v>
      </c>
      <c r="O33" s="19"/>
      <c r="P33" s="41">
        <f t="shared" si="6"/>
        <v>413</v>
      </c>
      <c r="Q33" s="42">
        <f>400</f>
        <v>400</v>
      </c>
      <c r="R33" s="42">
        <f t="shared" si="7"/>
        <v>0</v>
      </c>
      <c r="S33" s="42">
        <v>0</v>
      </c>
      <c r="T33" s="42">
        <f t="shared" si="8"/>
        <v>400</v>
      </c>
      <c r="U33" s="43">
        <f t="shared" si="18"/>
        <v>400</v>
      </c>
      <c r="V33" s="19"/>
      <c r="W33" s="44">
        <f t="shared" si="9"/>
        <v>816</v>
      </c>
      <c r="X33" s="45">
        <f t="shared" si="10"/>
        <v>802</v>
      </c>
      <c r="Y33" s="45">
        <f t="shared" si="11"/>
        <v>794</v>
      </c>
      <c r="Z33" s="55">
        <v>780</v>
      </c>
      <c r="AA33" s="45">
        <f t="shared" si="12"/>
        <v>0</v>
      </c>
      <c r="AB33" s="50">
        <v>0</v>
      </c>
      <c r="AC33" s="45">
        <f t="shared" si="13"/>
        <v>816</v>
      </c>
      <c r="AD33" s="45">
        <f t="shared" si="13"/>
        <v>802</v>
      </c>
      <c r="AE33" s="45">
        <f t="shared" si="19"/>
        <v>802</v>
      </c>
      <c r="AF33" s="45">
        <f t="shared" si="14"/>
        <v>794</v>
      </c>
      <c r="AG33" s="45">
        <f t="shared" si="20"/>
        <v>794</v>
      </c>
      <c r="AH33" s="45">
        <f t="shared" si="15"/>
        <v>780</v>
      </c>
      <c r="AI33" s="46">
        <f t="shared" si="21"/>
        <v>794</v>
      </c>
      <c r="AJ33" s="18"/>
      <c r="AK33" s="24">
        <f t="shared" si="1"/>
        <v>0</v>
      </c>
      <c r="AL33" s="47">
        <f t="shared" si="22"/>
        <v>-747</v>
      </c>
    </row>
    <row r="34" spans="1:38" x14ac:dyDescent="0.2">
      <c r="A34" s="67">
        <f t="shared" si="16"/>
        <v>36518</v>
      </c>
      <c r="B34" s="13">
        <v>1664</v>
      </c>
      <c r="C34" s="63">
        <v>2012</v>
      </c>
      <c r="D34" s="54">
        <f t="shared" si="2"/>
        <v>2012</v>
      </c>
      <c r="E34" s="37">
        <f t="shared" si="3"/>
        <v>489</v>
      </c>
      <c r="F34" s="99">
        <v>470</v>
      </c>
      <c r="G34" s="38">
        <f t="shared" si="4"/>
        <v>0</v>
      </c>
      <c r="H34" s="38">
        <v>0</v>
      </c>
      <c r="I34" s="103">
        <v>362</v>
      </c>
      <c r="J34" s="49">
        <f t="shared" si="4"/>
        <v>0</v>
      </c>
      <c r="K34" s="49">
        <v>0</v>
      </c>
      <c r="L34" s="38">
        <f t="shared" si="0"/>
        <v>489</v>
      </c>
      <c r="M34" s="38">
        <f t="shared" si="5"/>
        <v>832</v>
      </c>
      <c r="N34" s="39">
        <f t="shared" si="17"/>
        <v>2000</v>
      </c>
      <c r="O34" s="19"/>
      <c r="P34" s="41">
        <f t="shared" si="6"/>
        <v>413</v>
      </c>
      <c r="Q34" s="42">
        <f>400</f>
        <v>400</v>
      </c>
      <c r="R34" s="42">
        <f t="shared" si="7"/>
        <v>0</v>
      </c>
      <c r="S34" s="42">
        <v>0</v>
      </c>
      <c r="T34" s="42">
        <f t="shared" si="8"/>
        <v>400</v>
      </c>
      <c r="U34" s="43">
        <f t="shared" si="18"/>
        <v>400</v>
      </c>
      <c r="V34" s="19"/>
      <c r="W34" s="44">
        <f t="shared" si="9"/>
        <v>816</v>
      </c>
      <c r="X34" s="45">
        <f t="shared" si="10"/>
        <v>802</v>
      </c>
      <c r="Y34" s="45">
        <f t="shared" si="11"/>
        <v>794</v>
      </c>
      <c r="Z34" s="55">
        <v>780</v>
      </c>
      <c r="AA34" s="45">
        <f t="shared" si="12"/>
        <v>0</v>
      </c>
      <c r="AB34" s="50">
        <v>0</v>
      </c>
      <c r="AC34" s="45">
        <f t="shared" si="13"/>
        <v>816</v>
      </c>
      <c r="AD34" s="45">
        <f t="shared" si="13"/>
        <v>802</v>
      </c>
      <c r="AE34" s="45">
        <f t="shared" si="19"/>
        <v>802</v>
      </c>
      <c r="AF34" s="45">
        <f t="shared" si="14"/>
        <v>794</v>
      </c>
      <c r="AG34" s="45">
        <f t="shared" si="20"/>
        <v>794</v>
      </c>
      <c r="AH34" s="45">
        <f t="shared" si="15"/>
        <v>780</v>
      </c>
      <c r="AI34" s="46">
        <f t="shared" si="21"/>
        <v>794</v>
      </c>
      <c r="AJ34" s="18"/>
      <c r="AK34" s="24">
        <f t="shared" si="1"/>
        <v>0</v>
      </c>
      <c r="AL34" s="47">
        <f t="shared" si="22"/>
        <v>-747</v>
      </c>
    </row>
    <row r="35" spans="1:38" x14ac:dyDescent="0.2">
      <c r="A35" s="67">
        <f t="shared" si="16"/>
        <v>36519</v>
      </c>
      <c r="B35" s="13">
        <v>1664</v>
      </c>
      <c r="C35" s="63">
        <v>1625</v>
      </c>
      <c r="D35" s="54">
        <f t="shared" si="2"/>
        <v>1625</v>
      </c>
      <c r="E35" s="37">
        <f t="shared" si="3"/>
        <v>275</v>
      </c>
      <c r="F35" s="99">
        <v>265</v>
      </c>
      <c r="G35" s="38">
        <f t="shared" si="4"/>
        <v>0</v>
      </c>
      <c r="H35" s="38">
        <v>0</v>
      </c>
      <c r="I35" s="103">
        <v>362</v>
      </c>
      <c r="J35" s="49">
        <f t="shared" si="4"/>
        <v>0</v>
      </c>
      <c r="K35" s="49">
        <v>0</v>
      </c>
      <c r="L35" s="38">
        <f t="shared" si="0"/>
        <v>275</v>
      </c>
      <c r="M35" s="38">
        <f t="shared" si="5"/>
        <v>627</v>
      </c>
      <c r="N35" s="39">
        <f t="shared" si="17"/>
        <v>2000</v>
      </c>
      <c r="O35" s="19"/>
      <c r="P35" s="41">
        <f t="shared" si="6"/>
        <v>413</v>
      </c>
      <c r="Q35" s="42">
        <f>400</f>
        <v>400</v>
      </c>
      <c r="R35" s="42">
        <f t="shared" si="7"/>
        <v>0</v>
      </c>
      <c r="S35" s="42">
        <v>0</v>
      </c>
      <c r="T35" s="42">
        <f t="shared" si="8"/>
        <v>400</v>
      </c>
      <c r="U35" s="43">
        <f t="shared" si="18"/>
        <v>400</v>
      </c>
      <c r="V35" s="19"/>
      <c r="W35" s="44">
        <f t="shared" si="9"/>
        <v>626</v>
      </c>
      <c r="X35" s="45">
        <f t="shared" si="10"/>
        <v>615</v>
      </c>
      <c r="Y35" s="45">
        <f t="shared" si="11"/>
        <v>609</v>
      </c>
      <c r="Z35" s="55">
        <v>598</v>
      </c>
      <c r="AA35" s="45">
        <f t="shared" si="12"/>
        <v>0</v>
      </c>
      <c r="AB35" s="50">
        <v>0</v>
      </c>
      <c r="AC35" s="45">
        <f t="shared" si="13"/>
        <v>626</v>
      </c>
      <c r="AD35" s="45">
        <f t="shared" si="13"/>
        <v>615</v>
      </c>
      <c r="AE35" s="45">
        <f t="shared" si="19"/>
        <v>802</v>
      </c>
      <c r="AF35" s="45">
        <f t="shared" si="14"/>
        <v>609</v>
      </c>
      <c r="AG35" s="45">
        <f t="shared" si="20"/>
        <v>794</v>
      </c>
      <c r="AH35" s="45">
        <f t="shared" si="15"/>
        <v>598</v>
      </c>
      <c r="AI35" s="46">
        <f t="shared" si="21"/>
        <v>794</v>
      </c>
      <c r="AJ35" s="18"/>
      <c r="AK35" s="24">
        <f t="shared" si="1"/>
        <v>0</v>
      </c>
      <c r="AL35" s="47">
        <f t="shared" si="22"/>
        <v>-747</v>
      </c>
    </row>
    <row r="36" spans="1:38" x14ac:dyDescent="0.2">
      <c r="A36" s="67">
        <f t="shared" si="16"/>
        <v>36520</v>
      </c>
      <c r="B36" s="13">
        <v>1745</v>
      </c>
      <c r="C36" s="63">
        <v>1593</v>
      </c>
      <c r="D36" s="54">
        <f t="shared" si="2"/>
        <v>1593</v>
      </c>
      <c r="E36" s="37">
        <f t="shared" si="3"/>
        <v>275</v>
      </c>
      <c r="F36" s="99">
        <v>265</v>
      </c>
      <c r="G36" s="38">
        <f t="shared" si="4"/>
        <v>0</v>
      </c>
      <c r="H36" s="38">
        <v>0</v>
      </c>
      <c r="I36" s="103">
        <v>362</v>
      </c>
      <c r="J36" s="49">
        <f t="shared" si="4"/>
        <v>0</v>
      </c>
      <c r="K36" s="49">
        <v>0</v>
      </c>
      <c r="L36" s="38">
        <f t="shared" si="0"/>
        <v>275</v>
      </c>
      <c r="M36" s="38">
        <f t="shared" si="5"/>
        <v>627</v>
      </c>
      <c r="N36" s="39">
        <f t="shared" si="17"/>
        <v>2000</v>
      </c>
      <c r="O36" s="19"/>
      <c r="P36" s="41">
        <f t="shared" si="6"/>
        <v>413</v>
      </c>
      <c r="Q36" s="42">
        <f>400</f>
        <v>400</v>
      </c>
      <c r="R36" s="42">
        <f t="shared" si="7"/>
        <v>0</v>
      </c>
      <c r="S36" s="42">
        <v>0</v>
      </c>
      <c r="T36" s="42">
        <f t="shared" si="8"/>
        <v>400</v>
      </c>
      <c r="U36" s="43">
        <f t="shared" si="18"/>
        <v>400</v>
      </c>
      <c r="V36" s="19"/>
      <c r="W36" s="44">
        <f t="shared" si="9"/>
        <v>592</v>
      </c>
      <c r="X36" s="45">
        <f t="shared" si="10"/>
        <v>582</v>
      </c>
      <c r="Y36" s="45">
        <f t="shared" si="11"/>
        <v>576</v>
      </c>
      <c r="Z36" s="55">
        <v>566</v>
      </c>
      <c r="AA36" s="45">
        <f t="shared" si="12"/>
        <v>0</v>
      </c>
      <c r="AB36" s="50">
        <v>0</v>
      </c>
      <c r="AC36" s="45">
        <f t="shared" si="13"/>
        <v>592</v>
      </c>
      <c r="AD36" s="45">
        <f t="shared" si="13"/>
        <v>582</v>
      </c>
      <c r="AE36" s="45">
        <f t="shared" si="19"/>
        <v>802</v>
      </c>
      <c r="AF36" s="45">
        <f t="shared" si="14"/>
        <v>576</v>
      </c>
      <c r="AG36" s="45">
        <f t="shared" si="20"/>
        <v>794</v>
      </c>
      <c r="AH36" s="45">
        <f t="shared" si="15"/>
        <v>566</v>
      </c>
      <c r="AI36" s="46">
        <f t="shared" si="21"/>
        <v>794</v>
      </c>
      <c r="AJ36" s="18"/>
      <c r="AK36" s="24">
        <f t="shared" si="1"/>
        <v>0</v>
      </c>
      <c r="AL36" s="47">
        <f t="shared" si="22"/>
        <v>-747</v>
      </c>
    </row>
    <row r="37" spans="1:38" x14ac:dyDescent="0.2">
      <c r="A37" s="67">
        <f t="shared" si="16"/>
        <v>36521</v>
      </c>
      <c r="B37" s="13">
        <v>1806</v>
      </c>
      <c r="C37" s="63">
        <v>1762</v>
      </c>
      <c r="D37" s="54">
        <f t="shared" si="2"/>
        <v>1762</v>
      </c>
      <c r="E37" s="37">
        <f t="shared" si="3"/>
        <v>275</v>
      </c>
      <c r="F37" s="99">
        <v>265</v>
      </c>
      <c r="G37" s="38">
        <f t="shared" si="4"/>
        <v>0</v>
      </c>
      <c r="H37" s="38">
        <v>0</v>
      </c>
      <c r="I37" s="103">
        <v>362</v>
      </c>
      <c r="J37" s="49">
        <f t="shared" si="4"/>
        <v>0</v>
      </c>
      <c r="K37" s="49">
        <v>0</v>
      </c>
      <c r="L37" s="38">
        <f t="shared" si="0"/>
        <v>275</v>
      </c>
      <c r="M37" s="38">
        <f t="shared" si="5"/>
        <v>627</v>
      </c>
      <c r="N37" s="39">
        <f t="shared" si="17"/>
        <v>2000</v>
      </c>
      <c r="O37" s="19"/>
      <c r="P37" s="41">
        <f t="shared" si="6"/>
        <v>413</v>
      </c>
      <c r="Q37" s="42">
        <f>400</f>
        <v>400</v>
      </c>
      <c r="R37" s="42">
        <f t="shared" si="7"/>
        <v>0</v>
      </c>
      <c r="S37" s="42">
        <v>0</v>
      </c>
      <c r="T37" s="42">
        <f t="shared" si="8"/>
        <v>400</v>
      </c>
      <c r="U37" s="43">
        <f t="shared" si="18"/>
        <v>400</v>
      </c>
      <c r="V37" s="19"/>
      <c r="W37" s="44">
        <f t="shared" si="9"/>
        <v>769</v>
      </c>
      <c r="X37" s="45">
        <f t="shared" si="10"/>
        <v>756</v>
      </c>
      <c r="Y37" s="45">
        <f t="shared" si="11"/>
        <v>748</v>
      </c>
      <c r="Z37" s="55">
        <v>735</v>
      </c>
      <c r="AA37" s="45">
        <f t="shared" si="12"/>
        <v>0</v>
      </c>
      <c r="AB37" s="50">
        <v>0</v>
      </c>
      <c r="AC37" s="45">
        <f t="shared" si="13"/>
        <v>769</v>
      </c>
      <c r="AD37" s="45">
        <f t="shared" si="13"/>
        <v>756</v>
      </c>
      <c r="AE37" s="45">
        <f t="shared" si="19"/>
        <v>802</v>
      </c>
      <c r="AF37" s="45">
        <f t="shared" si="14"/>
        <v>748</v>
      </c>
      <c r="AG37" s="45">
        <f t="shared" si="20"/>
        <v>794</v>
      </c>
      <c r="AH37" s="45">
        <f t="shared" si="15"/>
        <v>735</v>
      </c>
      <c r="AI37" s="46">
        <f t="shared" si="21"/>
        <v>794</v>
      </c>
      <c r="AJ37" s="18"/>
      <c r="AK37" s="24">
        <f t="shared" si="1"/>
        <v>0</v>
      </c>
      <c r="AL37" s="47">
        <f t="shared" si="22"/>
        <v>-747</v>
      </c>
    </row>
    <row r="38" spans="1:38" x14ac:dyDescent="0.2">
      <c r="A38" s="67">
        <f t="shared" si="16"/>
        <v>36522</v>
      </c>
      <c r="B38" s="13">
        <v>1806</v>
      </c>
      <c r="C38" s="63">
        <v>1748</v>
      </c>
      <c r="D38" s="54">
        <f t="shared" si="2"/>
        <v>1748</v>
      </c>
      <c r="E38" s="37">
        <f t="shared" si="3"/>
        <v>275</v>
      </c>
      <c r="F38" s="99">
        <v>265</v>
      </c>
      <c r="G38" s="38">
        <f t="shared" si="4"/>
        <v>0</v>
      </c>
      <c r="H38" s="38">
        <v>0</v>
      </c>
      <c r="I38" s="103">
        <v>362</v>
      </c>
      <c r="J38" s="49">
        <f t="shared" si="4"/>
        <v>0</v>
      </c>
      <c r="K38" s="49">
        <v>0</v>
      </c>
      <c r="L38" s="38">
        <f t="shared" si="0"/>
        <v>275</v>
      </c>
      <c r="M38" s="38">
        <f t="shared" si="5"/>
        <v>627</v>
      </c>
      <c r="N38" s="39">
        <f t="shared" si="17"/>
        <v>2000</v>
      </c>
      <c r="O38" s="19"/>
      <c r="P38" s="41">
        <f t="shared" si="6"/>
        <v>413</v>
      </c>
      <c r="Q38" s="42">
        <f>400</f>
        <v>400</v>
      </c>
      <c r="R38" s="42">
        <f t="shared" si="7"/>
        <v>0</v>
      </c>
      <c r="S38" s="42">
        <v>0</v>
      </c>
      <c r="T38" s="42">
        <f t="shared" si="8"/>
        <v>400</v>
      </c>
      <c r="U38" s="43">
        <f t="shared" si="18"/>
        <v>400</v>
      </c>
      <c r="V38" s="19"/>
      <c r="W38" s="44">
        <f t="shared" si="9"/>
        <v>754</v>
      </c>
      <c r="X38" s="45">
        <f t="shared" si="10"/>
        <v>741</v>
      </c>
      <c r="Y38" s="45">
        <f t="shared" si="11"/>
        <v>734</v>
      </c>
      <c r="Z38" s="55">
        <v>721</v>
      </c>
      <c r="AA38" s="45">
        <f t="shared" si="12"/>
        <v>0</v>
      </c>
      <c r="AB38" s="50">
        <v>0</v>
      </c>
      <c r="AC38" s="45">
        <f t="shared" si="13"/>
        <v>754</v>
      </c>
      <c r="AD38" s="45">
        <f t="shared" si="13"/>
        <v>741</v>
      </c>
      <c r="AE38" s="45">
        <f t="shared" si="19"/>
        <v>802</v>
      </c>
      <c r="AF38" s="45">
        <f t="shared" si="14"/>
        <v>734</v>
      </c>
      <c r="AG38" s="45">
        <f t="shared" si="20"/>
        <v>794</v>
      </c>
      <c r="AH38" s="45">
        <f t="shared" si="15"/>
        <v>721</v>
      </c>
      <c r="AI38" s="46">
        <f t="shared" si="21"/>
        <v>794</v>
      </c>
      <c r="AJ38" s="18"/>
      <c r="AK38" s="24">
        <f t="shared" si="1"/>
        <v>0</v>
      </c>
      <c r="AL38" s="47">
        <f t="shared" si="22"/>
        <v>-747</v>
      </c>
    </row>
    <row r="39" spans="1:38" x14ac:dyDescent="0.2">
      <c r="A39" s="67">
        <f t="shared" si="16"/>
        <v>36523</v>
      </c>
      <c r="B39" s="13">
        <v>1806</v>
      </c>
      <c r="C39" s="63">
        <v>1598</v>
      </c>
      <c r="D39" s="54">
        <f t="shared" si="2"/>
        <v>1598</v>
      </c>
      <c r="E39" s="37">
        <f t="shared" si="3"/>
        <v>275</v>
      </c>
      <c r="F39" s="99">
        <v>265</v>
      </c>
      <c r="G39" s="38">
        <f t="shared" si="4"/>
        <v>0</v>
      </c>
      <c r="H39" s="38">
        <v>0</v>
      </c>
      <c r="I39" s="103">
        <v>362</v>
      </c>
      <c r="J39" s="49">
        <f t="shared" si="4"/>
        <v>0</v>
      </c>
      <c r="K39" s="49">
        <v>0</v>
      </c>
      <c r="L39" s="38">
        <f t="shared" si="0"/>
        <v>275</v>
      </c>
      <c r="M39" s="38">
        <f t="shared" si="5"/>
        <v>627</v>
      </c>
      <c r="N39" s="39">
        <f t="shared" si="17"/>
        <v>2000</v>
      </c>
      <c r="O39" s="19"/>
      <c r="P39" s="41">
        <f t="shared" si="6"/>
        <v>413</v>
      </c>
      <c r="Q39" s="42">
        <f>400</f>
        <v>400</v>
      </c>
      <c r="R39" s="42">
        <f t="shared" si="7"/>
        <v>0</v>
      </c>
      <c r="S39" s="42">
        <v>0</v>
      </c>
      <c r="T39" s="42">
        <f t="shared" si="8"/>
        <v>400</v>
      </c>
      <c r="U39" s="43">
        <f t="shared" si="18"/>
        <v>400</v>
      </c>
      <c r="V39" s="19"/>
      <c r="W39" s="44">
        <f t="shared" si="9"/>
        <v>597</v>
      </c>
      <c r="X39" s="45">
        <f t="shared" si="10"/>
        <v>587</v>
      </c>
      <c r="Y39" s="45">
        <f t="shared" si="11"/>
        <v>581</v>
      </c>
      <c r="Z39" s="55">
        <v>571</v>
      </c>
      <c r="AA39" s="45">
        <f t="shared" si="12"/>
        <v>0</v>
      </c>
      <c r="AB39" s="50">
        <v>0</v>
      </c>
      <c r="AC39" s="45">
        <f t="shared" si="13"/>
        <v>597</v>
      </c>
      <c r="AD39" s="45">
        <f t="shared" si="13"/>
        <v>587</v>
      </c>
      <c r="AE39" s="45">
        <f t="shared" si="19"/>
        <v>802</v>
      </c>
      <c r="AF39" s="45">
        <f t="shared" si="14"/>
        <v>581</v>
      </c>
      <c r="AG39" s="45">
        <f t="shared" si="20"/>
        <v>794</v>
      </c>
      <c r="AH39" s="45">
        <f t="shared" si="15"/>
        <v>571</v>
      </c>
      <c r="AI39" s="46">
        <f t="shared" si="21"/>
        <v>794</v>
      </c>
      <c r="AJ39" s="18"/>
      <c r="AK39" s="24">
        <f t="shared" si="1"/>
        <v>0</v>
      </c>
      <c r="AL39" s="47">
        <f t="shared" si="22"/>
        <v>-747</v>
      </c>
    </row>
    <row r="40" spans="1:38" x14ac:dyDescent="0.2">
      <c r="A40" s="67">
        <f t="shared" si="16"/>
        <v>36524</v>
      </c>
      <c r="B40" s="13">
        <v>1806</v>
      </c>
      <c r="C40" s="65">
        <v>1516</v>
      </c>
      <c r="D40" s="54">
        <f t="shared" si="2"/>
        <v>1516</v>
      </c>
      <c r="E40" s="37">
        <f t="shared" si="3"/>
        <v>275</v>
      </c>
      <c r="F40" s="99">
        <v>265</v>
      </c>
      <c r="G40" s="38">
        <f t="shared" si="4"/>
        <v>0</v>
      </c>
      <c r="H40" s="38">
        <v>0</v>
      </c>
      <c r="I40" s="103">
        <v>362</v>
      </c>
      <c r="J40" s="49">
        <f t="shared" si="4"/>
        <v>0</v>
      </c>
      <c r="K40" s="49">
        <v>0</v>
      </c>
      <c r="L40" s="38">
        <f t="shared" si="0"/>
        <v>275</v>
      </c>
      <c r="M40" s="38">
        <f t="shared" si="5"/>
        <v>627</v>
      </c>
      <c r="N40" s="39">
        <f t="shared" si="17"/>
        <v>2000</v>
      </c>
      <c r="O40" s="19"/>
      <c r="P40" s="41">
        <f t="shared" si="6"/>
        <v>413</v>
      </c>
      <c r="Q40" s="42">
        <f>400</f>
        <v>400</v>
      </c>
      <c r="R40" s="42">
        <f t="shared" si="7"/>
        <v>0</v>
      </c>
      <c r="S40" s="42">
        <v>0</v>
      </c>
      <c r="T40" s="42">
        <f t="shared" si="8"/>
        <v>400</v>
      </c>
      <c r="U40" s="43">
        <f t="shared" si="18"/>
        <v>400</v>
      </c>
      <c r="V40" s="19"/>
      <c r="W40" s="44">
        <f t="shared" si="9"/>
        <v>512</v>
      </c>
      <c r="X40" s="45">
        <f t="shared" si="10"/>
        <v>503</v>
      </c>
      <c r="Y40" s="45">
        <f t="shared" si="11"/>
        <v>498</v>
      </c>
      <c r="Z40" s="55">
        <v>489</v>
      </c>
      <c r="AA40" s="45">
        <f t="shared" si="12"/>
        <v>0</v>
      </c>
      <c r="AB40" s="50">
        <v>0</v>
      </c>
      <c r="AC40" s="45">
        <f t="shared" si="13"/>
        <v>512</v>
      </c>
      <c r="AD40" s="45">
        <f t="shared" si="13"/>
        <v>503</v>
      </c>
      <c r="AE40" s="45">
        <f t="shared" si="19"/>
        <v>802</v>
      </c>
      <c r="AF40" s="45">
        <f t="shared" si="14"/>
        <v>498</v>
      </c>
      <c r="AG40" s="45">
        <f t="shared" si="20"/>
        <v>794</v>
      </c>
      <c r="AH40" s="45">
        <f t="shared" si="15"/>
        <v>489</v>
      </c>
      <c r="AI40" s="46">
        <f t="shared" si="21"/>
        <v>794</v>
      </c>
      <c r="AJ40" s="18"/>
      <c r="AK40" s="24">
        <f t="shared" si="1"/>
        <v>0</v>
      </c>
      <c r="AL40" s="47">
        <f t="shared" si="22"/>
        <v>-747</v>
      </c>
    </row>
    <row r="41" spans="1:38" x14ac:dyDescent="0.2">
      <c r="A41" s="67">
        <f>A40+1</f>
        <v>36525</v>
      </c>
      <c r="B41" s="13">
        <v>1664</v>
      </c>
      <c r="C41" s="65">
        <v>1496</v>
      </c>
      <c r="D41" s="54">
        <f>F41+Q41+Z41+I41</f>
        <v>1496</v>
      </c>
      <c r="E41" s="37">
        <f>ROUND(F41/0.962,0)</f>
        <v>275</v>
      </c>
      <c r="F41" s="99">
        <v>265</v>
      </c>
      <c r="G41" s="38">
        <f>ROUND(H41/0.984,0)</f>
        <v>0</v>
      </c>
      <c r="H41" s="38">
        <v>0</v>
      </c>
      <c r="I41" s="103">
        <v>362</v>
      </c>
      <c r="J41" s="49">
        <f>ROUND(K41/0.984,0)</f>
        <v>0</v>
      </c>
      <c r="K41" s="49">
        <v>0</v>
      </c>
      <c r="L41" s="38">
        <f t="shared" si="0"/>
        <v>275</v>
      </c>
      <c r="M41" s="38">
        <f t="shared" si="5"/>
        <v>627</v>
      </c>
      <c r="N41" s="39">
        <f>N40</f>
        <v>2000</v>
      </c>
      <c r="O41" s="19"/>
      <c r="P41" s="41">
        <f>ROUND(Q41/0.9691,0)</f>
        <v>413</v>
      </c>
      <c r="Q41" s="42">
        <f>400</f>
        <v>400</v>
      </c>
      <c r="R41" s="42">
        <f>ROUND(S41/0.99,0)</f>
        <v>0</v>
      </c>
      <c r="S41" s="42">
        <v>0</v>
      </c>
      <c r="T41" s="42">
        <f>Q41+S41</f>
        <v>400</v>
      </c>
      <c r="U41" s="43">
        <f>U40</f>
        <v>400</v>
      </c>
      <c r="V41" s="19"/>
      <c r="W41" s="44">
        <f>ROUND(X41/0.983,0)</f>
        <v>490</v>
      </c>
      <c r="X41" s="45">
        <f>ROUND(Y41/0.99,0)</f>
        <v>482</v>
      </c>
      <c r="Y41" s="45">
        <f>ROUND(Z41/0.9825,0)</f>
        <v>477</v>
      </c>
      <c r="Z41" s="55">
        <v>469</v>
      </c>
      <c r="AA41" s="45">
        <f>ROUND(AB41/0.9905,0)</f>
        <v>0</v>
      </c>
      <c r="AB41" s="50">
        <v>0</v>
      </c>
      <c r="AC41" s="45">
        <f>W41+AA41</f>
        <v>490</v>
      </c>
      <c r="AD41" s="45">
        <f>X41+AB41</f>
        <v>482</v>
      </c>
      <c r="AE41" s="45">
        <f>AE40</f>
        <v>802</v>
      </c>
      <c r="AF41" s="45">
        <f>Y41</f>
        <v>477</v>
      </c>
      <c r="AG41" s="45">
        <f>AG40</f>
        <v>794</v>
      </c>
      <c r="AH41" s="45">
        <f>Z41</f>
        <v>469</v>
      </c>
      <c r="AI41" s="46">
        <f>AI40</f>
        <v>794</v>
      </c>
      <c r="AJ41" s="18"/>
      <c r="AK41" s="24">
        <f>H41+S41+AB41</f>
        <v>0</v>
      </c>
      <c r="AL41" s="47">
        <f>AL40</f>
        <v>-747</v>
      </c>
    </row>
    <row r="42" spans="1:38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">
      <c r="A43" s="57" t="s">
        <v>20</v>
      </c>
      <c r="B43" s="58">
        <f>SUM(B11:B42)</f>
        <v>54065</v>
      </c>
      <c r="C43" s="59">
        <f>SUM(C11:C42)</f>
        <v>47736</v>
      </c>
      <c r="D43" s="60">
        <f>SUM(D11:D42)</f>
        <v>47736</v>
      </c>
      <c r="E43" s="58"/>
      <c r="F43" s="59">
        <f>SUM(F11:F42)</f>
        <v>9612</v>
      </c>
      <c r="G43" s="59"/>
      <c r="H43" s="59">
        <f>SUM(H11:H42)</f>
        <v>0</v>
      </c>
      <c r="I43" s="59">
        <f>SUM(I11:I42)</f>
        <v>11222</v>
      </c>
      <c r="J43" s="59"/>
      <c r="K43" s="59">
        <f>SUM(K11:K42)</f>
        <v>0</v>
      </c>
      <c r="L43" s="59">
        <f>SUM(L11:L42)</f>
        <v>9979</v>
      </c>
      <c r="M43" s="59">
        <f>SUM(M11:M42)</f>
        <v>20834</v>
      </c>
      <c r="N43" s="60">
        <f>SUM(N11:N42)</f>
        <v>62000</v>
      </c>
      <c r="O43" s="61"/>
      <c r="P43" s="58"/>
      <c r="Q43" s="59">
        <f>SUM(Q11:Q42)</f>
        <v>12227</v>
      </c>
      <c r="R43" s="59"/>
      <c r="S43" s="59">
        <f>SUM(S11:S42)</f>
        <v>0</v>
      </c>
      <c r="T43" s="59">
        <f>SUM(T11:T42)</f>
        <v>12227</v>
      </c>
      <c r="U43" s="60">
        <f>SUM(U11:U42)</f>
        <v>12400</v>
      </c>
      <c r="V43" s="61"/>
      <c r="W43" s="58">
        <f>SUM(W11:W42)</f>
        <v>15353</v>
      </c>
      <c r="X43" s="59">
        <f>SUM(X11:X42)</f>
        <v>15090</v>
      </c>
      <c r="Y43" s="59">
        <f>SUM(Y11:Y42)</f>
        <v>14939</v>
      </c>
      <c r="Z43" s="59">
        <f>SUM(Z11:Z42)</f>
        <v>14675</v>
      </c>
      <c r="AA43" s="59"/>
      <c r="AB43" s="59">
        <f t="shared" ref="AB43:AG43" si="23">SUM(AB11:AB42)</f>
        <v>0</v>
      </c>
      <c r="AC43" s="59">
        <f t="shared" si="23"/>
        <v>15353</v>
      </c>
      <c r="AD43" s="59">
        <f t="shared" si="23"/>
        <v>15090</v>
      </c>
      <c r="AE43" s="59">
        <f t="shared" si="23"/>
        <v>24862</v>
      </c>
      <c r="AF43" s="59">
        <f t="shared" si="23"/>
        <v>14939</v>
      </c>
      <c r="AG43" s="59">
        <f t="shared" si="23"/>
        <v>24614</v>
      </c>
      <c r="AH43" s="59">
        <f>SUM(AH11:AH41)</f>
        <v>14675</v>
      </c>
      <c r="AI43" s="60">
        <f>SUM(AI11:AI41)</f>
        <v>24614</v>
      </c>
      <c r="AJ43" s="57"/>
      <c r="AK43" s="62">
        <f>SUM(AK11:AK42)</f>
        <v>0</v>
      </c>
      <c r="AL43" s="60">
        <f>SUM(AL11:AL42)</f>
        <v>-23157</v>
      </c>
    </row>
    <row r="44" spans="1:38" x14ac:dyDescent="0.2">
      <c r="G44" s="69" t="s">
        <v>40</v>
      </c>
      <c r="H44" s="68">
        <f>H43*0.9787</f>
        <v>0</v>
      </c>
      <c r="I44" s="68"/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5" thickBot="1" x14ac:dyDescent="0.25"/>
    <row r="46" spans="1:38" ht="13.5" thickTop="1" x14ac:dyDescent="0.2">
      <c r="C46" s="70" t="s">
        <v>41</v>
      </c>
      <c r="D46" s="71"/>
      <c r="E46" s="71"/>
      <c r="F46" s="72">
        <v>36495</v>
      </c>
      <c r="G46" s="73">
        <v>36525</v>
      </c>
    </row>
    <row r="47" spans="1:38" x14ac:dyDescent="0.2">
      <c r="C47" s="74"/>
      <c r="D47" s="14"/>
      <c r="E47" s="14"/>
      <c r="F47" s="14"/>
      <c r="G47" s="75"/>
    </row>
    <row r="48" spans="1:38" x14ac:dyDescent="0.2">
      <c r="C48" s="76"/>
      <c r="D48" s="77"/>
      <c r="E48" s="77" t="s">
        <v>42</v>
      </c>
      <c r="F48" s="80">
        <v>61686</v>
      </c>
      <c r="G48" s="81">
        <f>(F48+H44)-I43</f>
        <v>50464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100510</v>
      </c>
      <c r="G52" s="82">
        <f>SUM(G48:G51)</f>
        <v>89288</v>
      </c>
    </row>
    <row r="53" spans="3:7" ht="13.5" thickTop="1" x14ac:dyDescent="0.2">
      <c r="E53" s="69" t="s">
        <v>63</v>
      </c>
      <c r="F53" s="87">
        <f>100151-11212</f>
        <v>88939</v>
      </c>
    </row>
    <row r="55" spans="3:7" x14ac:dyDescent="0.2">
      <c r="C55" s="1" t="s">
        <v>51</v>
      </c>
      <c r="F55" s="1">
        <f>G52-F53</f>
        <v>349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A40" sqref="A40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0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16" width="7.85546875" style="1" customWidth="1"/>
    <col min="17" max="17" width="9.7109375" style="1" customWidth="1"/>
    <col min="18" max="19" width="7.85546875" style="1" customWidth="1"/>
    <col min="20" max="20" width="10.140625" style="1" customWidth="1"/>
    <col min="21" max="21" width="9.7109375" style="1" customWidth="1"/>
    <col min="22" max="22" width="0.85546875" style="1" customWidth="1"/>
    <col min="23" max="23" width="10" style="1" customWidth="1"/>
    <col min="24" max="26" width="10.140625" style="1" customWidth="1"/>
    <col min="27" max="28" width="7.85546875" style="1" customWidth="1"/>
    <col min="29" max="29" width="9.7109375" style="1" customWidth="1"/>
    <col min="30" max="30" width="9.140625" style="1"/>
    <col min="31" max="32" width="10.140625" style="1" customWidth="1"/>
    <col min="33" max="33" width="10.42578125" style="1" customWidth="1"/>
    <col min="34" max="34" width="10.7109375" style="1" customWidth="1"/>
    <col min="35" max="35" width="10.140625" style="1" customWidth="1"/>
    <col min="36" max="36" width="1.28515625" customWidth="1"/>
    <col min="38" max="38" width="11.85546875" style="1" customWidth="1"/>
  </cols>
  <sheetData>
    <row r="1" spans="1:38" ht="15.75" x14ac:dyDescent="0.25">
      <c r="A1" s="98">
        <v>36465</v>
      </c>
      <c r="B1" s="100" t="s">
        <v>48</v>
      </c>
    </row>
    <row r="4" spans="1:38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">
      <c r="A5" s="18"/>
      <c r="B5" s="13"/>
      <c r="C5" s="14"/>
      <c r="D5" s="14"/>
      <c r="E5" s="5" t="s">
        <v>60</v>
      </c>
      <c r="F5" s="14"/>
      <c r="G5" s="102">
        <v>36494</v>
      </c>
      <c r="H5" s="14" t="s">
        <v>52</v>
      </c>
      <c r="I5" s="14"/>
      <c r="J5" s="14">
        <v>2000</v>
      </c>
      <c r="K5" s="14"/>
      <c r="L5" s="14"/>
      <c r="M5" s="14"/>
      <c r="N5" s="15"/>
      <c r="O5" s="19"/>
      <c r="P5" s="5" t="s">
        <v>61</v>
      </c>
      <c r="Q5" s="14"/>
      <c r="R5" s="102">
        <v>36494</v>
      </c>
      <c r="S5" s="14"/>
      <c r="T5" s="77" t="s">
        <v>52</v>
      </c>
      <c r="U5" s="15">
        <v>400</v>
      </c>
      <c r="V5" s="19"/>
      <c r="W5" s="5" t="s">
        <v>62</v>
      </c>
      <c r="X5" s="33"/>
      <c r="Y5" s="33"/>
      <c r="Z5" s="14"/>
      <c r="AA5" s="14"/>
      <c r="AB5" s="14"/>
      <c r="AC5" s="14"/>
      <c r="AD5" s="14"/>
      <c r="AE5" s="102">
        <v>36494</v>
      </c>
      <c r="AF5" s="14"/>
      <c r="AG5" s="14"/>
      <c r="AH5" s="14"/>
      <c r="AI5" s="15"/>
      <c r="AJ5" s="18"/>
      <c r="AK5" s="23"/>
      <c r="AL5" s="15"/>
    </row>
    <row r="6" spans="1:38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850</v>
      </c>
      <c r="Y6" s="33"/>
      <c r="Z6" s="77" t="s">
        <v>52</v>
      </c>
      <c r="AA6" s="14">
        <v>794</v>
      </c>
      <c r="AB6" s="14"/>
      <c r="AC6" s="77" t="s">
        <v>52</v>
      </c>
      <c r="AD6" s="6">
        <v>802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 t="s">
        <v>59</v>
      </c>
    </row>
    <row r="8" spans="1:38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">
      <c r="A11" s="67">
        <v>36465</v>
      </c>
      <c r="B11" s="13">
        <v>1261</v>
      </c>
      <c r="C11" s="63">
        <v>1261</v>
      </c>
      <c r="D11" s="54">
        <f>F11+Q11+Z11+I11</f>
        <v>1261</v>
      </c>
      <c r="E11" s="37">
        <f>ROUND(F11/0.962,0)</f>
        <v>131</v>
      </c>
      <c r="F11" s="99">
        <v>126</v>
      </c>
      <c r="G11" s="38">
        <f>ROUND(H11/0.984,0)</f>
        <v>0</v>
      </c>
      <c r="H11" s="38">
        <v>0</v>
      </c>
      <c r="I11" s="103">
        <v>374</v>
      </c>
      <c r="J11" s="49">
        <f>ROUND(K11/0.984,0)</f>
        <v>0</v>
      </c>
      <c r="K11" s="49">
        <v>0</v>
      </c>
      <c r="L11" s="38">
        <f t="shared" ref="L11:M41" si="0">E11+G11+J11</f>
        <v>131</v>
      </c>
      <c r="M11" s="38">
        <f t="shared" si="0"/>
        <v>126</v>
      </c>
      <c r="N11" s="39">
        <v>2000</v>
      </c>
      <c r="O11" s="19"/>
      <c r="P11" s="41">
        <f>ROUND(Q11/0.9691,0)</f>
        <v>413</v>
      </c>
      <c r="Q11" s="42">
        <v>400</v>
      </c>
      <c r="R11" s="42">
        <f>ROUND(S11/0.99,0)</f>
        <v>0</v>
      </c>
      <c r="S11" s="42">
        <v>0</v>
      </c>
      <c r="T11" s="42">
        <f>Q11+S11</f>
        <v>400</v>
      </c>
      <c r="U11" s="43">
        <v>400</v>
      </c>
      <c r="V11" s="19"/>
      <c r="W11" s="44">
        <f>ROUND(X11/0.983,0)</f>
        <v>377</v>
      </c>
      <c r="X11" s="45">
        <f>ROUND(Y11/0.99,0)</f>
        <v>371</v>
      </c>
      <c r="Y11" s="45">
        <f>ROUND(Z11/0.9825,0)</f>
        <v>367</v>
      </c>
      <c r="Z11" s="55">
        <f>735-374</f>
        <v>361</v>
      </c>
      <c r="AA11" s="45">
        <f>ROUND(AB11/0.9905,0)</f>
        <v>0</v>
      </c>
      <c r="AB11" s="50">
        <v>0</v>
      </c>
      <c r="AC11" s="45">
        <f>W11+AA11</f>
        <v>377</v>
      </c>
      <c r="AD11" s="45">
        <f>X11+AB11</f>
        <v>371</v>
      </c>
      <c r="AE11" s="45">
        <v>802</v>
      </c>
      <c r="AF11" s="45">
        <f>Y11</f>
        <v>367</v>
      </c>
      <c r="AG11" s="45">
        <v>794</v>
      </c>
      <c r="AH11" s="45">
        <f>Z11</f>
        <v>361</v>
      </c>
      <c r="AI11" s="46">
        <v>794</v>
      </c>
      <c r="AJ11" s="18"/>
      <c r="AK11" s="24">
        <f t="shared" ref="AK11:AK41" si="1">H11+S11+AB11</f>
        <v>0</v>
      </c>
      <c r="AL11" s="47">
        <v>-747</v>
      </c>
    </row>
    <row r="12" spans="1:38" x14ac:dyDescent="0.2">
      <c r="A12" s="67">
        <f>A11+1</f>
        <v>36466</v>
      </c>
      <c r="B12" s="13">
        <v>1169</v>
      </c>
      <c r="C12" s="63">
        <v>1409</v>
      </c>
      <c r="D12" s="54">
        <f t="shared" ref="D12:D41" si="2">F12+Q12+Z12+I12</f>
        <v>1409</v>
      </c>
      <c r="E12" s="37">
        <f t="shared" ref="E12:E40" si="3">ROUND(F12/0.962,0)</f>
        <v>131</v>
      </c>
      <c r="F12" s="99">
        <v>126</v>
      </c>
      <c r="G12" s="38">
        <f t="shared" ref="G12:J40" si="4">ROUND(H12/0.984,0)</f>
        <v>0</v>
      </c>
      <c r="H12" s="38">
        <v>0</v>
      </c>
      <c r="I12" s="103">
        <v>374</v>
      </c>
      <c r="J12" s="49">
        <f t="shared" si="4"/>
        <v>0</v>
      </c>
      <c r="K12" s="49">
        <v>0</v>
      </c>
      <c r="L12" s="38">
        <f t="shared" si="0"/>
        <v>131</v>
      </c>
      <c r="M12" s="38">
        <f t="shared" si="0"/>
        <v>126</v>
      </c>
      <c r="N12" s="39">
        <f>N11</f>
        <v>2000</v>
      </c>
      <c r="O12" s="19"/>
      <c r="P12" s="41">
        <f t="shared" ref="P12:P41" si="5">ROUND(Q12/0.9691,0)</f>
        <v>413</v>
      </c>
      <c r="Q12" s="42">
        <v>400</v>
      </c>
      <c r="R12" s="42">
        <f t="shared" ref="R12:R40" si="6">ROUND(S12/0.99,0)</f>
        <v>0</v>
      </c>
      <c r="S12" s="42">
        <v>0</v>
      </c>
      <c r="T12" s="42">
        <f t="shared" ref="T12:T40" si="7">Q12+S12</f>
        <v>400</v>
      </c>
      <c r="U12" s="43">
        <f>U11</f>
        <v>400</v>
      </c>
      <c r="V12" s="19"/>
      <c r="W12" s="44">
        <f t="shared" ref="W12:W40" si="8">ROUND(X12/0.983,0)</f>
        <v>532</v>
      </c>
      <c r="X12" s="45">
        <f t="shared" ref="X12:X40" si="9">ROUND(Y12/0.99,0)</f>
        <v>523</v>
      </c>
      <c r="Y12" s="45">
        <f t="shared" ref="Y12:Y40" si="10">ROUND(Z12/0.9825,0)</f>
        <v>518</v>
      </c>
      <c r="Z12" s="55">
        <v>509</v>
      </c>
      <c r="AA12" s="45">
        <f t="shared" ref="AA12:AA40" si="11">ROUND(AB12/0.9905,0)</f>
        <v>0</v>
      </c>
      <c r="AB12" s="50">
        <v>0</v>
      </c>
      <c r="AC12" s="45">
        <f t="shared" ref="AC12:AD40" si="12">W12+AA12</f>
        <v>532</v>
      </c>
      <c r="AD12" s="45">
        <f t="shared" si="12"/>
        <v>523</v>
      </c>
      <c r="AE12" s="45">
        <f>AE11</f>
        <v>802</v>
      </c>
      <c r="AF12" s="45">
        <f t="shared" ref="AF12:AF40" si="13">Y12</f>
        <v>518</v>
      </c>
      <c r="AG12" s="45">
        <f>AG11</f>
        <v>794</v>
      </c>
      <c r="AH12" s="45">
        <f t="shared" ref="AH12:AH40" si="14">Z12</f>
        <v>509</v>
      </c>
      <c r="AI12" s="46">
        <f>AI11</f>
        <v>794</v>
      </c>
      <c r="AJ12" s="18"/>
      <c r="AK12" s="24">
        <f t="shared" si="1"/>
        <v>0</v>
      </c>
      <c r="AL12" s="47">
        <f>AL11</f>
        <v>-747</v>
      </c>
    </row>
    <row r="13" spans="1:38" x14ac:dyDescent="0.2">
      <c r="A13" s="67">
        <f t="shared" ref="A13:A40" si="15">A12+1</f>
        <v>36467</v>
      </c>
      <c r="B13" s="13">
        <v>1346</v>
      </c>
      <c r="C13" s="63">
        <v>1420</v>
      </c>
      <c r="D13" s="54">
        <f t="shared" si="2"/>
        <v>1420</v>
      </c>
      <c r="E13" s="37">
        <f t="shared" si="3"/>
        <v>131</v>
      </c>
      <c r="F13" s="99">
        <v>126</v>
      </c>
      <c r="G13" s="38">
        <f t="shared" si="4"/>
        <v>0</v>
      </c>
      <c r="H13" s="38">
        <v>0</v>
      </c>
      <c r="I13" s="103">
        <v>374</v>
      </c>
      <c r="J13" s="49">
        <f t="shared" si="4"/>
        <v>0</v>
      </c>
      <c r="K13" s="49">
        <v>0</v>
      </c>
      <c r="L13" s="38">
        <f t="shared" si="0"/>
        <v>131</v>
      </c>
      <c r="M13" s="38">
        <f t="shared" si="0"/>
        <v>126</v>
      </c>
      <c r="N13" s="39">
        <f t="shared" ref="N13:N40" si="16">N12</f>
        <v>2000</v>
      </c>
      <c r="O13" s="19"/>
      <c r="P13" s="41">
        <f t="shared" si="5"/>
        <v>413</v>
      </c>
      <c r="Q13" s="42">
        <v>400</v>
      </c>
      <c r="R13" s="42">
        <f t="shared" si="6"/>
        <v>0</v>
      </c>
      <c r="S13" s="42">
        <v>0</v>
      </c>
      <c r="T13" s="42">
        <f t="shared" si="7"/>
        <v>400</v>
      </c>
      <c r="U13" s="43">
        <f t="shared" ref="U13:U40" si="17">U12</f>
        <v>400</v>
      </c>
      <c r="V13" s="19"/>
      <c r="W13" s="44">
        <f t="shared" si="8"/>
        <v>543</v>
      </c>
      <c r="X13" s="45">
        <f t="shared" si="9"/>
        <v>534</v>
      </c>
      <c r="Y13" s="45">
        <f t="shared" si="10"/>
        <v>529</v>
      </c>
      <c r="Z13" s="55">
        <v>520</v>
      </c>
      <c r="AA13" s="45">
        <f t="shared" si="11"/>
        <v>0</v>
      </c>
      <c r="AB13" s="50">
        <v>0</v>
      </c>
      <c r="AC13" s="45">
        <f t="shared" si="12"/>
        <v>543</v>
      </c>
      <c r="AD13" s="45">
        <f t="shared" si="12"/>
        <v>534</v>
      </c>
      <c r="AE13" s="45">
        <f t="shared" ref="AE13:AE40" si="18">AE12</f>
        <v>802</v>
      </c>
      <c r="AF13" s="45">
        <f t="shared" si="13"/>
        <v>529</v>
      </c>
      <c r="AG13" s="45">
        <f t="shared" ref="AG13:AG40" si="19">AG12</f>
        <v>794</v>
      </c>
      <c r="AH13" s="45">
        <f t="shared" si="14"/>
        <v>520</v>
      </c>
      <c r="AI13" s="46">
        <f t="shared" ref="AI13:AI40" si="20">AI12</f>
        <v>794</v>
      </c>
      <c r="AJ13" s="18"/>
      <c r="AK13" s="24">
        <f t="shared" si="1"/>
        <v>0</v>
      </c>
      <c r="AL13" s="47">
        <f t="shared" ref="AL13:AL41" si="21">AL12</f>
        <v>-747</v>
      </c>
    </row>
    <row r="14" spans="1:38" x14ac:dyDescent="0.2">
      <c r="A14" s="67">
        <f t="shared" si="15"/>
        <v>36468</v>
      </c>
      <c r="B14" s="13">
        <v>1346</v>
      </c>
      <c r="C14" s="63">
        <v>1285</v>
      </c>
      <c r="D14" s="54">
        <f t="shared" si="2"/>
        <v>1285</v>
      </c>
      <c r="E14" s="37">
        <f t="shared" si="3"/>
        <v>131</v>
      </c>
      <c r="F14" s="99">
        <v>126</v>
      </c>
      <c r="G14" s="38">
        <f t="shared" si="4"/>
        <v>0</v>
      </c>
      <c r="H14" s="38">
        <v>0</v>
      </c>
      <c r="I14" s="103">
        <v>374</v>
      </c>
      <c r="J14" s="49">
        <f t="shared" si="4"/>
        <v>0</v>
      </c>
      <c r="K14" s="49">
        <v>0</v>
      </c>
      <c r="L14" s="38">
        <f t="shared" si="0"/>
        <v>131</v>
      </c>
      <c r="M14" s="38">
        <f t="shared" si="0"/>
        <v>126</v>
      </c>
      <c r="N14" s="39">
        <f t="shared" si="16"/>
        <v>2000</v>
      </c>
      <c r="O14" s="19"/>
      <c r="P14" s="41">
        <f t="shared" si="5"/>
        <v>413</v>
      </c>
      <c r="Q14" s="42">
        <v>400</v>
      </c>
      <c r="R14" s="42">
        <f t="shared" si="6"/>
        <v>0</v>
      </c>
      <c r="S14" s="42">
        <v>0</v>
      </c>
      <c r="T14" s="42">
        <f t="shared" si="7"/>
        <v>400</v>
      </c>
      <c r="U14" s="43">
        <f t="shared" si="17"/>
        <v>400</v>
      </c>
      <c r="V14" s="19"/>
      <c r="W14" s="44">
        <f t="shared" si="8"/>
        <v>403</v>
      </c>
      <c r="X14" s="45">
        <f t="shared" si="9"/>
        <v>396</v>
      </c>
      <c r="Y14" s="45">
        <f t="shared" si="10"/>
        <v>392</v>
      </c>
      <c r="Z14" s="55">
        <v>385</v>
      </c>
      <c r="AA14" s="45">
        <f t="shared" si="11"/>
        <v>0</v>
      </c>
      <c r="AB14" s="50">
        <v>0</v>
      </c>
      <c r="AC14" s="45">
        <f t="shared" si="12"/>
        <v>403</v>
      </c>
      <c r="AD14" s="45">
        <f t="shared" si="12"/>
        <v>396</v>
      </c>
      <c r="AE14" s="45">
        <f t="shared" si="18"/>
        <v>802</v>
      </c>
      <c r="AF14" s="45">
        <f t="shared" si="13"/>
        <v>392</v>
      </c>
      <c r="AG14" s="45">
        <f t="shared" si="19"/>
        <v>794</v>
      </c>
      <c r="AH14" s="45">
        <f t="shared" si="14"/>
        <v>385</v>
      </c>
      <c r="AI14" s="46">
        <f t="shared" si="20"/>
        <v>794</v>
      </c>
      <c r="AJ14" s="18"/>
      <c r="AK14" s="24">
        <f t="shared" si="1"/>
        <v>0</v>
      </c>
      <c r="AL14" s="47">
        <f t="shared" si="21"/>
        <v>-747</v>
      </c>
    </row>
    <row r="15" spans="1:38" x14ac:dyDescent="0.2">
      <c r="A15" s="67">
        <f t="shared" si="15"/>
        <v>36469</v>
      </c>
      <c r="B15" s="13">
        <v>1285</v>
      </c>
      <c r="C15" s="63">
        <v>970</v>
      </c>
      <c r="D15" s="54">
        <f t="shared" si="2"/>
        <v>970</v>
      </c>
      <c r="E15" s="37">
        <f t="shared" si="3"/>
        <v>131</v>
      </c>
      <c r="F15" s="99">
        <v>126</v>
      </c>
      <c r="G15" s="38">
        <f t="shared" si="4"/>
        <v>0</v>
      </c>
      <c r="H15" s="38">
        <v>0</v>
      </c>
      <c r="I15" s="103">
        <v>374</v>
      </c>
      <c r="J15" s="49">
        <f t="shared" si="4"/>
        <v>0</v>
      </c>
      <c r="K15" s="49">
        <v>0</v>
      </c>
      <c r="L15" s="38">
        <f t="shared" si="0"/>
        <v>131</v>
      </c>
      <c r="M15" s="38">
        <f t="shared" si="0"/>
        <v>126</v>
      </c>
      <c r="N15" s="39">
        <f t="shared" si="16"/>
        <v>2000</v>
      </c>
      <c r="O15" s="19"/>
      <c r="P15" s="41">
        <f t="shared" si="5"/>
        <v>413</v>
      </c>
      <c r="Q15" s="42">
        <v>400</v>
      </c>
      <c r="R15" s="42">
        <f t="shared" si="6"/>
        <v>0</v>
      </c>
      <c r="S15" s="42">
        <v>0</v>
      </c>
      <c r="T15" s="42">
        <f t="shared" si="7"/>
        <v>400</v>
      </c>
      <c r="U15" s="43">
        <f t="shared" si="17"/>
        <v>400</v>
      </c>
      <c r="V15" s="19"/>
      <c r="W15" s="44">
        <f t="shared" si="8"/>
        <v>73</v>
      </c>
      <c r="X15" s="45">
        <f t="shared" si="9"/>
        <v>72</v>
      </c>
      <c r="Y15" s="45">
        <f t="shared" si="10"/>
        <v>71</v>
      </c>
      <c r="Z15" s="55">
        <v>70</v>
      </c>
      <c r="AA15" s="45">
        <f t="shared" si="11"/>
        <v>0</v>
      </c>
      <c r="AB15" s="50">
        <v>0</v>
      </c>
      <c r="AC15" s="45">
        <f t="shared" si="12"/>
        <v>73</v>
      </c>
      <c r="AD15" s="45">
        <f t="shared" si="12"/>
        <v>72</v>
      </c>
      <c r="AE15" s="45">
        <f t="shared" si="18"/>
        <v>802</v>
      </c>
      <c r="AF15" s="45">
        <f t="shared" si="13"/>
        <v>71</v>
      </c>
      <c r="AG15" s="45">
        <f t="shared" si="19"/>
        <v>794</v>
      </c>
      <c r="AH15" s="45">
        <f t="shared" si="14"/>
        <v>70</v>
      </c>
      <c r="AI15" s="46">
        <f t="shared" si="20"/>
        <v>794</v>
      </c>
      <c r="AJ15" s="18"/>
      <c r="AK15" s="24">
        <f t="shared" si="1"/>
        <v>0</v>
      </c>
      <c r="AL15" s="47">
        <f t="shared" si="21"/>
        <v>-747</v>
      </c>
    </row>
    <row r="16" spans="1:38" x14ac:dyDescent="0.2">
      <c r="A16" s="67">
        <f t="shared" si="15"/>
        <v>36470</v>
      </c>
      <c r="B16" s="13">
        <v>1204</v>
      </c>
      <c r="C16" s="63">
        <v>1035</v>
      </c>
      <c r="D16" s="54">
        <f t="shared" si="2"/>
        <v>1035</v>
      </c>
      <c r="E16" s="37">
        <f t="shared" si="3"/>
        <v>131</v>
      </c>
      <c r="F16" s="99">
        <v>126</v>
      </c>
      <c r="G16" s="38">
        <f t="shared" si="4"/>
        <v>0</v>
      </c>
      <c r="H16" s="38">
        <v>0</v>
      </c>
      <c r="I16" s="103">
        <v>374</v>
      </c>
      <c r="J16" s="49">
        <f t="shared" si="4"/>
        <v>0</v>
      </c>
      <c r="K16" s="49">
        <v>0</v>
      </c>
      <c r="L16" s="38">
        <f t="shared" si="0"/>
        <v>131</v>
      </c>
      <c r="M16" s="38">
        <f t="shared" si="0"/>
        <v>126</v>
      </c>
      <c r="N16" s="39">
        <f t="shared" si="16"/>
        <v>2000</v>
      </c>
      <c r="O16" s="19"/>
      <c r="P16" s="41">
        <f t="shared" si="5"/>
        <v>413</v>
      </c>
      <c r="Q16" s="42">
        <v>400</v>
      </c>
      <c r="R16" s="42">
        <f t="shared" si="6"/>
        <v>0</v>
      </c>
      <c r="S16" s="42">
        <v>0</v>
      </c>
      <c r="T16" s="42">
        <f t="shared" si="7"/>
        <v>400</v>
      </c>
      <c r="U16" s="43">
        <f t="shared" si="17"/>
        <v>400</v>
      </c>
      <c r="V16" s="19"/>
      <c r="W16" s="44">
        <f t="shared" si="8"/>
        <v>140</v>
      </c>
      <c r="X16" s="45">
        <f t="shared" si="9"/>
        <v>138</v>
      </c>
      <c r="Y16" s="45">
        <f t="shared" si="10"/>
        <v>137</v>
      </c>
      <c r="Z16" s="55">
        <v>135</v>
      </c>
      <c r="AA16" s="45">
        <f t="shared" si="11"/>
        <v>0</v>
      </c>
      <c r="AB16" s="50">
        <v>0</v>
      </c>
      <c r="AC16" s="45">
        <f>W16+AA16</f>
        <v>140</v>
      </c>
      <c r="AD16" s="45">
        <f t="shared" si="12"/>
        <v>138</v>
      </c>
      <c r="AE16" s="45">
        <f t="shared" si="18"/>
        <v>802</v>
      </c>
      <c r="AF16" s="45">
        <f t="shared" si="13"/>
        <v>137</v>
      </c>
      <c r="AG16" s="45">
        <f t="shared" si="19"/>
        <v>794</v>
      </c>
      <c r="AH16" s="45">
        <f t="shared" si="14"/>
        <v>135</v>
      </c>
      <c r="AI16" s="46">
        <f t="shared" si="20"/>
        <v>794</v>
      </c>
      <c r="AJ16" s="18"/>
      <c r="AK16" s="24">
        <f t="shared" si="1"/>
        <v>0</v>
      </c>
      <c r="AL16" s="47">
        <f t="shared" si="21"/>
        <v>-747</v>
      </c>
    </row>
    <row r="17" spans="1:38" x14ac:dyDescent="0.2">
      <c r="A17" s="67">
        <f t="shared" si="15"/>
        <v>36471</v>
      </c>
      <c r="B17" s="13">
        <v>1257</v>
      </c>
      <c r="C17" s="63">
        <v>1158</v>
      </c>
      <c r="D17" s="54">
        <f t="shared" si="2"/>
        <v>1158</v>
      </c>
      <c r="E17" s="37">
        <f t="shared" si="3"/>
        <v>131</v>
      </c>
      <c r="F17" s="99">
        <v>126</v>
      </c>
      <c r="G17" s="38">
        <f t="shared" si="4"/>
        <v>0</v>
      </c>
      <c r="H17" s="38">
        <v>0</v>
      </c>
      <c r="I17" s="103">
        <v>374</v>
      </c>
      <c r="J17" s="49">
        <f t="shared" si="4"/>
        <v>0</v>
      </c>
      <c r="K17" s="49">
        <v>0</v>
      </c>
      <c r="L17" s="38">
        <f t="shared" si="0"/>
        <v>131</v>
      </c>
      <c r="M17" s="38">
        <f t="shared" si="0"/>
        <v>126</v>
      </c>
      <c r="N17" s="39">
        <f t="shared" si="16"/>
        <v>2000</v>
      </c>
      <c r="O17" s="19"/>
      <c r="P17" s="41">
        <f t="shared" si="5"/>
        <v>413</v>
      </c>
      <c r="Q17" s="42">
        <v>400</v>
      </c>
      <c r="R17" s="42">
        <f t="shared" si="6"/>
        <v>0</v>
      </c>
      <c r="S17" s="42">
        <v>0</v>
      </c>
      <c r="T17" s="42">
        <f t="shared" si="7"/>
        <v>400</v>
      </c>
      <c r="U17" s="43">
        <f t="shared" si="17"/>
        <v>400</v>
      </c>
      <c r="V17" s="19"/>
      <c r="W17" s="44">
        <f t="shared" si="8"/>
        <v>271</v>
      </c>
      <c r="X17" s="45">
        <f t="shared" si="9"/>
        <v>266</v>
      </c>
      <c r="Y17" s="45">
        <f t="shared" si="10"/>
        <v>263</v>
      </c>
      <c r="Z17" s="55">
        <v>258</v>
      </c>
      <c r="AA17" s="45">
        <f t="shared" si="11"/>
        <v>0</v>
      </c>
      <c r="AB17" s="50">
        <v>0</v>
      </c>
      <c r="AC17" s="45">
        <f t="shared" si="12"/>
        <v>271</v>
      </c>
      <c r="AD17" s="45">
        <f t="shared" si="12"/>
        <v>266</v>
      </c>
      <c r="AE17" s="45">
        <f t="shared" si="18"/>
        <v>802</v>
      </c>
      <c r="AF17" s="45">
        <f t="shared" si="13"/>
        <v>263</v>
      </c>
      <c r="AG17" s="45">
        <f t="shared" si="19"/>
        <v>794</v>
      </c>
      <c r="AH17" s="45">
        <f t="shared" si="14"/>
        <v>258</v>
      </c>
      <c r="AI17" s="46">
        <f t="shared" si="20"/>
        <v>794</v>
      </c>
      <c r="AJ17" s="18"/>
      <c r="AK17" s="24">
        <f t="shared" si="1"/>
        <v>0</v>
      </c>
      <c r="AL17" s="47">
        <f t="shared" si="21"/>
        <v>-747</v>
      </c>
    </row>
    <row r="18" spans="1:38" x14ac:dyDescent="0.2">
      <c r="A18" s="67">
        <f t="shared" si="15"/>
        <v>36472</v>
      </c>
      <c r="B18" s="13">
        <v>1346</v>
      </c>
      <c r="C18" s="63">
        <v>1117</v>
      </c>
      <c r="D18" s="54">
        <f t="shared" si="2"/>
        <v>1117</v>
      </c>
      <c r="E18" s="37">
        <f t="shared" si="3"/>
        <v>131</v>
      </c>
      <c r="F18" s="99">
        <v>126</v>
      </c>
      <c r="G18" s="38">
        <f t="shared" si="4"/>
        <v>0</v>
      </c>
      <c r="H18" s="38">
        <v>0</v>
      </c>
      <c r="I18" s="103">
        <v>374</v>
      </c>
      <c r="J18" s="49">
        <f t="shared" si="4"/>
        <v>0</v>
      </c>
      <c r="K18" s="49">
        <v>0</v>
      </c>
      <c r="L18" s="38">
        <f t="shared" si="0"/>
        <v>131</v>
      </c>
      <c r="M18" s="38">
        <f t="shared" si="0"/>
        <v>126</v>
      </c>
      <c r="N18" s="39">
        <f t="shared" si="16"/>
        <v>2000</v>
      </c>
      <c r="O18" s="19"/>
      <c r="P18" s="41">
        <f t="shared" si="5"/>
        <v>413</v>
      </c>
      <c r="Q18" s="42">
        <v>400</v>
      </c>
      <c r="R18" s="42">
        <f t="shared" si="6"/>
        <v>0</v>
      </c>
      <c r="S18" s="42">
        <v>0</v>
      </c>
      <c r="T18" s="42">
        <f t="shared" si="7"/>
        <v>400</v>
      </c>
      <c r="U18" s="43">
        <f t="shared" si="17"/>
        <v>400</v>
      </c>
      <c r="V18" s="19"/>
      <c r="W18" s="44">
        <f t="shared" si="8"/>
        <v>227</v>
      </c>
      <c r="X18" s="45">
        <f t="shared" si="9"/>
        <v>223</v>
      </c>
      <c r="Y18" s="45">
        <f t="shared" si="10"/>
        <v>221</v>
      </c>
      <c r="Z18" s="55">
        <v>217</v>
      </c>
      <c r="AA18" s="45">
        <f t="shared" si="11"/>
        <v>0</v>
      </c>
      <c r="AB18" s="50">
        <v>0</v>
      </c>
      <c r="AC18" s="45">
        <f t="shared" si="12"/>
        <v>227</v>
      </c>
      <c r="AD18" s="45">
        <f t="shared" si="12"/>
        <v>223</v>
      </c>
      <c r="AE18" s="45">
        <f t="shared" si="18"/>
        <v>802</v>
      </c>
      <c r="AF18" s="45">
        <f t="shared" si="13"/>
        <v>221</v>
      </c>
      <c r="AG18" s="45">
        <f t="shared" si="19"/>
        <v>794</v>
      </c>
      <c r="AH18" s="45">
        <f t="shared" si="14"/>
        <v>217</v>
      </c>
      <c r="AI18" s="46">
        <f t="shared" si="20"/>
        <v>794</v>
      </c>
      <c r="AJ18" s="18"/>
      <c r="AK18" s="24">
        <f t="shared" si="1"/>
        <v>0</v>
      </c>
      <c r="AL18" s="47">
        <f t="shared" si="21"/>
        <v>-747</v>
      </c>
    </row>
    <row r="19" spans="1:38" x14ac:dyDescent="0.2">
      <c r="A19" s="67">
        <f t="shared" si="15"/>
        <v>36473</v>
      </c>
      <c r="B19" s="13">
        <v>1346</v>
      </c>
      <c r="C19" s="63">
        <v>656</v>
      </c>
      <c r="D19" s="54">
        <f t="shared" si="2"/>
        <v>656</v>
      </c>
      <c r="E19" s="37">
        <f t="shared" si="3"/>
        <v>131</v>
      </c>
      <c r="F19" s="99">
        <v>126</v>
      </c>
      <c r="G19" s="38">
        <f t="shared" si="4"/>
        <v>0</v>
      </c>
      <c r="H19" s="38">
        <v>0</v>
      </c>
      <c r="I19" s="103">
        <v>374</v>
      </c>
      <c r="J19" s="49">
        <f t="shared" si="4"/>
        <v>0</v>
      </c>
      <c r="K19" s="49">
        <v>0</v>
      </c>
      <c r="L19" s="38">
        <f t="shared" si="0"/>
        <v>131</v>
      </c>
      <c r="M19" s="38">
        <f t="shared" si="0"/>
        <v>126</v>
      </c>
      <c r="N19" s="39">
        <f t="shared" si="16"/>
        <v>2000</v>
      </c>
      <c r="O19" s="19"/>
      <c r="P19" s="41">
        <f t="shared" si="5"/>
        <v>161</v>
      </c>
      <c r="Q19" s="42">
        <f>400-244</f>
        <v>156</v>
      </c>
      <c r="R19" s="42">
        <f t="shared" si="6"/>
        <v>0</v>
      </c>
      <c r="S19" s="42">
        <v>0</v>
      </c>
      <c r="T19" s="42">
        <f t="shared" si="7"/>
        <v>156</v>
      </c>
      <c r="U19" s="43">
        <f t="shared" si="17"/>
        <v>400</v>
      </c>
      <c r="V19" s="19"/>
      <c r="W19" s="44">
        <f t="shared" si="8"/>
        <v>0</v>
      </c>
      <c r="X19" s="45">
        <f t="shared" si="9"/>
        <v>0</v>
      </c>
      <c r="Y19" s="45">
        <f t="shared" si="10"/>
        <v>0</v>
      </c>
      <c r="Z19" s="55">
        <v>0</v>
      </c>
      <c r="AA19" s="45">
        <f t="shared" si="11"/>
        <v>0</v>
      </c>
      <c r="AB19" s="50">
        <v>0</v>
      </c>
      <c r="AC19" s="45">
        <f t="shared" si="12"/>
        <v>0</v>
      </c>
      <c r="AD19" s="45">
        <f t="shared" si="12"/>
        <v>0</v>
      </c>
      <c r="AE19" s="45">
        <f t="shared" si="18"/>
        <v>802</v>
      </c>
      <c r="AF19" s="45">
        <f t="shared" si="13"/>
        <v>0</v>
      </c>
      <c r="AG19" s="45">
        <f t="shared" si="19"/>
        <v>794</v>
      </c>
      <c r="AH19" s="45">
        <f t="shared" si="14"/>
        <v>0</v>
      </c>
      <c r="AI19" s="46">
        <f t="shared" si="20"/>
        <v>794</v>
      </c>
      <c r="AJ19" s="18"/>
      <c r="AK19" s="24">
        <f t="shared" si="1"/>
        <v>0</v>
      </c>
      <c r="AL19" s="47">
        <f t="shared" si="21"/>
        <v>-747</v>
      </c>
    </row>
    <row r="20" spans="1:38" x14ac:dyDescent="0.2">
      <c r="A20" s="67">
        <f t="shared" si="15"/>
        <v>36474</v>
      </c>
      <c r="B20" s="13">
        <v>1346</v>
      </c>
      <c r="C20" s="63">
        <v>793</v>
      </c>
      <c r="D20" s="54">
        <f t="shared" si="2"/>
        <v>793</v>
      </c>
      <c r="E20" s="37">
        <f t="shared" si="3"/>
        <v>131</v>
      </c>
      <c r="F20" s="99">
        <v>126</v>
      </c>
      <c r="G20" s="38">
        <f t="shared" si="4"/>
        <v>0</v>
      </c>
      <c r="H20" s="38">
        <v>0</v>
      </c>
      <c r="I20" s="103">
        <v>374</v>
      </c>
      <c r="J20" s="49">
        <f t="shared" si="4"/>
        <v>0</v>
      </c>
      <c r="K20" s="49">
        <v>0</v>
      </c>
      <c r="L20" s="38">
        <f t="shared" si="0"/>
        <v>131</v>
      </c>
      <c r="M20" s="38">
        <f t="shared" si="0"/>
        <v>126</v>
      </c>
      <c r="N20" s="39">
        <f t="shared" si="16"/>
        <v>2000</v>
      </c>
      <c r="O20" s="19"/>
      <c r="P20" s="41">
        <f t="shared" si="5"/>
        <v>302</v>
      </c>
      <c r="Q20" s="42">
        <f>400-107</f>
        <v>293</v>
      </c>
      <c r="R20" s="42">
        <f t="shared" si="6"/>
        <v>0</v>
      </c>
      <c r="S20" s="42">
        <v>0</v>
      </c>
      <c r="T20" s="42">
        <f t="shared" si="7"/>
        <v>293</v>
      </c>
      <c r="U20" s="43">
        <f t="shared" si="17"/>
        <v>400</v>
      </c>
      <c r="V20" s="19"/>
      <c r="W20" s="44">
        <f t="shared" si="8"/>
        <v>0</v>
      </c>
      <c r="X20" s="45">
        <f t="shared" si="9"/>
        <v>0</v>
      </c>
      <c r="Y20" s="45">
        <f t="shared" si="10"/>
        <v>0</v>
      </c>
      <c r="Z20" s="55">
        <v>0</v>
      </c>
      <c r="AA20" s="45">
        <f t="shared" si="11"/>
        <v>0</v>
      </c>
      <c r="AB20" s="50">
        <v>0</v>
      </c>
      <c r="AC20" s="45">
        <f t="shared" si="12"/>
        <v>0</v>
      </c>
      <c r="AD20" s="45">
        <f t="shared" si="12"/>
        <v>0</v>
      </c>
      <c r="AE20" s="45">
        <f t="shared" si="18"/>
        <v>802</v>
      </c>
      <c r="AF20" s="45">
        <f t="shared" si="13"/>
        <v>0</v>
      </c>
      <c r="AG20" s="45">
        <f t="shared" si="19"/>
        <v>794</v>
      </c>
      <c r="AH20" s="45">
        <f t="shared" si="14"/>
        <v>0</v>
      </c>
      <c r="AI20" s="46">
        <f t="shared" si="20"/>
        <v>794</v>
      </c>
      <c r="AJ20" s="18"/>
      <c r="AK20" s="24">
        <f t="shared" si="1"/>
        <v>0</v>
      </c>
      <c r="AL20" s="47">
        <f t="shared" si="21"/>
        <v>-747</v>
      </c>
    </row>
    <row r="21" spans="1:38" x14ac:dyDescent="0.2">
      <c r="A21" s="67">
        <f t="shared" si="15"/>
        <v>36475</v>
      </c>
      <c r="B21" s="13">
        <v>1204</v>
      </c>
      <c r="C21" s="63">
        <v>898</v>
      </c>
      <c r="D21" s="54">
        <f t="shared" si="2"/>
        <v>898</v>
      </c>
      <c r="E21" s="37">
        <f t="shared" si="3"/>
        <v>131</v>
      </c>
      <c r="F21" s="99">
        <v>126</v>
      </c>
      <c r="G21" s="38">
        <f t="shared" si="4"/>
        <v>0</v>
      </c>
      <c r="H21" s="38">
        <v>0</v>
      </c>
      <c r="I21" s="103">
        <v>374</v>
      </c>
      <c r="J21" s="49">
        <f t="shared" si="4"/>
        <v>0</v>
      </c>
      <c r="K21" s="49">
        <v>0</v>
      </c>
      <c r="L21" s="38">
        <f t="shared" si="0"/>
        <v>131</v>
      </c>
      <c r="M21" s="38">
        <f t="shared" si="0"/>
        <v>126</v>
      </c>
      <c r="N21" s="39">
        <f t="shared" si="16"/>
        <v>2000</v>
      </c>
      <c r="O21" s="19"/>
      <c r="P21" s="41">
        <f t="shared" si="5"/>
        <v>411</v>
      </c>
      <c r="Q21" s="42">
        <f>400-2</f>
        <v>398</v>
      </c>
      <c r="R21" s="42">
        <f t="shared" si="6"/>
        <v>0</v>
      </c>
      <c r="S21" s="42">
        <v>0</v>
      </c>
      <c r="T21" s="42">
        <f t="shared" si="7"/>
        <v>398</v>
      </c>
      <c r="U21" s="43">
        <f t="shared" si="17"/>
        <v>400</v>
      </c>
      <c r="V21" s="19"/>
      <c r="W21" s="44">
        <f t="shared" si="8"/>
        <v>0</v>
      </c>
      <c r="X21" s="45">
        <f t="shared" si="9"/>
        <v>0</v>
      </c>
      <c r="Y21" s="45">
        <f t="shared" si="10"/>
        <v>0</v>
      </c>
      <c r="Z21" s="55">
        <v>0</v>
      </c>
      <c r="AA21" s="45">
        <f t="shared" si="11"/>
        <v>0</v>
      </c>
      <c r="AB21" s="50">
        <v>0</v>
      </c>
      <c r="AC21" s="45">
        <f t="shared" si="12"/>
        <v>0</v>
      </c>
      <c r="AD21" s="45">
        <f t="shared" si="12"/>
        <v>0</v>
      </c>
      <c r="AE21" s="45">
        <f t="shared" si="18"/>
        <v>802</v>
      </c>
      <c r="AF21" s="45">
        <f t="shared" si="13"/>
        <v>0</v>
      </c>
      <c r="AG21" s="45">
        <f t="shared" si="19"/>
        <v>794</v>
      </c>
      <c r="AH21" s="45">
        <f t="shared" si="14"/>
        <v>0</v>
      </c>
      <c r="AI21" s="46">
        <f t="shared" si="20"/>
        <v>794</v>
      </c>
      <c r="AJ21" s="18"/>
      <c r="AK21" s="24">
        <f t="shared" si="1"/>
        <v>0</v>
      </c>
      <c r="AL21" s="47">
        <f t="shared" si="21"/>
        <v>-747</v>
      </c>
    </row>
    <row r="22" spans="1:38" x14ac:dyDescent="0.2">
      <c r="A22" s="67">
        <f t="shared" si="15"/>
        <v>36476</v>
      </c>
      <c r="B22" s="13">
        <v>1285</v>
      </c>
      <c r="C22" s="63">
        <v>887</v>
      </c>
      <c r="D22" s="54">
        <f t="shared" si="2"/>
        <v>887</v>
      </c>
      <c r="E22" s="37">
        <f t="shared" si="3"/>
        <v>131</v>
      </c>
      <c r="F22" s="99">
        <v>126</v>
      </c>
      <c r="G22" s="38">
        <f t="shared" si="4"/>
        <v>0</v>
      </c>
      <c r="H22" s="38">
        <v>0</v>
      </c>
      <c r="I22" s="103">
        <v>374</v>
      </c>
      <c r="J22" s="49">
        <f t="shared" si="4"/>
        <v>0</v>
      </c>
      <c r="K22" s="49">
        <v>0</v>
      </c>
      <c r="L22" s="38">
        <f t="shared" si="0"/>
        <v>131</v>
      </c>
      <c r="M22" s="38">
        <f t="shared" si="0"/>
        <v>126</v>
      </c>
      <c r="N22" s="39">
        <f t="shared" si="16"/>
        <v>2000</v>
      </c>
      <c r="O22" s="19"/>
      <c r="P22" s="41">
        <f t="shared" si="5"/>
        <v>399</v>
      </c>
      <c r="Q22" s="42">
        <f>400-13</f>
        <v>387</v>
      </c>
      <c r="R22" s="42">
        <f t="shared" si="6"/>
        <v>0</v>
      </c>
      <c r="S22" s="42">
        <v>0</v>
      </c>
      <c r="T22" s="42">
        <f t="shared" si="7"/>
        <v>387</v>
      </c>
      <c r="U22" s="43">
        <f t="shared" si="17"/>
        <v>400</v>
      </c>
      <c r="V22" s="19"/>
      <c r="W22" s="44">
        <f t="shared" si="8"/>
        <v>0</v>
      </c>
      <c r="X22" s="45">
        <f t="shared" si="9"/>
        <v>0</v>
      </c>
      <c r="Y22" s="45">
        <f t="shared" si="10"/>
        <v>0</v>
      </c>
      <c r="Z22" s="55">
        <v>0</v>
      </c>
      <c r="AA22" s="45">
        <f t="shared" si="11"/>
        <v>0</v>
      </c>
      <c r="AB22" s="50">
        <v>0</v>
      </c>
      <c r="AC22" s="45">
        <f t="shared" si="12"/>
        <v>0</v>
      </c>
      <c r="AD22" s="45">
        <f t="shared" si="12"/>
        <v>0</v>
      </c>
      <c r="AE22" s="45">
        <f t="shared" si="18"/>
        <v>802</v>
      </c>
      <c r="AF22" s="45">
        <f t="shared" si="13"/>
        <v>0</v>
      </c>
      <c r="AG22" s="45">
        <f t="shared" si="19"/>
        <v>794</v>
      </c>
      <c r="AH22" s="45">
        <f t="shared" si="14"/>
        <v>0</v>
      </c>
      <c r="AI22" s="46">
        <f t="shared" si="20"/>
        <v>794</v>
      </c>
      <c r="AJ22" s="18"/>
      <c r="AK22" s="24">
        <f t="shared" si="1"/>
        <v>0</v>
      </c>
      <c r="AL22" s="47">
        <f t="shared" si="21"/>
        <v>-747</v>
      </c>
    </row>
    <row r="23" spans="1:38" x14ac:dyDescent="0.2">
      <c r="A23" s="67">
        <f t="shared" si="15"/>
        <v>36477</v>
      </c>
      <c r="B23" s="13">
        <v>1204</v>
      </c>
      <c r="C23" s="63">
        <v>644</v>
      </c>
      <c r="D23" s="54">
        <f t="shared" si="2"/>
        <v>644</v>
      </c>
      <c r="E23" s="37">
        <f t="shared" si="3"/>
        <v>131</v>
      </c>
      <c r="F23" s="99">
        <v>126</v>
      </c>
      <c r="G23" s="38">
        <f t="shared" si="4"/>
        <v>0</v>
      </c>
      <c r="H23" s="38">
        <v>0</v>
      </c>
      <c r="I23" s="103">
        <v>374</v>
      </c>
      <c r="J23" s="49">
        <f t="shared" si="4"/>
        <v>0</v>
      </c>
      <c r="K23" s="49">
        <v>0</v>
      </c>
      <c r="L23" s="38">
        <f t="shared" si="0"/>
        <v>131</v>
      </c>
      <c r="M23" s="38">
        <f t="shared" si="0"/>
        <v>126</v>
      </c>
      <c r="N23" s="39">
        <f t="shared" si="16"/>
        <v>2000</v>
      </c>
      <c r="O23" s="19"/>
      <c r="P23" s="41">
        <f t="shared" si="5"/>
        <v>149</v>
      </c>
      <c r="Q23" s="42">
        <f>400-256</f>
        <v>144</v>
      </c>
      <c r="R23" s="42">
        <f t="shared" si="6"/>
        <v>0</v>
      </c>
      <c r="S23" s="42">
        <v>0</v>
      </c>
      <c r="T23" s="42">
        <f t="shared" si="7"/>
        <v>144</v>
      </c>
      <c r="U23" s="43">
        <f t="shared" si="17"/>
        <v>400</v>
      </c>
      <c r="V23" s="19"/>
      <c r="W23" s="44">
        <f t="shared" si="8"/>
        <v>0</v>
      </c>
      <c r="X23" s="45">
        <f t="shared" si="9"/>
        <v>0</v>
      </c>
      <c r="Y23" s="45">
        <f t="shared" si="10"/>
        <v>0</v>
      </c>
      <c r="Z23" s="55">
        <v>0</v>
      </c>
      <c r="AA23" s="45">
        <f t="shared" si="11"/>
        <v>0</v>
      </c>
      <c r="AB23" s="50">
        <v>0</v>
      </c>
      <c r="AC23" s="45">
        <f t="shared" si="12"/>
        <v>0</v>
      </c>
      <c r="AD23" s="45">
        <f t="shared" si="12"/>
        <v>0</v>
      </c>
      <c r="AE23" s="45">
        <f t="shared" si="18"/>
        <v>802</v>
      </c>
      <c r="AF23" s="45">
        <f t="shared" si="13"/>
        <v>0</v>
      </c>
      <c r="AG23" s="45">
        <f t="shared" si="19"/>
        <v>794</v>
      </c>
      <c r="AH23" s="45">
        <f t="shared" si="14"/>
        <v>0</v>
      </c>
      <c r="AI23" s="46">
        <f t="shared" si="20"/>
        <v>794</v>
      </c>
      <c r="AJ23" s="18"/>
      <c r="AK23" s="24">
        <f t="shared" si="1"/>
        <v>0</v>
      </c>
      <c r="AL23" s="47">
        <f t="shared" si="21"/>
        <v>-747</v>
      </c>
    </row>
    <row r="24" spans="1:38" x14ac:dyDescent="0.2">
      <c r="A24" s="67">
        <f t="shared" si="15"/>
        <v>36478</v>
      </c>
      <c r="B24" s="13">
        <v>1257</v>
      </c>
      <c r="C24" s="63">
        <v>944</v>
      </c>
      <c r="D24" s="54">
        <f t="shared" si="2"/>
        <v>944</v>
      </c>
      <c r="E24" s="37">
        <f t="shared" si="3"/>
        <v>131</v>
      </c>
      <c r="F24" s="99">
        <v>126</v>
      </c>
      <c r="G24" s="38">
        <f t="shared" si="4"/>
        <v>0</v>
      </c>
      <c r="H24" s="38">
        <v>0</v>
      </c>
      <c r="I24" s="103">
        <v>374</v>
      </c>
      <c r="J24" s="49">
        <f t="shared" si="4"/>
        <v>0</v>
      </c>
      <c r="K24" s="49">
        <v>0</v>
      </c>
      <c r="L24" s="38">
        <f t="shared" si="0"/>
        <v>131</v>
      </c>
      <c r="M24" s="38">
        <f t="shared" si="0"/>
        <v>126</v>
      </c>
      <c r="N24" s="39">
        <f t="shared" si="16"/>
        <v>2000</v>
      </c>
      <c r="O24" s="19"/>
      <c r="P24" s="41">
        <f t="shared" si="5"/>
        <v>413</v>
      </c>
      <c r="Q24" s="42">
        <v>400</v>
      </c>
      <c r="R24" s="42">
        <f t="shared" si="6"/>
        <v>0</v>
      </c>
      <c r="S24" s="42">
        <v>0</v>
      </c>
      <c r="T24" s="42">
        <f t="shared" si="7"/>
        <v>400</v>
      </c>
      <c r="U24" s="43">
        <f t="shared" si="17"/>
        <v>400</v>
      </c>
      <c r="V24" s="19"/>
      <c r="W24" s="44">
        <f t="shared" si="8"/>
        <v>46</v>
      </c>
      <c r="X24" s="45">
        <f t="shared" si="9"/>
        <v>45</v>
      </c>
      <c r="Y24" s="45">
        <f t="shared" si="10"/>
        <v>45</v>
      </c>
      <c r="Z24" s="55">
        <v>44</v>
      </c>
      <c r="AA24" s="45">
        <f t="shared" si="11"/>
        <v>0</v>
      </c>
      <c r="AB24" s="50">
        <v>0</v>
      </c>
      <c r="AC24" s="45">
        <f t="shared" si="12"/>
        <v>46</v>
      </c>
      <c r="AD24" s="45">
        <f t="shared" si="12"/>
        <v>45</v>
      </c>
      <c r="AE24" s="45">
        <f t="shared" si="18"/>
        <v>802</v>
      </c>
      <c r="AF24" s="45">
        <f t="shared" si="13"/>
        <v>45</v>
      </c>
      <c r="AG24" s="45">
        <f t="shared" si="19"/>
        <v>794</v>
      </c>
      <c r="AH24" s="45">
        <f t="shared" si="14"/>
        <v>44</v>
      </c>
      <c r="AI24" s="46">
        <f t="shared" si="20"/>
        <v>794</v>
      </c>
      <c r="AJ24" s="18"/>
      <c r="AK24" s="24">
        <f t="shared" si="1"/>
        <v>0</v>
      </c>
      <c r="AL24" s="47">
        <f t="shared" si="21"/>
        <v>-747</v>
      </c>
    </row>
    <row r="25" spans="1:38" x14ac:dyDescent="0.2">
      <c r="A25" s="67">
        <f t="shared" si="15"/>
        <v>36479</v>
      </c>
      <c r="B25" s="13">
        <v>1346</v>
      </c>
      <c r="C25" s="63">
        <v>1225</v>
      </c>
      <c r="D25" s="54">
        <f t="shared" si="2"/>
        <v>1225</v>
      </c>
      <c r="E25" s="37">
        <f t="shared" si="3"/>
        <v>131</v>
      </c>
      <c r="F25" s="99">
        <v>126</v>
      </c>
      <c r="G25" s="38">
        <f t="shared" si="4"/>
        <v>0</v>
      </c>
      <c r="H25" s="38">
        <v>0</v>
      </c>
      <c r="I25" s="103">
        <v>374</v>
      </c>
      <c r="J25" s="49">
        <f t="shared" si="4"/>
        <v>0</v>
      </c>
      <c r="K25" s="49">
        <v>0</v>
      </c>
      <c r="L25" s="38">
        <f t="shared" si="0"/>
        <v>131</v>
      </c>
      <c r="M25" s="38">
        <f t="shared" si="0"/>
        <v>126</v>
      </c>
      <c r="N25" s="39">
        <f t="shared" si="16"/>
        <v>2000</v>
      </c>
      <c r="O25" s="19"/>
      <c r="P25" s="41">
        <f t="shared" si="5"/>
        <v>413</v>
      </c>
      <c r="Q25" s="42">
        <v>400</v>
      </c>
      <c r="R25" s="42">
        <f t="shared" si="6"/>
        <v>0</v>
      </c>
      <c r="S25" s="42">
        <v>0</v>
      </c>
      <c r="T25" s="42">
        <f t="shared" si="7"/>
        <v>400</v>
      </c>
      <c r="U25" s="43">
        <f t="shared" si="17"/>
        <v>400</v>
      </c>
      <c r="V25" s="19"/>
      <c r="W25" s="44">
        <f t="shared" si="8"/>
        <v>340</v>
      </c>
      <c r="X25" s="45">
        <f t="shared" si="9"/>
        <v>334</v>
      </c>
      <c r="Y25" s="45">
        <f t="shared" si="10"/>
        <v>331</v>
      </c>
      <c r="Z25" s="55">
        <v>325</v>
      </c>
      <c r="AA25" s="45">
        <f t="shared" si="11"/>
        <v>0</v>
      </c>
      <c r="AB25" s="50">
        <v>0</v>
      </c>
      <c r="AC25" s="45">
        <f t="shared" si="12"/>
        <v>340</v>
      </c>
      <c r="AD25" s="45">
        <f t="shared" si="12"/>
        <v>334</v>
      </c>
      <c r="AE25" s="45">
        <f t="shared" si="18"/>
        <v>802</v>
      </c>
      <c r="AF25" s="45">
        <f t="shared" si="13"/>
        <v>331</v>
      </c>
      <c r="AG25" s="45">
        <f t="shared" si="19"/>
        <v>794</v>
      </c>
      <c r="AH25" s="45">
        <f t="shared" si="14"/>
        <v>325</v>
      </c>
      <c r="AI25" s="46">
        <f t="shared" si="20"/>
        <v>794</v>
      </c>
      <c r="AJ25" s="18"/>
      <c r="AK25" s="24">
        <f t="shared" si="1"/>
        <v>0</v>
      </c>
      <c r="AL25" s="47">
        <f t="shared" si="21"/>
        <v>-747</v>
      </c>
    </row>
    <row r="26" spans="1:38" x14ac:dyDescent="0.2">
      <c r="A26" s="67">
        <f t="shared" si="15"/>
        <v>36480</v>
      </c>
      <c r="B26" s="13">
        <v>1346</v>
      </c>
      <c r="C26" s="63">
        <v>1288</v>
      </c>
      <c r="D26" s="54">
        <f t="shared" si="2"/>
        <v>1288</v>
      </c>
      <c r="E26" s="37">
        <f t="shared" si="3"/>
        <v>131</v>
      </c>
      <c r="F26" s="99">
        <v>126</v>
      </c>
      <c r="G26" s="38">
        <f t="shared" si="4"/>
        <v>0</v>
      </c>
      <c r="H26" s="38">
        <v>0</v>
      </c>
      <c r="I26" s="103">
        <v>374</v>
      </c>
      <c r="J26" s="49">
        <f t="shared" si="4"/>
        <v>0</v>
      </c>
      <c r="K26" s="49">
        <v>0</v>
      </c>
      <c r="L26" s="38">
        <f t="shared" si="0"/>
        <v>131</v>
      </c>
      <c r="M26" s="38">
        <f t="shared" si="0"/>
        <v>126</v>
      </c>
      <c r="N26" s="39">
        <f t="shared" si="16"/>
        <v>2000</v>
      </c>
      <c r="O26" s="19"/>
      <c r="P26" s="41">
        <f t="shared" si="5"/>
        <v>413</v>
      </c>
      <c r="Q26" s="42">
        <v>400</v>
      </c>
      <c r="R26" s="42">
        <f t="shared" si="6"/>
        <v>0</v>
      </c>
      <c r="S26" s="42">
        <v>0</v>
      </c>
      <c r="T26" s="42">
        <f t="shared" si="7"/>
        <v>400</v>
      </c>
      <c r="U26" s="43">
        <f t="shared" si="17"/>
        <v>400</v>
      </c>
      <c r="V26" s="19"/>
      <c r="W26" s="44">
        <f t="shared" si="8"/>
        <v>406</v>
      </c>
      <c r="X26" s="45">
        <f t="shared" si="9"/>
        <v>399</v>
      </c>
      <c r="Y26" s="45">
        <f t="shared" si="10"/>
        <v>395</v>
      </c>
      <c r="Z26" s="55">
        <v>388</v>
      </c>
      <c r="AA26" s="45">
        <f t="shared" si="11"/>
        <v>0</v>
      </c>
      <c r="AB26" s="50">
        <v>0</v>
      </c>
      <c r="AC26" s="45">
        <f t="shared" si="12"/>
        <v>406</v>
      </c>
      <c r="AD26" s="45">
        <f t="shared" si="12"/>
        <v>399</v>
      </c>
      <c r="AE26" s="45">
        <f t="shared" si="18"/>
        <v>802</v>
      </c>
      <c r="AF26" s="45">
        <f t="shared" si="13"/>
        <v>395</v>
      </c>
      <c r="AG26" s="45">
        <f t="shared" si="19"/>
        <v>794</v>
      </c>
      <c r="AH26" s="45">
        <f t="shared" si="14"/>
        <v>388</v>
      </c>
      <c r="AI26" s="46">
        <f t="shared" si="20"/>
        <v>794</v>
      </c>
      <c r="AJ26" s="18"/>
      <c r="AK26" s="24">
        <f t="shared" si="1"/>
        <v>0</v>
      </c>
      <c r="AL26" s="47">
        <f t="shared" si="21"/>
        <v>-747</v>
      </c>
    </row>
    <row r="27" spans="1:38" x14ac:dyDescent="0.2">
      <c r="A27" s="67">
        <f t="shared" si="15"/>
        <v>36481</v>
      </c>
      <c r="B27" s="13">
        <v>1346</v>
      </c>
      <c r="C27" s="63">
        <v>1213</v>
      </c>
      <c r="D27" s="54">
        <f t="shared" si="2"/>
        <v>1213</v>
      </c>
      <c r="E27" s="37">
        <f t="shared" si="3"/>
        <v>131</v>
      </c>
      <c r="F27" s="99">
        <v>126</v>
      </c>
      <c r="G27" s="38">
        <f t="shared" si="4"/>
        <v>0</v>
      </c>
      <c r="H27" s="38">
        <v>0</v>
      </c>
      <c r="I27" s="103">
        <v>374</v>
      </c>
      <c r="J27" s="49">
        <f t="shared" si="4"/>
        <v>0</v>
      </c>
      <c r="K27" s="49">
        <v>0</v>
      </c>
      <c r="L27" s="38">
        <f t="shared" si="0"/>
        <v>131</v>
      </c>
      <c r="M27" s="38">
        <f t="shared" si="0"/>
        <v>126</v>
      </c>
      <c r="N27" s="39">
        <f t="shared" si="16"/>
        <v>2000</v>
      </c>
      <c r="O27" s="19"/>
      <c r="P27" s="41">
        <f t="shared" si="5"/>
        <v>413</v>
      </c>
      <c r="Q27" s="42">
        <v>400</v>
      </c>
      <c r="R27" s="42">
        <f t="shared" si="6"/>
        <v>0</v>
      </c>
      <c r="S27" s="42">
        <v>0</v>
      </c>
      <c r="T27" s="42">
        <f t="shared" si="7"/>
        <v>400</v>
      </c>
      <c r="U27" s="43">
        <f t="shared" si="17"/>
        <v>400</v>
      </c>
      <c r="V27" s="19"/>
      <c r="W27" s="44">
        <f t="shared" si="8"/>
        <v>328</v>
      </c>
      <c r="X27" s="45">
        <f t="shared" si="9"/>
        <v>322</v>
      </c>
      <c r="Y27" s="45">
        <f t="shared" si="10"/>
        <v>319</v>
      </c>
      <c r="Z27" s="55">
        <v>313</v>
      </c>
      <c r="AA27" s="45">
        <f t="shared" si="11"/>
        <v>0</v>
      </c>
      <c r="AB27" s="50">
        <v>0</v>
      </c>
      <c r="AC27" s="45">
        <f t="shared" si="12"/>
        <v>328</v>
      </c>
      <c r="AD27" s="45">
        <f t="shared" si="12"/>
        <v>322</v>
      </c>
      <c r="AE27" s="45">
        <f t="shared" si="18"/>
        <v>802</v>
      </c>
      <c r="AF27" s="45">
        <f t="shared" si="13"/>
        <v>319</v>
      </c>
      <c r="AG27" s="45">
        <f t="shared" si="19"/>
        <v>794</v>
      </c>
      <c r="AH27" s="45">
        <f t="shared" si="14"/>
        <v>313</v>
      </c>
      <c r="AI27" s="46">
        <f t="shared" si="20"/>
        <v>794</v>
      </c>
      <c r="AJ27" s="18"/>
      <c r="AK27" s="24">
        <f t="shared" si="1"/>
        <v>0</v>
      </c>
      <c r="AL27" s="47">
        <f t="shared" si="21"/>
        <v>-747</v>
      </c>
    </row>
    <row r="28" spans="1:38" x14ac:dyDescent="0.2">
      <c r="A28" s="67">
        <f t="shared" si="15"/>
        <v>36482</v>
      </c>
      <c r="B28" s="13">
        <v>1346</v>
      </c>
      <c r="C28" s="63">
        <v>923</v>
      </c>
      <c r="D28" s="54">
        <f t="shared" si="2"/>
        <v>923</v>
      </c>
      <c r="E28" s="37">
        <f t="shared" si="3"/>
        <v>131</v>
      </c>
      <c r="F28" s="99">
        <v>126</v>
      </c>
      <c r="G28" s="38">
        <f t="shared" si="4"/>
        <v>0</v>
      </c>
      <c r="H28" s="38">
        <v>0</v>
      </c>
      <c r="I28" s="103">
        <v>374</v>
      </c>
      <c r="J28" s="49">
        <f t="shared" si="4"/>
        <v>0</v>
      </c>
      <c r="K28" s="49">
        <v>0</v>
      </c>
      <c r="L28" s="38">
        <f t="shared" si="0"/>
        <v>131</v>
      </c>
      <c r="M28" s="38">
        <f t="shared" si="0"/>
        <v>126</v>
      </c>
      <c r="N28" s="39">
        <f t="shared" si="16"/>
        <v>2000</v>
      </c>
      <c r="O28" s="19"/>
      <c r="P28" s="41">
        <f t="shared" si="5"/>
        <v>413</v>
      </c>
      <c r="Q28" s="42">
        <v>400</v>
      </c>
      <c r="R28" s="42">
        <f t="shared" si="6"/>
        <v>0</v>
      </c>
      <c r="S28" s="42">
        <v>0</v>
      </c>
      <c r="T28" s="42">
        <f t="shared" si="7"/>
        <v>400</v>
      </c>
      <c r="U28" s="43">
        <f t="shared" si="17"/>
        <v>400</v>
      </c>
      <c r="V28" s="19"/>
      <c r="W28" s="44">
        <f t="shared" si="8"/>
        <v>23</v>
      </c>
      <c r="X28" s="45">
        <f t="shared" si="9"/>
        <v>23</v>
      </c>
      <c r="Y28" s="45">
        <f t="shared" si="10"/>
        <v>23</v>
      </c>
      <c r="Z28" s="55">
        <v>23</v>
      </c>
      <c r="AA28" s="45">
        <f t="shared" si="11"/>
        <v>0</v>
      </c>
      <c r="AB28" s="50">
        <v>0</v>
      </c>
      <c r="AC28" s="45">
        <f t="shared" si="12"/>
        <v>23</v>
      </c>
      <c r="AD28" s="45">
        <f t="shared" si="12"/>
        <v>23</v>
      </c>
      <c r="AE28" s="45">
        <f t="shared" si="18"/>
        <v>802</v>
      </c>
      <c r="AF28" s="45">
        <f t="shared" si="13"/>
        <v>23</v>
      </c>
      <c r="AG28" s="45">
        <f t="shared" si="19"/>
        <v>794</v>
      </c>
      <c r="AH28" s="45">
        <f t="shared" si="14"/>
        <v>23</v>
      </c>
      <c r="AI28" s="46">
        <f t="shared" si="20"/>
        <v>794</v>
      </c>
      <c r="AJ28" s="18"/>
      <c r="AK28" s="24">
        <f t="shared" si="1"/>
        <v>0</v>
      </c>
      <c r="AL28" s="47">
        <f t="shared" si="21"/>
        <v>-747</v>
      </c>
    </row>
    <row r="29" spans="1:38" x14ac:dyDescent="0.2">
      <c r="A29" s="67">
        <f t="shared" si="15"/>
        <v>36483</v>
      </c>
      <c r="B29" s="13">
        <v>1285</v>
      </c>
      <c r="C29" s="63">
        <v>815</v>
      </c>
      <c r="D29" s="54">
        <f t="shared" si="2"/>
        <v>815</v>
      </c>
      <c r="E29" s="37">
        <f t="shared" si="3"/>
        <v>131</v>
      </c>
      <c r="F29" s="99">
        <v>126</v>
      </c>
      <c r="G29" s="38">
        <f t="shared" si="4"/>
        <v>0</v>
      </c>
      <c r="H29" s="38">
        <v>0</v>
      </c>
      <c r="I29" s="103">
        <v>374</v>
      </c>
      <c r="J29" s="49">
        <f t="shared" si="4"/>
        <v>0</v>
      </c>
      <c r="K29" s="49">
        <v>0</v>
      </c>
      <c r="L29" s="38">
        <f t="shared" si="0"/>
        <v>131</v>
      </c>
      <c r="M29" s="38">
        <f t="shared" si="0"/>
        <v>126</v>
      </c>
      <c r="N29" s="39">
        <f t="shared" si="16"/>
        <v>2000</v>
      </c>
      <c r="O29" s="19"/>
      <c r="P29" s="41">
        <f t="shared" si="5"/>
        <v>325</v>
      </c>
      <c r="Q29" s="42">
        <f>400-85</f>
        <v>315</v>
      </c>
      <c r="R29" s="42">
        <f t="shared" si="6"/>
        <v>0</v>
      </c>
      <c r="S29" s="42">
        <v>0</v>
      </c>
      <c r="T29" s="42">
        <f t="shared" si="7"/>
        <v>315</v>
      </c>
      <c r="U29" s="43">
        <f t="shared" si="17"/>
        <v>400</v>
      </c>
      <c r="V29" s="19"/>
      <c r="W29" s="44">
        <f t="shared" si="8"/>
        <v>0</v>
      </c>
      <c r="X29" s="45">
        <f t="shared" si="9"/>
        <v>0</v>
      </c>
      <c r="Y29" s="45">
        <f t="shared" si="10"/>
        <v>0</v>
      </c>
      <c r="Z29" s="55">
        <v>0</v>
      </c>
      <c r="AA29" s="45">
        <f t="shared" si="11"/>
        <v>0</v>
      </c>
      <c r="AB29" s="50">
        <v>0</v>
      </c>
      <c r="AC29" s="45">
        <f t="shared" si="12"/>
        <v>0</v>
      </c>
      <c r="AD29" s="45">
        <f t="shared" si="12"/>
        <v>0</v>
      </c>
      <c r="AE29" s="45">
        <f t="shared" si="18"/>
        <v>802</v>
      </c>
      <c r="AF29" s="45">
        <f t="shared" si="13"/>
        <v>0</v>
      </c>
      <c r="AG29" s="45">
        <f t="shared" si="19"/>
        <v>794</v>
      </c>
      <c r="AH29" s="45">
        <f t="shared" si="14"/>
        <v>0</v>
      </c>
      <c r="AI29" s="46">
        <f t="shared" si="20"/>
        <v>794</v>
      </c>
      <c r="AJ29" s="18"/>
      <c r="AK29" s="24">
        <f t="shared" si="1"/>
        <v>0</v>
      </c>
      <c r="AL29" s="47">
        <f t="shared" si="21"/>
        <v>-747</v>
      </c>
    </row>
    <row r="30" spans="1:38" x14ac:dyDescent="0.2">
      <c r="A30" s="67">
        <f t="shared" si="15"/>
        <v>36484</v>
      </c>
      <c r="B30" s="13">
        <v>1204</v>
      </c>
      <c r="C30" s="63">
        <v>945</v>
      </c>
      <c r="D30" s="54">
        <f t="shared" si="2"/>
        <v>945</v>
      </c>
      <c r="E30" s="37">
        <f t="shared" si="3"/>
        <v>131</v>
      </c>
      <c r="F30" s="99">
        <v>126</v>
      </c>
      <c r="G30" s="38">
        <f t="shared" si="4"/>
        <v>0</v>
      </c>
      <c r="H30" s="38">
        <v>0</v>
      </c>
      <c r="I30" s="103">
        <v>374</v>
      </c>
      <c r="J30" s="49">
        <f t="shared" si="4"/>
        <v>0</v>
      </c>
      <c r="K30" s="49">
        <v>0</v>
      </c>
      <c r="L30" s="38">
        <f t="shared" si="0"/>
        <v>131</v>
      </c>
      <c r="M30" s="38">
        <f t="shared" si="0"/>
        <v>126</v>
      </c>
      <c r="N30" s="39">
        <f t="shared" si="16"/>
        <v>2000</v>
      </c>
      <c r="O30" s="19"/>
      <c r="P30" s="41">
        <f t="shared" si="5"/>
        <v>413</v>
      </c>
      <c r="Q30" s="42">
        <v>400</v>
      </c>
      <c r="R30" s="42">
        <f t="shared" si="6"/>
        <v>0</v>
      </c>
      <c r="S30" s="42">
        <v>0</v>
      </c>
      <c r="T30" s="42">
        <f t="shared" si="7"/>
        <v>400</v>
      </c>
      <c r="U30" s="43">
        <f t="shared" si="17"/>
        <v>400</v>
      </c>
      <c r="V30" s="19"/>
      <c r="W30" s="44">
        <f t="shared" si="8"/>
        <v>47</v>
      </c>
      <c r="X30" s="45">
        <f t="shared" si="9"/>
        <v>46</v>
      </c>
      <c r="Y30" s="45">
        <f t="shared" si="10"/>
        <v>46</v>
      </c>
      <c r="Z30" s="55">
        <v>45</v>
      </c>
      <c r="AA30" s="45">
        <f t="shared" si="11"/>
        <v>0</v>
      </c>
      <c r="AB30" s="50">
        <v>0</v>
      </c>
      <c r="AC30" s="45">
        <f t="shared" si="12"/>
        <v>47</v>
      </c>
      <c r="AD30" s="45">
        <f t="shared" si="12"/>
        <v>46</v>
      </c>
      <c r="AE30" s="45">
        <f t="shared" si="18"/>
        <v>802</v>
      </c>
      <c r="AF30" s="45">
        <f t="shared" si="13"/>
        <v>46</v>
      </c>
      <c r="AG30" s="45">
        <f t="shared" si="19"/>
        <v>794</v>
      </c>
      <c r="AH30" s="45">
        <f t="shared" si="14"/>
        <v>45</v>
      </c>
      <c r="AI30" s="46">
        <f t="shared" si="20"/>
        <v>794</v>
      </c>
      <c r="AJ30" s="18"/>
      <c r="AK30" s="24">
        <f t="shared" si="1"/>
        <v>0</v>
      </c>
      <c r="AL30" s="47">
        <f t="shared" si="21"/>
        <v>-747</v>
      </c>
    </row>
    <row r="31" spans="1:38" x14ac:dyDescent="0.2">
      <c r="A31" s="67">
        <f t="shared" si="15"/>
        <v>36485</v>
      </c>
      <c r="B31" s="13">
        <v>1257</v>
      </c>
      <c r="C31" s="63">
        <v>908</v>
      </c>
      <c r="D31" s="54">
        <f t="shared" si="2"/>
        <v>908</v>
      </c>
      <c r="E31" s="37">
        <f t="shared" si="3"/>
        <v>131</v>
      </c>
      <c r="F31" s="99">
        <v>126</v>
      </c>
      <c r="G31" s="38">
        <f t="shared" si="4"/>
        <v>0</v>
      </c>
      <c r="H31" s="38">
        <v>0</v>
      </c>
      <c r="I31" s="103">
        <v>374</v>
      </c>
      <c r="J31" s="49">
        <f t="shared" si="4"/>
        <v>0</v>
      </c>
      <c r="K31" s="49">
        <v>0</v>
      </c>
      <c r="L31" s="38">
        <f t="shared" si="0"/>
        <v>131</v>
      </c>
      <c r="M31" s="38">
        <f t="shared" si="0"/>
        <v>126</v>
      </c>
      <c r="N31" s="39">
        <f t="shared" si="16"/>
        <v>2000</v>
      </c>
      <c r="O31" s="19"/>
      <c r="P31" s="41">
        <f t="shared" si="5"/>
        <v>413</v>
      </c>
      <c r="Q31" s="42">
        <v>400</v>
      </c>
      <c r="R31" s="42">
        <f t="shared" si="6"/>
        <v>0</v>
      </c>
      <c r="S31" s="42">
        <v>0</v>
      </c>
      <c r="T31" s="42">
        <f t="shared" si="7"/>
        <v>400</v>
      </c>
      <c r="U31" s="43">
        <f t="shared" si="17"/>
        <v>400</v>
      </c>
      <c r="V31" s="19"/>
      <c r="W31" s="44">
        <f t="shared" si="8"/>
        <v>8</v>
      </c>
      <c r="X31" s="45">
        <f t="shared" si="9"/>
        <v>8</v>
      </c>
      <c r="Y31" s="45">
        <f t="shared" si="10"/>
        <v>8</v>
      </c>
      <c r="Z31" s="55">
        <v>8</v>
      </c>
      <c r="AA31" s="45">
        <f t="shared" si="11"/>
        <v>0</v>
      </c>
      <c r="AB31" s="50">
        <v>0</v>
      </c>
      <c r="AC31" s="45">
        <f t="shared" si="12"/>
        <v>8</v>
      </c>
      <c r="AD31" s="45">
        <f t="shared" si="12"/>
        <v>8</v>
      </c>
      <c r="AE31" s="45">
        <f t="shared" si="18"/>
        <v>802</v>
      </c>
      <c r="AF31" s="45">
        <f t="shared" si="13"/>
        <v>8</v>
      </c>
      <c r="AG31" s="45">
        <f t="shared" si="19"/>
        <v>794</v>
      </c>
      <c r="AH31" s="45">
        <f t="shared" si="14"/>
        <v>8</v>
      </c>
      <c r="AI31" s="46">
        <f t="shared" si="20"/>
        <v>794</v>
      </c>
      <c r="AJ31" s="18"/>
      <c r="AK31" s="24">
        <f t="shared" si="1"/>
        <v>0</v>
      </c>
      <c r="AL31" s="47">
        <f t="shared" si="21"/>
        <v>-747</v>
      </c>
    </row>
    <row r="32" spans="1:38" x14ac:dyDescent="0.2">
      <c r="A32" s="67">
        <f t="shared" si="15"/>
        <v>36486</v>
      </c>
      <c r="B32" s="13">
        <v>1346</v>
      </c>
      <c r="C32" s="63">
        <v>879</v>
      </c>
      <c r="D32" s="54">
        <f t="shared" si="2"/>
        <v>879</v>
      </c>
      <c r="E32" s="37">
        <f t="shared" si="3"/>
        <v>131</v>
      </c>
      <c r="F32" s="99">
        <v>126</v>
      </c>
      <c r="G32" s="38">
        <f t="shared" si="4"/>
        <v>0</v>
      </c>
      <c r="H32" s="38">
        <v>0</v>
      </c>
      <c r="I32" s="103">
        <v>374</v>
      </c>
      <c r="J32" s="49">
        <f t="shared" si="4"/>
        <v>0</v>
      </c>
      <c r="K32" s="49">
        <v>0</v>
      </c>
      <c r="L32" s="38">
        <f t="shared" si="0"/>
        <v>131</v>
      </c>
      <c r="M32" s="38">
        <f t="shared" si="0"/>
        <v>126</v>
      </c>
      <c r="N32" s="39">
        <f t="shared" si="16"/>
        <v>2000</v>
      </c>
      <c r="O32" s="19"/>
      <c r="P32" s="41">
        <f t="shared" si="5"/>
        <v>391</v>
      </c>
      <c r="Q32" s="42">
        <f>400-21</f>
        <v>379</v>
      </c>
      <c r="R32" s="42">
        <f t="shared" si="6"/>
        <v>0</v>
      </c>
      <c r="S32" s="42">
        <v>0</v>
      </c>
      <c r="T32" s="42">
        <f t="shared" si="7"/>
        <v>379</v>
      </c>
      <c r="U32" s="43">
        <f t="shared" si="17"/>
        <v>400</v>
      </c>
      <c r="V32" s="19"/>
      <c r="W32" s="44">
        <f t="shared" si="8"/>
        <v>0</v>
      </c>
      <c r="X32" s="45">
        <f t="shared" si="9"/>
        <v>0</v>
      </c>
      <c r="Y32" s="45">
        <f t="shared" si="10"/>
        <v>0</v>
      </c>
      <c r="Z32" s="55">
        <v>0</v>
      </c>
      <c r="AA32" s="45">
        <f t="shared" si="11"/>
        <v>0</v>
      </c>
      <c r="AB32" s="50">
        <v>0</v>
      </c>
      <c r="AC32" s="45">
        <f t="shared" si="12"/>
        <v>0</v>
      </c>
      <c r="AD32" s="45">
        <f t="shared" si="12"/>
        <v>0</v>
      </c>
      <c r="AE32" s="45">
        <f t="shared" si="18"/>
        <v>802</v>
      </c>
      <c r="AF32" s="45">
        <f t="shared" si="13"/>
        <v>0</v>
      </c>
      <c r="AG32" s="45">
        <f t="shared" si="19"/>
        <v>794</v>
      </c>
      <c r="AH32" s="45">
        <f t="shared" si="14"/>
        <v>0</v>
      </c>
      <c r="AI32" s="46">
        <f t="shared" si="20"/>
        <v>794</v>
      </c>
      <c r="AJ32" s="18"/>
      <c r="AK32" s="24">
        <f t="shared" si="1"/>
        <v>0</v>
      </c>
      <c r="AL32" s="47">
        <f t="shared" si="21"/>
        <v>-747</v>
      </c>
    </row>
    <row r="33" spans="1:38" x14ac:dyDescent="0.2">
      <c r="A33" s="67">
        <f t="shared" si="15"/>
        <v>36487</v>
      </c>
      <c r="B33" s="13">
        <v>1346</v>
      </c>
      <c r="C33" s="63">
        <v>736</v>
      </c>
      <c r="D33" s="54">
        <f t="shared" si="2"/>
        <v>736</v>
      </c>
      <c r="E33" s="37">
        <f t="shared" si="3"/>
        <v>131</v>
      </c>
      <c r="F33" s="99">
        <v>126</v>
      </c>
      <c r="G33" s="38">
        <f t="shared" si="4"/>
        <v>0</v>
      </c>
      <c r="H33" s="38">
        <v>0</v>
      </c>
      <c r="I33" s="103">
        <v>374</v>
      </c>
      <c r="J33" s="49">
        <f t="shared" si="4"/>
        <v>0</v>
      </c>
      <c r="K33" s="49">
        <v>0</v>
      </c>
      <c r="L33" s="38">
        <f t="shared" si="0"/>
        <v>131</v>
      </c>
      <c r="M33" s="38">
        <f t="shared" si="0"/>
        <v>126</v>
      </c>
      <c r="N33" s="39">
        <f t="shared" si="16"/>
        <v>2000</v>
      </c>
      <c r="O33" s="19"/>
      <c r="P33" s="41">
        <f t="shared" si="5"/>
        <v>244</v>
      </c>
      <c r="Q33" s="42">
        <f>400-164</f>
        <v>236</v>
      </c>
      <c r="R33" s="42">
        <f t="shared" si="6"/>
        <v>0</v>
      </c>
      <c r="S33" s="42">
        <v>0</v>
      </c>
      <c r="T33" s="42">
        <f t="shared" si="7"/>
        <v>236</v>
      </c>
      <c r="U33" s="43">
        <f t="shared" si="17"/>
        <v>400</v>
      </c>
      <c r="V33" s="19"/>
      <c r="W33" s="44">
        <f t="shared" si="8"/>
        <v>0</v>
      </c>
      <c r="X33" s="45">
        <f t="shared" si="9"/>
        <v>0</v>
      </c>
      <c r="Y33" s="45">
        <f t="shared" si="10"/>
        <v>0</v>
      </c>
      <c r="Z33" s="55">
        <v>0</v>
      </c>
      <c r="AA33" s="45">
        <f t="shared" si="11"/>
        <v>0</v>
      </c>
      <c r="AB33" s="50">
        <v>0</v>
      </c>
      <c r="AC33" s="45">
        <f t="shared" si="12"/>
        <v>0</v>
      </c>
      <c r="AD33" s="45">
        <f t="shared" si="12"/>
        <v>0</v>
      </c>
      <c r="AE33" s="45">
        <f t="shared" si="18"/>
        <v>802</v>
      </c>
      <c r="AF33" s="45">
        <f t="shared" si="13"/>
        <v>0</v>
      </c>
      <c r="AG33" s="45">
        <f t="shared" si="19"/>
        <v>794</v>
      </c>
      <c r="AH33" s="45">
        <f t="shared" si="14"/>
        <v>0</v>
      </c>
      <c r="AI33" s="46">
        <f t="shared" si="20"/>
        <v>794</v>
      </c>
      <c r="AJ33" s="18"/>
      <c r="AK33" s="24">
        <f t="shared" si="1"/>
        <v>0</v>
      </c>
      <c r="AL33" s="47">
        <f t="shared" si="21"/>
        <v>-747</v>
      </c>
    </row>
    <row r="34" spans="1:38" x14ac:dyDescent="0.2">
      <c r="A34" s="67">
        <f t="shared" si="15"/>
        <v>36488</v>
      </c>
      <c r="B34" s="13">
        <v>1346</v>
      </c>
      <c r="C34" s="63">
        <v>1095</v>
      </c>
      <c r="D34" s="54">
        <f t="shared" si="2"/>
        <v>1095</v>
      </c>
      <c r="E34" s="37">
        <f t="shared" si="3"/>
        <v>131</v>
      </c>
      <c r="F34" s="99">
        <v>126</v>
      </c>
      <c r="G34" s="38">
        <f t="shared" si="4"/>
        <v>0</v>
      </c>
      <c r="H34" s="38">
        <v>0</v>
      </c>
      <c r="I34" s="103">
        <v>374</v>
      </c>
      <c r="J34" s="49">
        <f t="shared" si="4"/>
        <v>0</v>
      </c>
      <c r="K34" s="49">
        <v>0</v>
      </c>
      <c r="L34" s="38">
        <f t="shared" si="0"/>
        <v>131</v>
      </c>
      <c r="M34" s="38">
        <f t="shared" si="0"/>
        <v>126</v>
      </c>
      <c r="N34" s="39">
        <f t="shared" si="16"/>
        <v>2000</v>
      </c>
      <c r="O34" s="19"/>
      <c r="P34" s="41">
        <f t="shared" si="5"/>
        <v>413</v>
      </c>
      <c r="Q34" s="42">
        <v>400</v>
      </c>
      <c r="R34" s="42">
        <f t="shared" si="6"/>
        <v>0</v>
      </c>
      <c r="S34" s="42">
        <v>0</v>
      </c>
      <c r="T34" s="42">
        <f t="shared" si="7"/>
        <v>400</v>
      </c>
      <c r="U34" s="43">
        <f t="shared" si="17"/>
        <v>400</v>
      </c>
      <c r="V34" s="19"/>
      <c r="W34" s="44">
        <f t="shared" si="8"/>
        <v>203</v>
      </c>
      <c r="X34" s="45">
        <f t="shared" si="9"/>
        <v>200</v>
      </c>
      <c r="Y34" s="45">
        <f t="shared" si="10"/>
        <v>198</v>
      </c>
      <c r="Z34" s="55">
        <v>195</v>
      </c>
      <c r="AA34" s="45">
        <f t="shared" si="11"/>
        <v>0</v>
      </c>
      <c r="AB34" s="50">
        <v>0</v>
      </c>
      <c r="AC34" s="45">
        <f t="shared" si="12"/>
        <v>203</v>
      </c>
      <c r="AD34" s="45">
        <f t="shared" si="12"/>
        <v>200</v>
      </c>
      <c r="AE34" s="45">
        <f t="shared" si="18"/>
        <v>802</v>
      </c>
      <c r="AF34" s="45">
        <f t="shared" si="13"/>
        <v>198</v>
      </c>
      <c r="AG34" s="45">
        <f t="shared" si="19"/>
        <v>794</v>
      </c>
      <c r="AH34" s="45">
        <f t="shared" si="14"/>
        <v>195</v>
      </c>
      <c r="AI34" s="46">
        <f t="shared" si="20"/>
        <v>794</v>
      </c>
      <c r="AJ34" s="18"/>
      <c r="AK34" s="24">
        <f t="shared" si="1"/>
        <v>0</v>
      </c>
      <c r="AL34" s="47">
        <f t="shared" si="21"/>
        <v>-747</v>
      </c>
    </row>
    <row r="35" spans="1:38" x14ac:dyDescent="0.2">
      <c r="A35" s="67">
        <f t="shared" si="15"/>
        <v>36489</v>
      </c>
      <c r="B35" s="13">
        <v>1204</v>
      </c>
      <c r="C35" s="63">
        <v>1074</v>
      </c>
      <c r="D35" s="54">
        <f t="shared" si="2"/>
        <v>1074</v>
      </c>
      <c r="E35" s="37">
        <f t="shared" si="3"/>
        <v>131</v>
      </c>
      <c r="F35" s="99">
        <v>126</v>
      </c>
      <c r="G35" s="38">
        <f t="shared" si="4"/>
        <v>0</v>
      </c>
      <c r="H35" s="38">
        <v>0</v>
      </c>
      <c r="I35" s="103">
        <v>374</v>
      </c>
      <c r="J35" s="49">
        <f t="shared" si="4"/>
        <v>0</v>
      </c>
      <c r="K35" s="49">
        <v>0</v>
      </c>
      <c r="L35" s="38">
        <f t="shared" si="0"/>
        <v>131</v>
      </c>
      <c r="M35" s="38">
        <f t="shared" si="0"/>
        <v>126</v>
      </c>
      <c r="N35" s="39">
        <f t="shared" si="16"/>
        <v>2000</v>
      </c>
      <c r="O35" s="19"/>
      <c r="P35" s="41">
        <f t="shared" si="5"/>
        <v>413</v>
      </c>
      <c r="Q35" s="42">
        <v>400</v>
      </c>
      <c r="R35" s="42">
        <f t="shared" si="6"/>
        <v>0</v>
      </c>
      <c r="S35" s="42">
        <v>0</v>
      </c>
      <c r="T35" s="42">
        <f t="shared" si="7"/>
        <v>400</v>
      </c>
      <c r="U35" s="43">
        <f t="shared" si="17"/>
        <v>400</v>
      </c>
      <c r="V35" s="19"/>
      <c r="W35" s="44">
        <f t="shared" si="8"/>
        <v>182</v>
      </c>
      <c r="X35" s="45">
        <f t="shared" si="9"/>
        <v>179</v>
      </c>
      <c r="Y35" s="45">
        <f t="shared" si="10"/>
        <v>177</v>
      </c>
      <c r="Z35" s="55">
        <v>174</v>
      </c>
      <c r="AA35" s="45">
        <f t="shared" si="11"/>
        <v>0</v>
      </c>
      <c r="AB35" s="50">
        <v>0</v>
      </c>
      <c r="AC35" s="45">
        <f t="shared" si="12"/>
        <v>182</v>
      </c>
      <c r="AD35" s="45">
        <f t="shared" si="12"/>
        <v>179</v>
      </c>
      <c r="AE35" s="45">
        <f t="shared" si="18"/>
        <v>802</v>
      </c>
      <c r="AF35" s="45">
        <f t="shared" si="13"/>
        <v>177</v>
      </c>
      <c r="AG35" s="45">
        <f t="shared" si="19"/>
        <v>794</v>
      </c>
      <c r="AH35" s="45">
        <f t="shared" si="14"/>
        <v>174</v>
      </c>
      <c r="AI35" s="46">
        <f t="shared" si="20"/>
        <v>794</v>
      </c>
      <c r="AJ35" s="18"/>
      <c r="AK35" s="24">
        <f t="shared" si="1"/>
        <v>0</v>
      </c>
      <c r="AL35" s="47">
        <f t="shared" si="21"/>
        <v>-747</v>
      </c>
    </row>
    <row r="36" spans="1:38" x14ac:dyDescent="0.2">
      <c r="A36" s="67">
        <f t="shared" si="15"/>
        <v>36490</v>
      </c>
      <c r="B36" s="13">
        <v>1204</v>
      </c>
      <c r="C36" s="63">
        <v>1050</v>
      </c>
      <c r="D36" s="54">
        <f t="shared" si="2"/>
        <v>1050</v>
      </c>
      <c r="E36" s="37">
        <f t="shared" si="3"/>
        <v>131</v>
      </c>
      <c r="F36" s="99">
        <v>126</v>
      </c>
      <c r="G36" s="38">
        <f t="shared" si="4"/>
        <v>0</v>
      </c>
      <c r="H36" s="38">
        <v>0</v>
      </c>
      <c r="I36" s="103">
        <v>374</v>
      </c>
      <c r="J36" s="49">
        <f t="shared" si="4"/>
        <v>0</v>
      </c>
      <c r="K36" s="49">
        <v>0</v>
      </c>
      <c r="L36" s="38">
        <f t="shared" si="0"/>
        <v>131</v>
      </c>
      <c r="M36" s="38">
        <f t="shared" si="0"/>
        <v>126</v>
      </c>
      <c r="N36" s="39">
        <f t="shared" si="16"/>
        <v>2000</v>
      </c>
      <c r="O36" s="19"/>
      <c r="P36" s="41">
        <f t="shared" si="5"/>
        <v>413</v>
      </c>
      <c r="Q36" s="42">
        <v>400</v>
      </c>
      <c r="R36" s="42">
        <f t="shared" si="6"/>
        <v>0</v>
      </c>
      <c r="S36" s="42">
        <v>0</v>
      </c>
      <c r="T36" s="42">
        <f t="shared" si="7"/>
        <v>400</v>
      </c>
      <c r="U36" s="43">
        <f t="shared" si="17"/>
        <v>400</v>
      </c>
      <c r="V36" s="19"/>
      <c r="W36" s="44">
        <f t="shared" si="8"/>
        <v>158</v>
      </c>
      <c r="X36" s="45">
        <f t="shared" si="9"/>
        <v>155</v>
      </c>
      <c r="Y36" s="45">
        <f t="shared" si="10"/>
        <v>153</v>
      </c>
      <c r="Z36" s="55">
        <v>150</v>
      </c>
      <c r="AA36" s="45">
        <f t="shared" si="11"/>
        <v>0</v>
      </c>
      <c r="AB36" s="50">
        <v>0</v>
      </c>
      <c r="AC36" s="45">
        <f t="shared" si="12"/>
        <v>158</v>
      </c>
      <c r="AD36" s="45">
        <f t="shared" si="12"/>
        <v>155</v>
      </c>
      <c r="AE36" s="45">
        <f t="shared" si="18"/>
        <v>802</v>
      </c>
      <c r="AF36" s="45">
        <f t="shared" si="13"/>
        <v>153</v>
      </c>
      <c r="AG36" s="45">
        <f t="shared" si="19"/>
        <v>794</v>
      </c>
      <c r="AH36" s="45">
        <f t="shared" si="14"/>
        <v>150</v>
      </c>
      <c r="AI36" s="46">
        <f t="shared" si="20"/>
        <v>794</v>
      </c>
      <c r="AJ36" s="18"/>
      <c r="AK36" s="24">
        <f t="shared" si="1"/>
        <v>0</v>
      </c>
      <c r="AL36" s="47">
        <f t="shared" si="21"/>
        <v>-747</v>
      </c>
    </row>
    <row r="37" spans="1:38" x14ac:dyDescent="0.2">
      <c r="A37" s="67">
        <f t="shared" si="15"/>
        <v>36491</v>
      </c>
      <c r="B37" s="13">
        <v>1204</v>
      </c>
      <c r="C37" s="63">
        <v>1107</v>
      </c>
      <c r="D37" s="54">
        <f t="shared" si="2"/>
        <v>1107</v>
      </c>
      <c r="E37" s="37">
        <f t="shared" si="3"/>
        <v>131</v>
      </c>
      <c r="F37" s="99">
        <v>126</v>
      </c>
      <c r="G37" s="38">
        <f t="shared" si="4"/>
        <v>0</v>
      </c>
      <c r="H37" s="38">
        <v>0</v>
      </c>
      <c r="I37" s="103">
        <v>374</v>
      </c>
      <c r="J37" s="49">
        <f t="shared" si="4"/>
        <v>0</v>
      </c>
      <c r="K37" s="49">
        <v>0</v>
      </c>
      <c r="L37" s="38">
        <f t="shared" si="0"/>
        <v>131</v>
      </c>
      <c r="M37" s="38">
        <f t="shared" si="0"/>
        <v>126</v>
      </c>
      <c r="N37" s="39">
        <f t="shared" si="16"/>
        <v>2000</v>
      </c>
      <c r="O37" s="19"/>
      <c r="P37" s="41">
        <f t="shared" si="5"/>
        <v>413</v>
      </c>
      <c r="Q37" s="42">
        <v>400</v>
      </c>
      <c r="R37" s="42">
        <f t="shared" si="6"/>
        <v>0</v>
      </c>
      <c r="S37" s="42">
        <v>0</v>
      </c>
      <c r="T37" s="42">
        <f t="shared" si="7"/>
        <v>400</v>
      </c>
      <c r="U37" s="43">
        <f t="shared" si="17"/>
        <v>400</v>
      </c>
      <c r="V37" s="19"/>
      <c r="W37" s="44">
        <f t="shared" si="8"/>
        <v>217</v>
      </c>
      <c r="X37" s="45">
        <f t="shared" si="9"/>
        <v>213</v>
      </c>
      <c r="Y37" s="45">
        <f t="shared" si="10"/>
        <v>211</v>
      </c>
      <c r="Z37" s="55">
        <v>207</v>
      </c>
      <c r="AA37" s="45">
        <f t="shared" si="11"/>
        <v>0</v>
      </c>
      <c r="AB37" s="50">
        <v>0</v>
      </c>
      <c r="AC37" s="45">
        <f t="shared" si="12"/>
        <v>217</v>
      </c>
      <c r="AD37" s="45">
        <f t="shared" si="12"/>
        <v>213</v>
      </c>
      <c r="AE37" s="45">
        <f t="shared" si="18"/>
        <v>802</v>
      </c>
      <c r="AF37" s="45">
        <f t="shared" si="13"/>
        <v>211</v>
      </c>
      <c r="AG37" s="45">
        <f t="shared" si="19"/>
        <v>794</v>
      </c>
      <c r="AH37" s="45">
        <f t="shared" si="14"/>
        <v>207</v>
      </c>
      <c r="AI37" s="46">
        <f t="shared" si="20"/>
        <v>794</v>
      </c>
      <c r="AJ37" s="18"/>
      <c r="AK37" s="24">
        <f t="shared" si="1"/>
        <v>0</v>
      </c>
      <c r="AL37" s="47">
        <f t="shared" si="21"/>
        <v>-747</v>
      </c>
    </row>
    <row r="38" spans="1:38" x14ac:dyDescent="0.2">
      <c r="A38" s="67">
        <f t="shared" si="15"/>
        <v>36492</v>
      </c>
      <c r="B38" s="13">
        <v>1257</v>
      </c>
      <c r="C38" s="63">
        <v>1250</v>
      </c>
      <c r="D38" s="54">
        <f t="shared" si="2"/>
        <v>1250</v>
      </c>
      <c r="E38" s="37">
        <f t="shared" si="3"/>
        <v>131</v>
      </c>
      <c r="F38" s="99">
        <v>126</v>
      </c>
      <c r="G38" s="38">
        <f t="shared" si="4"/>
        <v>0</v>
      </c>
      <c r="H38" s="38">
        <v>0</v>
      </c>
      <c r="I38" s="103">
        <v>374</v>
      </c>
      <c r="J38" s="49">
        <f t="shared" si="4"/>
        <v>0</v>
      </c>
      <c r="K38" s="49">
        <v>0</v>
      </c>
      <c r="L38" s="38">
        <f t="shared" si="0"/>
        <v>131</v>
      </c>
      <c r="M38" s="38">
        <f t="shared" si="0"/>
        <v>126</v>
      </c>
      <c r="N38" s="39">
        <f t="shared" si="16"/>
        <v>2000</v>
      </c>
      <c r="O38" s="19"/>
      <c r="P38" s="41">
        <f t="shared" si="5"/>
        <v>413</v>
      </c>
      <c r="Q38" s="42">
        <v>400</v>
      </c>
      <c r="R38" s="42">
        <f t="shared" si="6"/>
        <v>0</v>
      </c>
      <c r="S38" s="42">
        <v>0</v>
      </c>
      <c r="T38" s="42">
        <f t="shared" si="7"/>
        <v>400</v>
      </c>
      <c r="U38" s="43">
        <f t="shared" si="17"/>
        <v>400</v>
      </c>
      <c r="V38" s="19"/>
      <c r="W38" s="44">
        <f t="shared" si="8"/>
        <v>366</v>
      </c>
      <c r="X38" s="45">
        <f t="shared" si="9"/>
        <v>360</v>
      </c>
      <c r="Y38" s="45">
        <f t="shared" si="10"/>
        <v>356</v>
      </c>
      <c r="Z38" s="55">
        <v>350</v>
      </c>
      <c r="AA38" s="45">
        <f t="shared" si="11"/>
        <v>0</v>
      </c>
      <c r="AB38" s="50">
        <v>0</v>
      </c>
      <c r="AC38" s="45">
        <f t="shared" si="12"/>
        <v>366</v>
      </c>
      <c r="AD38" s="45">
        <f t="shared" si="12"/>
        <v>360</v>
      </c>
      <c r="AE38" s="45">
        <f t="shared" si="18"/>
        <v>802</v>
      </c>
      <c r="AF38" s="45">
        <f t="shared" si="13"/>
        <v>356</v>
      </c>
      <c r="AG38" s="45">
        <f t="shared" si="19"/>
        <v>794</v>
      </c>
      <c r="AH38" s="45">
        <f t="shared" si="14"/>
        <v>350</v>
      </c>
      <c r="AI38" s="46">
        <f t="shared" si="20"/>
        <v>794</v>
      </c>
      <c r="AJ38" s="18"/>
      <c r="AK38" s="24">
        <f t="shared" si="1"/>
        <v>0</v>
      </c>
      <c r="AL38" s="47">
        <f t="shared" si="21"/>
        <v>-747</v>
      </c>
    </row>
    <row r="39" spans="1:38" x14ac:dyDescent="0.2">
      <c r="A39" s="67">
        <f t="shared" si="15"/>
        <v>36493</v>
      </c>
      <c r="B39" s="13">
        <v>1346</v>
      </c>
      <c r="C39" s="63">
        <v>1446</v>
      </c>
      <c r="D39" s="54">
        <f t="shared" si="2"/>
        <v>1446</v>
      </c>
      <c r="E39" s="37">
        <f t="shared" si="3"/>
        <v>131</v>
      </c>
      <c r="F39" s="99">
        <v>126</v>
      </c>
      <c r="G39" s="38">
        <f t="shared" si="4"/>
        <v>0</v>
      </c>
      <c r="H39" s="38">
        <v>0</v>
      </c>
      <c r="I39" s="103">
        <v>374</v>
      </c>
      <c r="J39" s="49">
        <f t="shared" si="4"/>
        <v>0</v>
      </c>
      <c r="K39" s="49">
        <v>0</v>
      </c>
      <c r="L39" s="38">
        <f t="shared" si="0"/>
        <v>131</v>
      </c>
      <c r="M39" s="38">
        <f t="shared" si="0"/>
        <v>126</v>
      </c>
      <c r="N39" s="39">
        <f t="shared" si="16"/>
        <v>2000</v>
      </c>
      <c r="O39" s="19"/>
      <c r="P39" s="41">
        <f t="shared" si="5"/>
        <v>413</v>
      </c>
      <c r="Q39" s="42">
        <v>400</v>
      </c>
      <c r="R39" s="42">
        <f t="shared" si="6"/>
        <v>0</v>
      </c>
      <c r="S39" s="42">
        <v>0</v>
      </c>
      <c r="T39" s="42">
        <f t="shared" si="7"/>
        <v>400</v>
      </c>
      <c r="U39" s="43">
        <f t="shared" si="17"/>
        <v>400</v>
      </c>
      <c r="V39" s="19"/>
      <c r="W39" s="44">
        <f t="shared" si="8"/>
        <v>572</v>
      </c>
      <c r="X39" s="45">
        <f t="shared" si="9"/>
        <v>562</v>
      </c>
      <c r="Y39" s="45">
        <f t="shared" si="10"/>
        <v>556</v>
      </c>
      <c r="Z39" s="55">
        <v>546</v>
      </c>
      <c r="AA39" s="45">
        <f t="shared" si="11"/>
        <v>0</v>
      </c>
      <c r="AB39" s="50">
        <v>0</v>
      </c>
      <c r="AC39" s="45">
        <f t="shared" si="12"/>
        <v>572</v>
      </c>
      <c r="AD39" s="45">
        <f t="shared" si="12"/>
        <v>562</v>
      </c>
      <c r="AE39" s="45">
        <f t="shared" si="18"/>
        <v>802</v>
      </c>
      <c r="AF39" s="45">
        <f t="shared" si="13"/>
        <v>556</v>
      </c>
      <c r="AG39" s="45">
        <f t="shared" si="19"/>
        <v>794</v>
      </c>
      <c r="AH39" s="45">
        <f t="shared" si="14"/>
        <v>546</v>
      </c>
      <c r="AI39" s="46">
        <f t="shared" si="20"/>
        <v>794</v>
      </c>
      <c r="AJ39" s="18"/>
      <c r="AK39" s="24">
        <f t="shared" si="1"/>
        <v>0</v>
      </c>
      <c r="AL39" s="47">
        <f t="shared" si="21"/>
        <v>-747</v>
      </c>
    </row>
    <row r="40" spans="1:38" x14ac:dyDescent="0.2">
      <c r="A40" s="67">
        <f t="shared" si="15"/>
        <v>36494</v>
      </c>
      <c r="B40" s="13">
        <v>1346</v>
      </c>
      <c r="C40" s="65">
        <v>1504</v>
      </c>
      <c r="D40" s="54">
        <f t="shared" si="2"/>
        <v>1504</v>
      </c>
      <c r="E40" s="37">
        <f t="shared" si="3"/>
        <v>131</v>
      </c>
      <c r="F40" s="99">
        <v>126</v>
      </c>
      <c r="G40" s="38">
        <f t="shared" si="4"/>
        <v>0</v>
      </c>
      <c r="H40" s="38">
        <v>0</v>
      </c>
      <c r="I40" s="103">
        <f>374+393</f>
        <v>767</v>
      </c>
      <c r="J40" s="49">
        <f t="shared" si="4"/>
        <v>0</v>
      </c>
      <c r="K40" s="49">
        <v>0</v>
      </c>
      <c r="L40" s="38">
        <f t="shared" si="0"/>
        <v>131</v>
      </c>
      <c r="M40" s="38">
        <f t="shared" si="0"/>
        <v>126</v>
      </c>
      <c r="N40" s="39">
        <f t="shared" si="16"/>
        <v>2000</v>
      </c>
      <c r="O40" s="19"/>
      <c r="P40" s="41">
        <f t="shared" si="5"/>
        <v>413</v>
      </c>
      <c r="Q40" s="42">
        <v>400</v>
      </c>
      <c r="R40" s="42">
        <f t="shared" si="6"/>
        <v>0</v>
      </c>
      <c r="S40" s="42">
        <v>0</v>
      </c>
      <c r="T40" s="42">
        <f t="shared" si="7"/>
        <v>400</v>
      </c>
      <c r="U40" s="43">
        <f t="shared" si="17"/>
        <v>400</v>
      </c>
      <c r="V40" s="19"/>
      <c r="W40" s="44">
        <f t="shared" si="8"/>
        <v>221</v>
      </c>
      <c r="X40" s="45">
        <f t="shared" si="9"/>
        <v>217</v>
      </c>
      <c r="Y40" s="45">
        <f t="shared" si="10"/>
        <v>215</v>
      </c>
      <c r="Z40" s="55">
        <v>211</v>
      </c>
      <c r="AA40" s="45">
        <f t="shared" si="11"/>
        <v>0</v>
      </c>
      <c r="AB40" s="50">
        <v>0</v>
      </c>
      <c r="AC40" s="45">
        <f t="shared" si="12"/>
        <v>221</v>
      </c>
      <c r="AD40" s="45">
        <f t="shared" si="12"/>
        <v>217</v>
      </c>
      <c r="AE40" s="45">
        <f t="shared" si="18"/>
        <v>802</v>
      </c>
      <c r="AF40" s="45">
        <f t="shared" si="13"/>
        <v>215</v>
      </c>
      <c r="AG40" s="45">
        <f t="shared" si="19"/>
        <v>794</v>
      </c>
      <c r="AH40" s="45">
        <f t="shared" si="14"/>
        <v>211</v>
      </c>
      <c r="AI40" s="46">
        <f t="shared" si="20"/>
        <v>794</v>
      </c>
      <c r="AJ40" s="18"/>
      <c r="AK40" s="24">
        <f t="shared" si="1"/>
        <v>0</v>
      </c>
      <c r="AL40" s="47">
        <f t="shared" si="21"/>
        <v>-747</v>
      </c>
    </row>
    <row r="41" spans="1:38" x14ac:dyDescent="0.2">
      <c r="A41" s="67"/>
      <c r="B41" s="13">
        <v>0</v>
      </c>
      <c r="C41" s="63">
        <v>0</v>
      </c>
      <c r="D41" s="54">
        <f t="shared" si="2"/>
        <v>0</v>
      </c>
      <c r="E41" s="37">
        <f>ROUND(F41/0.962,0)</f>
        <v>0</v>
      </c>
      <c r="F41" s="99">
        <v>0</v>
      </c>
      <c r="G41" s="38">
        <f>ROUND(H41/0.984,0)</f>
        <v>0</v>
      </c>
      <c r="H41" s="38">
        <v>0</v>
      </c>
      <c r="I41" s="103">
        <v>0</v>
      </c>
      <c r="J41" s="49">
        <f>ROUND(K41/0.984,0)</f>
        <v>0</v>
      </c>
      <c r="K41" s="49">
        <v>0</v>
      </c>
      <c r="L41" s="38">
        <f t="shared" si="0"/>
        <v>0</v>
      </c>
      <c r="M41" s="38">
        <f t="shared" si="0"/>
        <v>0</v>
      </c>
      <c r="N41" s="39">
        <f>N40</f>
        <v>2000</v>
      </c>
      <c r="O41" s="19"/>
      <c r="P41" s="41">
        <f t="shared" si="5"/>
        <v>0</v>
      </c>
      <c r="Q41" s="42">
        <v>0</v>
      </c>
      <c r="R41" s="42">
        <f>ROUND(S41/0.99,0)</f>
        <v>0</v>
      </c>
      <c r="S41" s="42">
        <v>0</v>
      </c>
      <c r="T41" s="42">
        <f>Q41+S41</f>
        <v>0</v>
      </c>
      <c r="U41" s="43">
        <f>U40</f>
        <v>400</v>
      </c>
      <c r="V41" s="19"/>
      <c r="W41" s="44">
        <f>ROUND(X41/0.983,0)</f>
        <v>0</v>
      </c>
      <c r="X41" s="45">
        <f>ROUND(Y41/0.99,0)</f>
        <v>0</v>
      </c>
      <c r="Y41" s="45">
        <f>ROUND(Z41/0.9825,0)</f>
        <v>0</v>
      </c>
      <c r="Z41" s="55">
        <v>0</v>
      </c>
      <c r="AA41" s="45">
        <f>ROUND(AB41/0.9905,0)</f>
        <v>0</v>
      </c>
      <c r="AB41" s="50">
        <v>0</v>
      </c>
      <c r="AC41" s="45">
        <f>W41+AA41</f>
        <v>0</v>
      </c>
      <c r="AD41" s="45">
        <f>X41+AB41</f>
        <v>0</v>
      </c>
      <c r="AE41" s="45">
        <f>AE40</f>
        <v>802</v>
      </c>
      <c r="AF41" s="45">
        <f>Y41</f>
        <v>0</v>
      </c>
      <c r="AG41" s="45">
        <f>AG40</f>
        <v>794</v>
      </c>
      <c r="AH41" s="45">
        <f>Z41</f>
        <v>0</v>
      </c>
      <c r="AI41" s="46">
        <f>AI40</f>
        <v>794</v>
      </c>
      <c r="AJ41" s="18"/>
      <c r="AK41" s="24">
        <f t="shared" si="1"/>
        <v>0</v>
      </c>
      <c r="AL41" s="47">
        <f t="shared" si="21"/>
        <v>-747</v>
      </c>
    </row>
    <row r="42" spans="1:38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">
      <c r="A43" s="57" t="s">
        <v>20</v>
      </c>
      <c r="B43" s="58">
        <f>SUM(B11:B42)</f>
        <v>38585</v>
      </c>
      <c r="C43" s="59">
        <f>SUM(C11:C42)</f>
        <v>31935</v>
      </c>
      <c r="D43" s="60">
        <f>SUM(D11:D42)</f>
        <v>31935</v>
      </c>
      <c r="E43" s="58"/>
      <c r="F43" s="59">
        <f>SUM(F11:F42)</f>
        <v>3780</v>
      </c>
      <c r="G43" s="59"/>
      <c r="H43" s="59">
        <f>SUM(H11:H42)</f>
        <v>0</v>
      </c>
      <c r="I43" s="59">
        <f>SUM(I11:I42)</f>
        <v>11613</v>
      </c>
      <c r="J43" s="59"/>
      <c r="K43" s="59">
        <f>SUM(K11:K42)</f>
        <v>0</v>
      </c>
      <c r="L43" s="59">
        <f>SUM(L11:L42)</f>
        <v>3930</v>
      </c>
      <c r="M43" s="59">
        <f>SUM(M11:M42)</f>
        <v>3780</v>
      </c>
      <c r="N43" s="60">
        <f>SUM(N11:N42)</f>
        <v>62000</v>
      </c>
      <c r="O43" s="61"/>
      <c r="P43" s="58"/>
      <c r="Q43" s="59">
        <f>SUM(Q11:Q42)</f>
        <v>11108</v>
      </c>
      <c r="R43" s="59"/>
      <c r="S43" s="59">
        <f>SUM(S11:S42)</f>
        <v>0</v>
      </c>
      <c r="T43" s="59">
        <f>SUM(T11:T42)</f>
        <v>11108</v>
      </c>
      <c r="U43" s="60">
        <f>SUM(U11:U42)</f>
        <v>12400</v>
      </c>
      <c r="V43" s="61"/>
      <c r="W43" s="58">
        <f>SUM(W11:W42)</f>
        <v>5683</v>
      </c>
      <c r="X43" s="59">
        <f>SUM(X11:X42)</f>
        <v>5586</v>
      </c>
      <c r="Y43" s="59">
        <f>SUM(Y11:Y42)</f>
        <v>5531</v>
      </c>
      <c r="Z43" s="59">
        <f>SUM(Z11:Z42)</f>
        <v>5434</v>
      </c>
      <c r="AA43" s="59"/>
      <c r="AB43" s="59">
        <f t="shared" ref="AB43:AG43" si="22">SUM(AB11:AB42)</f>
        <v>0</v>
      </c>
      <c r="AC43" s="59">
        <f t="shared" si="22"/>
        <v>5683</v>
      </c>
      <c r="AD43" s="59">
        <f t="shared" si="22"/>
        <v>5586</v>
      </c>
      <c r="AE43" s="59">
        <f t="shared" si="22"/>
        <v>24862</v>
      </c>
      <c r="AF43" s="59">
        <f t="shared" si="22"/>
        <v>5531</v>
      </c>
      <c r="AG43" s="59">
        <f t="shared" si="22"/>
        <v>24614</v>
      </c>
      <c r="AH43" s="59">
        <f>SUM(AH11:AH41)</f>
        <v>5434</v>
      </c>
      <c r="AI43" s="60">
        <f>SUM(AI11:AI41)</f>
        <v>24614</v>
      </c>
      <c r="AJ43" s="57"/>
      <c r="AK43" s="62">
        <f>SUM(AK11:AK42)</f>
        <v>0</v>
      </c>
      <c r="AL43" s="60">
        <f>SUM(AL11:AL42)</f>
        <v>-23157</v>
      </c>
    </row>
    <row r="44" spans="1:38" x14ac:dyDescent="0.2">
      <c r="G44" s="69" t="s">
        <v>40</v>
      </c>
      <c r="H44" s="68">
        <f>H43*0.9787</f>
        <v>0</v>
      </c>
      <c r="I44" s="68"/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5" thickBot="1" x14ac:dyDescent="0.25"/>
    <row r="46" spans="1:38" ht="13.5" thickTop="1" x14ac:dyDescent="0.2">
      <c r="C46" s="70" t="s">
        <v>41</v>
      </c>
      <c r="D46" s="71"/>
      <c r="E46" s="71"/>
      <c r="F46" s="72">
        <v>36465</v>
      </c>
      <c r="G46" s="73">
        <v>36494</v>
      </c>
    </row>
    <row r="47" spans="1:38" x14ac:dyDescent="0.2">
      <c r="C47" s="74"/>
      <c r="D47" s="14"/>
      <c r="E47" s="14"/>
      <c r="F47" s="14"/>
      <c r="G47" s="75"/>
    </row>
    <row r="48" spans="1:38" x14ac:dyDescent="0.2">
      <c r="C48" s="76"/>
      <c r="D48" s="77"/>
      <c r="E48" s="77" t="s">
        <v>42</v>
      </c>
      <c r="F48" s="80">
        <v>73299</v>
      </c>
      <c r="G48" s="81">
        <f>(F48+H44)-I43</f>
        <v>61686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112123</v>
      </c>
      <c r="G52" s="82">
        <f>SUM(G48:G51)</f>
        <v>100510</v>
      </c>
    </row>
    <row r="53" spans="3:7" ht="13.5" thickTop="1" x14ac:dyDescent="0.2">
      <c r="E53" s="69" t="s">
        <v>58</v>
      </c>
      <c r="F53" s="87">
        <v>100911</v>
      </c>
    </row>
    <row r="55" spans="3:7" x14ac:dyDescent="0.2">
      <c r="C55" s="1" t="s">
        <v>51</v>
      </c>
      <c r="F55" s="1">
        <f>G52-F53</f>
        <v>-401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zoomScale="75" workbookViewId="0">
      <pane ySplit="9" topLeftCell="A26" activePane="bottomLeft" state="frozen"/>
      <selection pane="bottomLeft" activeCell="K42" sqref="K42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10" style="1" customWidth="1"/>
    <col min="10" max="10" width="9" style="1" customWidth="1"/>
    <col min="11" max="11" width="9.85546875" style="1" customWidth="1"/>
    <col min="12" max="12" width="9.5703125" style="1" customWidth="1"/>
    <col min="13" max="13" width="9.7109375" style="1" customWidth="1"/>
    <col min="14" max="14" width="10.140625" style="1" customWidth="1"/>
    <col min="15" max="15" width="1" style="1" customWidth="1"/>
    <col min="16" max="21" width="7.85546875" style="1" customWidth="1"/>
    <col min="22" max="22" width="0.85546875" style="1" customWidth="1"/>
    <col min="23" max="23" width="10" style="1" customWidth="1"/>
    <col min="24" max="26" width="10.140625" style="1" customWidth="1"/>
    <col min="27" max="28" width="7.85546875" style="1" customWidth="1"/>
    <col min="29" max="29" width="9.7109375" style="1" customWidth="1"/>
    <col min="30" max="30" width="9.140625" style="1"/>
    <col min="31" max="32" width="10.140625" style="1" customWidth="1"/>
    <col min="33" max="33" width="10.42578125" style="1" customWidth="1"/>
    <col min="34" max="34" width="10.7109375" style="1" customWidth="1"/>
    <col min="35" max="35" width="10.140625" style="1" customWidth="1"/>
    <col min="36" max="36" width="1.28515625" customWidth="1"/>
    <col min="38" max="38" width="10.7109375" style="1" customWidth="1"/>
  </cols>
  <sheetData>
    <row r="1" spans="1:38" ht="15.75" x14ac:dyDescent="0.25">
      <c r="A1" s="98">
        <v>36434</v>
      </c>
      <c r="B1" s="100" t="s">
        <v>48</v>
      </c>
    </row>
    <row r="4" spans="1:38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3"/>
      <c r="N4" s="4"/>
      <c r="O4" s="20"/>
      <c r="P4" s="30" t="s">
        <v>8</v>
      </c>
      <c r="Q4" s="3"/>
      <c r="R4" s="3"/>
      <c r="S4" s="3"/>
      <c r="T4" s="3"/>
      <c r="U4" s="4"/>
      <c r="V4" s="20"/>
      <c r="W4" s="30" t="s">
        <v>11</v>
      </c>
      <c r="X4" s="32"/>
      <c r="Y4" s="32"/>
      <c r="Z4" s="3"/>
      <c r="AA4" s="3"/>
      <c r="AB4" s="3"/>
      <c r="AC4" s="3"/>
      <c r="AD4" s="3"/>
      <c r="AE4" s="3"/>
      <c r="AF4" s="3"/>
      <c r="AG4" s="3"/>
      <c r="AH4" s="3"/>
      <c r="AI4" s="4"/>
      <c r="AJ4" s="16"/>
      <c r="AK4" s="31" t="s">
        <v>18</v>
      </c>
      <c r="AL4" s="4"/>
    </row>
    <row r="5" spans="1:38" x14ac:dyDescent="0.2">
      <c r="A5" s="18"/>
      <c r="B5" s="13"/>
      <c r="C5" s="14"/>
      <c r="D5" s="14"/>
      <c r="E5" s="5" t="s">
        <v>54</v>
      </c>
      <c r="F5" s="14"/>
      <c r="G5" s="102">
        <v>36464</v>
      </c>
      <c r="H5" s="14" t="s">
        <v>52</v>
      </c>
      <c r="I5" s="14"/>
      <c r="J5" s="14">
        <v>1284</v>
      </c>
      <c r="K5" s="14"/>
      <c r="L5" s="14"/>
      <c r="M5" s="14"/>
      <c r="N5" s="15"/>
      <c r="O5" s="19"/>
      <c r="P5" s="5" t="s">
        <v>53</v>
      </c>
      <c r="Q5" s="14"/>
      <c r="R5" s="102">
        <v>36464</v>
      </c>
      <c r="S5" s="14"/>
      <c r="T5" s="77" t="s">
        <v>52</v>
      </c>
      <c r="U5" s="15">
        <v>282</v>
      </c>
      <c r="V5" s="19"/>
      <c r="W5" s="5" t="s">
        <v>55</v>
      </c>
      <c r="X5" s="33"/>
      <c r="Y5" s="33"/>
      <c r="Z5" s="14"/>
      <c r="AA5" s="14"/>
      <c r="AB5" s="14"/>
      <c r="AC5" s="14"/>
      <c r="AD5" s="14"/>
      <c r="AE5" s="102">
        <v>36464</v>
      </c>
      <c r="AF5" s="14"/>
      <c r="AG5" s="14"/>
      <c r="AH5" s="14"/>
      <c r="AI5" s="15"/>
      <c r="AJ5" s="18"/>
      <c r="AK5" s="23"/>
      <c r="AL5" s="15"/>
    </row>
    <row r="6" spans="1:38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4"/>
      <c r="N6" s="15"/>
      <c r="O6" s="19"/>
      <c r="P6" s="5"/>
      <c r="Q6" s="14"/>
      <c r="R6" s="14"/>
      <c r="S6" s="14"/>
      <c r="T6" s="14"/>
      <c r="U6" s="15"/>
      <c r="V6" s="19"/>
      <c r="W6" s="101" t="s">
        <v>52</v>
      </c>
      <c r="X6" s="33">
        <v>579</v>
      </c>
      <c r="Y6" s="33"/>
      <c r="Z6" s="77" t="s">
        <v>52</v>
      </c>
      <c r="AA6" s="14">
        <v>573</v>
      </c>
      <c r="AB6" s="14"/>
      <c r="AC6" s="77" t="s">
        <v>52</v>
      </c>
      <c r="AD6" s="6">
        <v>573</v>
      </c>
      <c r="AE6" s="14"/>
      <c r="AF6" s="14"/>
      <c r="AG6" s="14"/>
      <c r="AH6" s="14"/>
      <c r="AI6" s="15"/>
      <c r="AJ6" s="18"/>
      <c r="AK6" s="23"/>
      <c r="AL6" s="15"/>
    </row>
    <row r="7" spans="1:38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 t="s">
        <v>56</v>
      </c>
      <c r="J7" s="6"/>
      <c r="K7" s="6" t="s">
        <v>6</v>
      </c>
      <c r="L7" s="6" t="s">
        <v>20</v>
      </c>
      <c r="M7" s="6"/>
      <c r="N7" s="7"/>
      <c r="O7" s="21"/>
      <c r="P7" s="5"/>
      <c r="Q7" s="6"/>
      <c r="R7" s="6"/>
      <c r="S7" s="6"/>
      <c r="T7" s="6"/>
      <c r="U7" s="7"/>
      <c r="V7" s="21"/>
      <c r="W7" s="5"/>
      <c r="X7" s="6" t="s">
        <v>6</v>
      </c>
      <c r="Y7" s="6" t="s">
        <v>6</v>
      </c>
      <c r="Z7" s="6"/>
      <c r="AA7" s="6"/>
      <c r="AB7" s="6"/>
      <c r="AC7" s="6" t="s">
        <v>20</v>
      </c>
      <c r="AD7" s="6" t="s">
        <v>16</v>
      </c>
      <c r="AE7" s="6" t="s">
        <v>16</v>
      </c>
      <c r="AF7" s="6" t="s">
        <v>17</v>
      </c>
      <c r="AG7" s="6" t="s">
        <v>17</v>
      </c>
      <c r="AH7" s="6" t="s">
        <v>2</v>
      </c>
      <c r="AI7" s="7" t="s">
        <v>2</v>
      </c>
      <c r="AJ7" s="17"/>
      <c r="AK7" s="22"/>
      <c r="AL7" s="7"/>
    </row>
    <row r="8" spans="1:38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5</v>
      </c>
      <c r="J8" s="6" t="s">
        <v>3</v>
      </c>
      <c r="K8" s="6" t="s">
        <v>27</v>
      </c>
      <c r="L8" s="6" t="s">
        <v>3</v>
      </c>
      <c r="M8" s="6" t="s">
        <v>13</v>
      </c>
      <c r="N8" s="7" t="s">
        <v>13</v>
      </c>
      <c r="O8" s="21"/>
      <c r="P8" s="8" t="s">
        <v>3</v>
      </c>
      <c r="Q8" s="6" t="s">
        <v>6</v>
      </c>
      <c r="R8" s="6" t="s">
        <v>3</v>
      </c>
      <c r="S8" s="6" t="s">
        <v>6</v>
      </c>
      <c r="T8" s="6" t="s">
        <v>13</v>
      </c>
      <c r="U8" s="7" t="s">
        <v>13</v>
      </c>
      <c r="V8" s="21"/>
      <c r="W8" s="8" t="s">
        <v>3</v>
      </c>
      <c r="X8" s="6" t="s">
        <v>28</v>
      </c>
      <c r="Y8" s="6" t="s">
        <v>28</v>
      </c>
      <c r="Z8" s="6" t="s">
        <v>6</v>
      </c>
      <c r="AA8" s="6" t="s">
        <v>3</v>
      </c>
      <c r="AB8" s="6" t="s">
        <v>6</v>
      </c>
      <c r="AC8" s="6" t="s">
        <v>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17"/>
      <c r="AK8" s="22" t="s">
        <v>19</v>
      </c>
      <c r="AL8" s="7" t="s">
        <v>19</v>
      </c>
    </row>
    <row r="9" spans="1:38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57</v>
      </c>
      <c r="J9" s="10" t="s">
        <v>4</v>
      </c>
      <c r="K9" s="10" t="s">
        <v>7</v>
      </c>
      <c r="L9" s="10" t="s">
        <v>4</v>
      </c>
      <c r="M9" s="10" t="s">
        <v>14</v>
      </c>
      <c r="N9" s="11" t="s">
        <v>15</v>
      </c>
      <c r="O9" s="21"/>
      <c r="P9" s="9" t="s">
        <v>9</v>
      </c>
      <c r="Q9" s="10" t="s">
        <v>5</v>
      </c>
      <c r="R9" s="10" t="s">
        <v>9</v>
      </c>
      <c r="S9" s="10" t="s">
        <v>10</v>
      </c>
      <c r="T9" s="10" t="s">
        <v>14</v>
      </c>
      <c r="U9" s="11" t="s">
        <v>15</v>
      </c>
      <c r="V9" s="21"/>
      <c r="W9" s="25" t="s">
        <v>12</v>
      </c>
      <c r="X9" s="10" t="s">
        <v>17</v>
      </c>
      <c r="Y9" s="10" t="s">
        <v>2</v>
      </c>
      <c r="Z9" s="10" t="s">
        <v>5</v>
      </c>
      <c r="AA9" s="26" t="s">
        <v>12</v>
      </c>
      <c r="AB9" s="10" t="s">
        <v>10</v>
      </c>
      <c r="AC9" s="10" t="s">
        <v>12</v>
      </c>
      <c r="AD9" s="10" t="s">
        <v>14</v>
      </c>
      <c r="AE9" s="10" t="s">
        <v>15</v>
      </c>
      <c r="AF9" s="10" t="s">
        <v>14</v>
      </c>
      <c r="AG9" s="10" t="s">
        <v>15</v>
      </c>
      <c r="AH9" s="10" t="s">
        <v>14</v>
      </c>
      <c r="AI9" s="10" t="s">
        <v>15</v>
      </c>
      <c r="AJ9" s="17"/>
      <c r="AK9" s="27" t="s">
        <v>14</v>
      </c>
      <c r="AL9" s="11" t="s">
        <v>15</v>
      </c>
    </row>
    <row r="10" spans="1:38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0"/>
      <c r="N10" s="92"/>
      <c r="O10" s="93"/>
      <c r="P10" s="94"/>
      <c r="Q10" s="51"/>
      <c r="R10" s="51"/>
      <c r="S10" s="51"/>
      <c r="T10" s="51"/>
      <c r="U10" s="95"/>
      <c r="V10" s="93"/>
      <c r="W10" s="94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95"/>
      <c r="AJ10" s="88"/>
      <c r="AK10" s="96"/>
      <c r="AL10" s="95"/>
    </row>
    <row r="11" spans="1:38" x14ac:dyDescent="0.2">
      <c r="A11" s="67">
        <v>36434</v>
      </c>
      <c r="B11" s="13">
        <v>615</v>
      </c>
      <c r="C11" s="63">
        <v>615</v>
      </c>
      <c r="D11" s="54">
        <f t="shared" ref="D11:D41" si="0">F11+Q11+Z11</f>
        <v>615</v>
      </c>
      <c r="E11" s="37">
        <f>ROUND(F11/0.962,0)</f>
        <v>639</v>
      </c>
      <c r="F11" s="99">
        <f>B11+0</f>
        <v>615</v>
      </c>
      <c r="G11" s="38">
        <f>ROUND(H11/0.984,0)</f>
        <v>381</v>
      </c>
      <c r="H11" s="38">
        <v>375</v>
      </c>
      <c r="I11" s="103">
        <v>0</v>
      </c>
      <c r="J11" s="49">
        <f>ROUND(K11/0.984,0)</f>
        <v>0</v>
      </c>
      <c r="K11" s="49">
        <v>0</v>
      </c>
      <c r="L11" s="38">
        <f t="shared" ref="L11:L41" si="1">E11+G11+J11</f>
        <v>1020</v>
      </c>
      <c r="M11" s="38">
        <f t="shared" ref="M11:M41" si="2">F11+H11+K11</f>
        <v>990</v>
      </c>
      <c r="N11" s="39">
        <v>1284</v>
      </c>
      <c r="O11" s="19"/>
      <c r="P11" s="41">
        <f>ROUND(Q11/0.9737,0)</f>
        <v>0</v>
      </c>
      <c r="Q11" s="42">
        <v>0</v>
      </c>
      <c r="R11" s="42">
        <f>ROUND(S11/0.99,0)</f>
        <v>0</v>
      </c>
      <c r="S11" s="42">
        <v>0</v>
      </c>
      <c r="T11" s="42">
        <f>Q11+S11</f>
        <v>0</v>
      </c>
      <c r="U11" s="43">
        <v>282</v>
      </c>
      <c r="V11" s="19"/>
      <c r="W11" s="44">
        <f>ROUND(X11/0.983,0)</f>
        <v>0</v>
      </c>
      <c r="X11" s="45">
        <f>ROUND(Y11/0.99,0)</f>
        <v>0</v>
      </c>
      <c r="Y11" s="45">
        <f>ROUND(Z11/0.9825,0)</f>
        <v>0</v>
      </c>
      <c r="Z11" s="55">
        <v>0</v>
      </c>
      <c r="AA11" s="45">
        <f>ROUND(AB11/0.9905,0)</f>
        <v>0</v>
      </c>
      <c r="AB11" s="50">
        <v>0</v>
      </c>
      <c r="AC11" s="45">
        <f>W11+AA11</f>
        <v>0</v>
      </c>
      <c r="AD11" s="45">
        <f>X11+AB11</f>
        <v>0</v>
      </c>
      <c r="AE11" s="45">
        <v>579</v>
      </c>
      <c r="AF11" s="45">
        <f>Y11</f>
        <v>0</v>
      </c>
      <c r="AG11" s="45">
        <v>573</v>
      </c>
      <c r="AH11" s="45">
        <f>Z11</f>
        <v>0</v>
      </c>
      <c r="AI11" s="46">
        <v>573</v>
      </c>
      <c r="AJ11" s="18"/>
      <c r="AK11" s="24">
        <f t="shared" ref="AK11:AK41" si="3">H11+S11+AB11</f>
        <v>375</v>
      </c>
      <c r="AL11" s="47">
        <v>1131</v>
      </c>
    </row>
    <row r="12" spans="1:38" x14ac:dyDescent="0.2">
      <c r="A12" s="67">
        <f>A11+1</f>
        <v>36435</v>
      </c>
      <c r="B12" s="13">
        <v>618</v>
      </c>
      <c r="C12" s="63">
        <v>724</v>
      </c>
      <c r="D12" s="54">
        <f t="shared" si="0"/>
        <v>724</v>
      </c>
      <c r="E12" s="37">
        <f t="shared" ref="E12:E40" si="4">ROUND(F12/0.962,0)</f>
        <v>753</v>
      </c>
      <c r="F12" s="99">
        <v>724</v>
      </c>
      <c r="G12" s="38">
        <f t="shared" ref="G12:J40" si="5">ROUND(H12/0.984,0)</f>
        <v>267</v>
      </c>
      <c r="H12" s="38">
        <v>263</v>
      </c>
      <c r="I12" s="103">
        <v>0</v>
      </c>
      <c r="J12" s="49">
        <f t="shared" si="5"/>
        <v>0</v>
      </c>
      <c r="K12" s="49">
        <v>0</v>
      </c>
      <c r="L12" s="38">
        <f t="shared" si="1"/>
        <v>1020</v>
      </c>
      <c r="M12" s="38">
        <f t="shared" si="2"/>
        <v>987</v>
      </c>
      <c r="N12" s="39">
        <f>N11</f>
        <v>1284</v>
      </c>
      <c r="O12" s="19"/>
      <c r="P12" s="41">
        <f t="shared" ref="P12:P40" si="6">ROUND(Q12/0.9737,0)</f>
        <v>0</v>
      </c>
      <c r="Q12" s="42">
        <v>0</v>
      </c>
      <c r="R12" s="42">
        <f t="shared" ref="R12:R40" si="7">ROUND(S12/0.99,0)</f>
        <v>0</v>
      </c>
      <c r="S12" s="42">
        <v>0</v>
      </c>
      <c r="T12" s="42">
        <f t="shared" ref="T12:T40" si="8">Q12+S12</f>
        <v>0</v>
      </c>
      <c r="U12" s="43">
        <f>U11</f>
        <v>282</v>
      </c>
      <c r="V12" s="19"/>
      <c r="W12" s="44">
        <f t="shared" ref="W12:W40" si="9">ROUND(X12/0.983,0)</f>
        <v>0</v>
      </c>
      <c r="X12" s="45">
        <f t="shared" ref="X12:X40" si="10">ROUND(Y12/0.99,0)</f>
        <v>0</v>
      </c>
      <c r="Y12" s="45">
        <f t="shared" ref="Y12:Y40" si="11">ROUND(Z12/0.9825,0)</f>
        <v>0</v>
      </c>
      <c r="Z12" s="55">
        <v>0</v>
      </c>
      <c r="AA12" s="45">
        <f t="shared" ref="AA12:AA40" si="12">ROUND(AB12/0.9905,0)</f>
        <v>0</v>
      </c>
      <c r="AB12" s="50">
        <v>0</v>
      </c>
      <c r="AC12" s="45">
        <f t="shared" ref="AC12:AD40" si="13">W12+AA12</f>
        <v>0</v>
      </c>
      <c r="AD12" s="45">
        <f t="shared" si="13"/>
        <v>0</v>
      </c>
      <c r="AE12" s="45">
        <f>AE11</f>
        <v>579</v>
      </c>
      <c r="AF12" s="45">
        <f t="shared" ref="AF12:AF40" si="14">Y12</f>
        <v>0</v>
      </c>
      <c r="AG12" s="45">
        <f>AG11</f>
        <v>573</v>
      </c>
      <c r="AH12" s="45">
        <f t="shared" ref="AH12:AH40" si="15">Z12</f>
        <v>0</v>
      </c>
      <c r="AI12" s="46">
        <f>AI11</f>
        <v>573</v>
      </c>
      <c r="AJ12" s="18"/>
      <c r="AK12" s="24">
        <f t="shared" si="3"/>
        <v>263</v>
      </c>
      <c r="AL12" s="47">
        <f>AL11</f>
        <v>1131</v>
      </c>
    </row>
    <row r="13" spans="1:38" x14ac:dyDescent="0.2">
      <c r="A13" s="67">
        <f t="shared" ref="A13:A40" si="16">A12+1</f>
        <v>36436</v>
      </c>
      <c r="B13" s="13">
        <v>702</v>
      </c>
      <c r="C13" s="63">
        <v>926</v>
      </c>
      <c r="D13" s="54">
        <f t="shared" si="0"/>
        <v>926</v>
      </c>
      <c r="E13" s="37">
        <f t="shared" si="4"/>
        <v>963</v>
      </c>
      <c r="F13" s="99">
        <v>926</v>
      </c>
      <c r="G13" s="38">
        <f t="shared" si="5"/>
        <v>57</v>
      </c>
      <c r="H13" s="38">
        <v>56</v>
      </c>
      <c r="I13" s="103">
        <v>0</v>
      </c>
      <c r="J13" s="49">
        <f t="shared" si="5"/>
        <v>0</v>
      </c>
      <c r="K13" s="49">
        <v>0</v>
      </c>
      <c r="L13" s="38">
        <f t="shared" si="1"/>
        <v>1020</v>
      </c>
      <c r="M13" s="38">
        <f t="shared" si="2"/>
        <v>982</v>
      </c>
      <c r="N13" s="39">
        <f t="shared" ref="N13:N40" si="17">N12</f>
        <v>1284</v>
      </c>
      <c r="O13" s="19"/>
      <c r="P13" s="41">
        <f t="shared" si="6"/>
        <v>0</v>
      </c>
      <c r="Q13" s="42">
        <v>0</v>
      </c>
      <c r="R13" s="42">
        <f t="shared" si="7"/>
        <v>0</v>
      </c>
      <c r="S13" s="42">
        <v>0</v>
      </c>
      <c r="T13" s="42">
        <f t="shared" si="8"/>
        <v>0</v>
      </c>
      <c r="U13" s="43">
        <f t="shared" ref="U13:U40" si="18">U12</f>
        <v>282</v>
      </c>
      <c r="V13" s="19"/>
      <c r="W13" s="44">
        <f t="shared" si="9"/>
        <v>0</v>
      </c>
      <c r="X13" s="45">
        <f t="shared" si="10"/>
        <v>0</v>
      </c>
      <c r="Y13" s="45">
        <f t="shared" si="11"/>
        <v>0</v>
      </c>
      <c r="Z13" s="55">
        <v>0</v>
      </c>
      <c r="AA13" s="45">
        <f t="shared" si="12"/>
        <v>0</v>
      </c>
      <c r="AB13" s="50">
        <v>0</v>
      </c>
      <c r="AC13" s="45">
        <f t="shared" si="13"/>
        <v>0</v>
      </c>
      <c r="AD13" s="45">
        <f t="shared" si="13"/>
        <v>0</v>
      </c>
      <c r="AE13" s="45">
        <f t="shared" ref="AE13:AE40" si="19">AE12</f>
        <v>579</v>
      </c>
      <c r="AF13" s="45">
        <f t="shared" si="14"/>
        <v>0</v>
      </c>
      <c r="AG13" s="45">
        <f t="shared" ref="AG13:AG40" si="20">AG12</f>
        <v>573</v>
      </c>
      <c r="AH13" s="45">
        <f t="shared" si="15"/>
        <v>0</v>
      </c>
      <c r="AI13" s="46">
        <f t="shared" ref="AI13:AI40" si="21">AI12</f>
        <v>573</v>
      </c>
      <c r="AJ13" s="18"/>
      <c r="AK13" s="24">
        <f t="shared" si="3"/>
        <v>56</v>
      </c>
      <c r="AL13" s="47">
        <f t="shared" ref="AL13:AL41" si="22">AL12</f>
        <v>1131</v>
      </c>
    </row>
    <row r="14" spans="1:38" x14ac:dyDescent="0.2">
      <c r="A14" s="67">
        <f t="shared" si="16"/>
        <v>36437</v>
      </c>
      <c r="B14" s="13">
        <v>815</v>
      </c>
      <c r="C14" s="63">
        <v>982</v>
      </c>
      <c r="D14" s="54">
        <f t="shared" si="0"/>
        <v>982</v>
      </c>
      <c r="E14" s="37">
        <f t="shared" si="4"/>
        <v>1021</v>
      </c>
      <c r="F14" s="99">
        <v>982</v>
      </c>
      <c r="G14" s="38">
        <f t="shared" si="5"/>
        <v>0</v>
      </c>
      <c r="H14" s="38">
        <v>0</v>
      </c>
      <c r="I14" s="103">
        <v>0</v>
      </c>
      <c r="J14" s="49">
        <f t="shared" si="5"/>
        <v>0</v>
      </c>
      <c r="K14" s="49">
        <v>0</v>
      </c>
      <c r="L14" s="38">
        <f t="shared" si="1"/>
        <v>1021</v>
      </c>
      <c r="M14" s="38">
        <f t="shared" si="2"/>
        <v>982</v>
      </c>
      <c r="N14" s="39">
        <f t="shared" si="17"/>
        <v>1284</v>
      </c>
      <c r="O14" s="19"/>
      <c r="P14" s="41">
        <f t="shared" si="6"/>
        <v>0</v>
      </c>
      <c r="Q14" s="42">
        <v>0</v>
      </c>
      <c r="R14" s="42">
        <f t="shared" si="7"/>
        <v>0</v>
      </c>
      <c r="S14" s="42">
        <v>0</v>
      </c>
      <c r="T14" s="42">
        <f t="shared" si="8"/>
        <v>0</v>
      </c>
      <c r="U14" s="43">
        <f t="shared" si="18"/>
        <v>282</v>
      </c>
      <c r="V14" s="19"/>
      <c r="W14" s="44">
        <f t="shared" si="9"/>
        <v>0</v>
      </c>
      <c r="X14" s="45">
        <f t="shared" si="10"/>
        <v>0</v>
      </c>
      <c r="Y14" s="45">
        <f t="shared" si="11"/>
        <v>0</v>
      </c>
      <c r="Z14" s="55">
        <v>0</v>
      </c>
      <c r="AA14" s="45">
        <f t="shared" si="12"/>
        <v>0</v>
      </c>
      <c r="AB14" s="50">
        <v>0</v>
      </c>
      <c r="AC14" s="45">
        <f t="shared" si="13"/>
        <v>0</v>
      </c>
      <c r="AD14" s="45">
        <f t="shared" si="13"/>
        <v>0</v>
      </c>
      <c r="AE14" s="45">
        <f t="shared" si="19"/>
        <v>579</v>
      </c>
      <c r="AF14" s="45">
        <f t="shared" si="14"/>
        <v>0</v>
      </c>
      <c r="AG14" s="45">
        <f t="shared" si="20"/>
        <v>573</v>
      </c>
      <c r="AH14" s="45">
        <f t="shared" si="15"/>
        <v>0</v>
      </c>
      <c r="AI14" s="46">
        <f t="shared" si="21"/>
        <v>573</v>
      </c>
      <c r="AJ14" s="18"/>
      <c r="AK14" s="24">
        <f t="shared" si="3"/>
        <v>0</v>
      </c>
      <c r="AL14" s="47">
        <f t="shared" si="22"/>
        <v>1131</v>
      </c>
    </row>
    <row r="15" spans="1:38" x14ac:dyDescent="0.2">
      <c r="A15" s="67">
        <f t="shared" si="16"/>
        <v>36438</v>
      </c>
      <c r="B15" s="13">
        <v>981</v>
      </c>
      <c r="C15" s="63">
        <v>1053</v>
      </c>
      <c r="D15" s="54">
        <f t="shared" si="0"/>
        <v>1053</v>
      </c>
      <c r="E15" s="37">
        <f t="shared" si="4"/>
        <v>1095</v>
      </c>
      <c r="F15" s="99">
        <v>1053</v>
      </c>
      <c r="G15" s="38">
        <f t="shared" si="5"/>
        <v>233</v>
      </c>
      <c r="H15" s="38">
        <v>229</v>
      </c>
      <c r="I15" s="103">
        <v>0</v>
      </c>
      <c r="J15" s="49">
        <f t="shared" si="5"/>
        <v>0</v>
      </c>
      <c r="K15" s="49">
        <v>0</v>
      </c>
      <c r="L15" s="38">
        <f t="shared" si="1"/>
        <v>1328</v>
      </c>
      <c r="M15" s="38">
        <f t="shared" si="2"/>
        <v>1282</v>
      </c>
      <c r="N15" s="39">
        <f t="shared" si="17"/>
        <v>1284</v>
      </c>
      <c r="O15" s="19"/>
      <c r="P15" s="41">
        <f t="shared" si="6"/>
        <v>0</v>
      </c>
      <c r="Q15" s="42">
        <v>0</v>
      </c>
      <c r="R15" s="42">
        <f t="shared" si="7"/>
        <v>0</v>
      </c>
      <c r="S15" s="42">
        <v>0</v>
      </c>
      <c r="T15" s="42">
        <f t="shared" si="8"/>
        <v>0</v>
      </c>
      <c r="U15" s="43">
        <f t="shared" si="18"/>
        <v>282</v>
      </c>
      <c r="V15" s="19"/>
      <c r="W15" s="44">
        <f t="shared" si="9"/>
        <v>0</v>
      </c>
      <c r="X15" s="45">
        <f t="shared" si="10"/>
        <v>0</v>
      </c>
      <c r="Y15" s="45">
        <f t="shared" si="11"/>
        <v>0</v>
      </c>
      <c r="Z15" s="55">
        <v>0</v>
      </c>
      <c r="AA15" s="45">
        <f t="shared" si="12"/>
        <v>0</v>
      </c>
      <c r="AB15" s="50">
        <v>0</v>
      </c>
      <c r="AC15" s="45">
        <f t="shared" si="13"/>
        <v>0</v>
      </c>
      <c r="AD15" s="45">
        <f t="shared" si="13"/>
        <v>0</v>
      </c>
      <c r="AE15" s="45">
        <f t="shared" si="19"/>
        <v>579</v>
      </c>
      <c r="AF15" s="45">
        <f t="shared" si="14"/>
        <v>0</v>
      </c>
      <c r="AG15" s="45">
        <f t="shared" si="20"/>
        <v>573</v>
      </c>
      <c r="AH15" s="45">
        <f t="shared" si="15"/>
        <v>0</v>
      </c>
      <c r="AI15" s="46">
        <f t="shared" si="21"/>
        <v>573</v>
      </c>
      <c r="AJ15" s="18"/>
      <c r="AK15" s="24">
        <f t="shared" si="3"/>
        <v>229</v>
      </c>
      <c r="AL15" s="47">
        <f t="shared" si="22"/>
        <v>1131</v>
      </c>
    </row>
    <row r="16" spans="1:38" x14ac:dyDescent="0.2">
      <c r="A16" s="67">
        <f t="shared" si="16"/>
        <v>36439</v>
      </c>
      <c r="B16" s="13">
        <v>981</v>
      </c>
      <c r="C16" s="63">
        <v>1122</v>
      </c>
      <c r="D16" s="54">
        <f t="shared" si="0"/>
        <v>1122</v>
      </c>
      <c r="E16" s="37">
        <f t="shared" si="4"/>
        <v>1166</v>
      </c>
      <c r="F16" s="99">
        <v>1122</v>
      </c>
      <c r="G16" s="38">
        <f t="shared" si="5"/>
        <v>162</v>
      </c>
      <c r="H16" s="38">
        <v>159</v>
      </c>
      <c r="I16" s="103">
        <v>0</v>
      </c>
      <c r="J16" s="49">
        <f t="shared" si="5"/>
        <v>0</v>
      </c>
      <c r="K16" s="49">
        <v>0</v>
      </c>
      <c r="L16" s="38">
        <f t="shared" si="1"/>
        <v>1328</v>
      </c>
      <c r="M16" s="38">
        <f t="shared" si="2"/>
        <v>1281</v>
      </c>
      <c r="N16" s="39">
        <f t="shared" si="17"/>
        <v>1284</v>
      </c>
      <c r="O16" s="19"/>
      <c r="P16" s="41">
        <f t="shared" si="6"/>
        <v>0</v>
      </c>
      <c r="Q16" s="42">
        <v>0</v>
      </c>
      <c r="R16" s="42">
        <f t="shared" si="7"/>
        <v>0</v>
      </c>
      <c r="S16" s="42">
        <v>0</v>
      </c>
      <c r="T16" s="42">
        <f t="shared" si="8"/>
        <v>0</v>
      </c>
      <c r="U16" s="43">
        <f t="shared" si="18"/>
        <v>282</v>
      </c>
      <c r="V16" s="19"/>
      <c r="W16" s="44">
        <f t="shared" si="9"/>
        <v>0</v>
      </c>
      <c r="X16" s="45">
        <f t="shared" si="10"/>
        <v>0</v>
      </c>
      <c r="Y16" s="45">
        <f t="shared" si="11"/>
        <v>0</v>
      </c>
      <c r="Z16" s="55">
        <v>0</v>
      </c>
      <c r="AA16" s="45">
        <f t="shared" si="12"/>
        <v>0</v>
      </c>
      <c r="AB16" s="50">
        <v>0</v>
      </c>
      <c r="AC16" s="45">
        <f>W16+AA16</f>
        <v>0</v>
      </c>
      <c r="AD16" s="45">
        <f t="shared" si="13"/>
        <v>0</v>
      </c>
      <c r="AE16" s="45">
        <f t="shared" si="19"/>
        <v>579</v>
      </c>
      <c r="AF16" s="45">
        <f t="shared" si="14"/>
        <v>0</v>
      </c>
      <c r="AG16" s="45">
        <f t="shared" si="20"/>
        <v>573</v>
      </c>
      <c r="AH16" s="45">
        <f t="shared" si="15"/>
        <v>0</v>
      </c>
      <c r="AI16" s="46">
        <f t="shared" si="21"/>
        <v>573</v>
      </c>
      <c r="AJ16" s="18"/>
      <c r="AK16" s="24">
        <f t="shared" si="3"/>
        <v>159</v>
      </c>
      <c r="AL16" s="47">
        <f t="shared" si="22"/>
        <v>1131</v>
      </c>
    </row>
    <row r="17" spans="1:38" x14ac:dyDescent="0.2">
      <c r="A17" s="67">
        <f t="shared" si="16"/>
        <v>36440</v>
      </c>
      <c r="B17" s="13">
        <v>981</v>
      </c>
      <c r="C17" s="63">
        <v>980</v>
      </c>
      <c r="D17" s="54">
        <f t="shared" si="0"/>
        <v>980</v>
      </c>
      <c r="E17" s="37">
        <f t="shared" si="4"/>
        <v>1019</v>
      </c>
      <c r="F17" s="99">
        <v>980</v>
      </c>
      <c r="G17" s="38">
        <f t="shared" si="5"/>
        <v>309</v>
      </c>
      <c r="H17" s="38">
        <v>304</v>
      </c>
      <c r="I17" s="103">
        <v>0</v>
      </c>
      <c r="J17" s="49">
        <f t="shared" si="5"/>
        <v>0</v>
      </c>
      <c r="K17" s="49">
        <v>0</v>
      </c>
      <c r="L17" s="38">
        <f t="shared" si="1"/>
        <v>1328</v>
      </c>
      <c r="M17" s="38">
        <f t="shared" si="2"/>
        <v>1284</v>
      </c>
      <c r="N17" s="39">
        <f t="shared" si="17"/>
        <v>1284</v>
      </c>
      <c r="O17" s="19"/>
      <c r="P17" s="41">
        <f t="shared" si="6"/>
        <v>0</v>
      </c>
      <c r="Q17" s="42">
        <v>0</v>
      </c>
      <c r="R17" s="42">
        <f t="shared" si="7"/>
        <v>0</v>
      </c>
      <c r="S17" s="42">
        <v>0</v>
      </c>
      <c r="T17" s="42">
        <f t="shared" si="8"/>
        <v>0</v>
      </c>
      <c r="U17" s="43">
        <f t="shared" si="18"/>
        <v>282</v>
      </c>
      <c r="V17" s="19"/>
      <c r="W17" s="44">
        <f t="shared" si="9"/>
        <v>0</v>
      </c>
      <c r="X17" s="45">
        <f t="shared" si="10"/>
        <v>0</v>
      </c>
      <c r="Y17" s="45">
        <f t="shared" si="11"/>
        <v>0</v>
      </c>
      <c r="Z17" s="55">
        <v>0</v>
      </c>
      <c r="AA17" s="45">
        <f t="shared" si="12"/>
        <v>0</v>
      </c>
      <c r="AB17" s="50">
        <v>0</v>
      </c>
      <c r="AC17" s="45">
        <f t="shared" si="13"/>
        <v>0</v>
      </c>
      <c r="AD17" s="45">
        <f t="shared" si="13"/>
        <v>0</v>
      </c>
      <c r="AE17" s="45">
        <f t="shared" si="19"/>
        <v>579</v>
      </c>
      <c r="AF17" s="45">
        <f t="shared" si="14"/>
        <v>0</v>
      </c>
      <c r="AG17" s="45">
        <f t="shared" si="20"/>
        <v>573</v>
      </c>
      <c r="AH17" s="45">
        <f t="shared" si="15"/>
        <v>0</v>
      </c>
      <c r="AI17" s="46">
        <f t="shared" si="21"/>
        <v>573</v>
      </c>
      <c r="AJ17" s="18"/>
      <c r="AK17" s="24">
        <f t="shared" si="3"/>
        <v>304</v>
      </c>
      <c r="AL17" s="47">
        <f t="shared" si="22"/>
        <v>1131</v>
      </c>
    </row>
    <row r="18" spans="1:38" x14ac:dyDescent="0.2">
      <c r="A18" s="67">
        <f t="shared" si="16"/>
        <v>36441</v>
      </c>
      <c r="B18" s="13">
        <v>904</v>
      </c>
      <c r="C18" s="63">
        <v>753</v>
      </c>
      <c r="D18" s="54">
        <f t="shared" si="0"/>
        <v>753</v>
      </c>
      <c r="E18" s="37">
        <f t="shared" si="4"/>
        <v>783</v>
      </c>
      <c r="F18" s="99">
        <v>753</v>
      </c>
      <c r="G18" s="38">
        <f t="shared" si="5"/>
        <v>545</v>
      </c>
      <c r="H18" s="38">
        <v>536</v>
      </c>
      <c r="I18" s="103">
        <v>0</v>
      </c>
      <c r="J18" s="49">
        <f t="shared" si="5"/>
        <v>0</v>
      </c>
      <c r="K18" s="49">
        <v>0</v>
      </c>
      <c r="L18" s="38">
        <f t="shared" si="1"/>
        <v>1328</v>
      </c>
      <c r="M18" s="38">
        <f t="shared" si="2"/>
        <v>1289</v>
      </c>
      <c r="N18" s="39">
        <f t="shared" si="17"/>
        <v>1284</v>
      </c>
      <c r="O18" s="19"/>
      <c r="P18" s="41">
        <f t="shared" si="6"/>
        <v>0</v>
      </c>
      <c r="Q18" s="42">
        <v>0</v>
      </c>
      <c r="R18" s="42">
        <f t="shared" si="7"/>
        <v>0</v>
      </c>
      <c r="S18" s="42">
        <v>0</v>
      </c>
      <c r="T18" s="42">
        <f t="shared" si="8"/>
        <v>0</v>
      </c>
      <c r="U18" s="43">
        <f t="shared" si="18"/>
        <v>282</v>
      </c>
      <c r="V18" s="19"/>
      <c r="W18" s="44">
        <f t="shared" si="9"/>
        <v>0</v>
      </c>
      <c r="X18" s="45">
        <f t="shared" si="10"/>
        <v>0</v>
      </c>
      <c r="Y18" s="45">
        <f t="shared" si="11"/>
        <v>0</v>
      </c>
      <c r="Z18" s="55">
        <v>0</v>
      </c>
      <c r="AA18" s="45">
        <f t="shared" si="12"/>
        <v>0</v>
      </c>
      <c r="AB18" s="50">
        <v>0</v>
      </c>
      <c r="AC18" s="45">
        <f t="shared" si="13"/>
        <v>0</v>
      </c>
      <c r="AD18" s="45">
        <f t="shared" si="13"/>
        <v>0</v>
      </c>
      <c r="AE18" s="45">
        <f t="shared" si="19"/>
        <v>579</v>
      </c>
      <c r="AF18" s="45">
        <f t="shared" si="14"/>
        <v>0</v>
      </c>
      <c r="AG18" s="45">
        <f t="shared" si="20"/>
        <v>573</v>
      </c>
      <c r="AH18" s="45">
        <f t="shared" si="15"/>
        <v>0</v>
      </c>
      <c r="AI18" s="46">
        <f t="shared" si="21"/>
        <v>573</v>
      </c>
      <c r="AJ18" s="18"/>
      <c r="AK18" s="24">
        <f t="shared" si="3"/>
        <v>536</v>
      </c>
      <c r="AL18" s="47">
        <f t="shared" si="22"/>
        <v>1131</v>
      </c>
    </row>
    <row r="19" spans="1:38" x14ac:dyDescent="0.2">
      <c r="A19" s="67">
        <f t="shared" si="16"/>
        <v>36442</v>
      </c>
      <c r="B19" s="13">
        <v>844</v>
      </c>
      <c r="C19" s="63">
        <v>651</v>
      </c>
      <c r="D19" s="54">
        <f t="shared" si="0"/>
        <v>651</v>
      </c>
      <c r="E19" s="37">
        <f t="shared" si="4"/>
        <v>677</v>
      </c>
      <c r="F19" s="99">
        <v>651</v>
      </c>
      <c r="G19" s="38">
        <f t="shared" si="5"/>
        <v>0</v>
      </c>
      <c r="H19" s="38">
        <v>0</v>
      </c>
      <c r="I19" s="103">
        <v>0</v>
      </c>
      <c r="J19" s="49">
        <f t="shared" si="5"/>
        <v>651</v>
      </c>
      <c r="K19" s="49">
        <v>641</v>
      </c>
      <c r="L19" s="38">
        <f t="shared" si="1"/>
        <v>1328</v>
      </c>
      <c r="M19" s="38">
        <f t="shared" si="2"/>
        <v>1292</v>
      </c>
      <c r="N19" s="39">
        <f t="shared" si="17"/>
        <v>1284</v>
      </c>
      <c r="O19" s="19"/>
      <c r="P19" s="41">
        <f t="shared" si="6"/>
        <v>0</v>
      </c>
      <c r="Q19" s="42">
        <v>0</v>
      </c>
      <c r="R19" s="42">
        <f t="shared" si="7"/>
        <v>0</v>
      </c>
      <c r="S19" s="42">
        <v>0</v>
      </c>
      <c r="T19" s="42">
        <f t="shared" si="8"/>
        <v>0</v>
      </c>
      <c r="U19" s="43">
        <f t="shared" si="18"/>
        <v>282</v>
      </c>
      <c r="V19" s="19"/>
      <c r="W19" s="44">
        <f t="shared" si="9"/>
        <v>0</v>
      </c>
      <c r="X19" s="45">
        <f t="shared" si="10"/>
        <v>0</v>
      </c>
      <c r="Y19" s="45">
        <f t="shared" si="11"/>
        <v>0</v>
      </c>
      <c r="Z19" s="55">
        <v>0</v>
      </c>
      <c r="AA19" s="45">
        <f t="shared" si="12"/>
        <v>0</v>
      </c>
      <c r="AB19" s="50">
        <v>0</v>
      </c>
      <c r="AC19" s="45">
        <f t="shared" si="13"/>
        <v>0</v>
      </c>
      <c r="AD19" s="45">
        <f t="shared" si="13"/>
        <v>0</v>
      </c>
      <c r="AE19" s="45">
        <f t="shared" si="19"/>
        <v>579</v>
      </c>
      <c r="AF19" s="45">
        <f t="shared" si="14"/>
        <v>0</v>
      </c>
      <c r="AG19" s="45">
        <f t="shared" si="20"/>
        <v>573</v>
      </c>
      <c r="AH19" s="45">
        <f t="shared" si="15"/>
        <v>0</v>
      </c>
      <c r="AI19" s="46">
        <f t="shared" si="21"/>
        <v>573</v>
      </c>
      <c r="AJ19" s="18"/>
      <c r="AK19" s="24">
        <f t="shared" si="3"/>
        <v>0</v>
      </c>
      <c r="AL19" s="47">
        <f t="shared" si="22"/>
        <v>1131</v>
      </c>
    </row>
    <row r="20" spans="1:38" x14ac:dyDescent="0.2">
      <c r="A20" s="67">
        <f t="shared" si="16"/>
        <v>36443</v>
      </c>
      <c r="B20" s="13">
        <v>882</v>
      </c>
      <c r="C20" s="63">
        <v>823</v>
      </c>
      <c r="D20" s="54">
        <f t="shared" si="0"/>
        <v>823</v>
      </c>
      <c r="E20" s="37">
        <f t="shared" si="4"/>
        <v>856</v>
      </c>
      <c r="F20" s="99">
        <v>823</v>
      </c>
      <c r="G20" s="38">
        <f t="shared" si="5"/>
        <v>0</v>
      </c>
      <c r="H20" s="38">
        <v>0</v>
      </c>
      <c r="I20" s="103">
        <v>0</v>
      </c>
      <c r="J20" s="49">
        <f t="shared" si="5"/>
        <v>468</v>
      </c>
      <c r="K20" s="49">
        <v>461</v>
      </c>
      <c r="L20" s="38">
        <f t="shared" si="1"/>
        <v>1324</v>
      </c>
      <c r="M20" s="38">
        <f t="shared" si="2"/>
        <v>1284</v>
      </c>
      <c r="N20" s="39">
        <f t="shared" si="17"/>
        <v>1284</v>
      </c>
      <c r="O20" s="19"/>
      <c r="P20" s="41">
        <f t="shared" si="6"/>
        <v>0</v>
      </c>
      <c r="Q20" s="42">
        <v>0</v>
      </c>
      <c r="R20" s="42">
        <f t="shared" si="7"/>
        <v>0</v>
      </c>
      <c r="S20" s="42">
        <v>0</v>
      </c>
      <c r="T20" s="42">
        <f t="shared" si="8"/>
        <v>0</v>
      </c>
      <c r="U20" s="43">
        <f t="shared" si="18"/>
        <v>282</v>
      </c>
      <c r="V20" s="19"/>
      <c r="W20" s="44">
        <f t="shared" si="9"/>
        <v>0</v>
      </c>
      <c r="X20" s="45">
        <f t="shared" si="10"/>
        <v>0</v>
      </c>
      <c r="Y20" s="45">
        <f t="shared" si="11"/>
        <v>0</v>
      </c>
      <c r="Z20" s="55">
        <v>0</v>
      </c>
      <c r="AA20" s="45">
        <f t="shared" si="12"/>
        <v>0</v>
      </c>
      <c r="AB20" s="50">
        <v>0</v>
      </c>
      <c r="AC20" s="45">
        <f t="shared" si="13"/>
        <v>0</v>
      </c>
      <c r="AD20" s="45">
        <f t="shared" si="13"/>
        <v>0</v>
      </c>
      <c r="AE20" s="45">
        <f t="shared" si="19"/>
        <v>579</v>
      </c>
      <c r="AF20" s="45">
        <f t="shared" si="14"/>
        <v>0</v>
      </c>
      <c r="AG20" s="45">
        <f t="shared" si="20"/>
        <v>573</v>
      </c>
      <c r="AH20" s="45">
        <f t="shared" si="15"/>
        <v>0</v>
      </c>
      <c r="AI20" s="46">
        <f t="shared" si="21"/>
        <v>573</v>
      </c>
      <c r="AJ20" s="18"/>
      <c r="AK20" s="24">
        <f t="shared" si="3"/>
        <v>0</v>
      </c>
      <c r="AL20" s="47">
        <f t="shared" si="22"/>
        <v>1131</v>
      </c>
    </row>
    <row r="21" spans="1:38" x14ac:dyDescent="0.2">
      <c r="A21" s="67">
        <f t="shared" si="16"/>
        <v>36444</v>
      </c>
      <c r="B21" s="13">
        <v>981</v>
      </c>
      <c r="C21" s="63">
        <v>1045</v>
      </c>
      <c r="D21" s="54">
        <f t="shared" si="0"/>
        <v>1045</v>
      </c>
      <c r="E21" s="37">
        <f t="shared" si="4"/>
        <v>1086</v>
      </c>
      <c r="F21" s="99">
        <v>1045</v>
      </c>
      <c r="G21" s="38">
        <f t="shared" si="5"/>
        <v>0</v>
      </c>
      <c r="H21" s="38">
        <v>0</v>
      </c>
      <c r="I21" s="103">
        <v>0</v>
      </c>
      <c r="J21" s="49">
        <f t="shared" si="5"/>
        <v>242</v>
      </c>
      <c r="K21" s="49">
        <v>238</v>
      </c>
      <c r="L21" s="38">
        <f t="shared" si="1"/>
        <v>1328</v>
      </c>
      <c r="M21" s="38">
        <f t="shared" si="2"/>
        <v>1283</v>
      </c>
      <c r="N21" s="39">
        <f t="shared" si="17"/>
        <v>1284</v>
      </c>
      <c r="O21" s="19"/>
      <c r="P21" s="41">
        <f t="shared" si="6"/>
        <v>0</v>
      </c>
      <c r="Q21" s="42">
        <v>0</v>
      </c>
      <c r="R21" s="42">
        <f t="shared" si="7"/>
        <v>0</v>
      </c>
      <c r="S21" s="42">
        <v>0</v>
      </c>
      <c r="T21" s="42">
        <f t="shared" si="8"/>
        <v>0</v>
      </c>
      <c r="U21" s="43">
        <f t="shared" si="18"/>
        <v>282</v>
      </c>
      <c r="V21" s="19"/>
      <c r="W21" s="44">
        <f t="shared" si="9"/>
        <v>0</v>
      </c>
      <c r="X21" s="45">
        <f t="shared" si="10"/>
        <v>0</v>
      </c>
      <c r="Y21" s="45">
        <f t="shared" si="11"/>
        <v>0</v>
      </c>
      <c r="Z21" s="55">
        <v>0</v>
      </c>
      <c r="AA21" s="45">
        <f t="shared" si="12"/>
        <v>0</v>
      </c>
      <c r="AB21" s="50">
        <v>0</v>
      </c>
      <c r="AC21" s="45">
        <f t="shared" si="13"/>
        <v>0</v>
      </c>
      <c r="AD21" s="45">
        <f t="shared" si="13"/>
        <v>0</v>
      </c>
      <c r="AE21" s="45">
        <f t="shared" si="19"/>
        <v>579</v>
      </c>
      <c r="AF21" s="45">
        <f t="shared" si="14"/>
        <v>0</v>
      </c>
      <c r="AG21" s="45">
        <f t="shared" si="20"/>
        <v>573</v>
      </c>
      <c r="AH21" s="45">
        <f t="shared" si="15"/>
        <v>0</v>
      </c>
      <c r="AI21" s="46">
        <f t="shared" si="21"/>
        <v>573</v>
      </c>
      <c r="AJ21" s="18"/>
      <c r="AK21" s="24">
        <f t="shared" si="3"/>
        <v>0</v>
      </c>
      <c r="AL21" s="47">
        <f t="shared" si="22"/>
        <v>1131</v>
      </c>
    </row>
    <row r="22" spans="1:38" x14ac:dyDescent="0.2">
      <c r="A22" s="67">
        <f t="shared" si="16"/>
        <v>36445</v>
      </c>
      <c r="B22" s="13">
        <v>981</v>
      </c>
      <c r="C22" s="63">
        <v>847</v>
      </c>
      <c r="D22" s="54">
        <f t="shared" si="0"/>
        <v>847</v>
      </c>
      <c r="E22" s="37">
        <f t="shared" si="4"/>
        <v>880</v>
      </c>
      <c r="F22" s="99">
        <v>847</v>
      </c>
      <c r="G22" s="38">
        <f t="shared" si="5"/>
        <v>0</v>
      </c>
      <c r="H22" s="38">
        <v>0</v>
      </c>
      <c r="I22" s="103">
        <v>0</v>
      </c>
      <c r="J22" s="49">
        <f t="shared" si="5"/>
        <v>444</v>
      </c>
      <c r="K22" s="49">
        <v>437</v>
      </c>
      <c r="L22" s="38">
        <f t="shared" si="1"/>
        <v>1324</v>
      </c>
      <c r="M22" s="38">
        <f t="shared" si="2"/>
        <v>1284</v>
      </c>
      <c r="N22" s="39">
        <f t="shared" si="17"/>
        <v>1284</v>
      </c>
      <c r="O22" s="19"/>
      <c r="P22" s="41">
        <f t="shared" si="6"/>
        <v>0</v>
      </c>
      <c r="Q22" s="42">
        <v>0</v>
      </c>
      <c r="R22" s="42">
        <f t="shared" si="7"/>
        <v>0</v>
      </c>
      <c r="S22" s="42">
        <v>0</v>
      </c>
      <c r="T22" s="42">
        <f t="shared" si="8"/>
        <v>0</v>
      </c>
      <c r="U22" s="43">
        <f t="shared" si="18"/>
        <v>282</v>
      </c>
      <c r="V22" s="19"/>
      <c r="W22" s="44">
        <f t="shared" si="9"/>
        <v>0</v>
      </c>
      <c r="X22" s="45">
        <f t="shared" si="10"/>
        <v>0</v>
      </c>
      <c r="Y22" s="45">
        <f t="shared" si="11"/>
        <v>0</v>
      </c>
      <c r="Z22" s="55">
        <v>0</v>
      </c>
      <c r="AA22" s="45">
        <f t="shared" si="12"/>
        <v>0</v>
      </c>
      <c r="AB22" s="50">
        <v>0</v>
      </c>
      <c r="AC22" s="45">
        <f t="shared" si="13"/>
        <v>0</v>
      </c>
      <c r="AD22" s="45">
        <f t="shared" si="13"/>
        <v>0</v>
      </c>
      <c r="AE22" s="45">
        <f t="shared" si="19"/>
        <v>579</v>
      </c>
      <c r="AF22" s="45">
        <f t="shared" si="14"/>
        <v>0</v>
      </c>
      <c r="AG22" s="45">
        <f t="shared" si="20"/>
        <v>573</v>
      </c>
      <c r="AH22" s="45">
        <f t="shared" si="15"/>
        <v>0</v>
      </c>
      <c r="AI22" s="46">
        <f t="shared" si="21"/>
        <v>573</v>
      </c>
      <c r="AJ22" s="18"/>
      <c r="AK22" s="24">
        <f t="shared" si="3"/>
        <v>0</v>
      </c>
      <c r="AL22" s="47">
        <f t="shared" si="22"/>
        <v>1131</v>
      </c>
    </row>
    <row r="23" spans="1:38" x14ac:dyDescent="0.2">
      <c r="A23" s="67">
        <f t="shared" si="16"/>
        <v>36446</v>
      </c>
      <c r="B23" s="13">
        <v>981</v>
      </c>
      <c r="C23" s="63">
        <v>900</v>
      </c>
      <c r="D23" s="54">
        <f t="shared" si="0"/>
        <v>900</v>
      </c>
      <c r="E23" s="37">
        <f t="shared" si="4"/>
        <v>936</v>
      </c>
      <c r="F23" s="99">
        <v>900</v>
      </c>
      <c r="G23" s="38">
        <f t="shared" si="5"/>
        <v>0</v>
      </c>
      <c r="H23" s="38">
        <v>0</v>
      </c>
      <c r="I23" s="103">
        <v>0</v>
      </c>
      <c r="J23" s="49">
        <f t="shared" si="5"/>
        <v>390</v>
      </c>
      <c r="K23" s="49">
        <v>384</v>
      </c>
      <c r="L23" s="38">
        <f t="shared" si="1"/>
        <v>1326</v>
      </c>
      <c r="M23" s="38">
        <f t="shared" si="2"/>
        <v>1284</v>
      </c>
      <c r="N23" s="39">
        <f t="shared" si="17"/>
        <v>1284</v>
      </c>
      <c r="O23" s="19"/>
      <c r="P23" s="41">
        <f t="shared" si="6"/>
        <v>0</v>
      </c>
      <c r="Q23" s="42">
        <v>0</v>
      </c>
      <c r="R23" s="42">
        <f t="shared" si="7"/>
        <v>0</v>
      </c>
      <c r="S23" s="42">
        <v>0</v>
      </c>
      <c r="T23" s="42">
        <f t="shared" si="8"/>
        <v>0</v>
      </c>
      <c r="U23" s="43">
        <f t="shared" si="18"/>
        <v>282</v>
      </c>
      <c r="V23" s="19"/>
      <c r="W23" s="44">
        <f t="shared" si="9"/>
        <v>0</v>
      </c>
      <c r="X23" s="45">
        <f t="shared" si="10"/>
        <v>0</v>
      </c>
      <c r="Y23" s="45">
        <f t="shared" si="11"/>
        <v>0</v>
      </c>
      <c r="Z23" s="55">
        <v>0</v>
      </c>
      <c r="AA23" s="45">
        <f t="shared" si="12"/>
        <v>0</v>
      </c>
      <c r="AB23" s="50">
        <v>0</v>
      </c>
      <c r="AC23" s="45">
        <f t="shared" si="13"/>
        <v>0</v>
      </c>
      <c r="AD23" s="45">
        <f t="shared" si="13"/>
        <v>0</v>
      </c>
      <c r="AE23" s="45">
        <f t="shared" si="19"/>
        <v>579</v>
      </c>
      <c r="AF23" s="45">
        <f t="shared" si="14"/>
        <v>0</v>
      </c>
      <c r="AG23" s="45">
        <f t="shared" si="20"/>
        <v>573</v>
      </c>
      <c r="AH23" s="45">
        <f t="shared" si="15"/>
        <v>0</v>
      </c>
      <c r="AI23" s="46">
        <f t="shared" si="21"/>
        <v>573</v>
      </c>
      <c r="AJ23" s="18"/>
      <c r="AK23" s="24">
        <f t="shared" si="3"/>
        <v>0</v>
      </c>
      <c r="AL23" s="47">
        <f t="shared" si="22"/>
        <v>1131</v>
      </c>
    </row>
    <row r="24" spans="1:38" x14ac:dyDescent="0.2">
      <c r="A24" s="67">
        <f t="shared" si="16"/>
        <v>36447</v>
      </c>
      <c r="B24" s="13">
        <v>981</v>
      </c>
      <c r="C24" s="63">
        <v>982</v>
      </c>
      <c r="D24" s="54">
        <f t="shared" si="0"/>
        <v>982</v>
      </c>
      <c r="E24" s="37">
        <f t="shared" si="4"/>
        <v>1021</v>
      </c>
      <c r="F24" s="99">
        <v>982</v>
      </c>
      <c r="G24" s="38">
        <f t="shared" si="5"/>
        <v>0</v>
      </c>
      <c r="H24" s="38">
        <v>0</v>
      </c>
      <c r="I24" s="103">
        <v>0</v>
      </c>
      <c r="J24" s="49">
        <f t="shared" si="5"/>
        <v>307</v>
      </c>
      <c r="K24" s="49">
        <v>302</v>
      </c>
      <c r="L24" s="38">
        <f t="shared" si="1"/>
        <v>1328</v>
      </c>
      <c r="M24" s="38">
        <f t="shared" si="2"/>
        <v>1284</v>
      </c>
      <c r="N24" s="39">
        <f t="shared" si="17"/>
        <v>1284</v>
      </c>
      <c r="O24" s="19"/>
      <c r="P24" s="41">
        <f t="shared" si="6"/>
        <v>0</v>
      </c>
      <c r="Q24" s="42">
        <v>0</v>
      </c>
      <c r="R24" s="42">
        <f t="shared" si="7"/>
        <v>0</v>
      </c>
      <c r="S24" s="42">
        <v>0</v>
      </c>
      <c r="T24" s="42">
        <f t="shared" si="8"/>
        <v>0</v>
      </c>
      <c r="U24" s="43">
        <f t="shared" si="18"/>
        <v>282</v>
      </c>
      <c r="V24" s="19"/>
      <c r="W24" s="44">
        <f t="shared" si="9"/>
        <v>0</v>
      </c>
      <c r="X24" s="45">
        <f t="shared" si="10"/>
        <v>0</v>
      </c>
      <c r="Y24" s="45">
        <f t="shared" si="11"/>
        <v>0</v>
      </c>
      <c r="Z24" s="55">
        <v>0</v>
      </c>
      <c r="AA24" s="45">
        <f t="shared" si="12"/>
        <v>0</v>
      </c>
      <c r="AB24" s="50">
        <v>0</v>
      </c>
      <c r="AC24" s="45">
        <f t="shared" si="13"/>
        <v>0</v>
      </c>
      <c r="AD24" s="45">
        <f t="shared" si="13"/>
        <v>0</v>
      </c>
      <c r="AE24" s="45">
        <f t="shared" si="19"/>
        <v>579</v>
      </c>
      <c r="AF24" s="45">
        <f t="shared" si="14"/>
        <v>0</v>
      </c>
      <c r="AG24" s="45">
        <f t="shared" si="20"/>
        <v>573</v>
      </c>
      <c r="AH24" s="45">
        <f t="shared" si="15"/>
        <v>0</v>
      </c>
      <c r="AI24" s="46">
        <f t="shared" si="21"/>
        <v>573</v>
      </c>
      <c r="AJ24" s="18"/>
      <c r="AK24" s="24">
        <f t="shared" si="3"/>
        <v>0</v>
      </c>
      <c r="AL24" s="47">
        <f t="shared" si="22"/>
        <v>1131</v>
      </c>
    </row>
    <row r="25" spans="1:38" x14ac:dyDescent="0.2">
      <c r="A25" s="67">
        <f t="shared" si="16"/>
        <v>36448</v>
      </c>
      <c r="B25" s="13">
        <v>904</v>
      </c>
      <c r="C25" s="63">
        <v>818</v>
      </c>
      <c r="D25" s="54">
        <f t="shared" si="0"/>
        <v>818</v>
      </c>
      <c r="E25" s="37">
        <f t="shared" si="4"/>
        <v>850</v>
      </c>
      <c r="F25" s="99">
        <v>818</v>
      </c>
      <c r="G25" s="38">
        <f t="shared" si="5"/>
        <v>0</v>
      </c>
      <c r="H25" s="38">
        <v>0</v>
      </c>
      <c r="I25" s="103">
        <v>0</v>
      </c>
      <c r="J25" s="49">
        <f t="shared" si="5"/>
        <v>474</v>
      </c>
      <c r="K25" s="49">
        <f>380+86</f>
        <v>466</v>
      </c>
      <c r="L25" s="38">
        <f t="shared" si="1"/>
        <v>1324</v>
      </c>
      <c r="M25" s="38">
        <f t="shared" si="2"/>
        <v>1284</v>
      </c>
      <c r="N25" s="39">
        <f t="shared" si="17"/>
        <v>1284</v>
      </c>
      <c r="O25" s="19"/>
      <c r="P25" s="41">
        <f t="shared" si="6"/>
        <v>0</v>
      </c>
      <c r="Q25" s="42">
        <v>0</v>
      </c>
      <c r="R25" s="42">
        <f t="shared" si="7"/>
        <v>0</v>
      </c>
      <c r="S25" s="42">
        <v>0</v>
      </c>
      <c r="T25" s="42">
        <f t="shared" si="8"/>
        <v>0</v>
      </c>
      <c r="U25" s="43">
        <f t="shared" si="18"/>
        <v>282</v>
      </c>
      <c r="V25" s="19"/>
      <c r="W25" s="44">
        <f t="shared" si="9"/>
        <v>0</v>
      </c>
      <c r="X25" s="45">
        <f t="shared" si="10"/>
        <v>0</v>
      </c>
      <c r="Y25" s="45">
        <f t="shared" si="11"/>
        <v>0</v>
      </c>
      <c r="Z25" s="55">
        <v>0</v>
      </c>
      <c r="AA25" s="45">
        <f t="shared" si="12"/>
        <v>0</v>
      </c>
      <c r="AB25" s="50">
        <v>0</v>
      </c>
      <c r="AC25" s="45">
        <f t="shared" si="13"/>
        <v>0</v>
      </c>
      <c r="AD25" s="45">
        <f t="shared" si="13"/>
        <v>0</v>
      </c>
      <c r="AE25" s="45">
        <f t="shared" si="19"/>
        <v>579</v>
      </c>
      <c r="AF25" s="45">
        <f t="shared" si="14"/>
        <v>0</v>
      </c>
      <c r="AG25" s="45">
        <f t="shared" si="20"/>
        <v>573</v>
      </c>
      <c r="AH25" s="45">
        <f t="shared" si="15"/>
        <v>0</v>
      </c>
      <c r="AI25" s="46">
        <f t="shared" si="21"/>
        <v>573</v>
      </c>
      <c r="AJ25" s="18"/>
      <c r="AK25" s="24">
        <f t="shared" si="3"/>
        <v>0</v>
      </c>
      <c r="AL25" s="47">
        <f t="shared" si="22"/>
        <v>1131</v>
      </c>
    </row>
    <row r="26" spans="1:38" x14ac:dyDescent="0.2">
      <c r="A26" s="67">
        <f t="shared" si="16"/>
        <v>36449</v>
      </c>
      <c r="B26" s="13">
        <v>844</v>
      </c>
      <c r="C26" s="63">
        <v>707</v>
      </c>
      <c r="D26" s="54">
        <f t="shared" si="0"/>
        <v>707</v>
      </c>
      <c r="E26" s="37">
        <f t="shared" si="4"/>
        <v>735</v>
      </c>
      <c r="F26" s="99">
        <v>707</v>
      </c>
      <c r="G26" s="38">
        <f t="shared" si="5"/>
        <v>0</v>
      </c>
      <c r="H26" s="38">
        <v>0</v>
      </c>
      <c r="I26" s="103">
        <v>0</v>
      </c>
      <c r="J26" s="49">
        <f t="shared" si="5"/>
        <v>586</v>
      </c>
      <c r="K26" s="49">
        <f>440+137</f>
        <v>577</v>
      </c>
      <c r="L26" s="38">
        <f t="shared" si="1"/>
        <v>1321</v>
      </c>
      <c r="M26" s="38">
        <f t="shared" si="2"/>
        <v>1284</v>
      </c>
      <c r="N26" s="39">
        <f t="shared" si="17"/>
        <v>1284</v>
      </c>
      <c r="O26" s="19"/>
      <c r="P26" s="41">
        <f t="shared" si="6"/>
        <v>0</v>
      </c>
      <c r="Q26" s="42">
        <v>0</v>
      </c>
      <c r="R26" s="42">
        <f t="shared" si="7"/>
        <v>0</v>
      </c>
      <c r="S26" s="42">
        <v>0</v>
      </c>
      <c r="T26" s="42">
        <f t="shared" si="8"/>
        <v>0</v>
      </c>
      <c r="U26" s="43">
        <f t="shared" si="18"/>
        <v>282</v>
      </c>
      <c r="V26" s="19"/>
      <c r="W26" s="44">
        <f t="shared" si="9"/>
        <v>0</v>
      </c>
      <c r="X26" s="45">
        <f t="shared" si="10"/>
        <v>0</v>
      </c>
      <c r="Y26" s="45">
        <f t="shared" si="11"/>
        <v>0</v>
      </c>
      <c r="Z26" s="55">
        <v>0</v>
      </c>
      <c r="AA26" s="45">
        <f t="shared" si="12"/>
        <v>0</v>
      </c>
      <c r="AB26" s="50">
        <v>0</v>
      </c>
      <c r="AC26" s="45">
        <f t="shared" si="13"/>
        <v>0</v>
      </c>
      <c r="AD26" s="45">
        <f t="shared" si="13"/>
        <v>0</v>
      </c>
      <c r="AE26" s="45">
        <f t="shared" si="19"/>
        <v>579</v>
      </c>
      <c r="AF26" s="45">
        <f t="shared" si="14"/>
        <v>0</v>
      </c>
      <c r="AG26" s="45">
        <f t="shared" si="20"/>
        <v>573</v>
      </c>
      <c r="AH26" s="45">
        <f t="shared" si="15"/>
        <v>0</v>
      </c>
      <c r="AI26" s="46">
        <f t="shared" si="21"/>
        <v>573</v>
      </c>
      <c r="AJ26" s="18"/>
      <c r="AK26" s="24">
        <f t="shared" si="3"/>
        <v>0</v>
      </c>
      <c r="AL26" s="47">
        <f t="shared" si="22"/>
        <v>1131</v>
      </c>
    </row>
    <row r="27" spans="1:38" x14ac:dyDescent="0.2">
      <c r="A27" s="67">
        <f t="shared" si="16"/>
        <v>36450</v>
      </c>
      <c r="B27" s="13">
        <v>882</v>
      </c>
      <c r="C27" s="63">
        <v>1040</v>
      </c>
      <c r="D27" s="54">
        <f t="shared" si="0"/>
        <v>1040</v>
      </c>
      <c r="E27" s="37">
        <f t="shared" si="4"/>
        <v>1081</v>
      </c>
      <c r="F27" s="99">
        <v>1040</v>
      </c>
      <c r="G27" s="38">
        <f t="shared" si="5"/>
        <v>0</v>
      </c>
      <c r="H27" s="38">
        <v>0</v>
      </c>
      <c r="I27" s="103">
        <v>0</v>
      </c>
      <c r="J27" s="49">
        <f t="shared" si="5"/>
        <v>248</v>
      </c>
      <c r="K27" s="49">
        <f>402-142-16</f>
        <v>244</v>
      </c>
      <c r="L27" s="38">
        <f t="shared" si="1"/>
        <v>1329</v>
      </c>
      <c r="M27" s="38">
        <f t="shared" si="2"/>
        <v>1284</v>
      </c>
      <c r="N27" s="39">
        <f t="shared" si="17"/>
        <v>1284</v>
      </c>
      <c r="O27" s="19"/>
      <c r="P27" s="41">
        <f t="shared" si="6"/>
        <v>0</v>
      </c>
      <c r="Q27" s="42">
        <v>0</v>
      </c>
      <c r="R27" s="42">
        <f t="shared" si="7"/>
        <v>0</v>
      </c>
      <c r="S27" s="42">
        <v>0</v>
      </c>
      <c r="T27" s="42">
        <f t="shared" si="8"/>
        <v>0</v>
      </c>
      <c r="U27" s="43">
        <f t="shared" si="18"/>
        <v>282</v>
      </c>
      <c r="V27" s="19"/>
      <c r="W27" s="44">
        <f t="shared" si="9"/>
        <v>0</v>
      </c>
      <c r="X27" s="45">
        <f t="shared" si="10"/>
        <v>0</v>
      </c>
      <c r="Y27" s="45">
        <f t="shared" si="11"/>
        <v>0</v>
      </c>
      <c r="Z27" s="55">
        <v>0</v>
      </c>
      <c r="AA27" s="45">
        <f t="shared" si="12"/>
        <v>0</v>
      </c>
      <c r="AB27" s="50">
        <v>0</v>
      </c>
      <c r="AC27" s="45">
        <f t="shared" si="13"/>
        <v>0</v>
      </c>
      <c r="AD27" s="45">
        <f t="shared" si="13"/>
        <v>0</v>
      </c>
      <c r="AE27" s="45">
        <f t="shared" si="19"/>
        <v>579</v>
      </c>
      <c r="AF27" s="45">
        <f t="shared" si="14"/>
        <v>0</v>
      </c>
      <c r="AG27" s="45">
        <f t="shared" si="20"/>
        <v>573</v>
      </c>
      <c r="AH27" s="45">
        <f t="shared" si="15"/>
        <v>0</v>
      </c>
      <c r="AI27" s="46">
        <f t="shared" si="21"/>
        <v>573</v>
      </c>
      <c r="AJ27" s="18"/>
      <c r="AK27" s="24">
        <f t="shared" si="3"/>
        <v>0</v>
      </c>
      <c r="AL27" s="47">
        <f t="shared" si="22"/>
        <v>1131</v>
      </c>
    </row>
    <row r="28" spans="1:38" x14ac:dyDescent="0.2">
      <c r="A28" s="67">
        <f t="shared" si="16"/>
        <v>36451</v>
      </c>
      <c r="B28" s="13">
        <v>981</v>
      </c>
      <c r="C28" s="63">
        <v>1451</v>
      </c>
      <c r="D28" s="54">
        <f t="shared" si="0"/>
        <v>1451</v>
      </c>
      <c r="E28" s="37">
        <f t="shared" si="4"/>
        <v>1335</v>
      </c>
      <c r="F28" s="99">
        <v>1284</v>
      </c>
      <c r="G28" s="38">
        <f t="shared" si="5"/>
        <v>0</v>
      </c>
      <c r="H28" s="38">
        <v>0</v>
      </c>
      <c r="I28" s="103">
        <v>0</v>
      </c>
      <c r="J28" s="49">
        <f t="shared" si="5"/>
        <v>0</v>
      </c>
      <c r="K28" s="49">
        <v>0</v>
      </c>
      <c r="L28" s="38">
        <f t="shared" si="1"/>
        <v>1335</v>
      </c>
      <c r="M28" s="38">
        <f t="shared" si="2"/>
        <v>1284</v>
      </c>
      <c r="N28" s="39">
        <f t="shared" si="17"/>
        <v>1284</v>
      </c>
      <c r="O28" s="19"/>
      <c r="P28" s="41">
        <f t="shared" si="6"/>
        <v>0</v>
      </c>
      <c r="Q28" s="42">
        <v>0</v>
      </c>
      <c r="R28" s="42">
        <f t="shared" si="7"/>
        <v>0</v>
      </c>
      <c r="S28" s="42">
        <v>0</v>
      </c>
      <c r="T28" s="42">
        <f t="shared" si="8"/>
        <v>0</v>
      </c>
      <c r="U28" s="43">
        <f t="shared" si="18"/>
        <v>282</v>
      </c>
      <c r="V28" s="19"/>
      <c r="W28" s="44">
        <f t="shared" si="9"/>
        <v>175</v>
      </c>
      <c r="X28" s="45">
        <f t="shared" si="10"/>
        <v>172</v>
      </c>
      <c r="Y28" s="45">
        <f t="shared" si="11"/>
        <v>170</v>
      </c>
      <c r="Z28" s="55">
        <v>167</v>
      </c>
      <c r="AA28" s="45">
        <f t="shared" si="12"/>
        <v>0</v>
      </c>
      <c r="AB28" s="50">
        <v>0</v>
      </c>
      <c r="AC28" s="45">
        <f t="shared" si="13"/>
        <v>175</v>
      </c>
      <c r="AD28" s="45">
        <f t="shared" si="13"/>
        <v>172</v>
      </c>
      <c r="AE28" s="45">
        <f t="shared" si="19"/>
        <v>579</v>
      </c>
      <c r="AF28" s="45">
        <f t="shared" si="14"/>
        <v>170</v>
      </c>
      <c r="AG28" s="45">
        <f t="shared" si="20"/>
        <v>573</v>
      </c>
      <c r="AH28" s="45">
        <f t="shared" si="15"/>
        <v>167</v>
      </c>
      <c r="AI28" s="46">
        <f t="shared" si="21"/>
        <v>573</v>
      </c>
      <c r="AJ28" s="18"/>
      <c r="AK28" s="24">
        <f t="shared" si="3"/>
        <v>0</v>
      </c>
      <c r="AL28" s="47">
        <f t="shared" si="22"/>
        <v>1131</v>
      </c>
    </row>
    <row r="29" spans="1:38" x14ac:dyDescent="0.2">
      <c r="A29" s="67">
        <f t="shared" si="16"/>
        <v>36452</v>
      </c>
      <c r="B29" s="13">
        <v>981</v>
      </c>
      <c r="C29" s="63">
        <v>1347</v>
      </c>
      <c r="D29" s="54">
        <f t="shared" si="0"/>
        <v>1347</v>
      </c>
      <c r="E29" s="37">
        <f t="shared" si="4"/>
        <v>1335</v>
      </c>
      <c r="F29" s="99">
        <v>1284</v>
      </c>
      <c r="G29" s="38">
        <f t="shared" si="5"/>
        <v>0</v>
      </c>
      <c r="H29" s="38">
        <v>0</v>
      </c>
      <c r="I29" s="103">
        <v>0</v>
      </c>
      <c r="J29" s="49">
        <f t="shared" si="5"/>
        <v>0</v>
      </c>
      <c r="K29" s="49">
        <v>0</v>
      </c>
      <c r="L29" s="38">
        <f t="shared" si="1"/>
        <v>1335</v>
      </c>
      <c r="M29" s="38">
        <f t="shared" si="2"/>
        <v>1284</v>
      </c>
      <c r="N29" s="39">
        <f t="shared" si="17"/>
        <v>1284</v>
      </c>
      <c r="O29" s="19"/>
      <c r="P29" s="41">
        <f t="shared" si="6"/>
        <v>0</v>
      </c>
      <c r="Q29" s="42">
        <v>0</v>
      </c>
      <c r="R29" s="42">
        <f t="shared" si="7"/>
        <v>0</v>
      </c>
      <c r="S29" s="42">
        <v>0</v>
      </c>
      <c r="T29" s="42">
        <f t="shared" si="8"/>
        <v>0</v>
      </c>
      <c r="U29" s="43">
        <f t="shared" si="18"/>
        <v>282</v>
      </c>
      <c r="V29" s="19"/>
      <c r="W29" s="44">
        <f t="shared" si="9"/>
        <v>66</v>
      </c>
      <c r="X29" s="45">
        <f t="shared" si="10"/>
        <v>65</v>
      </c>
      <c r="Y29" s="45">
        <f t="shared" si="11"/>
        <v>64</v>
      </c>
      <c r="Z29" s="55">
        <v>63</v>
      </c>
      <c r="AA29" s="45">
        <f t="shared" si="12"/>
        <v>0</v>
      </c>
      <c r="AB29" s="50">
        <v>0</v>
      </c>
      <c r="AC29" s="45">
        <f t="shared" si="13"/>
        <v>66</v>
      </c>
      <c r="AD29" s="45">
        <f t="shared" si="13"/>
        <v>65</v>
      </c>
      <c r="AE29" s="45">
        <f t="shared" si="19"/>
        <v>579</v>
      </c>
      <c r="AF29" s="45">
        <f t="shared" si="14"/>
        <v>64</v>
      </c>
      <c r="AG29" s="45">
        <f t="shared" si="20"/>
        <v>573</v>
      </c>
      <c r="AH29" s="45">
        <f t="shared" si="15"/>
        <v>63</v>
      </c>
      <c r="AI29" s="46">
        <f t="shared" si="21"/>
        <v>573</v>
      </c>
      <c r="AJ29" s="18"/>
      <c r="AK29" s="24">
        <f t="shared" si="3"/>
        <v>0</v>
      </c>
      <c r="AL29" s="47">
        <f t="shared" si="22"/>
        <v>1131</v>
      </c>
    </row>
    <row r="30" spans="1:38" x14ac:dyDescent="0.2">
      <c r="A30" s="67">
        <f t="shared" si="16"/>
        <v>36453</v>
      </c>
      <c r="B30" s="13">
        <v>981</v>
      </c>
      <c r="C30" s="63">
        <v>1414</v>
      </c>
      <c r="D30" s="54">
        <f t="shared" si="0"/>
        <v>1414</v>
      </c>
      <c r="E30" s="37">
        <f t="shared" si="4"/>
        <v>1335</v>
      </c>
      <c r="F30" s="99">
        <v>1284</v>
      </c>
      <c r="G30" s="38">
        <f t="shared" si="5"/>
        <v>0</v>
      </c>
      <c r="H30" s="38">
        <v>0</v>
      </c>
      <c r="I30" s="103">
        <v>0</v>
      </c>
      <c r="J30" s="49">
        <f t="shared" si="5"/>
        <v>0</v>
      </c>
      <c r="K30" s="49">
        <v>0</v>
      </c>
      <c r="L30" s="38">
        <f t="shared" si="1"/>
        <v>1335</v>
      </c>
      <c r="M30" s="38">
        <f t="shared" si="2"/>
        <v>1284</v>
      </c>
      <c r="N30" s="39">
        <f t="shared" si="17"/>
        <v>1284</v>
      </c>
      <c r="O30" s="19"/>
      <c r="P30" s="41">
        <f t="shared" si="6"/>
        <v>134</v>
      </c>
      <c r="Q30" s="42">
        <v>130</v>
      </c>
      <c r="R30" s="42">
        <f t="shared" si="7"/>
        <v>0</v>
      </c>
      <c r="S30" s="42">
        <v>0</v>
      </c>
      <c r="T30" s="42">
        <f t="shared" si="8"/>
        <v>130</v>
      </c>
      <c r="U30" s="43">
        <f t="shared" si="18"/>
        <v>282</v>
      </c>
      <c r="V30" s="19"/>
      <c r="W30" s="44">
        <f t="shared" si="9"/>
        <v>0</v>
      </c>
      <c r="X30" s="45">
        <f t="shared" si="10"/>
        <v>0</v>
      </c>
      <c r="Y30" s="45">
        <f t="shared" si="11"/>
        <v>0</v>
      </c>
      <c r="Z30" s="55">
        <v>0</v>
      </c>
      <c r="AA30" s="45">
        <f t="shared" si="12"/>
        <v>0</v>
      </c>
      <c r="AB30" s="50">
        <v>0</v>
      </c>
      <c r="AC30" s="45">
        <f t="shared" si="13"/>
        <v>0</v>
      </c>
      <c r="AD30" s="45">
        <f t="shared" si="13"/>
        <v>0</v>
      </c>
      <c r="AE30" s="45">
        <f t="shared" si="19"/>
        <v>579</v>
      </c>
      <c r="AF30" s="45">
        <f t="shared" si="14"/>
        <v>0</v>
      </c>
      <c r="AG30" s="45">
        <f t="shared" si="20"/>
        <v>573</v>
      </c>
      <c r="AH30" s="45">
        <f t="shared" si="15"/>
        <v>0</v>
      </c>
      <c r="AI30" s="46">
        <f t="shared" si="21"/>
        <v>573</v>
      </c>
      <c r="AJ30" s="18"/>
      <c r="AK30" s="24">
        <f t="shared" si="3"/>
        <v>0</v>
      </c>
      <c r="AL30" s="47">
        <f t="shared" si="22"/>
        <v>1131</v>
      </c>
    </row>
    <row r="31" spans="1:38" x14ac:dyDescent="0.2">
      <c r="A31" s="67">
        <f t="shared" si="16"/>
        <v>36454</v>
      </c>
      <c r="B31" s="13">
        <v>981</v>
      </c>
      <c r="C31" s="63">
        <v>1169</v>
      </c>
      <c r="D31" s="54">
        <f t="shared" si="0"/>
        <v>1169</v>
      </c>
      <c r="E31" s="37">
        <f t="shared" si="4"/>
        <v>1215</v>
      </c>
      <c r="F31" s="99">
        <v>1169</v>
      </c>
      <c r="G31" s="38">
        <f t="shared" si="5"/>
        <v>0</v>
      </c>
      <c r="H31" s="38">
        <v>0</v>
      </c>
      <c r="I31" s="103">
        <v>0</v>
      </c>
      <c r="J31" s="49">
        <f t="shared" si="5"/>
        <v>117</v>
      </c>
      <c r="K31" s="49">
        <v>115</v>
      </c>
      <c r="L31" s="38">
        <f t="shared" si="1"/>
        <v>1332</v>
      </c>
      <c r="M31" s="38">
        <f t="shared" si="2"/>
        <v>1284</v>
      </c>
      <c r="N31" s="39">
        <f t="shared" si="17"/>
        <v>1284</v>
      </c>
      <c r="O31" s="19"/>
      <c r="P31" s="41">
        <f t="shared" si="6"/>
        <v>0</v>
      </c>
      <c r="Q31" s="42">
        <v>0</v>
      </c>
      <c r="R31" s="42">
        <f t="shared" si="7"/>
        <v>0</v>
      </c>
      <c r="S31" s="42">
        <v>0</v>
      </c>
      <c r="T31" s="42">
        <f t="shared" si="8"/>
        <v>0</v>
      </c>
      <c r="U31" s="43">
        <f t="shared" si="18"/>
        <v>282</v>
      </c>
      <c r="V31" s="19"/>
      <c r="W31" s="44">
        <f t="shared" si="9"/>
        <v>0</v>
      </c>
      <c r="X31" s="45">
        <f t="shared" si="10"/>
        <v>0</v>
      </c>
      <c r="Y31" s="45">
        <f t="shared" si="11"/>
        <v>0</v>
      </c>
      <c r="Z31" s="55">
        <v>0</v>
      </c>
      <c r="AA31" s="45">
        <f t="shared" si="12"/>
        <v>0</v>
      </c>
      <c r="AB31" s="50">
        <v>0</v>
      </c>
      <c r="AC31" s="45">
        <f t="shared" si="13"/>
        <v>0</v>
      </c>
      <c r="AD31" s="45">
        <f t="shared" si="13"/>
        <v>0</v>
      </c>
      <c r="AE31" s="45">
        <f t="shared" si="19"/>
        <v>579</v>
      </c>
      <c r="AF31" s="45">
        <f t="shared" si="14"/>
        <v>0</v>
      </c>
      <c r="AG31" s="45">
        <f t="shared" si="20"/>
        <v>573</v>
      </c>
      <c r="AH31" s="45">
        <f t="shared" si="15"/>
        <v>0</v>
      </c>
      <c r="AI31" s="46">
        <f t="shared" si="21"/>
        <v>573</v>
      </c>
      <c r="AJ31" s="18"/>
      <c r="AK31" s="24">
        <f t="shared" si="3"/>
        <v>0</v>
      </c>
      <c r="AL31" s="47">
        <f t="shared" si="22"/>
        <v>1131</v>
      </c>
    </row>
    <row r="32" spans="1:38" x14ac:dyDescent="0.2">
      <c r="A32" s="67">
        <f t="shared" si="16"/>
        <v>36455</v>
      </c>
      <c r="B32" s="13">
        <v>904</v>
      </c>
      <c r="C32" s="63">
        <v>1274</v>
      </c>
      <c r="D32" s="54">
        <f t="shared" si="0"/>
        <v>1274</v>
      </c>
      <c r="E32" s="37">
        <f t="shared" si="4"/>
        <v>1324</v>
      </c>
      <c r="F32" s="99">
        <v>1274</v>
      </c>
      <c r="G32" s="38">
        <f t="shared" si="5"/>
        <v>0</v>
      </c>
      <c r="H32" s="38">
        <v>0</v>
      </c>
      <c r="I32" s="103">
        <v>0</v>
      </c>
      <c r="J32" s="49">
        <f t="shared" si="5"/>
        <v>10</v>
      </c>
      <c r="K32" s="49">
        <v>10</v>
      </c>
      <c r="L32" s="38">
        <f t="shared" si="1"/>
        <v>1334</v>
      </c>
      <c r="M32" s="38">
        <f t="shared" si="2"/>
        <v>1284</v>
      </c>
      <c r="N32" s="39">
        <f t="shared" si="17"/>
        <v>1284</v>
      </c>
      <c r="O32" s="19"/>
      <c r="P32" s="41">
        <f t="shared" si="6"/>
        <v>0</v>
      </c>
      <c r="Q32" s="42">
        <v>0</v>
      </c>
      <c r="R32" s="42">
        <f t="shared" si="7"/>
        <v>0</v>
      </c>
      <c r="S32" s="42">
        <v>0</v>
      </c>
      <c r="T32" s="42">
        <f t="shared" si="8"/>
        <v>0</v>
      </c>
      <c r="U32" s="43">
        <f t="shared" si="18"/>
        <v>282</v>
      </c>
      <c r="V32" s="19"/>
      <c r="W32" s="44">
        <f t="shared" si="9"/>
        <v>0</v>
      </c>
      <c r="X32" s="45">
        <f t="shared" si="10"/>
        <v>0</v>
      </c>
      <c r="Y32" s="45">
        <f t="shared" si="11"/>
        <v>0</v>
      </c>
      <c r="Z32" s="55">
        <v>0</v>
      </c>
      <c r="AA32" s="45">
        <f t="shared" si="12"/>
        <v>0</v>
      </c>
      <c r="AB32" s="50">
        <v>0</v>
      </c>
      <c r="AC32" s="45">
        <f t="shared" si="13"/>
        <v>0</v>
      </c>
      <c r="AD32" s="45">
        <f t="shared" si="13"/>
        <v>0</v>
      </c>
      <c r="AE32" s="45">
        <f t="shared" si="19"/>
        <v>579</v>
      </c>
      <c r="AF32" s="45">
        <f t="shared" si="14"/>
        <v>0</v>
      </c>
      <c r="AG32" s="45">
        <f t="shared" si="20"/>
        <v>573</v>
      </c>
      <c r="AH32" s="45">
        <f t="shared" si="15"/>
        <v>0</v>
      </c>
      <c r="AI32" s="46">
        <f t="shared" si="21"/>
        <v>573</v>
      </c>
      <c r="AJ32" s="18"/>
      <c r="AK32" s="24">
        <f t="shared" si="3"/>
        <v>0</v>
      </c>
      <c r="AL32" s="47">
        <f t="shared" si="22"/>
        <v>1131</v>
      </c>
    </row>
    <row r="33" spans="1:38" x14ac:dyDescent="0.2">
      <c r="A33" s="67">
        <f t="shared" si="16"/>
        <v>36456</v>
      </c>
      <c r="B33" s="13">
        <v>844</v>
      </c>
      <c r="C33" s="63">
        <v>1493</v>
      </c>
      <c r="D33" s="54">
        <f t="shared" si="0"/>
        <v>1493</v>
      </c>
      <c r="E33" s="37">
        <f t="shared" si="4"/>
        <v>1335</v>
      </c>
      <c r="F33" s="99">
        <v>1284</v>
      </c>
      <c r="G33" s="38">
        <f t="shared" si="5"/>
        <v>0</v>
      </c>
      <c r="H33" s="38">
        <v>0</v>
      </c>
      <c r="I33" s="103">
        <v>0</v>
      </c>
      <c r="J33" s="49">
        <f t="shared" si="5"/>
        <v>0</v>
      </c>
      <c r="K33" s="49">
        <v>0</v>
      </c>
      <c r="L33" s="38">
        <f t="shared" si="1"/>
        <v>1335</v>
      </c>
      <c r="M33" s="38">
        <f t="shared" si="2"/>
        <v>1284</v>
      </c>
      <c r="N33" s="39">
        <f t="shared" si="17"/>
        <v>1284</v>
      </c>
      <c r="O33" s="19"/>
      <c r="P33" s="41">
        <f t="shared" si="6"/>
        <v>215</v>
      </c>
      <c r="Q33" s="42">
        <v>209</v>
      </c>
      <c r="R33" s="42">
        <f t="shared" si="7"/>
        <v>0</v>
      </c>
      <c r="S33" s="42">
        <v>0</v>
      </c>
      <c r="T33" s="42">
        <f t="shared" si="8"/>
        <v>209</v>
      </c>
      <c r="U33" s="43">
        <f t="shared" si="18"/>
        <v>282</v>
      </c>
      <c r="V33" s="19"/>
      <c r="W33" s="44">
        <f t="shared" si="9"/>
        <v>0</v>
      </c>
      <c r="X33" s="45">
        <f t="shared" si="10"/>
        <v>0</v>
      </c>
      <c r="Y33" s="45">
        <f t="shared" si="11"/>
        <v>0</v>
      </c>
      <c r="Z33" s="55">
        <v>0</v>
      </c>
      <c r="AA33" s="45">
        <f t="shared" si="12"/>
        <v>0</v>
      </c>
      <c r="AB33" s="50">
        <v>0</v>
      </c>
      <c r="AC33" s="45">
        <f t="shared" si="13"/>
        <v>0</v>
      </c>
      <c r="AD33" s="45">
        <f t="shared" si="13"/>
        <v>0</v>
      </c>
      <c r="AE33" s="45">
        <f t="shared" si="19"/>
        <v>579</v>
      </c>
      <c r="AF33" s="45">
        <f t="shared" si="14"/>
        <v>0</v>
      </c>
      <c r="AG33" s="45">
        <f t="shared" si="20"/>
        <v>573</v>
      </c>
      <c r="AH33" s="45">
        <f t="shared" si="15"/>
        <v>0</v>
      </c>
      <c r="AI33" s="46">
        <f t="shared" si="21"/>
        <v>573</v>
      </c>
      <c r="AJ33" s="18"/>
      <c r="AK33" s="24">
        <f t="shared" si="3"/>
        <v>0</v>
      </c>
      <c r="AL33" s="47">
        <f t="shared" si="22"/>
        <v>1131</v>
      </c>
    </row>
    <row r="34" spans="1:38" x14ac:dyDescent="0.2">
      <c r="A34" s="67">
        <f t="shared" si="16"/>
        <v>36457</v>
      </c>
      <c r="B34" s="13">
        <v>882</v>
      </c>
      <c r="C34" s="63">
        <v>1400</v>
      </c>
      <c r="D34" s="54">
        <f t="shared" si="0"/>
        <v>1400</v>
      </c>
      <c r="E34" s="37">
        <f t="shared" si="4"/>
        <v>1335</v>
      </c>
      <c r="F34" s="99">
        <v>1284</v>
      </c>
      <c r="G34" s="38">
        <f t="shared" si="5"/>
        <v>0</v>
      </c>
      <c r="H34" s="38">
        <v>0</v>
      </c>
      <c r="I34" s="103">
        <v>0</v>
      </c>
      <c r="J34" s="49">
        <f t="shared" si="5"/>
        <v>0</v>
      </c>
      <c r="K34" s="49">
        <v>0</v>
      </c>
      <c r="L34" s="38">
        <f t="shared" si="1"/>
        <v>1335</v>
      </c>
      <c r="M34" s="38">
        <f t="shared" si="2"/>
        <v>1284</v>
      </c>
      <c r="N34" s="39">
        <f t="shared" si="17"/>
        <v>1284</v>
      </c>
      <c r="O34" s="19"/>
      <c r="P34" s="41">
        <f t="shared" si="6"/>
        <v>119</v>
      </c>
      <c r="Q34" s="42">
        <v>116</v>
      </c>
      <c r="R34" s="42">
        <f t="shared" si="7"/>
        <v>0</v>
      </c>
      <c r="S34" s="42">
        <v>0</v>
      </c>
      <c r="T34" s="42">
        <f t="shared" si="8"/>
        <v>116</v>
      </c>
      <c r="U34" s="43">
        <f t="shared" si="18"/>
        <v>282</v>
      </c>
      <c r="V34" s="19"/>
      <c r="W34" s="44">
        <f t="shared" si="9"/>
        <v>0</v>
      </c>
      <c r="X34" s="45">
        <f t="shared" si="10"/>
        <v>0</v>
      </c>
      <c r="Y34" s="45">
        <f t="shared" si="11"/>
        <v>0</v>
      </c>
      <c r="Z34" s="55">
        <v>0</v>
      </c>
      <c r="AA34" s="45">
        <f t="shared" si="12"/>
        <v>0</v>
      </c>
      <c r="AB34" s="50">
        <v>0</v>
      </c>
      <c r="AC34" s="45">
        <f t="shared" si="13"/>
        <v>0</v>
      </c>
      <c r="AD34" s="45">
        <f t="shared" si="13"/>
        <v>0</v>
      </c>
      <c r="AE34" s="45">
        <f t="shared" si="19"/>
        <v>579</v>
      </c>
      <c r="AF34" s="45">
        <f t="shared" si="14"/>
        <v>0</v>
      </c>
      <c r="AG34" s="45">
        <f t="shared" si="20"/>
        <v>573</v>
      </c>
      <c r="AH34" s="45">
        <f t="shared" si="15"/>
        <v>0</v>
      </c>
      <c r="AI34" s="46">
        <f t="shared" si="21"/>
        <v>573</v>
      </c>
      <c r="AJ34" s="18"/>
      <c r="AK34" s="24">
        <f t="shared" si="3"/>
        <v>0</v>
      </c>
      <c r="AL34" s="47">
        <f t="shared" si="22"/>
        <v>1131</v>
      </c>
    </row>
    <row r="35" spans="1:38" x14ac:dyDescent="0.2">
      <c r="A35" s="67">
        <f t="shared" si="16"/>
        <v>36458</v>
      </c>
      <c r="B35" s="13">
        <v>981</v>
      </c>
      <c r="C35" s="63">
        <v>1164</v>
      </c>
      <c r="D35" s="54">
        <f t="shared" si="0"/>
        <v>1164</v>
      </c>
      <c r="E35" s="37">
        <f t="shared" si="4"/>
        <v>1210</v>
      </c>
      <c r="F35" s="99">
        <v>1164</v>
      </c>
      <c r="G35" s="38">
        <f t="shared" si="5"/>
        <v>0</v>
      </c>
      <c r="H35" s="38">
        <v>0</v>
      </c>
      <c r="I35" s="103">
        <v>0</v>
      </c>
      <c r="J35" s="49">
        <f t="shared" si="5"/>
        <v>122</v>
      </c>
      <c r="K35" s="49">
        <v>120</v>
      </c>
      <c r="L35" s="38">
        <f t="shared" si="1"/>
        <v>1332</v>
      </c>
      <c r="M35" s="38">
        <f t="shared" si="2"/>
        <v>1284</v>
      </c>
      <c r="N35" s="39">
        <f t="shared" si="17"/>
        <v>1284</v>
      </c>
      <c r="O35" s="19"/>
      <c r="P35" s="41">
        <f t="shared" si="6"/>
        <v>0</v>
      </c>
      <c r="Q35" s="42">
        <v>0</v>
      </c>
      <c r="R35" s="42">
        <f t="shared" si="7"/>
        <v>0</v>
      </c>
      <c r="S35" s="42">
        <v>0</v>
      </c>
      <c r="T35" s="42">
        <f t="shared" si="8"/>
        <v>0</v>
      </c>
      <c r="U35" s="43">
        <f t="shared" si="18"/>
        <v>282</v>
      </c>
      <c r="V35" s="19"/>
      <c r="W35" s="44">
        <f t="shared" si="9"/>
        <v>0</v>
      </c>
      <c r="X35" s="45">
        <f t="shared" si="10"/>
        <v>0</v>
      </c>
      <c r="Y35" s="45">
        <f t="shared" si="11"/>
        <v>0</v>
      </c>
      <c r="Z35" s="55">
        <v>0</v>
      </c>
      <c r="AA35" s="45">
        <f t="shared" si="12"/>
        <v>0</v>
      </c>
      <c r="AB35" s="50">
        <v>0</v>
      </c>
      <c r="AC35" s="45">
        <f t="shared" si="13"/>
        <v>0</v>
      </c>
      <c r="AD35" s="45">
        <f t="shared" si="13"/>
        <v>0</v>
      </c>
      <c r="AE35" s="45">
        <f t="shared" si="19"/>
        <v>579</v>
      </c>
      <c r="AF35" s="45">
        <f t="shared" si="14"/>
        <v>0</v>
      </c>
      <c r="AG35" s="45">
        <f t="shared" si="20"/>
        <v>573</v>
      </c>
      <c r="AH35" s="45">
        <f t="shared" si="15"/>
        <v>0</v>
      </c>
      <c r="AI35" s="46">
        <f t="shared" si="21"/>
        <v>573</v>
      </c>
      <c r="AJ35" s="18"/>
      <c r="AK35" s="24">
        <f t="shared" si="3"/>
        <v>0</v>
      </c>
      <c r="AL35" s="47">
        <f t="shared" si="22"/>
        <v>1131</v>
      </c>
    </row>
    <row r="36" spans="1:38" x14ac:dyDescent="0.2">
      <c r="A36" s="67">
        <f t="shared" si="16"/>
        <v>36459</v>
      </c>
      <c r="B36" s="13">
        <v>981</v>
      </c>
      <c r="C36" s="63">
        <v>834</v>
      </c>
      <c r="D36" s="54">
        <f t="shared" si="0"/>
        <v>568</v>
      </c>
      <c r="E36" s="37">
        <f t="shared" si="4"/>
        <v>590</v>
      </c>
      <c r="F36" s="99">
        <v>568</v>
      </c>
      <c r="G36" s="38">
        <f t="shared" si="5"/>
        <v>0</v>
      </c>
      <c r="H36" s="38">
        <v>0</v>
      </c>
      <c r="I36" s="103">
        <v>266</v>
      </c>
      <c r="J36" s="49">
        <f t="shared" si="5"/>
        <v>457</v>
      </c>
      <c r="K36" s="49">
        <v>450</v>
      </c>
      <c r="L36" s="38">
        <f t="shared" si="1"/>
        <v>1047</v>
      </c>
      <c r="M36" s="38">
        <f t="shared" si="2"/>
        <v>1018</v>
      </c>
      <c r="N36" s="39">
        <f t="shared" si="17"/>
        <v>1284</v>
      </c>
      <c r="O36" s="19"/>
      <c r="P36" s="41">
        <f t="shared" si="6"/>
        <v>0</v>
      </c>
      <c r="Q36" s="42">
        <v>0</v>
      </c>
      <c r="R36" s="42">
        <f t="shared" si="7"/>
        <v>0</v>
      </c>
      <c r="S36" s="42">
        <v>0</v>
      </c>
      <c r="T36" s="42">
        <f t="shared" si="8"/>
        <v>0</v>
      </c>
      <c r="U36" s="43">
        <f t="shared" si="18"/>
        <v>282</v>
      </c>
      <c r="V36" s="19"/>
      <c r="W36" s="44">
        <f t="shared" si="9"/>
        <v>0</v>
      </c>
      <c r="X36" s="45">
        <f t="shared" si="10"/>
        <v>0</v>
      </c>
      <c r="Y36" s="45">
        <f t="shared" si="11"/>
        <v>0</v>
      </c>
      <c r="Z36" s="55">
        <v>0</v>
      </c>
      <c r="AA36" s="45">
        <f t="shared" si="12"/>
        <v>0</v>
      </c>
      <c r="AB36" s="50">
        <v>0</v>
      </c>
      <c r="AC36" s="45">
        <f t="shared" si="13"/>
        <v>0</v>
      </c>
      <c r="AD36" s="45">
        <f t="shared" si="13"/>
        <v>0</v>
      </c>
      <c r="AE36" s="45">
        <f t="shared" si="19"/>
        <v>579</v>
      </c>
      <c r="AF36" s="45">
        <f t="shared" si="14"/>
        <v>0</v>
      </c>
      <c r="AG36" s="45">
        <f t="shared" si="20"/>
        <v>573</v>
      </c>
      <c r="AH36" s="45">
        <f t="shared" si="15"/>
        <v>0</v>
      </c>
      <c r="AI36" s="46">
        <f t="shared" si="21"/>
        <v>573</v>
      </c>
      <c r="AJ36" s="18"/>
      <c r="AK36" s="24">
        <f t="shared" si="3"/>
        <v>0</v>
      </c>
      <c r="AL36" s="47">
        <f t="shared" si="22"/>
        <v>1131</v>
      </c>
    </row>
    <row r="37" spans="1:38" x14ac:dyDescent="0.2">
      <c r="A37" s="67">
        <f t="shared" si="16"/>
        <v>36460</v>
      </c>
      <c r="B37" s="13">
        <v>981</v>
      </c>
      <c r="C37" s="63">
        <v>878</v>
      </c>
      <c r="D37" s="54">
        <f t="shared" si="0"/>
        <v>878</v>
      </c>
      <c r="E37" s="37">
        <f t="shared" si="4"/>
        <v>913</v>
      </c>
      <c r="F37" s="99">
        <v>878</v>
      </c>
      <c r="G37" s="38">
        <f t="shared" si="5"/>
        <v>0</v>
      </c>
      <c r="H37" s="38">
        <v>0</v>
      </c>
      <c r="I37" s="103">
        <v>0</v>
      </c>
      <c r="J37" s="49">
        <f t="shared" si="5"/>
        <v>413</v>
      </c>
      <c r="K37" s="49">
        <v>406</v>
      </c>
      <c r="L37" s="38">
        <f t="shared" si="1"/>
        <v>1326</v>
      </c>
      <c r="M37" s="38">
        <f t="shared" si="2"/>
        <v>1284</v>
      </c>
      <c r="N37" s="39">
        <f t="shared" si="17"/>
        <v>1284</v>
      </c>
      <c r="O37" s="19"/>
      <c r="P37" s="41">
        <f t="shared" si="6"/>
        <v>0</v>
      </c>
      <c r="Q37" s="42">
        <v>0</v>
      </c>
      <c r="R37" s="42">
        <f t="shared" si="7"/>
        <v>0</v>
      </c>
      <c r="S37" s="42">
        <v>0</v>
      </c>
      <c r="T37" s="42">
        <f t="shared" si="8"/>
        <v>0</v>
      </c>
      <c r="U37" s="43">
        <f t="shared" si="18"/>
        <v>282</v>
      </c>
      <c r="V37" s="19"/>
      <c r="W37" s="44">
        <f t="shared" si="9"/>
        <v>0</v>
      </c>
      <c r="X37" s="45">
        <f t="shared" si="10"/>
        <v>0</v>
      </c>
      <c r="Y37" s="45">
        <f t="shared" si="11"/>
        <v>0</v>
      </c>
      <c r="Z37" s="55">
        <v>0</v>
      </c>
      <c r="AA37" s="45">
        <f t="shared" si="12"/>
        <v>0</v>
      </c>
      <c r="AB37" s="50">
        <v>0</v>
      </c>
      <c r="AC37" s="45">
        <f t="shared" si="13"/>
        <v>0</v>
      </c>
      <c r="AD37" s="45">
        <f t="shared" si="13"/>
        <v>0</v>
      </c>
      <c r="AE37" s="45">
        <f t="shared" si="19"/>
        <v>579</v>
      </c>
      <c r="AF37" s="45">
        <f t="shared" si="14"/>
        <v>0</v>
      </c>
      <c r="AG37" s="45">
        <f t="shared" si="20"/>
        <v>573</v>
      </c>
      <c r="AH37" s="45">
        <f t="shared" si="15"/>
        <v>0</v>
      </c>
      <c r="AI37" s="46">
        <f t="shared" si="21"/>
        <v>573</v>
      </c>
      <c r="AJ37" s="18"/>
      <c r="AK37" s="24">
        <f t="shared" si="3"/>
        <v>0</v>
      </c>
      <c r="AL37" s="47">
        <f t="shared" si="22"/>
        <v>1131</v>
      </c>
    </row>
    <row r="38" spans="1:38" x14ac:dyDescent="0.2">
      <c r="A38" s="67">
        <f t="shared" si="16"/>
        <v>36461</v>
      </c>
      <c r="B38" s="13">
        <v>981</v>
      </c>
      <c r="C38" s="63">
        <v>853</v>
      </c>
      <c r="D38" s="54">
        <f t="shared" si="0"/>
        <v>853</v>
      </c>
      <c r="E38" s="37">
        <f t="shared" si="4"/>
        <v>887</v>
      </c>
      <c r="F38" s="99">
        <v>853</v>
      </c>
      <c r="G38" s="38">
        <f t="shared" si="5"/>
        <v>0</v>
      </c>
      <c r="H38" s="38">
        <v>0</v>
      </c>
      <c r="I38" s="103">
        <v>0</v>
      </c>
      <c r="J38" s="49">
        <f t="shared" si="5"/>
        <v>438</v>
      </c>
      <c r="K38" s="49">
        <v>431</v>
      </c>
      <c r="L38" s="38">
        <f t="shared" si="1"/>
        <v>1325</v>
      </c>
      <c r="M38" s="38">
        <f t="shared" si="2"/>
        <v>1284</v>
      </c>
      <c r="N38" s="39">
        <f t="shared" si="17"/>
        <v>1284</v>
      </c>
      <c r="O38" s="19"/>
      <c r="P38" s="41">
        <f t="shared" si="6"/>
        <v>0</v>
      </c>
      <c r="Q38" s="42">
        <v>0</v>
      </c>
      <c r="R38" s="42">
        <f t="shared" si="7"/>
        <v>0</v>
      </c>
      <c r="S38" s="42">
        <v>0</v>
      </c>
      <c r="T38" s="42">
        <f t="shared" si="8"/>
        <v>0</v>
      </c>
      <c r="U38" s="43">
        <f t="shared" si="18"/>
        <v>282</v>
      </c>
      <c r="V38" s="19"/>
      <c r="W38" s="44">
        <f t="shared" si="9"/>
        <v>0</v>
      </c>
      <c r="X38" s="45">
        <f t="shared" si="10"/>
        <v>0</v>
      </c>
      <c r="Y38" s="45">
        <f t="shared" si="11"/>
        <v>0</v>
      </c>
      <c r="Z38" s="55">
        <v>0</v>
      </c>
      <c r="AA38" s="45">
        <f t="shared" si="12"/>
        <v>0</v>
      </c>
      <c r="AB38" s="50">
        <v>0</v>
      </c>
      <c r="AC38" s="45">
        <f t="shared" si="13"/>
        <v>0</v>
      </c>
      <c r="AD38" s="45">
        <f t="shared" si="13"/>
        <v>0</v>
      </c>
      <c r="AE38" s="45">
        <f t="shared" si="19"/>
        <v>579</v>
      </c>
      <c r="AF38" s="45">
        <f t="shared" si="14"/>
        <v>0</v>
      </c>
      <c r="AG38" s="45">
        <f t="shared" si="20"/>
        <v>573</v>
      </c>
      <c r="AH38" s="45">
        <f t="shared" si="15"/>
        <v>0</v>
      </c>
      <c r="AI38" s="46">
        <f t="shared" si="21"/>
        <v>573</v>
      </c>
      <c r="AJ38" s="18"/>
      <c r="AK38" s="24">
        <f t="shared" si="3"/>
        <v>0</v>
      </c>
      <c r="AL38" s="47">
        <f t="shared" si="22"/>
        <v>1131</v>
      </c>
    </row>
    <row r="39" spans="1:38" x14ac:dyDescent="0.2">
      <c r="A39" s="67">
        <f t="shared" si="16"/>
        <v>36462</v>
      </c>
      <c r="B39" s="13">
        <v>904</v>
      </c>
      <c r="C39" s="63">
        <v>620</v>
      </c>
      <c r="D39" s="54">
        <f t="shared" si="0"/>
        <v>620</v>
      </c>
      <c r="E39" s="37">
        <f t="shared" si="4"/>
        <v>644</v>
      </c>
      <c r="F39" s="99">
        <v>620</v>
      </c>
      <c r="G39" s="38">
        <f t="shared" si="5"/>
        <v>0</v>
      </c>
      <c r="H39" s="38"/>
      <c r="I39" s="103"/>
      <c r="J39" s="49">
        <f t="shared" si="5"/>
        <v>675</v>
      </c>
      <c r="K39" s="49">
        <v>664</v>
      </c>
      <c r="L39" s="38">
        <f t="shared" si="1"/>
        <v>1319</v>
      </c>
      <c r="M39" s="38">
        <f t="shared" si="2"/>
        <v>1284</v>
      </c>
      <c r="N39" s="39">
        <f t="shared" si="17"/>
        <v>1284</v>
      </c>
      <c r="O39" s="19"/>
      <c r="P39" s="41">
        <f t="shared" si="6"/>
        <v>0</v>
      </c>
      <c r="Q39" s="42">
        <v>0</v>
      </c>
      <c r="R39" s="42">
        <f t="shared" si="7"/>
        <v>0</v>
      </c>
      <c r="S39" s="42">
        <v>0</v>
      </c>
      <c r="T39" s="42">
        <f t="shared" si="8"/>
        <v>0</v>
      </c>
      <c r="U39" s="43">
        <f t="shared" si="18"/>
        <v>282</v>
      </c>
      <c r="V39" s="19"/>
      <c r="W39" s="44">
        <f t="shared" si="9"/>
        <v>0</v>
      </c>
      <c r="X39" s="45">
        <f t="shared" si="10"/>
        <v>0</v>
      </c>
      <c r="Y39" s="45">
        <f t="shared" si="11"/>
        <v>0</v>
      </c>
      <c r="Z39" s="55">
        <v>0</v>
      </c>
      <c r="AA39" s="45">
        <f t="shared" si="12"/>
        <v>0</v>
      </c>
      <c r="AB39" s="50">
        <v>0</v>
      </c>
      <c r="AC39" s="45">
        <f t="shared" si="13"/>
        <v>0</v>
      </c>
      <c r="AD39" s="45">
        <f t="shared" si="13"/>
        <v>0</v>
      </c>
      <c r="AE39" s="45">
        <f t="shared" si="19"/>
        <v>579</v>
      </c>
      <c r="AF39" s="45">
        <f t="shared" si="14"/>
        <v>0</v>
      </c>
      <c r="AG39" s="45">
        <f t="shared" si="20"/>
        <v>573</v>
      </c>
      <c r="AH39" s="45">
        <f t="shared" si="15"/>
        <v>0</v>
      </c>
      <c r="AI39" s="46">
        <f t="shared" si="21"/>
        <v>573</v>
      </c>
      <c r="AJ39" s="18"/>
      <c r="AK39" s="24">
        <f t="shared" si="3"/>
        <v>0</v>
      </c>
      <c r="AL39" s="47">
        <f t="shared" si="22"/>
        <v>1131</v>
      </c>
    </row>
    <row r="40" spans="1:38" x14ac:dyDescent="0.2">
      <c r="A40" s="67">
        <f t="shared" si="16"/>
        <v>36463</v>
      </c>
      <c r="B40" s="13">
        <v>844</v>
      </c>
      <c r="C40" s="65">
        <v>454</v>
      </c>
      <c r="D40" s="54">
        <f t="shared" si="0"/>
        <v>454</v>
      </c>
      <c r="E40" s="37">
        <f t="shared" si="4"/>
        <v>472</v>
      </c>
      <c r="F40" s="99">
        <v>454</v>
      </c>
      <c r="G40" s="38">
        <f t="shared" si="5"/>
        <v>0</v>
      </c>
      <c r="H40" s="38">
        <v>0</v>
      </c>
      <c r="I40" s="103">
        <v>0</v>
      </c>
      <c r="J40" s="49">
        <f t="shared" si="5"/>
        <v>843</v>
      </c>
      <c r="K40" s="49">
        <v>830</v>
      </c>
      <c r="L40" s="38">
        <f t="shared" si="1"/>
        <v>1315</v>
      </c>
      <c r="M40" s="38">
        <f t="shared" si="2"/>
        <v>1284</v>
      </c>
      <c r="N40" s="39">
        <f t="shared" si="17"/>
        <v>1284</v>
      </c>
      <c r="O40" s="19"/>
      <c r="P40" s="41">
        <f t="shared" si="6"/>
        <v>0</v>
      </c>
      <c r="Q40" s="42">
        <v>0</v>
      </c>
      <c r="R40" s="42">
        <f t="shared" si="7"/>
        <v>0</v>
      </c>
      <c r="S40" s="42">
        <v>0</v>
      </c>
      <c r="T40" s="42">
        <f t="shared" si="8"/>
        <v>0</v>
      </c>
      <c r="U40" s="43">
        <f t="shared" si="18"/>
        <v>282</v>
      </c>
      <c r="V40" s="19"/>
      <c r="W40" s="44">
        <f t="shared" si="9"/>
        <v>0</v>
      </c>
      <c r="X40" s="45">
        <f t="shared" si="10"/>
        <v>0</v>
      </c>
      <c r="Y40" s="45">
        <f t="shared" si="11"/>
        <v>0</v>
      </c>
      <c r="Z40" s="55">
        <v>0</v>
      </c>
      <c r="AA40" s="45">
        <f t="shared" si="12"/>
        <v>0</v>
      </c>
      <c r="AB40" s="50">
        <v>0</v>
      </c>
      <c r="AC40" s="45">
        <f t="shared" si="13"/>
        <v>0</v>
      </c>
      <c r="AD40" s="45">
        <f t="shared" si="13"/>
        <v>0</v>
      </c>
      <c r="AE40" s="45">
        <f t="shared" si="19"/>
        <v>579</v>
      </c>
      <c r="AF40" s="45">
        <f t="shared" si="14"/>
        <v>0</v>
      </c>
      <c r="AG40" s="45">
        <f t="shared" si="20"/>
        <v>573</v>
      </c>
      <c r="AH40" s="45">
        <f t="shared" si="15"/>
        <v>0</v>
      </c>
      <c r="AI40" s="46">
        <f t="shared" si="21"/>
        <v>573</v>
      </c>
      <c r="AJ40" s="18"/>
      <c r="AK40" s="24">
        <f t="shared" si="3"/>
        <v>0</v>
      </c>
      <c r="AL40" s="47">
        <f t="shared" si="22"/>
        <v>1131</v>
      </c>
    </row>
    <row r="41" spans="1:38" x14ac:dyDescent="0.2">
      <c r="A41" s="67">
        <f>A40+1</f>
        <v>36464</v>
      </c>
      <c r="B41" s="13">
        <v>882</v>
      </c>
      <c r="C41" s="65">
        <v>889</v>
      </c>
      <c r="D41" s="54">
        <f t="shared" si="0"/>
        <v>889</v>
      </c>
      <c r="E41" s="37">
        <f>ROUND(F41/0.962,0)</f>
        <v>924</v>
      </c>
      <c r="F41" s="99">
        <v>889</v>
      </c>
      <c r="G41" s="38">
        <f>ROUND(H41/0.984,0)</f>
        <v>0</v>
      </c>
      <c r="H41" s="38">
        <v>0</v>
      </c>
      <c r="I41" s="103">
        <v>0</v>
      </c>
      <c r="J41" s="49">
        <f>ROUND(K41/0.984,0)</f>
        <v>401</v>
      </c>
      <c r="K41" s="49">
        <v>395</v>
      </c>
      <c r="L41" s="38">
        <f t="shared" si="1"/>
        <v>1325</v>
      </c>
      <c r="M41" s="38">
        <f t="shared" si="2"/>
        <v>1284</v>
      </c>
      <c r="N41" s="39">
        <f>N40</f>
        <v>1284</v>
      </c>
      <c r="O41" s="19"/>
      <c r="P41" s="41">
        <f>ROUND(Q41/0.9737,0)</f>
        <v>0</v>
      </c>
      <c r="Q41" s="42">
        <v>0</v>
      </c>
      <c r="R41" s="42">
        <f>ROUND(S41/0.99,0)</f>
        <v>0</v>
      </c>
      <c r="S41" s="42">
        <v>0</v>
      </c>
      <c r="T41" s="42">
        <f>Q41+S41</f>
        <v>0</v>
      </c>
      <c r="U41" s="43">
        <f>U40</f>
        <v>282</v>
      </c>
      <c r="V41" s="19"/>
      <c r="W41" s="44">
        <f>ROUND(X41/0.983,0)</f>
        <v>0</v>
      </c>
      <c r="X41" s="45">
        <f>ROUND(Y41/0.99,0)</f>
        <v>0</v>
      </c>
      <c r="Y41" s="45">
        <f>ROUND(Z41/0.9825,0)</f>
        <v>0</v>
      </c>
      <c r="Z41" s="55">
        <v>0</v>
      </c>
      <c r="AA41" s="45">
        <f>ROUND(AB41/0.9905,0)</f>
        <v>0</v>
      </c>
      <c r="AB41" s="50">
        <v>0</v>
      </c>
      <c r="AC41" s="45">
        <f>W41+AA41</f>
        <v>0</v>
      </c>
      <c r="AD41" s="45">
        <f>X41+AB41</f>
        <v>0</v>
      </c>
      <c r="AE41" s="45">
        <f>AE40</f>
        <v>579</v>
      </c>
      <c r="AF41" s="45">
        <f>Y41</f>
        <v>0</v>
      </c>
      <c r="AG41" s="45">
        <f>AG40</f>
        <v>573</v>
      </c>
      <c r="AH41" s="45">
        <f>Z41</f>
        <v>0</v>
      </c>
      <c r="AI41" s="46">
        <f>AI40</f>
        <v>573</v>
      </c>
      <c r="AJ41" s="18"/>
      <c r="AK41" s="24">
        <f t="shared" si="3"/>
        <v>0</v>
      </c>
      <c r="AL41" s="47">
        <f t="shared" si="22"/>
        <v>1131</v>
      </c>
    </row>
    <row r="42" spans="1:38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4"/>
      <c r="N42" s="15"/>
      <c r="O42" s="19"/>
      <c r="P42" s="13"/>
      <c r="Q42" s="14"/>
      <c r="R42" s="14"/>
      <c r="S42" s="14"/>
      <c r="T42" s="14"/>
      <c r="U42" s="15"/>
      <c r="V42" s="19"/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5"/>
      <c r="AJ42" s="18"/>
      <c r="AK42" s="23"/>
      <c r="AL42" s="15"/>
    </row>
    <row r="43" spans="1:38" x14ac:dyDescent="0.2">
      <c r="A43" s="57" t="s">
        <v>20</v>
      </c>
      <c r="B43" s="58">
        <f>SUM(B11:B42)</f>
        <v>27985</v>
      </c>
      <c r="C43" s="59">
        <f>SUM(C11:C42)</f>
        <v>30208</v>
      </c>
      <c r="D43" s="60">
        <f>SUM(D11:D42)</f>
        <v>29942</v>
      </c>
      <c r="E43" s="58"/>
      <c r="F43" s="59">
        <f>SUM(F11:F42)</f>
        <v>29257</v>
      </c>
      <c r="G43" s="59"/>
      <c r="H43" s="59">
        <f>SUM(H11:H42)</f>
        <v>1922</v>
      </c>
      <c r="I43" s="59">
        <f>SUM(I11:I42)</f>
        <v>266</v>
      </c>
      <c r="J43" s="59"/>
      <c r="K43" s="59">
        <f>SUM(K11:K42)</f>
        <v>7171</v>
      </c>
      <c r="L43" s="59">
        <f>SUM(L11:L42)</f>
        <v>39655</v>
      </c>
      <c r="M43" s="59">
        <f>SUM(M11:M42)</f>
        <v>38350</v>
      </c>
      <c r="N43" s="60">
        <f>SUM(N11:N42)</f>
        <v>39804</v>
      </c>
      <c r="O43" s="61"/>
      <c r="P43" s="58"/>
      <c r="Q43" s="59">
        <f>SUM(Q11:Q42)</f>
        <v>455</v>
      </c>
      <c r="R43" s="59"/>
      <c r="S43" s="59">
        <f>SUM(S11:S42)</f>
        <v>0</v>
      </c>
      <c r="T43" s="59">
        <f>SUM(T11:T42)</f>
        <v>455</v>
      </c>
      <c r="U43" s="60">
        <f>SUM(U11:U42)</f>
        <v>8742</v>
      </c>
      <c r="V43" s="61"/>
      <c r="W43" s="58">
        <f>SUM(W11:W42)</f>
        <v>241</v>
      </c>
      <c r="X43" s="59">
        <f>SUM(X11:X42)</f>
        <v>237</v>
      </c>
      <c r="Y43" s="59">
        <f>SUM(Y11:Y42)</f>
        <v>234</v>
      </c>
      <c r="Z43" s="59">
        <f>SUM(Z11:Z42)</f>
        <v>230</v>
      </c>
      <c r="AA43" s="59"/>
      <c r="AB43" s="59">
        <f t="shared" ref="AB43:AG43" si="23">SUM(AB11:AB42)</f>
        <v>0</v>
      </c>
      <c r="AC43" s="59">
        <f t="shared" si="23"/>
        <v>241</v>
      </c>
      <c r="AD43" s="59">
        <f t="shared" si="23"/>
        <v>237</v>
      </c>
      <c r="AE43" s="59">
        <f t="shared" si="23"/>
        <v>17949</v>
      </c>
      <c r="AF43" s="59">
        <f t="shared" si="23"/>
        <v>234</v>
      </c>
      <c r="AG43" s="59">
        <f t="shared" si="23"/>
        <v>17763</v>
      </c>
      <c r="AH43" s="59">
        <f>SUM(AH11:AH41)</f>
        <v>230</v>
      </c>
      <c r="AI43" s="60">
        <f>SUM(AI11:AI41)</f>
        <v>17763</v>
      </c>
      <c r="AJ43" s="57"/>
      <c r="AK43" s="62">
        <f>SUM(AK11:AK42)</f>
        <v>1922</v>
      </c>
      <c r="AL43" s="60">
        <f>SUM(AL11:AL42)</f>
        <v>35061</v>
      </c>
    </row>
    <row r="44" spans="1:38" x14ac:dyDescent="0.2">
      <c r="G44" s="69" t="s">
        <v>40</v>
      </c>
      <c r="H44" s="68">
        <f>H43*0.9787</f>
        <v>1881.0614</v>
      </c>
      <c r="I44" s="68"/>
      <c r="R44" s="69" t="s">
        <v>40</v>
      </c>
      <c r="S44" s="68">
        <f>S43*0.9787</f>
        <v>0</v>
      </c>
      <c r="AA44" s="69" t="s">
        <v>40</v>
      </c>
      <c r="AB44" s="68">
        <f>AB43*0.9787</f>
        <v>0</v>
      </c>
    </row>
    <row r="45" spans="1:38" ht="13.5" thickBot="1" x14ac:dyDescent="0.25"/>
    <row r="46" spans="1:38" ht="13.5" thickTop="1" x14ac:dyDescent="0.2">
      <c r="C46" s="70" t="s">
        <v>41</v>
      </c>
      <c r="D46" s="71"/>
      <c r="E46" s="71"/>
      <c r="F46" s="72">
        <v>36434</v>
      </c>
      <c r="G46" s="73">
        <v>36464</v>
      </c>
    </row>
    <row r="47" spans="1:38" x14ac:dyDescent="0.2">
      <c r="C47" s="74"/>
      <c r="D47" s="14"/>
      <c r="E47" s="14"/>
      <c r="F47" s="14"/>
      <c r="G47" s="75"/>
    </row>
    <row r="48" spans="1:38" x14ac:dyDescent="0.2">
      <c r="C48" s="76"/>
      <c r="D48" s="77"/>
      <c r="E48" s="77" t="s">
        <v>42</v>
      </c>
      <c r="F48" s="80">
        <v>71684</v>
      </c>
      <c r="G48" s="81">
        <f>(F48+H44)-I43</f>
        <v>73299.061400000006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F50+(S44+AB44)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110508</v>
      </c>
      <c r="G52" s="82">
        <f>SUM(G48:G51)</f>
        <v>112123.06140000001</v>
      </c>
    </row>
    <row r="53" spans="3:7" ht="13.5" thickTop="1" x14ac:dyDescent="0.2">
      <c r="E53" s="69" t="s">
        <v>50</v>
      </c>
      <c r="F53" s="87">
        <v>112123</v>
      </c>
    </row>
    <row r="55" spans="3:7" x14ac:dyDescent="0.2">
      <c r="C55" s="1" t="s">
        <v>51</v>
      </c>
      <c r="F55" s="1">
        <f>G52-F53</f>
        <v>6.1400000005960464E-2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0" sqref="A10"/>
    </sheetView>
  </sheetViews>
  <sheetFormatPr defaultRowHeight="12.75" x14ac:dyDescent="0.2"/>
  <cols>
    <col min="1" max="1" width="12.42578125" customWidth="1"/>
    <col min="2" max="2" width="10" style="1" customWidth="1"/>
    <col min="3" max="3" width="9.7109375" style="1" customWidth="1"/>
    <col min="4" max="4" width="10.28515625" style="1" customWidth="1"/>
    <col min="5" max="5" width="7.85546875" style="1" customWidth="1"/>
    <col min="6" max="6" width="10.7109375" style="1" customWidth="1"/>
    <col min="7" max="7" width="11.85546875" style="1" customWidth="1"/>
    <col min="8" max="8" width="9" style="1" customWidth="1"/>
    <col min="9" max="9" width="7.85546875" style="1" customWidth="1"/>
    <col min="10" max="10" width="9.85546875" style="1" customWidth="1"/>
    <col min="11" max="11" width="9.5703125" style="1" customWidth="1"/>
    <col min="12" max="12" width="9.7109375" style="1" customWidth="1"/>
    <col min="13" max="13" width="10.140625" style="1" customWidth="1"/>
    <col min="14" max="14" width="1" style="1" customWidth="1"/>
    <col min="15" max="20" width="7.85546875" style="1" customWidth="1"/>
    <col min="21" max="21" width="0.85546875" style="1" customWidth="1"/>
    <col min="22" max="22" width="10" style="1" customWidth="1"/>
    <col min="23" max="25" width="10.140625" style="1" customWidth="1"/>
    <col min="26" max="27" width="7.85546875" style="1" customWidth="1"/>
    <col min="28" max="28" width="9.7109375" style="1" customWidth="1"/>
    <col min="29" max="29" width="9.140625" style="1"/>
    <col min="30" max="31" width="10.140625" style="1" customWidth="1"/>
    <col min="32" max="32" width="10.42578125" style="1" customWidth="1"/>
    <col min="33" max="33" width="10.7109375" style="1" customWidth="1"/>
    <col min="34" max="34" width="10.140625" style="1" customWidth="1"/>
    <col min="35" max="35" width="1.28515625" customWidth="1"/>
    <col min="37" max="37" width="10.7109375" style="1" customWidth="1"/>
  </cols>
  <sheetData>
    <row r="1" spans="1:37" ht="15.75" x14ac:dyDescent="0.25">
      <c r="A1" s="98">
        <v>36404</v>
      </c>
      <c r="B1" s="1" t="s">
        <v>48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35</v>
      </c>
      <c r="F5" s="14"/>
      <c r="G5" s="66" t="s">
        <v>36</v>
      </c>
      <c r="H5" s="14"/>
      <c r="I5" s="14"/>
      <c r="J5" s="14"/>
      <c r="K5" s="14"/>
      <c r="L5" s="14"/>
      <c r="M5" s="15"/>
      <c r="N5" s="19"/>
      <c r="O5" s="5" t="s">
        <v>39</v>
      </c>
      <c r="P5" s="14"/>
      <c r="Q5" s="66" t="s">
        <v>37</v>
      </c>
      <c r="R5" s="14"/>
      <c r="S5" s="14"/>
      <c r="T5" s="15"/>
      <c r="U5" s="19"/>
      <c r="V5" s="5" t="s">
        <v>38</v>
      </c>
      <c r="W5" s="33"/>
      <c r="X5" s="33"/>
      <c r="Y5" s="14"/>
      <c r="Z5" s="14"/>
      <c r="AA5" s="14"/>
      <c r="AB5" s="14"/>
      <c r="AC5" s="14"/>
      <c r="AD5" s="66" t="s">
        <v>37</v>
      </c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s="97" customFormat="1" x14ac:dyDescent="0.2">
      <c r="A10" s="88"/>
      <c r="B10" s="89"/>
      <c r="C10" s="90"/>
      <c r="D10" s="91"/>
      <c r="E10" s="89"/>
      <c r="F10" s="90"/>
      <c r="G10" s="90"/>
      <c r="H10" s="90"/>
      <c r="I10" s="90"/>
      <c r="J10" s="90"/>
      <c r="K10" s="90"/>
      <c r="L10" s="90"/>
      <c r="M10" s="92"/>
      <c r="N10" s="93"/>
      <c r="O10" s="94"/>
      <c r="P10" s="51"/>
      <c r="Q10" s="51"/>
      <c r="R10" s="51"/>
      <c r="S10" s="51"/>
      <c r="T10" s="95"/>
      <c r="U10" s="93"/>
      <c r="V10" s="94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95"/>
      <c r="AI10" s="88"/>
      <c r="AJ10" s="96"/>
      <c r="AK10" s="95"/>
    </row>
    <row r="11" spans="1:37" x14ac:dyDescent="0.2">
      <c r="A11" s="67">
        <v>36404</v>
      </c>
      <c r="B11" s="13">
        <v>565</v>
      </c>
      <c r="C11" s="63">
        <v>565</v>
      </c>
      <c r="D11" s="54">
        <f>F11+P11+Y11</f>
        <v>2051</v>
      </c>
      <c r="E11" s="37">
        <f>ROUND(F11/0.962,0)</f>
        <v>1254</v>
      </c>
      <c r="F11" s="99">
        <f>B11+641</f>
        <v>1206</v>
      </c>
      <c r="G11" s="38">
        <f>ROUND(H11/0.984,0)</f>
        <v>0</v>
      </c>
      <c r="H11" s="38">
        <v>0</v>
      </c>
      <c r="I11" s="49">
        <f>ROUND(J11/0.984,0)</f>
        <v>81</v>
      </c>
      <c r="J11" s="49">
        <v>80</v>
      </c>
      <c r="K11" s="38">
        <f>E11+G11+I11</f>
        <v>1335</v>
      </c>
      <c r="L11" s="38">
        <f>F11+H11+J11</f>
        <v>1286</v>
      </c>
      <c r="M11" s="39">
        <v>1284</v>
      </c>
      <c r="N11" s="19"/>
      <c r="O11" s="41">
        <f>ROUND(P11/0.9737,0)</f>
        <v>290</v>
      </c>
      <c r="P11" s="42">
        <v>282</v>
      </c>
      <c r="Q11" s="42">
        <f>ROUND(R11/0.99,0)</f>
        <v>0</v>
      </c>
      <c r="R11" s="42">
        <v>0</v>
      </c>
      <c r="S11" s="42">
        <f>P11+R11</f>
        <v>282</v>
      </c>
      <c r="T11" s="43">
        <v>282</v>
      </c>
      <c r="U11" s="19"/>
      <c r="V11" s="44">
        <f>ROUND(W11/0.983,0)</f>
        <v>589</v>
      </c>
      <c r="W11" s="45">
        <f>ROUND(X11/0.99,0)</f>
        <v>579</v>
      </c>
      <c r="X11" s="45">
        <f>ROUND(Y11/0.9825,0)</f>
        <v>573</v>
      </c>
      <c r="Y11" s="55">
        <v>563</v>
      </c>
      <c r="Z11" s="45">
        <f>ROUND(AA11/0.9905,0)</f>
        <v>0</v>
      </c>
      <c r="AA11" s="50">
        <v>0</v>
      </c>
      <c r="AB11" s="45">
        <f>V11+Z11</f>
        <v>589</v>
      </c>
      <c r="AC11" s="45">
        <f>W11+AA11</f>
        <v>579</v>
      </c>
      <c r="AD11" s="45">
        <v>579</v>
      </c>
      <c r="AE11" s="45">
        <f>X11</f>
        <v>573</v>
      </c>
      <c r="AF11" s="45">
        <v>573</v>
      </c>
      <c r="AG11" s="45">
        <f>Y11</f>
        <v>563</v>
      </c>
      <c r="AH11" s="46">
        <v>573</v>
      </c>
      <c r="AI11" s="18"/>
      <c r="AJ11" s="24">
        <f>H11+R11+AA11</f>
        <v>0</v>
      </c>
      <c r="AK11" s="47">
        <v>1092</v>
      </c>
    </row>
    <row r="12" spans="1:37" x14ac:dyDescent="0.2">
      <c r="A12" s="67">
        <f>A11+1</f>
        <v>36405</v>
      </c>
      <c r="B12" s="13">
        <v>565</v>
      </c>
      <c r="C12" s="63">
        <v>565</v>
      </c>
      <c r="D12" s="54">
        <f t="shared" ref="D12:D41" si="0">F12+P12+Y12</f>
        <v>2051</v>
      </c>
      <c r="E12" s="37">
        <f t="shared" ref="E12:E41" si="1">ROUND(F12/0.962,0)</f>
        <v>1254</v>
      </c>
      <c r="F12" s="99">
        <f t="shared" ref="F12:F40" si="2">B12+641</f>
        <v>1206</v>
      </c>
      <c r="G12" s="38">
        <f t="shared" ref="G12:I41" si="3">ROUND(H12/0.984,0)</f>
        <v>0</v>
      </c>
      <c r="H12" s="38">
        <v>0</v>
      </c>
      <c r="I12" s="49">
        <f t="shared" si="3"/>
        <v>81</v>
      </c>
      <c r="J12" s="49">
        <v>80</v>
      </c>
      <c r="K12" s="38">
        <f t="shared" ref="K12:L41" si="4">E12+G12+I12</f>
        <v>1335</v>
      </c>
      <c r="L12" s="38">
        <f t="shared" si="4"/>
        <v>1286</v>
      </c>
      <c r="M12" s="39">
        <f>M11</f>
        <v>1284</v>
      </c>
      <c r="N12" s="19"/>
      <c r="O12" s="41">
        <f t="shared" ref="O12:O41" si="5">ROUND(P12/0.9737,0)</f>
        <v>290</v>
      </c>
      <c r="P12" s="42">
        <v>282</v>
      </c>
      <c r="Q12" s="42">
        <f t="shared" ref="Q12:Q40" si="6">ROUND(R12/0.99,0)</f>
        <v>0</v>
      </c>
      <c r="R12" s="42">
        <v>0</v>
      </c>
      <c r="S12" s="42">
        <f t="shared" ref="S12:S40" si="7">P12+R12</f>
        <v>282</v>
      </c>
      <c r="T12" s="43">
        <f>T11</f>
        <v>282</v>
      </c>
      <c r="U12" s="19"/>
      <c r="V12" s="44">
        <f t="shared" ref="V12:V41" si="8">ROUND(W12/0.983,0)</f>
        <v>589</v>
      </c>
      <c r="W12" s="45">
        <f t="shared" ref="W12:W41" si="9">ROUND(X12/0.99,0)</f>
        <v>579</v>
      </c>
      <c r="X12" s="45">
        <f t="shared" ref="X12:X41" si="10">ROUND(Y12/0.9825,0)</f>
        <v>573</v>
      </c>
      <c r="Y12" s="55">
        <v>563</v>
      </c>
      <c r="Z12" s="45">
        <f t="shared" ref="Z12:Z41" si="11">ROUND(AA12/0.9905,0)</f>
        <v>0</v>
      </c>
      <c r="AA12" s="50">
        <v>0</v>
      </c>
      <c r="AB12" s="45">
        <f t="shared" ref="AB12:AC41" si="12">V12+Z12</f>
        <v>589</v>
      </c>
      <c r="AC12" s="45">
        <f t="shared" si="12"/>
        <v>579</v>
      </c>
      <c r="AD12" s="45">
        <f>AD11</f>
        <v>579</v>
      </c>
      <c r="AE12" s="45">
        <f t="shared" ref="AE12:AE40" si="13">X12</f>
        <v>573</v>
      </c>
      <c r="AF12" s="45">
        <f>AF11</f>
        <v>573</v>
      </c>
      <c r="AG12" s="45">
        <f t="shared" ref="AG12:AG40" si="14">Y12</f>
        <v>563</v>
      </c>
      <c r="AH12" s="46">
        <f>AH11</f>
        <v>573</v>
      </c>
      <c r="AI12" s="18"/>
      <c r="AJ12" s="24">
        <f t="shared" ref="AJ12:AJ41" si="15">H12+R12+AA12</f>
        <v>0</v>
      </c>
      <c r="AK12" s="47">
        <v>1092</v>
      </c>
    </row>
    <row r="13" spans="1:37" x14ac:dyDescent="0.2">
      <c r="A13" s="67">
        <f t="shared" ref="A13:A40" si="16">A12+1</f>
        <v>36406</v>
      </c>
      <c r="B13" s="13">
        <v>498</v>
      </c>
      <c r="C13" s="63">
        <v>498</v>
      </c>
      <c r="D13" s="54">
        <f t="shared" si="0"/>
        <v>1984</v>
      </c>
      <c r="E13" s="37">
        <f t="shared" si="1"/>
        <v>1184</v>
      </c>
      <c r="F13" s="99">
        <f t="shared" si="2"/>
        <v>1139</v>
      </c>
      <c r="G13" s="38">
        <f t="shared" si="3"/>
        <v>0</v>
      </c>
      <c r="H13" s="38">
        <v>0</v>
      </c>
      <c r="I13" s="49">
        <f t="shared" si="3"/>
        <v>151</v>
      </c>
      <c r="J13" s="49">
        <v>149</v>
      </c>
      <c r="K13" s="38">
        <f t="shared" si="4"/>
        <v>1335</v>
      </c>
      <c r="L13" s="38">
        <f t="shared" si="4"/>
        <v>1288</v>
      </c>
      <c r="M13" s="39">
        <f t="shared" ref="M13:M41" si="17">M12</f>
        <v>1284</v>
      </c>
      <c r="N13" s="19"/>
      <c r="O13" s="41">
        <f t="shared" si="5"/>
        <v>290</v>
      </c>
      <c r="P13" s="42">
        <v>282</v>
      </c>
      <c r="Q13" s="42">
        <f t="shared" si="6"/>
        <v>0</v>
      </c>
      <c r="R13" s="42">
        <v>0</v>
      </c>
      <c r="S13" s="42">
        <f t="shared" si="7"/>
        <v>282</v>
      </c>
      <c r="T13" s="43">
        <f t="shared" ref="T13:T40" si="18">T12</f>
        <v>282</v>
      </c>
      <c r="U13" s="19"/>
      <c r="V13" s="44">
        <f t="shared" si="8"/>
        <v>589</v>
      </c>
      <c r="W13" s="45">
        <f t="shared" si="9"/>
        <v>579</v>
      </c>
      <c r="X13" s="45">
        <f t="shared" si="10"/>
        <v>573</v>
      </c>
      <c r="Y13" s="55">
        <v>563</v>
      </c>
      <c r="Z13" s="45">
        <f t="shared" si="11"/>
        <v>0</v>
      </c>
      <c r="AA13" s="50">
        <v>0</v>
      </c>
      <c r="AB13" s="45">
        <f t="shared" si="12"/>
        <v>589</v>
      </c>
      <c r="AC13" s="45">
        <f t="shared" si="12"/>
        <v>579</v>
      </c>
      <c r="AD13" s="45">
        <f t="shared" ref="AD13:AD40" si="19">AD12</f>
        <v>579</v>
      </c>
      <c r="AE13" s="45">
        <f t="shared" si="13"/>
        <v>573</v>
      </c>
      <c r="AF13" s="45">
        <f t="shared" ref="AF13:AF40" si="20">AF12</f>
        <v>573</v>
      </c>
      <c r="AG13" s="45">
        <f t="shared" si="14"/>
        <v>563</v>
      </c>
      <c r="AH13" s="46">
        <f t="shared" ref="AH13:AH40" si="21">AH12</f>
        <v>573</v>
      </c>
      <c r="AI13" s="18"/>
      <c r="AJ13" s="24">
        <f t="shared" si="15"/>
        <v>0</v>
      </c>
      <c r="AK13" s="47">
        <v>1092</v>
      </c>
    </row>
    <row r="14" spans="1:37" x14ac:dyDescent="0.2">
      <c r="A14" s="67">
        <f t="shared" si="16"/>
        <v>36407</v>
      </c>
      <c r="B14" s="13">
        <v>440</v>
      </c>
      <c r="C14" s="63">
        <v>440</v>
      </c>
      <c r="D14" s="54">
        <f t="shared" si="0"/>
        <v>1926</v>
      </c>
      <c r="E14" s="37">
        <f t="shared" si="1"/>
        <v>1124</v>
      </c>
      <c r="F14" s="99">
        <f t="shared" si="2"/>
        <v>1081</v>
      </c>
      <c r="G14" s="38">
        <f t="shared" si="3"/>
        <v>0</v>
      </c>
      <c r="H14" s="38">
        <v>0</v>
      </c>
      <c r="I14" s="49">
        <f t="shared" si="3"/>
        <v>211</v>
      </c>
      <c r="J14" s="49">
        <v>208</v>
      </c>
      <c r="K14" s="38">
        <f t="shared" si="4"/>
        <v>1335</v>
      </c>
      <c r="L14" s="38">
        <f t="shared" si="4"/>
        <v>1289</v>
      </c>
      <c r="M14" s="39">
        <f t="shared" si="17"/>
        <v>1284</v>
      </c>
      <c r="N14" s="19"/>
      <c r="O14" s="41">
        <f t="shared" si="5"/>
        <v>290</v>
      </c>
      <c r="P14" s="42">
        <v>282</v>
      </c>
      <c r="Q14" s="42">
        <f t="shared" si="6"/>
        <v>0</v>
      </c>
      <c r="R14" s="42">
        <v>0</v>
      </c>
      <c r="S14" s="42">
        <f t="shared" si="7"/>
        <v>282</v>
      </c>
      <c r="T14" s="43">
        <f t="shared" si="18"/>
        <v>282</v>
      </c>
      <c r="U14" s="19"/>
      <c r="V14" s="44">
        <f t="shared" si="8"/>
        <v>589</v>
      </c>
      <c r="W14" s="45">
        <f t="shared" si="9"/>
        <v>579</v>
      </c>
      <c r="X14" s="45">
        <f t="shared" si="10"/>
        <v>573</v>
      </c>
      <c r="Y14" s="55">
        <v>563</v>
      </c>
      <c r="Z14" s="45">
        <f t="shared" si="11"/>
        <v>0</v>
      </c>
      <c r="AA14" s="50">
        <v>0</v>
      </c>
      <c r="AB14" s="45">
        <f t="shared" si="12"/>
        <v>589</v>
      </c>
      <c r="AC14" s="45">
        <f t="shared" si="12"/>
        <v>579</v>
      </c>
      <c r="AD14" s="45">
        <f t="shared" si="19"/>
        <v>579</v>
      </c>
      <c r="AE14" s="45">
        <f t="shared" si="13"/>
        <v>573</v>
      </c>
      <c r="AF14" s="45">
        <f t="shared" si="20"/>
        <v>573</v>
      </c>
      <c r="AG14" s="45">
        <f t="shared" si="14"/>
        <v>563</v>
      </c>
      <c r="AH14" s="46">
        <f t="shared" si="21"/>
        <v>573</v>
      </c>
      <c r="AI14" s="18"/>
      <c r="AJ14" s="24">
        <f t="shared" si="15"/>
        <v>0</v>
      </c>
      <c r="AK14" s="47">
        <v>1092</v>
      </c>
    </row>
    <row r="15" spans="1:37" x14ac:dyDescent="0.2">
      <c r="A15" s="67">
        <f t="shared" si="16"/>
        <v>36408</v>
      </c>
      <c r="B15" s="13">
        <v>501</v>
      </c>
      <c r="C15" s="63">
        <v>501</v>
      </c>
      <c r="D15" s="54">
        <f t="shared" si="0"/>
        <v>1987</v>
      </c>
      <c r="E15" s="37">
        <f t="shared" si="1"/>
        <v>1187</v>
      </c>
      <c r="F15" s="99">
        <f t="shared" si="2"/>
        <v>1142</v>
      </c>
      <c r="G15" s="38">
        <f t="shared" si="3"/>
        <v>0</v>
      </c>
      <c r="H15" s="38">
        <v>0</v>
      </c>
      <c r="I15" s="49">
        <f t="shared" si="3"/>
        <v>148</v>
      </c>
      <c r="J15" s="49">
        <v>146</v>
      </c>
      <c r="K15" s="38">
        <f t="shared" si="4"/>
        <v>1335</v>
      </c>
      <c r="L15" s="38">
        <f t="shared" si="4"/>
        <v>1288</v>
      </c>
      <c r="M15" s="39">
        <f t="shared" si="17"/>
        <v>1284</v>
      </c>
      <c r="N15" s="19"/>
      <c r="O15" s="41">
        <f t="shared" si="5"/>
        <v>290</v>
      </c>
      <c r="P15" s="42">
        <v>282</v>
      </c>
      <c r="Q15" s="42">
        <f t="shared" si="6"/>
        <v>0</v>
      </c>
      <c r="R15" s="42">
        <v>0</v>
      </c>
      <c r="S15" s="42">
        <f t="shared" si="7"/>
        <v>282</v>
      </c>
      <c r="T15" s="43">
        <f t="shared" si="18"/>
        <v>282</v>
      </c>
      <c r="U15" s="19"/>
      <c r="V15" s="44">
        <f t="shared" si="8"/>
        <v>589</v>
      </c>
      <c r="W15" s="45">
        <f t="shared" si="9"/>
        <v>579</v>
      </c>
      <c r="X15" s="45">
        <f t="shared" si="10"/>
        <v>573</v>
      </c>
      <c r="Y15" s="55">
        <v>563</v>
      </c>
      <c r="Z15" s="45">
        <f t="shared" si="11"/>
        <v>0</v>
      </c>
      <c r="AA15" s="50">
        <v>0</v>
      </c>
      <c r="AB15" s="45">
        <f t="shared" si="12"/>
        <v>589</v>
      </c>
      <c r="AC15" s="45">
        <f t="shared" si="12"/>
        <v>579</v>
      </c>
      <c r="AD15" s="45">
        <f t="shared" si="19"/>
        <v>579</v>
      </c>
      <c r="AE15" s="45">
        <f t="shared" si="13"/>
        <v>573</v>
      </c>
      <c r="AF15" s="45">
        <f t="shared" si="20"/>
        <v>573</v>
      </c>
      <c r="AG15" s="45">
        <f t="shared" si="14"/>
        <v>563</v>
      </c>
      <c r="AH15" s="46">
        <f t="shared" si="21"/>
        <v>573</v>
      </c>
      <c r="AI15" s="18"/>
      <c r="AJ15" s="24">
        <f t="shared" si="15"/>
        <v>0</v>
      </c>
      <c r="AK15" s="47">
        <v>1092</v>
      </c>
    </row>
    <row r="16" spans="1:37" x14ac:dyDescent="0.2">
      <c r="A16" s="67">
        <f t="shared" si="16"/>
        <v>36409</v>
      </c>
      <c r="B16" s="13">
        <v>440</v>
      </c>
      <c r="C16" s="63">
        <v>440</v>
      </c>
      <c r="D16" s="54">
        <f t="shared" si="0"/>
        <v>1926</v>
      </c>
      <c r="E16" s="37">
        <f t="shared" si="1"/>
        <v>1124</v>
      </c>
      <c r="F16" s="99">
        <f t="shared" si="2"/>
        <v>1081</v>
      </c>
      <c r="G16" s="38">
        <f t="shared" si="3"/>
        <v>0</v>
      </c>
      <c r="H16" s="38">
        <v>0</v>
      </c>
      <c r="I16" s="49">
        <f t="shared" si="3"/>
        <v>211</v>
      </c>
      <c r="J16" s="49">
        <v>208</v>
      </c>
      <c r="K16" s="38">
        <f t="shared" si="4"/>
        <v>1335</v>
      </c>
      <c r="L16" s="38">
        <f t="shared" si="4"/>
        <v>1289</v>
      </c>
      <c r="M16" s="39">
        <f t="shared" si="17"/>
        <v>1284</v>
      </c>
      <c r="N16" s="19"/>
      <c r="O16" s="41">
        <f t="shared" si="5"/>
        <v>290</v>
      </c>
      <c r="P16" s="42">
        <v>282</v>
      </c>
      <c r="Q16" s="42">
        <f t="shared" si="6"/>
        <v>0</v>
      </c>
      <c r="R16" s="42">
        <v>0</v>
      </c>
      <c r="S16" s="42">
        <f t="shared" si="7"/>
        <v>282</v>
      </c>
      <c r="T16" s="43">
        <f t="shared" si="18"/>
        <v>282</v>
      </c>
      <c r="U16" s="19"/>
      <c r="V16" s="44">
        <f t="shared" si="8"/>
        <v>589</v>
      </c>
      <c r="W16" s="45">
        <f t="shared" si="9"/>
        <v>579</v>
      </c>
      <c r="X16" s="45">
        <f t="shared" si="10"/>
        <v>573</v>
      </c>
      <c r="Y16" s="55">
        <v>563</v>
      </c>
      <c r="Z16" s="45">
        <f t="shared" si="11"/>
        <v>0</v>
      </c>
      <c r="AA16" s="50">
        <v>0</v>
      </c>
      <c r="AB16" s="45">
        <f>V16+Z16</f>
        <v>589</v>
      </c>
      <c r="AC16" s="45">
        <f t="shared" si="12"/>
        <v>579</v>
      </c>
      <c r="AD16" s="45">
        <f t="shared" si="19"/>
        <v>579</v>
      </c>
      <c r="AE16" s="45">
        <f t="shared" si="13"/>
        <v>573</v>
      </c>
      <c r="AF16" s="45">
        <f t="shared" si="20"/>
        <v>573</v>
      </c>
      <c r="AG16" s="45">
        <f t="shared" si="14"/>
        <v>563</v>
      </c>
      <c r="AH16" s="46">
        <f t="shared" si="21"/>
        <v>573</v>
      </c>
      <c r="AI16" s="18"/>
      <c r="AJ16" s="24">
        <f t="shared" si="15"/>
        <v>0</v>
      </c>
      <c r="AK16" s="47">
        <v>1092</v>
      </c>
    </row>
    <row r="17" spans="1:37" x14ac:dyDescent="0.2">
      <c r="A17" s="67">
        <f t="shared" si="16"/>
        <v>36410</v>
      </c>
      <c r="B17" s="13">
        <v>643</v>
      </c>
      <c r="C17" s="63">
        <v>643</v>
      </c>
      <c r="D17" s="54">
        <f t="shared" si="0"/>
        <v>2129</v>
      </c>
      <c r="E17" s="37">
        <f t="shared" si="1"/>
        <v>1335</v>
      </c>
      <c r="F17" s="99">
        <f t="shared" si="2"/>
        <v>1284</v>
      </c>
      <c r="G17" s="38">
        <f t="shared" si="3"/>
        <v>0</v>
      </c>
      <c r="H17" s="38">
        <v>0</v>
      </c>
      <c r="I17" s="49">
        <f t="shared" si="3"/>
        <v>0</v>
      </c>
      <c r="J17" s="49">
        <v>0</v>
      </c>
      <c r="K17" s="38">
        <f t="shared" si="4"/>
        <v>1335</v>
      </c>
      <c r="L17" s="38">
        <f t="shared" si="4"/>
        <v>1284</v>
      </c>
      <c r="M17" s="39">
        <f t="shared" si="17"/>
        <v>1284</v>
      </c>
      <c r="N17" s="19"/>
      <c r="O17" s="41">
        <f t="shared" si="5"/>
        <v>290</v>
      </c>
      <c r="P17" s="42">
        <v>282</v>
      </c>
      <c r="Q17" s="42">
        <f t="shared" si="6"/>
        <v>0</v>
      </c>
      <c r="R17" s="42">
        <v>0</v>
      </c>
      <c r="S17" s="42">
        <f t="shared" si="7"/>
        <v>282</v>
      </c>
      <c r="T17" s="43">
        <f t="shared" si="18"/>
        <v>282</v>
      </c>
      <c r="U17" s="19"/>
      <c r="V17" s="44">
        <f t="shared" si="8"/>
        <v>589</v>
      </c>
      <c r="W17" s="45">
        <f t="shared" si="9"/>
        <v>579</v>
      </c>
      <c r="X17" s="45">
        <f t="shared" si="10"/>
        <v>573</v>
      </c>
      <c r="Y17" s="55">
        <v>563</v>
      </c>
      <c r="Z17" s="45">
        <f t="shared" si="11"/>
        <v>0</v>
      </c>
      <c r="AA17" s="50">
        <v>0</v>
      </c>
      <c r="AB17" s="45">
        <f t="shared" si="12"/>
        <v>589</v>
      </c>
      <c r="AC17" s="45">
        <f t="shared" si="12"/>
        <v>579</v>
      </c>
      <c r="AD17" s="45">
        <f t="shared" si="19"/>
        <v>579</v>
      </c>
      <c r="AE17" s="45">
        <f t="shared" si="13"/>
        <v>573</v>
      </c>
      <c r="AF17" s="45">
        <f t="shared" si="20"/>
        <v>573</v>
      </c>
      <c r="AG17" s="45">
        <f t="shared" si="14"/>
        <v>563</v>
      </c>
      <c r="AH17" s="46">
        <f t="shared" si="21"/>
        <v>573</v>
      </c>
      <c r="AI17" s="18"/>
      <c r="AJ17" s="24">
        <f t="shared" si="15"/>
        <v>0</v>
      </c>
      <c r="AK17" s="47">
        <v>1092</v>
      </c>
    </row>
    <row r="18" spans="1:37" x14ac:dyDescent="0.2">
      <c r="A18" s="67">
        <f t="shared" si="16"/>
        <v>36411</v>
      </c>
      <c r="B18" s="13">
        <v>643</v>
      </c>
      <c r="C18" s="63">
        <v>643</v>
      </c>
      <c r="D18" s="54">
        <f t="shared" si="0"/>
        <v>2129</v>
      </c>
      <c r="E18" s="37">
        <f t="shared" si="1"/>
        <v>1335</v>
      </c>
      <c r="F18" s="99">
        <f t="shared" si="2"/>
        <v>1284</v>
      </c>
      <c r="G18" s="38">
        <f t="shared" si="3"/>
        <v>0</v>
      </c>
      <c r="H18" s="38">
        <v>0</v>
      </c>
      <c r="I18" s="49">
        <f t="shared" si="3"/>
        <v>0</v>
      </c>
      <c r="J18" s="49">
        <v>0</v>
      </c>
      <c r="K18" s="38">
        <f t="shared" si="4"/>
        <v>1335</v>
      </c>
      <c r="L18" s="38">
        <f t="shared" si="4"/>
        <v>1284</v>
      </c>
      <c r="M18" s="39">
        <f t="shared" si="17"/>
        <v>1284</v>
      </c>
      <c r="N18" s="19"/>
      <c r="O18" s="41">
        <f t="shared" si="5"/>
        <v>290</v>
      </c>
      <c r="P18" s="42">
        <v>282</v>
      </c>
      <c r="Q18" s="42">
        <f t="shared" si="6"/>
        <v>0</v>
      </c>
      <c r="R18" s="42">
        <v>0</v>
      </c>
      <c r="S18" s="42">
        <f t="shared" si="7"/>
        <v>282</v>
      </c>
      <c r="T18" s="43">
        <f t="shared" si="18"/>
        <v>282</v>
      </c>
      <c r="U18" s="19"/>
      <c r="V18" s="44">
        <f t="shared" si="8"/>
        <v>589</v>
      </c>
      <c r="W18" s="45">
        <f t="shared" si="9"/>
        <v>579</v>
      </c>
      <c r="X18" s="45">
        <f t="shared" si="10"/>
        <v>573</v>
      </c>
      <c r="Y18" s="55">
        <v>563</v>
      </c>
      <c r="Z18" s="45">
        <f t="shared" si="11"/>
        <v>0</v>
      </c>
      <c r="AA18" s="50">
        <v>0</v>
      </c>
      <c r="AB18" s="45">
        <f t="shared" si="12"/>
        <v>589</v>
      </c>
      <c r="AC18" s="45">
        <f t="shared" si="12"/>
        <v>579</v>
      </c>
      <c r="AD18" s="45">
        <f t="shared" si="19"/>
        <v>579</v>
      </c>
      <c r="AE18" s="45">
        <f t="shared" si="13"/>
        <v>573</v>
      </c>
      <c r="AF18" s="45">
        <f t="shared" si="20"/>
        <v>573</v>
      </c>
      <c r="AG18" s="45">
        <f t="shared" si="14"/>
        <v>563</v>
      </c>
      <c r="AH18" s="46">
        <f t="shared" si="21"/>
        <v>573</v>
      </c>
      <c r="AI18" s="18"/>
      <c r="AJ18" s="24">
        <f t="shared" si="15"/>
        <v>0</v>
      </c>
      <c r="AK18" s="47">
        <v>1092</v>
      </c>
    </row>
    <row r="19" spans="1:37" x14ac:dyDescent="0.2">
      <c r="A19" s="67">
        <f t="shared" si="16"/>
        <v>36412</v>
      </c>
      <c r="B19" s="13">
        <v>643</v>
      </c>
      <c r="C19" s="63">
        <v>643</v>
      </c>
      <c r="D19" s="54">
        <f t="shared" si="0"/>
        <v>2129</v>
      </c>
      <c r="E19" s="37">
        <f t="shared" si="1"/>
        <v>1335</v>
      </c>
      <c r="F19" s="99">
        <f t="shared" si="2"/>
        <v>1284</v>
      </c>
      <c r="G19" s="38">
        <f t="shared" si="3"/>
        <v>0</v>
      </c>
      <c r="H19" s="38">
        <v>0</v>
      </c>
      <c r="I19" s="49">
        <f t="shared" si="3"/>
        <v>0</v>
      </c>
      <c r="J19" s="49">
        <v>0</v>
      </c>
      <c r="K19" s="38">
        <f t="shared" si="4"/>
        <v>1335</v>
      </c>
      <c r="L19" s="38">
        <f t="shared" si="4"/>
        <v>1284</v>
      </c>
      <c r="M19" s="39">
        <f t="shared" si="17"/>
        <v>1284</v>
      </c>
      <c r="N19" s="19"/>
      <c r="O19" s="41">
        <f t="shared" si="5"/>
        <v>290</v>
      </c>
      <c r="P19" s="42">
        <v>282</v>
      </c>
      <c r="Q19" s="42">
        <f t="shared" si="6"/>
        <v>0</v>
      </c>
      <c r="R19" s="42">
        <v>0</v>
      </c>
      <c r="S19" s="42">
        <f t="shared" si="7"/>
        <v>282</v>
      </c>
      <c r="T19" s="43">
        <f t="shared" si="18"/>
        <v>282</v>
      </c>
      <c r="U19" s="19"/>
      <c r="V19" s="44">
        <f t="shared" si="8"/>
        <v>589</v>
      </c>
      <c r="W19" s="45">
        <f t="shared" si="9"/>
        <v>579</v>
      </c>
      <c r="X19" s="45">
        <f t="shared" si="10"/>
        <v>573</v>
      </c>
      <c r="Y19" s="55">
        <v>563</v>
      </c>
      <c r="Z19" s="45">
        <f t="shared" si="11"/>
        <v>0</v>
      </c>
      <c r="AA19" s="50">
        <v>0</v>
      </c>
      <c r="AB19" s="45">
        <f t="shared" si="12"/>
        <v>589</v>
      </c>
      <c r="AC19" s="45">
        <f t="shared" si="12"/>
        <v>579</v>
      </c>
      <c r="AD19" s="45">
        <f t="shared" si="19"/>
        <v>579</v>
      </c>
      <c r="AE19" s="45">
        <f t="shared" si="13"/>
        <v>573</v>
      </c>
      <c r="AF19" s="45">
        <f t="shared" si="20"/>
        <v>573</v>
      </c>
      <c r="AG19" s="45">
        <f t="shared" si="14"/>
        <v>563</v>
      </c>
      <c r="AH19" s="46">
        <f t="shared" si="21"/>
        <v>573</v>
      </c>
      <c r="AI19" s="18"/>
      <c r="AJ19" s="24">
        <f t="shared" si="15"/>
        <v>0</v>
      </c>
      <c r="AK19" s="47">
        <v>1092</v>
      </c>
    </row>
    <row r="20" spans="1:37" x14ac:dyDescent="0.2">
      <c r="A20" s="67">
        <f t="shared" si="16"/>
        <v>36413</v>
      </c>
      <c r="B20" s="13">
        <v>577</v>
      </c>
      <c r="C20" s="63">
        <v>577</v>
      </c>
      <c r="D20" s="54">
        <f t="shared" si="0"/>
        <v>2063</v>
      </c>
      <c r="E20" s="37">
        <f t="shared" si="1"/>
        <v>1266</v>
      </c>
      <c r="F20" s="99">
        <f t="shared" si="2"/>
        <v>1218</v>
      </c>
      <c r="G20" s="38">
        <f t="shared" si="3"/>
        <v>0</v>
      </c>
      <c r="H20" s="38">
        <v>0</v>
      </c>
      <c r="I20" s="49">
        <f t="shared" si="3"/>
        <v>69</v>
      </c>
      <c r="J20" s="49">
        <v>68</v>
      </c>
      <c r="K20" s="38">
        <f t="shared" si="4"/>
        <v>1335</v>
      </c>
      <c r="L20" s="38">
        <f t="shared" si="4"/>
        <v>1286</v>
      </c>
      <c r="M20" s="39">
        <f t="shared" si="17"/>
        <v>1284</v>
      </c>
      <c r="N20" s="19"/>
      <c r="O20" s="41">
        <f t="shared" si="5"/>
        <v>290</v>
      </c>
      <c r="P20" s="42">
        <v>282</v>
      </c>
      <c r="Q20" s="42">
        <f t="shared" si="6"/>
        <v>0</v>
      </c>
      <c r="R20" s="42">
        <v>0</v>
      </c>
      <c r="S20" s="42">
        <f t="shared" si="7"/>
        <v>282</v>
      </c>
      <c r="T20" s="43">
        <f t="shared" si="18"/>
        <v>282</v>
      </c>
      <c r="U20" s="19"/>
      <c r="V20" s="44">
        <f t="shared" si="8"/>
        <v>589</v>
      </c>
      <c r="W20" s="45">
        <f t="shared" si="9"/>
        <v>579</v>
      </c>
      <c r="X20" s="45">
        <f t="shared" si="10"/>
        <v>573</v>
      </c>
      <c r="Y20" s="55">
        <v>563</v>
      </c>
      <c r="Z20" s="45">
        <f t="shared" si="11"/>
        <v>0</v>
      </c>
      <c r="AA20" s="50">
        <v>0</v>
      </c>
      <c r="AB20" s="45">
        <f t="shared" si="12"/>
        <v>589</v>
      </c>
      <c r="AC20" s="45">
        <f t="shared" si="12"/>
        <v>579</v>
      </c>
      <c r="AD20" s="45">
        <f t="shared" si="19"/>
        <v>579</v>
      </c>
      <c r="AE20" s="45">
        <f t="shared" si="13"/>
        <v>573</v>
      </c>
      <c r="AF20" s="45">
        <f t="shared" si="20"/>
        <v>573</v>
      </c>
      <c r="AG20" s="45">
        <f t="shared" si="14"/>
        <v>563</v>
      </c>
      <c r="AH20" s="46">
        <f t="shared" si="21"/>
        <v>573</v>
      </c>
      <c r="AI20" s="18"/>
      <c r="AJ20" s="24">
        <f t="shared" si="15"/>
        <v>0</v>
      </c>
      <c r="AK20" s="47">
        <v>1092</v>
      </c>
    </row>
    <row r="21" spans="1:37" x14ac:dyDescent="0.2">
      <c r="A21" s="67">
        <f t="shared" si="16"/>
        <v>36414</v>
      </c>
      <c r="B21" s="13">
        <v>519</v>
      </c>
      <c r="C21" s="63">
        <v>519</v>
      </c>
      <c r="D21" s="54">
        <f t="shared" si="0"/>
        <v>2005</v>
      </c>
      <c r="E21" s="37">
        <f t="shared" si="1"/>
        <v>1206</v>
      </c>
      <c r="F21" s="99">
        <f t="shared" si="2"/>
        <v>1160</v>
      </c>
      <c r="G21" s="38">
        <f t="shared" si="3"/>
        <v>0</v>
      </c>
      <c r="H21" s="38">
        <v>0</v>
      </c>
      <c r="I21" s="49">
        <f t="shared" si="3"/>
        <v>129</v>
      </c>
      <c r="J21" s="49">
        <v>127</v>
      </c>
      <c r="K21" s="38">
        <f t="shared" si="4"/>
        <v>1335</v>
      </c>
      <c r="L21" s="38">
        <f t="shared" si="4"/>
        <v>1287</v>
      </c>
      <c r="M21" s="39">
        <f t="shared" si="17"/>
        <v>1284</v>
      </c>
      <c r="N21" s="19"/>
      <c r="O21" s="41">
        <f t="shared" si="5"/>
        <v>290</v>
      </c>
      <c r="P21" s="42">
        <v>282</v>
      </c>
      <c r="Q21" s="42">
        <f t="shared" si="6"/>
        <v>0</v>
      </c>
      <c r="R21" s="42">
        <v>0</v>
      </c>
      <c r="S21" s="42">
        <f t="shared" si="7"/>
        <v>282</v>
      </c>
      <c r="T21" s="43">
        <f t="shared" si="18"/>
        <v>282</v>
      </c>
      <c r="U21" s="19"/>
      <c r="V21" s="44">
        <f t="shared" si="8"/>
        <v>589</v>
      </c>
      <c r="W21" s="45">
        <f t="shared" si="9"/>
        <v>579</v>
      </c>
      <c r="X21" s="45">
        <f t="shared" si="10"/>
        <v>573</v>
      </c>
      <c r="Y21" s="55">
        <v>563</v>
      </c>
      <c r="Z21" s="45">
        <f t="shared" si="11"/>
        <v>0</v>
      </c>
      <c r="AA21" s="50">
        <v>0</v>
      </c>
      <c r="AB21" s="45">
        <f t="shared" si="12"/>
        <v>589</v>
      </c>
      <c r="AC21" s="45">
        <f t="shared" si="12"/>
        <v>579</v>
      </c>
      <c r="AD21" s="45">
        <f t="shared" si="19"/>
        <v>579</v>
      </c>
      <c r="AE21" s="45">
        <f t="shared" si="13"/>
        <v>573</v>
      </c>
      <c r="AF21" s="45">
        <f t="shared" si="20"/>
        <v>573</v>
      </c>
      <c r="AG21" s="45">
        <f t="shared" si="14"/>
        <v>563</v>
      </c>
      <c r="AH21" s="46">
        <f t="shared" si="21"/>
        <v>573</v>
      </c>
      <c r="AI21" s="18"/>
      <c r="AJ21" s="24">
        <f t="shared" si="15"/>
        <v>0</v>
      </c>
      <c r="AK21" s="47">
        <v>1092</v>
      </c>
    </row>
    <row r="22" spans="1:37" x14ac:dyDescent="0.2">
      <c r="A22" s="67">
        <f t="shared" si="16"/>
        <v>36415</v>
      </c>
      <c r="B22" s="13">
        <v>579</v>
      </c>
      <c r="C22" s="63">
        <v>579</v>
      </c>
      <c r="D22" s="54">
        <f t="shared" si="0"/>
        <v>2065</v>
      </c>
      <c r="E22" s="37">
        <f t="shared" si="1"/>
        <v>1268</v>
      </c>
      <c r="F22" s="99">
        <f t="shared" si="2"/>
        <v>1220</v>
      </c>
      <c r="G22" s="38">
        <f t="shared" si="3"/>
        <v>0</v>
      </c>
      <c r="H22" s="38">
        <v>0</v>
      </c>
      <c r="I22" s="49">
        <f t="shared" si="3"/>
        <v>67</v>
      </c>
      <c r="J22" s="49">
        <v>66</v>
      </c>
      <c r="K22" s="38">
        <f t="shared" si="4"/>
        <v>1335</v>
      </c>
      <c r="L22" s="38">
        <f t="shared" si="4"/>
        <v>1286</v>
      </c>
      <c r="M22" s="39">
        <f t="shared" si="17"/>
        <v>1284</v>
      </c>
      <c r="N22" s="19"/>
      <c r="O22" s="41">
        <f t="shared" si="5"/>
        <v>290</v>
      </c>
      <c r="P22" s="42">
        <v>282</v>
      </c>
      <c r="Q22" s="42">
        <f t="shared" si="6"/>
        <v>0</v>
      </c>
      <c r="R22" s="42">
        <v>0</v>
      </c>
      <c r="S22" s="42">
        <f t="shared" si="7"/>
        <v>282</v>
      </c>
      <c r="T22" s="43">
        <f t="shared" si="18"/>
        <v>282</v>
      </c>
      <c r="U22" s="19"/>
      <c r="V22" s="44">
        <f t="shared" si="8"/>
        <v>589</v>
      </c>
      <c r="W22" s="45">
        <f t="shared" si="9"/>
        <v>579</v>
      </c>
      <c r="X22" s="45">
        <f t="shared" si="10"/>
        <v>573</v>
      </c>
      <c r="Y22" s="55">
        <v>563</v>
      </c>
      <c r="Z22" s="45">
        <f t="shared" si="11"/>
        <v>0</v>
      </c>
      <c r="AA22" s="50">
        <v>0</v>
      </c>
      <c r="AB22" s="45">
        <f t="shared" si="12"/>
        <v>589</v>
      </c>
      <c r="AC22" s="45">
        <f t="shared" si="12"/>
        <v>579</v>
      </c>
      <c r="AD22" s="45">
        <f t="shared" si="19"/>
        <v>579</v>
      </c>
      <c r="AE22" s="45">
        <f t="shared" si="13"/>
        <v>573</v>
      </c>
      <c r="AF22" s="45">
        <f t="shared" si="20"/>
        <v>573</v>
      </c>
      <c r="AG22" s="45">
        <f t="shared" si="14"/>
        <v>563</v>
      </c>
      <c r="AH22" s="46">
        <f t="shared" si="21"/>
        <v>573</v>
      </c>
      <c r="AI22" s="18"/>
      <c r="AJ22" s="24">
        <f t="shared" si="15"/>
        <v>0</v>
      </c>
      <c r="AK22" s="47">
        <v>1092</v>
      </c>
    </row>
    <row r="23" spans="1:37" x14ac:dyDescent="0.2">
      <c r="A23" s="67">
        <f t="shared" si="16"/>
        <v>36416</v>
      </c>
      <c r="B23" s="13">
        <v>643</v>
      </c>
      <c r="C23" s="63">
        <v>643</v>
      </c>
      <c r="D23" s="54">
        <f t="shared" si="0"/>
        <v>2129</v>
      </c>
      <c r="E23" s="37">
        <f t="shared" si="1"/>
        <v>1335</v>
      </c>
      <c r="F23" s="99">
        <f t="shared" si="2"/>
        <v>1284</v>
      </c>
      <c r="G23" s="38">
        <f t="shared" si="3"/>
        <v>0</v>
      </c>
      <c r="H23" s="38">
        <v>0</v>
      </c>
      <c r="I23" s="49">
        <f t="shared" si="3"/>
        <v>0</v>
      </c>
      <c r="J23" s="49">
        <v>0</v>
      </c>
      <c r="K23" s="38">
        <f t="shared" si="4"/>
        <v>1335</v>
      </c>
      <c r="L23" s="38">
        <f t="shared" si="4"/>
        <v>1284</v>
      </c>
      <c r="M23" s="39">
        <f t="shared" si="17"/>
        <v>1284</v>
      </c>
      <c r="N23" s="19"/>
      <c r="O23" s="41">
        <f t="shared" si="5"/>
        <v>290</v>
      </c>
      <c r="P23" s="42">
        <v>282</v>
      </c>
      <c r="Q23" s="42">
        <f t="shared" si="6"/>
        <v>0</v>
      </c>
      <c r="R23" s="42">
        <v>0</v>
      </c>
      <c r="S23" s="42">
        <f t="shared" si="7"/>
        <v>282</v>
      </c>
      <c r="T23" s="43">
        <f t="shared" si="18"/>
        <v>282</v>
      </c>
      <c r="U23" s="19"/>
      <c r="V23" s="44">
        <f t="shared" si="8"/>
        <v>589</v>
      </c>
      <c r="W23" s="45">
        <f t="shared" si="9"/>
        <v>579</v>
      </c>
      <c r="X23" s="45">
        <f t="shared" si="10"/>
        <v>573</v>
      </c>
      <c r="Y23" s="55">
        <v>563</v>
      </c>
      <c r="Z23" s="45">
        <f t="shared" si="11"/>
        <v>0</v>
      </c>
      <c r="AA23" s="50">
        <v>0</v>
      </c>
      <c r="AB23" s="45">
        <f t="shared" si="12"/>
        <v>589</v>
      </c>
      <c r="AC23" s="45">
        <f t="shared" si="12"/>
        <v>579</v>
      </c>
      <c r="AD23" s="45">
        <f t="shared" si="19"/>
        <v>579</v>
      </c>
      <c r="AE23" s="45">
        <f t="shared" si="13"/>
        <v>573</v>
      </c>
      <c r="AF23" s="45">
        <f t="shared" si="20"/>
        <v>573</v>
      </c>
      <c r="AG23" s="45">
        <f t="shared" si="14"/>
        <v>563</v>
      </c>
      <c r="AH23" s="46">
        <f t="shared" si="21"/>
        <v>573</v>
      </c>
      <c r="AI23" s="18"/>
      <c r="AJ23" s="24">
        <f t="shared" si="15"/>
        <v>0</v>
      </c>
      <c r="AK23" s="47">
        <v>1092</v>
      </c>
    </row>
    <row r="24" spans="1:37" x14ac:dyDescent="0.2">
      <c r="A24" s="67">
        <f t="shared" si="16"/>
        <v>36417</v>
      </c>
      <c r="B24" s="13">
        <v>643</v>
      </c>
      <c r="C24" s="63">
        <v>643</v>
      </c>
      <c r="D24" s="54">
        <f t="shared" si="0"/>
        <v>2129</v>
      </c>
      <c r="E24" s="37">
        <f t="shared" si="1"/>
        <v>1335</v>
      </c>
      <c r="F24" s="99">
        <f t="shared" si="2"/>
        <v>1284</v>
      </c>
      <c r="G24" s="38">
        <f t="shared" si="3"/>
        <v>0</v>
      </c>
      <c r="H24" s="38">
        <v>0</v>
      </c>
      <c r="I24" s="49">
        <f t="shared" si="3"/>
        <v>0</v>
      </c>
      <c r="J24" s="49">
        <v>0</v>
      </c>
      <c r="K24" s="38">
        <f t="shared" si="4"/>
        <v>1335</v>
      </c>
      <c r="L24" s="38">
        <f t="shared" si="4"/>
        <v>1284</v>
      </c>
      <c r="M24" s="39">
        <f t="shared" si="17"/>
        <v>1284</v>
      </c>
      <c r="N24" s="19"/>
      <c r="O24" s="41">
        <f t="shared" si="5"/>
        <v>290</v>
      </c>
      <c r="P24" s="42">
        <v>282</v>
      </c>
      <c r="Q24" s="42">
        <f t="shared" si="6"/>
        <v>0</v>
      </c>
      <c r="R24" s="42">
        <v>0</v>
      </c>
      <c r="S24" s="42">
        <f t="shared" si="7"/>
        <v>282</v>
      </c>
      <c r="T24" s="43">
        <f t="shared" si="18"/>
        <v>282</v>
      </c>
      <c r="U24" s="19"/>
      <c r="V24" s="44">
        <f t="shared" si="8"/>
        <v>589</v>
      </c>
      <c r="W24" s="45">
        <f t="shared" si="9"/>
        <v>579</v>
      </c>
      <c r="X24" s="45">
        <f t="shared" si="10"/>
        <v>573</v>
      </c>
      <c r="Y24" s="55">
        <v>563</v>
      </c>
      <c r="Z24" s="45">
        <f t="shared" si="11"/>
        <v>0</v>
      </c>
      <c r="AA24" s="50">
        <v>0</v>
      </c>
      <c r="AB24" s="45">
        <f t="shared" si="12"/>
        <v>589</v>
      </c>
      <c r="AC24" s="45">
        <f t="shared" si="12"/>
        <v>579</v>
      </c>
      <c r="AD24" s="45">
        <f t="shared" si="19"/>
        <v>579</v>
      </c>
      <c r="AE24" s="45">
        <f t="shared" si="13"/>
        <v>573</v>
      </c>
      <c r="AF24" s="45">
        <f t="shared" si="20"/>
        <v>573</v>
      </c>
      <c r="AG24" s="45">
        <f t="shared" si="14"/>
        <v>563</v>
      </c>
      <c r="AH24" s="46">
        <f t="shared" si="21"/>
        <v>573</v>
      </c>
      <c r="AI24" s="18"/>
      <c r="AJ24" s="24">
        <f t="shared" si="15"/>
        <v>0</v>
      </c>
      <c r="AK24" s="47">
        <v>1092</v>
      </c>
    </row>
    <row r="25" spans="1:37" x14ac:dyDescent="0.2">
      <c r="A25" s="67">
        <f t="shared" si="16"/>
        <v>36418</v>
      </c>
      <c r="B25" s="13">
        <v>643</v>
      </c>
      <c r="C25" s="63">
        <v>643</v>
      </c>
      <c r="D25" s="54">
        <f t="shared" si="0"/>
        <v>2129</v>
      </c>
      <c r="E25" s="37">
        <f t="shared" si="1"/>
        <v>1335</v>
      </c>
      <c r="F25" s="99">
        <f t="shared" si="2"/>
        <v>1284</v>
      </c>
      <c r="G25" s="38">
        <f t="shared" si="3"/>
        <v>0</v>
      </c>
      <c r="H25" s="38">
        <v>0</v>
      </c>
      <c r="I25" s="49">
        <f t="shared" si="3"/>
        <v>0</v>
      </c>
      <c r="J25" s="49">
        <v>0</v>
      </c>
      <c r="K25" s="38">
        <f t="shared" si="4"/>
        <v>1335</v>
      </c>
      <c r="L25" s="38">
        <f t="shared" si="4"/>
        <v>1284</v>
      </c>
      <c r="M25" s="39">
        <f t="shared" si="17"/>
        <v>1284</v>
      </c>
      <c r="N25" s="19"/>
      <c r="O25" s="41">
        <f t="shared" si="5"/>
        <v>290</v>
      </c>
      <c r="P25" s="42">
        <v>282</v>
      </c>
      <c r="Q25" s="42">
        <f t="shared" si="6"/>
        <v>0</v>
      </c>
      <c r="R25" s="42">
        <v>0</v>
      </c>
      <c r="S25" s="42">
        <f t="shared" si="7"/>
        <v>282</v>
      </c>
      <c r="T25" s="43">
        <f t="shared" si="18"/>
        <v>282</v>
      </c>
      <c r="U25" s="19"/>
      <c r="V25" s="44">
        <f t="shared" si="8"/>
        <v>589</v>
      </c>
      <c r="W25" s="45">
        <f t="shared" si="9"/>
        <v>579</v>
      </c>
      <c r="X25" s="45">
        <f t="shared" si="10"/>
        <v>573</v>
      </c>
      <c r="Y25" s="55">
        <v>563</v>
      </c>
      <c r="Z25" s="45">
        <f t="shared" si="11"/>
        <v>0</v>
      </c>
      <c r="AA25" s="50">
        <v>0</v>
      </c>
      <c r="AB25" s="45">
        <f t="shared" si="12"/>
        <v>589</v>
      </c>
      <c r="AC25" s="45">
        <f t="shared" si="12"/>
        <v>579</v>
      </c>
      <c r="AD25" s="45">
        <f t="shared" si="19"/>
        <v>579</v>
      </c>
      <c r="AE25" s="45">
        <f t="shared" si="13"/>
        <v>573</v>
      </c>
      <c r="AF25" s="45">
        <f t="shared" si="20"/>
        <v>573</v>
      </c>
      <c r="AG25" s="45">
        <f t="shared" si="14"/>
        <v>563</v>
      </c>
      <c r="AH25" s="46">
        <f t="shared" si="21"/>
        <v>573</v>
      </c>
      <c r="AI25" s="18"/>
      <c r="AJ25" s="24">
        <f t="shared" si="15"/>
        <v>0</v>
      </c>
      <c r="AK25" s="47">
        <v>1092</v>
      </c>
    </row>
    <row r="26" spans="1:37" x14ac:dyDescent="0.2">
      <c r="A26" s="67">
        <f t="shared" si="16"/>
        <v>36419</v>
      </c>
      <c r="B26" s="13">
        <v>643</v>
      </c>
      <c r="C26" s="63">
        <v>643</v>
      </c>
      <c r="D26" s="54">
        <f t="shared" si="0"/>
        <v>2129</v>
      </c>
      <c r="E26" s="37">
        <f t="shared" si="1"/>
        <v>1335</v>
      </c>
      <c r="F26" s="99">
        <f t="shared" si="2"/>
        <v>1284</v>
      </c>
      <c r="G26" s="38">
        <f t="shared" si="3"/>
        <v>0</v>
      </c>
      <c r="H26" s="38">
        <v>0</v>
      </c>
      <c r="I26" s="49">
        <f t="shared" si="3"/>
        <v>0</v>
      </c>
      <c r="J26" s="49">
        <v>0</v>
      </c>
      <c r="K26" s="38">
        <f t="shared" si="4"/>
        <v>1335</v>
      </c>
      <c r="L26" s="38">
        <f t="shared" si="4"/>
        <v>1284</v>
      </c>
      <c r="M26" s="39">
        <f t="shared" si="17"/>
        <v>1284</v>
      </c>
      <c r="N26" s="19"/>
      <c r="O26" s="41">
        <f t="shared" si="5"/>
        <v>290</v>
      </c>
      <c r="P26" s="42">
        <v>282</v>
      </c>
      <c r="Q26" s="42">
        <f t="shared" si="6"/>
        <v>0</v>
      </c>
      <c r="R26" s="42">
        <v>0</v>
      </c>
      <c r="S26" s="42">
        <f t="shared" si="7"/>
        <v>282</v>
      </c>
      <c r="T26" s="43">
        <f t="shared" si="18"/>
        <v>282</v>
      </c>
      <c r="U26" s="19"/>
      <c r="V26" s="44">
        <f t="shared" si="8"/>
        <v>589</v>
      </c>
      <c r="W26" s="45">
        <f t="shared" si="9"/>
        <v>579</v>
      </c>
      <c r="X26" s="45">
        <f t="shared" si="10"/>
        <v>573</v>
      </c>
      <c r="Y26" s="55">
        <v>563</v>
      </c>
      <c r="Z26" s="45">
        <f t="shared" si="11"/>
        <v>0</v>
      </c>
      <c r="AA26" s="50">
        <v>0</v>
      </c>
      <c r="AB26" s="45">
        <f t="shared" si="12"/>
        <v>589</v>
      </c>
      <c r="AC26" s="45">
        <f t="shared" si="12"/>
        <v>579</v>
      </c>
      <c r="AD26" s="45">
        <f t="shared" si="19"/>
        <v>579</v>
      </c>
      <c r="AE26" s="45">
        <f t="shared" si="13"/>
        <v>573</v>
      </c>
      <c r="AF26" s="45">
        <f t="shared" si="20"/>
        <v>573</v>
      </c>
      <c r="AG26" s="45">
        <f t="shared" si="14"/>
        <v>563</v>
      </c>
      <c r="AH26" s="46">
        <f t="shared" si="21"/>
        <v>573</v>
      </c>
      <c r="AI26" s="18"/>
      <c r="AJ26" s="24">
        <f t="shared" si="15"/>
        <v>0</v>
      </c>
      <c r="AK26" s="47">
        <v>1092</v>
      </c>
    </row>
    <row r="27" spans="1:37" x14ac:dyDescent="0.2">
      <c r="A27" s="67">
        <f t="shared" si="16"/>
        <v>36420</v>
      </c>
      <c r="B27" s="13">
        <v>577</v>
      </c>
      <c r="C27" s="63">
        <v>577</v>
      </c>
      <c r="D27" s="54">
        <f t="shared" si="0"/>
        <v>2063</v>
      </c>
      <c r="E27" s="37">
        <f t="shared" si="1"/>
        <v>1266</v>
      </c>
      <c r="F27" s="99">
        <f t="shared" si="2"/>
        <v>1218</v>
      </c>
      <c r="G27" s="38">
        <f t="shared" si="3"/>
        <v>0</v>
      </c>
      <c r="H27" s="38">
        <v>0</v>
      </c>
      <c r="I27" s="49">
        <f t="shared" si="3"/>
        <v>69</v>
      </c>
      <c r="J27" s="49">
        <v>68</v>
      </c>
      <c r="K27" s="38">
        <f t="shared" si="4"/>
        <v>1335</v>
      </c>
      <c r="L27" s="38">
        <f t="shared" si="4"/>
        <v>1286</v>
      </c>
      <c r="M27" s="39">
        <f t="shared" si="17"/>
        <v>1284</v>
      </c>
      <c r="N27" s="19"/>
      <c r="O27" s="41">
        <f t="shared" si="5"/>
        <v>290</v>
      </c>
      <c r="P27" s="42">
        <v>282</v>
      </c>
      <c r="Q27" s="42">
        <f t="shared" si="6"/>
        <v>0</v>
      </c>
      <c r="R27" s="42">
        <v>0</v>
      </c>
      <c r="S27" s="42">
        <f t="shared" si="7"/>
        <v>282</v>
      </c>
      <c r="T27" s="43">
        <f t="shared" si="18"/>
        <v>282</v>
      </c>
      <c r="U27" s="19"/>
      <c r="V27" s="44">
        <f t="shared" si="8"/>
        <v>589</v>
      </c>
      <c r="W27" s="45">
        <f t="shared" si="9"/>
        <v>579</v>
      </c>
      <c r="X27" s="45">
        <f t="shared" si="10"/>
        <v>573</v>
      </c>
      <c r="Y27" s="55">
        <v>563</v>
      </c>
      <c r="Z27" s="45">
        <f t="shared" si="11"/>
        <v>0</v>
      </c>
      <c r="AA27" s="50">
        <v>0</v>
      </c>
      <c r="AB27" s="45">
        <f t="shared" si="12"/>
        <v>589</v>
      </c>
      <c r="AC27" s="45">
        <f t="shared" si="12"/>
        <v>579</v>
      </c>
      <c r="AD27" s="45">
        <f t="shared" si="19"/>
        <v>579</v>
      </c>
      <c r="AE27" s="45">
        <f t="shared" si="13"/>
        <v>573</v>
      </c>
      <c r="AF27" s="45">
        <f t="shared" si="20"/>
        <v>573</v>
      </c>
      <c r="AG27" s="45">
        <f t="shared" si="14"/>
        <v>563</v>
      </c>
      <c r="AH27" s="46">
        <f t="shared" si="21"/>
        <v>573</v>
      </c>
      <c r="AI27" s="18"/>
      <c r="AJ27" s="24">
        <f t="shared" si="15"/>
        <v>0</v>
      </c>
      <c r="AK27" s="47">
        <v>1092</v>
      </c>
    </row>
    <row r="28" spans="1:37" x14ac:dyDescent="0.2">
      <c r="A28" s="67">
        <f t="shared" si="16"/>
        <v>36421</v>
      </c>
      <c r="B28" s="13">
        <v>519</v>
      </c>
      <c r="C28" s="63">
        <v>519</v>
      </c>
      <c r="D28" s="54">
        <f t="shared" si="0"/>
        <v>2005</v>
      </c>
      <c r="E28" s="37">
        <f t="shared" si="1"/>
        <v>1206</v>
      </c>
      <c r="F28" s="99">
        <f t="shared" si="2"/>
        <v>1160</v>
      </c>
      <c r="G28" s="38">
        <f t="shared" si="3"/>
        <v>0</v>
      </c>
      <c r="H28" s="38">
        <v>0</v>
      </c>
      <c r="I28" s="49">
        <f t="shared" si="3"/>
        <v>129</v>
      </c>
      <c r="J28" s="49">
        <v>127</v>
      </c>
      <c r="K28" s="38">
        <f t="shared" si="4"/>
        <v>1335</v>
      </c>
      <c r="L28" s="38">
        <f t="shared" si="4"/>
        <v>1287</v>
      </c>
      <c r="M28" s="39">
        <f t="shared" si="17"/>
        <v>1284</v>
      </c>
      <c r="N28" s="19"/>
      <c r="O28" s="41">
        <f t="shared" si="5"/>
        <v>290</v>
      </c>
      <c r="P28" s="42">
        <v>282</v>
      </c>
      <c r="Q28" s="42">
        <f t="shared" si="6"/>
        <v>0</v>
      </c>
      <c r="R28" s="42">
        <v>0</v>
      </c>
      <c r="S28" s="42">
        <f t="shared" si="7"/>
        <v>282</v>
      </c>
      <c r="T28" s="43">
        <f t="shared" si="18"/>
        <v>282</v>
      </c>
      <c r="U28" s="19"/>
      <c r="V28" s="44">
        <f t="shared" si="8"/>
        <v>589</v>
      </c>
      <c r="W28" s="45">
        <f t="shared" si="9"/>
        <v>579</v>
      </c>
      <c r="X28" s="45">
        <f t="shared" si="10"/>
        <v>573</v>
      </c>
      <c r="Y28" s="55">
        <v>563</v>
      </c>
      <c r="Z28" s="45">
        <f t="shared" si="11"/>
        <v>0</v>
      </c>
      <c r="AA28" s="50">
        <v>0</v>
      </c>
      <c r="AB28" s="45">
        <f t="shared" si="12"/>
        <v>589</v>
      </c>
      <c r="AC28" s="45">
        <f t="shared" si="12"/>
        <v>579</v>
      </c>
      <c r="AD28" s="45">
        <f t="shared" si="19"/>
        <v>579</v>
      </c>
      <c r="AE28" s="45">
        <f t="shared" si="13"/>
        <v>573</v>
      </c>
      <c r="AF28" s="45">
        <f t="shared" si="20"/>
        <v>573</v>
      </c>
      <c r="AG28" s="45">
        <f t="shared" si="14"/>
        <v>563</v>
      </c>
      <c r="AH28" s="46">
        <f t="shared" si="21"/>
        <v>573</v>
      </c>
      <c r="AI28" s="18"/>
      <c r="AJ28" s="24">
        <f t="shared" si="15"/>
        <v>0</v>
      </c>
      <c r="AK28" s="47">
        <v>1092</v>
      </c>
    </row>
    <row r="29" spans="1:37" x14ac:dyDescent="0.2">
      <c r="A29" s="67">
        <f t="shared" si="16"/>
        <v>36422</v>
      </c>
      <c r="B29" s="13">
        <v>579</v>
      </c>
      <c r="C29" s="63">
        <v>579</v>
      </c>
      <c r="D29" s="54">
        <f t="shared" si="0"/>
        <v>2065</v>
      </c>
      <c r="E29" s="37">
        <f t="shared" si="1"/>
        <v>1268</v>
      </c>
      <c r="F29" s="99">
        <f t="shared" si="2"/>
        <v>1220</v>
      </c>
      <c r="G29" s="38">
        <f t="shared" si="3"/>
        <v>0</v>
      </c>
      <c r="H29" s="38">
        <v>0</v>
      </c>
      <c r="I29" s="49">
        <f t="shared" si="3"/>
        <v>67</v>
      </c>
      <c r="J29" s="49">
        <v>66</v>
      </c>
      <c r="K29" s="38">
        <f t="shared" si="4"/>
        <v>1335</v>
      </c>
      <c r="L29" s="38">
        <f t="shared" si="4"/>
        <v>1286</v>
      </c>
      <c r="M29" s="39">
        <f t="shared" si="17"/>
        <v>1284</v>
      </c>
      <c r="N29" s="19"/>
      <c r="O29" s="41">
        <f t="shared" si="5"/>
        <v>290</v>
      </c>
      <c r="P29" s="42">
        <v>282</v>
      </c>
      <c r="Q29" s="42">
        <f t="shared" si="6"/>
        <v>0</v>
      </c>
      <c r="R29" s="42">
        <v>0</v>
      </c>
      <c r="S29" s="42">
        <f t="shared" si="7"/>
        <v>282</v>
      </c>
      <c r="T29" s="43">
        <f t="shared" si="18"/>
        <v>282</v>
      </c>
      <c r="U29" s="19"/>
      <c r="V29" s="44">
        <f t="shared" si="8"/>
        <v>589</v>
      </c>
      <c r="W29" s="45">
        <f t="shared" si="9"/>
        <v>579</v>
      </c>
      <c r="X29" s="45">
        <f t="shared" si="10"/>
        <v>573</v>
      </c>
      <c r="Y29" s="55">
        <v>563</v>
      </c>
      <c r="Z29" s="45">
        <f t="shared" si="11"/>
        <v>0</v>
      </c>
      <c r="AA29" s="50">
        <v>0</v>
      </c>
      <c r="AB29" s="45">
        <f t="shared" si="12"/>
        <v>589</v>
      </c>
      <c r="AC29" s="45">
        <f t="shared" si="12"/>
        <v>579</v>
      </c>
      <c r="AD29" s="45">
        <f t="shared" si="19"/>
        <v>579</v>
      </c>
      <c r="AE29" s="45">
        <f t="shared" si="13"/>
        <v>573</v>
      </c>
      <c r="AF29" s="45">
        <f t="shared" si="20"/>
        <v>573</v>
      </c>
      <c r="AG29" s="45">
        <f t="shared" si="14"/>
        <v>563</v>
      </c>
      <c r="AH29" s="46">
        <f t="shared" si="21"/>
        <v>573</v>
      </c>
      <c r="AI29" s="18"/>
      <c r="AJ29" s="24">
        <f t="shared" si="15"/>
        <v>0</v>
      </c>
      <c r="AK29" s="47">
        <v>1092</v>
      </c>
    </row>
    <row r="30" spans="1:37" x14ac:dyDescent="0.2">
      <c r="A30" s="67">
        <f t="shared" si="16"/>
        <v>36423</v>
      </c>
      <c r="B30" s="13">
        <v>643</v>
      </c>
      <c r="C30" s="63">
        <v>643</v>
      </c>
      <c r="D30" s="54">
        <f t="shared" si="0"/>
        <v>2129</v>
      </c>
      <c r="E30" s="37">
        <f t="shared" si="1"/>
        <v>1335</v>
      </c>
      <c r="F30" s="99">
        <f t="shared" si="2"/>
        <v>1284</v>
      </c>
      <c r="G30" s="38">
        <f t="shared" si="3"/>
        <v>0</v>
      </c>
      <c r="H30" s="38">
        <v>0</v>
      </c>
      <c r="I30" s="49">
        <f t="shared" si="3"/>
        <v>0</v>
      </c>
      <c r="J30" s="49">
        <v>0</v>
      </c>
      <c r="K30" s="38">
        <f t="shared" si="4"/>
        <v>1335</v>
      </c>
      <c r="L30" s="38">
        <f t="shared" si="4"/>
        <v>1284</v>
      </c>
      <c r="M30" s="39">
        <f t="shared" si="17"/>
        <v>1284</v>
      </c>
      <c r="N30" s="19"/>
      <c r="O30" s="41">
        <f t="shared" si="5"/>
        <v>290</v>
      </c>
      <c r="P30" s="42">
        <v>282</v>
      </c>
      <c r="Q30" s="42">
        <f t="shared" si="6"/>
        <v>0</v>
      </c>
      <c r="R30" s="42">
        <v>0</v>
      </c>
      <c r="S30" s="42">
        <f t="shared" si="7"/>
        <v>282</v>
      </c>
      <c r="T30" s="43">
        <f t="shared" si="18"/>
        <v>282</v>
      </c>
      <c r="U30" s="19"/>
      <c r="V30" s="44">
        <f t="shared" si="8"/>
        <v>589</v>
      </c>
      <c r="W30" s="45">
        <f t="shared" si="9"/>
        <v>579</v>
      </c>
      <c r="X30" s="45">
        <f t="shared" si="10"/>
        <v>573</v>
      </c>
      <c r="Y30" s="55">
        <v>563</v>
      </c>
      <c r="Z30" s="45">
        <f t="shared" si="11"/>
        <v>0</v>
      </c>
      <c r="AA30" s="50">
        <v>0</v>
      </c>
      <c r="AB30" s="45">
        <f t="shared" si="12"/>
        <v>589</v>
      </c>
      <c r="AC30" s="45">
        <f t="shared" si="12"/>
        <v>579</v>
      </c>
      <c r="AD30" s="45">
        <f t="shared" si="19"/>
        <v>579</v>
      </c>
      <c r="AE30" s="45">
        <f t="shared" si="13"/>
        <v>573</v>
      </c>
      <c r="AF30" s="45">
        <f t="shared" si="20"/>
        <v>573</v>
      </c>
      <c r="AG30" s="45">
        <f t="shared" si="14"/>
        <v>563</v>
      </c>
      <c r="AH30" s="46">
        <f t="shared" si="21"/>
        <v>573</v>
      </c>
      <c r="AI30" s="18"/>
      <c r="AJ30" s="24">
        <f t="shared" si="15"/>
        <v>0</v>
      </c>
      <c r="AK30" s="47">
        <v>1092</v>
      </c>
    </row>
    <row r="31" spans="1:37" x14ac:dyDescent="0.2">
      <c r="A31" s="67">
        <f t="shared" si="16"/>
        <v>36424</v>
      </c>
      <c r="B31" s="13">
        <v>643</v>
      </c>
      <c r="C31" s="63">
        <v>643</v>
      </c>
      <c r="D31" s="54">
        <f t="shared" si="0"/>
        <v>2129</v>
      </c>
      <c r="E31" s="37">
        <f t="shared" si="1"/>
        <v>1335</v>
      </c>
      <c r="F31" s="99">
        <f t="shared" si="2"/>
        <v>1284</v>
      </c>
      <c r="G31" s="38">
        <f t="shared" si="3"/>
        <v>0</v>
      </c>
      <c r="H31" s="38">
        <v>0</v>
      </c>
      <c r="I31" s="49">
        <f t="shared" si="3"/>
        <v>0</v>
      </c>
      <c r="J31" s="49">
        <v>0</v>
      </c>
      <c r="K31" s="38">
        <f t="shared" si="4"/>
        <v>1335</v>
      </c>
      <c r="L31" s="38">
        <f t="shared" si="4"/>
        <v>1284</v>
      </c>
      <c r="M31" s="39">
        <f t="shared" si="17"/>
        <v>1284</v>
      </c>
      <c r="N31" s="19"/>
      <c r="O31" s="41">
        <f t="shared" si="5"/>
        <v>290</v>
      </c>
      <c r="P31" s="42">
        <v>282</v>
      </c>
      <c r="Q31" s="42">
        <f t="shared" si="6"/>
        <v>0</v>
      </c>
      <c r="R31" s="42">
        <v>0</v>
      </c>
      <c r="S31" s="42">
        <f t="shared" si="7"/>
        <v>282</v>
      </c>
      <c r="T31" s="43">
        <f t="shared" si="18"/>
        <v>282</v>
      </c>
      <c r="U31" s="19"/>
      <c r="V31" s="44">
        <f t="shared" si="8"/>
        <v>589</v>
      </c>
      <c r="W31" s="45">
        <f t="shared" si="9"/>
        <v>579</v>
      </c>
      <c r="X31" s="45">
        <f t="shared" si="10"/>
        <v>573</v>
      </c>
      <c r="Y31" s="55">
        <v>563</v>
      </c>
      <c r="Z31" s="45">
        <f t="shared" si="11"/>
        <v>0</v>
      </c>
      <c r="AA31" s="50">
        <v>0</v>
      </c>
      <c r="AB31" s="45">
        <f t="shared" si="12"/>
        <v>589</v>
      </c>
      <c r="AC31" s="45">
        <f t="shared" si="12"/>
        <v>579</v>
      </c>
      <c r="AD31" s="45">
        <f t="shared" si="19"/>
        <v>579</v>
      </c>
      <c r="AE31" s="45">
        <f t="shared" si="13"/>
        <v>573</v>
      </c>
      <c r="AF31" s="45">
        <f t="shared" si="20"/>
        <v>573</v>
      </c>
      <c r="AG31" s="45">
        <f t="shared" si="14"/>
        <v>563</v>
      </c>
      <c r="AH31" s="46">
        <f t="shared" si="21"/>
        <v>573</v>
      </c>
      <c r="AI31" s="18"/>
      <c r="AJ31" s="24">
        <f t="shared" si="15"/>
        <v>0</v>
      </c>
      <c r="AK31" s="47">
        <v>1092</v>
      </c>
    </row>
    <row r="32" spans="1:37" x14ac:dyDescent="0.2">
      <c r="A32" s="67">
        <f t="shared" si="16"/>
        <v>36425</v>
      </c>
      <c r="B32" s="13">
        <v>643</v>
      </c>
      <c r="C32" s="63">
        <v>643</v>
      </c>
      <c r="D32" s="54">
        <f t="shared" si="0"/>
        <v>2129</v>
      </c>
      <c r="E32" s="37">
        <f t="shared" si="1"/>
        <v>1335</v>
      </c>
      <c r="F32" s="99">
        <f t="shared" si="2"/>
        <v>1284</v>
      </c>
      <c r="G32" s="38">
        <f t="shared" si="3"/>
        <v>0</v>
      </c>
      <c r="H32" s="38">
        <v>0</v>
      </c>
      <c r="I32" s="49">
        <f t="shared" si="3"/>
        <v>0</v>
      </c>
      <c r="J32" s="49">
        <v>0</v>
      </c>
      <c r="K32" s="38">
        <f t="shared" si="4"/>
        <v>1335</v>
      </c>
      <c r="L32" s="38">
        <f t="shared" si="4"/>
        <v>1284</v>
      </c>
      <c r="M32" s="39">
        <f t="shared" si="17"/>
        <v>1284</v>
      </c>
      <c r="N32" s="19"/>
      <c r="O32" s="41">
        <f t="shared" si="5"/>
        <v>290</v>
      </c>
      <c r="P32" s="42">
        <v>282</v>
      </c>
      <c r="Q32" s="42">
        <f t="shared" si="6"/>
        <v>0</v>
      </c>
      <c r="R32" s="42">
        <v>0</v>
      </c>
      <c r="S32" s="42">
        <f t="shared" si="7"/>
        <v>282</v>
      </c>
      <c r="T32" s="43">
        <f t="shared" si="18"/>
        <v>282</v>
      </c>
      <c r="U32" s="19"/>
      <c r="V32" s="44">
        <f t="shared" si="8"/>
        <v>589</v>
      </c>
      <c r="W32" s="45">
        <f t="shared" si="9"/>
        <v>579</v>
      </c>
      <c r="X32" s="45">
        <f t="shared" si="10"/>
        <v>573</v>
      </c>
      <c r="Y32" s="55">
        <v>563</v>
      </c>
      <c r="Z32" s="45">
        <f t="shared" si="11"/>
        <v>0</v>
      </c>
      <c r="AA32" s="50">
        <v>0</v>
      </c>
      <c r="AB32" s="45">
        <f t="shared" si="12"/>
        <v>589</v>
      </c>
      <c r="AC32" s="45">
        <f t="shared" si="12"/>
        <v>579</v>
      </c>
      <c r="AD32" s="45">
        <f t="shared" si="19"/>
        <v>579</v>
      </c>
      <c r="AE32" s="45">
        <f t="shared" si="13"/>
        <v>573</v>
      </c>
      <c r="AF32" s="45">
        <f t="shared" si="20"/>
        <v>573</v>
      </c>
      <c r="AG32" s="45">
        <f t="shared" si="14"/>
        <v>563</v>
      </c>
      <c r="AH32" s="46">
        <f t="shared" si="21"/>
        <v>573</v>
      </c>
      <c r="AI32" s="18"/>
      <c r="AJ32" s="24">
        <f t="shared" si="15"/>
        <v>0</v>
      </c>
      <c r="AK32" s="47">
        <v>1092</v>
      </c>
    </row>
    <row r="33" spans="1:37" x14ac:dyDescent="0.2">
      <c r="A33" s="67">
        <f t="shared" si="16"/>
        <v>36426</v>
      </c>
      <c r="B33" s="13">
        <v>643</v>
      </c>
      <c r="C33" s="63">
        <v>643</v>
      </c>
      <c r="D33" s="54">
        <f t="shared" si="0"/>
        <v>2129</v>
      </c>
      <c r="E33" s="37">
        <f t="shared" si="1"/>
        <v>1335</v>
      </c>
      <c r="F33" s="99">
        <f t="shared" si="2"/>
        <v>1284</v>
      </c>
      <c r="G33" s="38">
        <f t="shared" si="3"/>
        <v>0</v>
      </c>
      <c r="H33" s="38">
        <v>0</v>
      </c>
      <c r="I33" s="49">
        <f t="shared" si="3"/>
        <v>0</v>
      </c>
      <c r="J33" s="49">
        <v>0</v>
      </c>
      <c r="K33" s="38">
        <f t="shared" si="4"/>
        <v>1335</v>
      </c>
      <c r="L33" s="38">
        <f t="shared" si="4"/>
        <v>1284</v>
      </c>
      <c r="M33" s="39">
        <f t="shared" si="17"/>
        <v>1284</v>
      </c>
      <c r="N33" s="19"/>
      <c r="O33" s="41">
        <f t="shared" si="5"/>
        <v>290</v>
      </c>
      <c r="P33" s="42">
        <v>282</v>
      </c>
      <c r="Q33" s="42">
        <f t="shared" si="6"/>
        <v>0</v>
      </c>
      <c r="R33" s="42">
        <v>0</v>
      </c>
      <c r="S33" s="42">
        <f t="shared" si="7"/>
        <v>282</v>
      </c>
      <c r="T33" s="43">
        <f t="shared" si="18"/>
        <v>282</v>
      </c>
      <c r="U33" s="19"/>
      <c r="V33" s="44">
        <f t="shared" si="8"/>
        <v>589</v>
      </c>
      <c r="W33" s="45">
        <f t="shared" si="9"/>
        <v>579</v>
      </c>
      <c r="X33" s="45">
        <f t="shared" si="10"/>
        <v>573</v>
      </c>
      <c r="Y33" s="55">
        <v>563</v>
      </c>
      <c r="Z33" s="45">
        <f t="shared" si="11"/>
        <v>0</v>
      </c>
      <c r="AA33" s="50">
        <v>0</v>
      </c>
      <c r="AB33" s="45">
        <f t="shared" si="12"/>
        <v>589</v>
      </c>
      <c r="AC33" s="45">
        <f t="shared" si="12"/>
        <v>579</v>
      </c>
      <c r="AD33" s="45">
        <f t="shared" si="19"/>
        <v>579</v>
      </c>
      <c r="AE33" s="45">
        <f t="shared" si="13"/>
        <v>573</v>
      </c>
      <c r="AF33" s="45">
        <f t="shared" si="20"/>
        <v>573</v>
      </c>
      <c r="AG33" s="45">
        <f t="shared" si="14"/>
        <v>563</v>
      </c>
      <c r="AH33" s="46">
        <f t="shared" si="21"/>
        <v>573</v>
      </c>
      <c r="AI33" s="18"/>
      <c r="AJ33" s="24">
        <f t="shared" si="15"/>
        <v>0</v>
      </c>
      <c r="AK33" s="47">
        <v>1092</v>
      </c>
    </row>
    <row r="34" spans="1:37" x14ac:dyDescent="0.2">
      <c r="A34" s="67">
        <f t="shared" si="16"/>
        <v>36427</v>
      </c>
      <c r="B34" s="13">
        <v>577</v>
      </c>
      <c r="C34" s="63">
        <v>577</v>
      </c>
      <c r="D34" s="54">
        <f t="shared" si="0"/>
        <v>2063</v>
      </c>
      <c r="E34" s="37">
        <f t="shared" si="1"/>
        <v>1266</v>
      </c>
      <c r="F34" s="99">
        <f t="shared" si="2"/>
        <v>1218</v>
      </c>
      <c r="G34" s="38">
        <f t="shared" si="3"/>
        <v>0</v>
      </c>
      <c r="H34" s="38">
        <v>0</v>
      </c>
      <c r="I34" s="49">
        <f t="shared" si="3"/>
        <v>69</v>
      </c>
      <c r="J34" s="49">
        <v>68</v>
      </c>
      <c r="K34" s="38">
        <f t="shared" si="4"/>
        <v>1335</v>
      </c>
      <c r="L34" s="38">
        <f t="shared" si="4"/>
        <v>1286</v>
      </c>
      <c r="M34" s="39">
        <f t="shared" si="17"/>
        <v>1284</v>
      </c>
      <c r="N34" s="19"/>
      <c r="O34" s="41">
        <f t="shared" si="5"/>
        <v>290</v>
      </c>
      <c r="P34" s="42">
        <v>282</v>
      </c>
      <c r="Q34" s="42">
        <f t="shared" si="6"/>
        <v>0</v>
      </c>
      <c r="R34" s="42">
        <v>0</v>
      </c>
      <c r="S34" s="42">
        <f t="shared" si="7"/>
        <v>282</v>
      </c>
      <c r="T34" s="43">
        <f t="shared" si="18"/>
        <v>282</v>
      </c>
      <c r="U34" s="19"/>
      <c r="V34" s="44">
        <f t="shared" si="8"/>
        <v>589</v>
      </c>
      <c r="W34" s="45">
        <f t="shared" si="9"/>
        <v>579</v>
      </c>
      <c r="X34" s="45">
        <f t="shared" si="10"/>
        <v>573</v>
      </c>
      <c r="Y34" s="55">
        <v>563</v>
      </c>
      <c r="Z34" s="45">
        <f t="shared" si="11"/>
        <v>0</v>
      </c>
      <c r="AA34" s="50">
        <v>0</v>
      </c>
      <c r="AB34" s="45">
        <f t="shared" si="12"/>
        <v>589</v>
      </c>
      <c r="AC34" s="45">
        <f t="shared" si="12"/>
        <v>579</v>
      </c>
      <c r="AD34" s="45">
        <f t="shared" si="19"/>
        <v>579</v>
      </c>
      <c r="AE34" s="45">
        <f t="shared" si="13"/>
        <v>573</v>
      </c>
      <c r="AF34" s="45">
        <f t="shared" si="20"/>
        <v>573</v>
      </c>
      <c r="AG34" s="45">
        <f t="shared" si="14"/>
        <v>563</v>
      </c>
      <c r="AH34" s="46">
        <f t="shared" si="21"/>
        <v>573</v>
      </c>
      <c r="AI34" s="18"/>
      <c r="AJ34" s="24">
        <f t="shared" si="15"/>
        <v>0</v>
      </c>
      <c r="AK34" s="47">
        <v>1092</v>
      </c>
    </row>
    <row r="35" spans="1:37" x14ac:dyDescent="0.2">
      <c r="A35" s="67">
        <f t="shared" si="16"/>
        <v>36428</v>
      </c>
      <c r="B35" s="13">
        <v>519</v>
      </c>
      <c r="C35" s="63">
        <v>519</v>
      </c>
      <c r="D35" s="54">
        <f t="shared" si="0"/>
        <v>2005</v>
      </c>
      <c r="E35" s="37">
        <f t="shared" si="1"/>
        <v>1206</v>
      </c>
      <c r="F35" s="99">
        <f t="shared" si="2"/>
        <v>1160</v>
      </c>
      <c r="G35" s="38">
        <f t="shared" si="3"/>
        <v>0</v>
      </c>
      <c r="H35" s="38">
        <v>0</v>
      </c>
      <c r="I35" s="49">
        <f t="shared" si="3"/>
        <v>129</v>
      </c>
      <c r="J35" s="49">
        <v>127</v>
      </c>
      <c r="K35" s="38">
        <f t="shared" si="4"/>
        <v>1335</v>
      </c>
      <c r="L35" s="38">
        <f t="shared" si="4"/>
        <v>1287</v>
      </c>
      <c r="M35" s="39">
        <f t="shared" si="17"/>
        <v>1284</v>
      </c>
      <c r="N35" s="19"/>
      <c r="O35" s="41">
        <f t="shared" si="5"/>
        <v>290</v>
      </c>
      <c r="P35" s="42">
        <v>282</v>
      </c>
      <c r="Q35" s="42">
        <f t="shared" si="6"/>
        <v>0</v>
      </c>
      <c r="R35" s="42">
        <v>0</v>
      </c>
      <c r="S35" s="42">
        <f t="shared" si="7"/>
        <v>282</v>
      </c>
      <c r="T35" s="43">
        <f t="shared" si="18"/>
        <v>282</v>
      </c>
      <c r="U35" s="19"/>
      <c r="V35" s="44">
        <f t="shared" si="8"/>
        <v>589</v>
      </c>
      <c r="W35" s="45">
        <f t="shared" si="9"/>
        <v>579</v>
      </c>
      <c r="X35" s="45">
        <f t="shared" si="10"/>
        <v>573</v>
      </c>
      <c r="Y35" s="55">
        <v>563</v>
      </c>
      <c r="Z35" s="45">
        <f t="shared" si="11"/>
        <v>0</v>
      </c>
      <c r="AA35" s="50">
        <v>0</v>
      </c>
      <c r="AB35" s="45">
        <f t="shared" si="12"/>
        <v>589</v>
      </c>
      <c r="AC35" s="45">
        <f t="shared" si="12"/>
        <v>579</v>
      </c>
      <c r="AD35" s="45">
        <f t="shared" si="19"/>
        <v>579</v>
      </c>
      <c r="AE35" s="45">
        <f t="shared" si="13"/>
        <v>573</v>
      </c>
      <c r="AF35" s="45">
        <f t="shared" si="20"/>
        <v>573</v>
      </c>
      <c r="AG35" s="45">
        <f t="shared" si="14"/>
        <v>563</v>
      </c>
      <c r="AH35" s="46">
        <f t="shared" si="21"/>
        <v>573</v>
      </c>
      <c r="AI35" s="18"/>
      <c r="AJ35" s="24">
        <f t="shared" si="15"/>
        <v>0</v>
      </c>
      <c r="AK35" s="47">
        <v>1092</v>
      </c>
    </row>
    <row r="36" spans="1:37" x14ac:dyDescent="0.2">
      <c r="A36" s="67">
        <f t="shared" si="16"/>
        <v>36429</v>
      </c>
      <c r="B36" s="13">
        <v>579</v>
      </c>
      <c r="C36" s="63">
        <v>579</v>
      </c>
      <c r="D36" s="54">
        <f t="shared" si="0"/>
        <v>2065</v>
      </c>
      <c r="E36" s="37">
        <f t="shared" si="1"/>
        <v>1268</v>
      </c>
      <c r="F36" s="99">
        <f t="shared" si="2"/>
        <v>1220</v>
      </c>
      <c r="G36" s="38">
        <f t="shared" si="3"/>
        <v>0</v>
      </c>
      <c r="H36" s="38">
        <v>0</v>
      </c>
      <c r="I36" s="49">
        <f t="shared" si="3"/>
        <v>67</v>
      </c>
      <c r="J36" s="49">
        <v>66</v>
      </c>
      <c r="K36" s="38">
        <f t="shared" si="4"/>
        <v>1335</v>
      </c>
      <c r="L36" s="38">
        <f t="shared" si="4"/>
        <v>1286</v>
      </c>
      <c r="M36" s="39">
        <f t="shared" si="17"/>
        <v>1284</v>
      </c>
      <c r="N36" s="19"/>
      <c r="O36" s="41">
        <f t="shared" si="5"/>
        <v>290</v>
      </c>
      <c r="P36" s="42">
        <v>282</v>
      </c>
      <c r="Q36" s="42">
        <f t="shared" si="6"/>
        <v>0</v>
      </c>
      <c r="R36" s="42">
        <v>0</v>
      </c>
      <c r="S36" s="42">
        <f t="shared" si="7"/>
        <v>282</v>
      </c>
      <c r="T36" s="43">
        <f t="shared" si="18"/>
        <v>282</v>
      </c>
      <c r="U36" s="19"/>
      <c r="V36" s="44">
        <f t="shared" si="8"/>
        <v>589</v>
      </c>
      <c r="W36" s="45">
        <f t="shared" si="9"/>
        <v>579</v>
      </c>
      <c r="X36" s="45">
        <f t="shared" si="10"/>
        <v>573</v>
      </c>
      <c r="Y36" s="55">
        <v>563</v>
      </c>
      <c r="Z36" s="45">
        <f t="shared" si="11"/>
        <v>0</v>
      </c>
      <c r="AA36" s="50">
        <v>0</v>
      </c>
      <c r="AB36" s="45">
        <f t="shared" si="12"/>
        <v>589</v>
      </c>
      <c r="AC36" s="45">
        <f t="shared" si="12"/>
        <v>579</v>
      </c>
      <c r="AD36" s="45">
        <f t="shared" si="19"/>
        <v>579</v>
      </c>
      <c r="AE36" s="45">
        <f t="shared" si="13"/>
        <v>573</v>
      </c>
      <c r="AF36" s="45">
        <f t="shared" si="20"/>
        <v>573</v>
      </c>
      <c r="AG36" s="45">
        <f t="shared" si="14"/>
        <v>563</v>
      </c>
      <c r="AH36" s="46">
        <f t="shared" si="21"/>
        <v>573</v>
      </c>
      <c r="AI36" s="18"/>
      <c r="AJ36" s="24">
        <f t="shared" si="15"/>
        <v>0</v>
      </c>
      <c r="AK36" s="47">
        <v>1092</v>
      </c>
    </row>
    <row r="37" spans="1:37" x14ac:dyDescent="0.2">
      <c r="A37" s="67">
        <f t="shared" si="16"/>
        <v>36430</v>
      </c>
      <c r="B37" s="13">
        <v>643</v>
      </c>
      <c r="C37" s="63">
        <v>643</v>
      </c>
      <c r="D37" s="54">
        <f t="shared" si="0"/>
        <v>2129</v>
      </c>
      <c r="E37" s="37">
        <f t="shared" si="1"/>
        <v>1335</v>
      </c>
      <c r="F37" s="99">
        <f t="shared" si="2"/>
        <v>1284</v>
      </c>
      <c r="G37" s="38">
        <f t="shared" si="3"/>
        <v>0</v>
      </c>
      <c r="H37" s="38">
        <v>0</v>
      </c>
      <c r="I37" s="49">
        <f t="shared" si="3"/>
        <v>0</v>
      </c>
      <c r="J37" s="49">
        <v>0</v>
      </c>
      <c r="K37" s="38">
        <f t="shared" si="4"/>
        <v>1335</v>
      </c>
      <c r="L37" s="38">
        <f t="shared" si="4"/>
        <v>1284</v>
      </c>
      <c r="M37" s="39">
        <f t="shared" si="17"/>
        <v>1284</v>
      </c>
      <c r="N37" s="19"/>
      <c r="O37" s="41">
        <f t="shared" si="5"/>
        <v>290</v>
      </c>
      <c r="P37" s="42">
        <v>282</v>
      </c>
      <c r="Q37" s="42">
        <f t="shared" si="6"/>
        <v>0</v>
      </c>
      <c r="R37" s="42">
        <v>0</v>
      </c>
      <c r="S37" s="42">
        <f t="shared" si="7"/>
        <v>282</v>
      </c>
      <c r="T37" s="43">
        <f t="shared" si="18"/>
        <v>282</v>
      </c>
      <c r="U37" s="19"/>
      <c r="V37" s="44">
        <f t="shared" si="8"/>
        <v>589</v>
      </c>
      <c r="W37" s="45">
        <f t="shared" si="9"/>
        <v>579</v>
      </c>
      <c r="X37" s="45">
        <f t="shared" si="10"/>
        <v>573</v>
      </c>
      <c r="Y37" s="55">
        <v>563</v>
      </c>
      <c r="Z37" s="45">
        <f t="shared" si="11"/>
        <v>0</v>
      </c>
      <c r="AA37" s="50">
        <v>0</v>
      </c>
      <c r="AB37" s="45">
        <f t="shared" si="12"/>
        <v>589</v>
      </c>
      <c r="AC37" s="45">
        <f t="shared" si="12"/>
        <v>579</v>
      </c>
      <c r="AD37" s="45">
        <f t="shared" si="19"/>
        <v>579</v>
      </c>
      <c r="AE37" s="45">
        <f t="shared" si="13"/>
        <v>573</v>
      </c>
      <c r="AF37" s="45">
        <f t="shared" si="20"/>
        <v>573</v>
      </c>
      <c r="AG37" s="45">
        <f t="shared" si="14"/>
        <v>563</v>
      </c>
      <c r="AH37" s="46">
        <f t="shared" si="21"/>
        <v>573</v>
      </c>
      <c r="AI37" s="18"/>
      <c r="AJ37" s="24">
        <f t="shared" si="15"/>
        <v>0</v>
      </c>
      <c r="AK37" s="47">
        <v>1092</v>
      </c>
    </row>
    <row r="38" spans="1:37" x14ac:dyDescent="0.2">
      <c r="A38" s="67">
        <f t="shared" si="16"/>
        <v>36431</v>
      </c>
      <c r="B38" s="13">
        <v>643</v>
      </c>
      <c r="C38" s="63">
        <v>643</v>
      </c>
      <c r="D38" s="54">
        <f t="shared" si="0"/>
        <v>2129</v>
      </c>
      <c r="E38" s="37">
        <f t="shared" si="1"/>
        <v>1335</v>
      </c>
      <c r="F38" s="99">
        <f t="shared" si="2"/>
        <v>1284</v>
      </c>
      <c r="G38" s="38">
        <f t="shared" si="3"/>
        <v>0</v>
      </c>
      <c r="H38" s="38">
        <v>0</v>
      </c>
      <c r="I38" s="49">
        <f t="shared" si="3"/>
        <v>0</v>
      </c>
      <c r="J38" s="49">
        <v>0</v>
      </c>
      <c r="K38" s="38">
        <f t="shared" si="4"/>
        <v>1335</v>
      </c>
      <c r="L38" s="38">
        <f t="shared" si="4"/>
        <v>1284</v>
      </c>
      <c r="M38" s="39">
        <f t="shared" si="17"/>
        <v>1284</v>
      </c>
      <c r="N38" s="19"/>
      <c r="O38" s="41">
        <f t="shared" si="5"/>
        <v>290</v>
      </c>
      <c r="P38" s="42">
        <v>282</v>
      </c>
      <c r="Q38" s="42">
        <f t="shared" si="6"/>
        <v>0</v>
      </c>
      <c r="R38" s="42">
        <v>0</v>
      </c>
      <c r="S38" s="42">
        <f t="shared" si="7"/>
        <v>282</v>
      </c>
      <c r="T38" s="43">
        <f t="shared" si="18"/>
        <v>282</v>
      </c>
      <c r="U38" s="19"/>
      <c r="V38" s="44">
        <f t="shared" si="8"/>
        <v>589</v>
      </c>
      <c r="W38" s="45">
        <f t="shared" si="9"/>
        <v>579</v>
      </c>
      <c r="X38" s="45">
        <f t="shared" si="10"/>
        <v>573</v>
      </c>
      <c r="Y38" s="55">
        <v>563</v>
      </c>
      <c r="Z38" s="45">
        <f t="shared" si="11"/>
        <v>0</v>
      </c>
      <c r="AA38" s="50">
        <v>0</v>
      </c>
      <c r="AB38" s="45">
        <f t="shared" si="12"/>
        <v>589</v>
      </c>
      <c r="AC38" s="45">
        <f t="shared" si="12"/>
        <v>579</v>
      </c>
      <c r="AD38" s="45">
        <f t="shared" si="19"/>
        <v>579</v>
      </c>
      <c r="AE38" s="45">
        <f t="shared" si="13"/>
        <v>573</v>
      </c>
      <c r="AF38" s="45">
        <f t="shared" si="20"/>
        <v>573</v>
      </c>
      <c r="AG38" s="45">
        <f t="shared" si="14"/>
        <v>563</v>
      </c>
      <c r="AH38" s="46">
        <f t="shared" si="21"/>
        <v>573</v>
      </c>
      <c r="AI38" s="18"/>
      <c r="AJ38" s="24">
        <f t="shared" si="15"/>
        <v>0</v>
      </c>
      <c r="AK38" s="47">
        <v>1092</v>
      </c>
    </row>
    <row r="39" spans="1:37" x14ac:dyDescent="0.2">
      <c r="A39" s="67">
        <f t="shared" si="16"/>
        <v>36432</v>
      </c>
      <c r="B39" s="13">
        <v>643</v>
      </c>
      <c r="C39" s="63">
        <v>643</v>
      </c>
      <c r="D39" s="54">
        <f t="shared" si="0"/>
        <v>2129</v>
      </c>
      <c r="E39" s="37">
        <f t="shared" si="1"/>
        <v>1335</v>
      </c>
      <c r="F39" s="99">
        <f t="shared" si="2"/>
        <v>1284</v>
      </c>
      <c r="G39" s="38">
        <f t="shared" si="3"/>
        <v>0</v>
      </c>
      <c r="H39" s="38">
        <v>0</v>
      </c>
      <c r="I39" s="49">
        <f t="shared" si="3"/>
        <v>0</v>
      </c>
      <c r="J39" s="49">
        <v>0</v>
      </c>
      <c r="K39" s="38">
        <f t="shared" si="4"/>
        <v>1335</v>
      </c>
      <c r="L39" s="38">
        <f t="shared" si="4"/>
        <v>1284</v>
      </c>
      <c r="M39" s="39">
        <f t="shared" si="17"/>
        <v>1284</v>
      </c>
      <c r="N39" s="19"/>
      <c r="O39" s="41">
        <f t="shared" si="5"/>
        <v>290</v>
      </c>
      <c r="P39" s="42">
        <v>282</v>
      </c>
      <c r="Q39" s="42">
        <f t="shared" si="6"/>
        <v>0</v>
      </c>
      <c r="R39" s="42">
        <v>0</v>
      </c>
      <c r="S39" s="42">
        <f t="shared" si="7"/>
        <v>282</v>
      </c>
      <c r="T39" s="43">
        <f t="shared" si="18"/>
        <v>282</v>
      </c>
      <c r="U39" s="19"/>
      <c r="V39" s="44">
        <f t="shared" si="8"/>
        <v>589</v>
      </c>
      <c r="W39" s="45">
        <f t="shared" si="9"/>
        <v>579</v>
      </c>
      <c r="X39" s="45">
        <f t="shared" si="10"/>
        <v>573</v>
      </c>
      <c r="Y39" s="55">
        <v>563</v>
      </c>
      <c r="Z39" s="45">
        <f t="shared" si="11"/>
        <v>0</v>
      </c>
      <c r="AA39" s="50">
        <v>0</v>
      </c>
      <c r="AB39" s="45">
        <f t="shared" si="12"/>
        <v>589</v>
      </c>
      <c r="AC39" s="45">
        <f t="shared" si="12"/>
        <v>579</v>
      </c>
      <c r="AD39" s="45">
        <f t="shared" si="19"/>
        <v>579</v>
      </c>
      <c r="AE39" s="45">
        <f t="shared" si="13"/>
        <v>573</v>
      </c>
      <c r="AF39" s="45">
        <f t="shared" si="20"/>
        <v>573</v>
      </c>
      <c r="AG39" s="45">
        <f t="shared" si="14"/>
        <v>563</v>
      </c>
      <c r="AH39" s="46">
        <f t="shared" si="21"/>
        <v>573</v>
      </c>
      <c r="AI39" s="18"/>
      <c r="AJ39" s="24">
        <f t="shared" si="15"/>
        <v>0</v>
      </c>
      <c r="AK39" s="47">
        <v>1092</v>
      </c>
    </row>
    <row r="40" spans="1:37" x14ac:dyDescent="0.2">
      <c r="A40" s="67">
        <f t="shared" si="16"/>
        <v>36433</v>
      </c>
      <c r="B40" s="13">
        <v>643</v>
      </c>
      <c r="C40" s="63">
        <v>643</v>
      </c>
      <c r="D40" s="54">
        <f t="shared" si="0"/>
        <v>2129</v>
      </c>
      <c r="E40" s="37">
        <f t="shared" si="1"/>
        <v>1335</v>
      </c>
      <c r="F40" s="99">
        <f t="shared" si="2"/>
        <v>1284</v>
      </c>
      <c r="G40" s="38">
        <f t="shared" si="3"/>
        <v>0</v>
      </c>
      <c r="H40" s="38">
        <v>0</v>
      </c>
      <c r="I40" s="49">
        <f t="shared" si="3"/>
        <v>0</v>
      </c>
      <c r="J40" s="49">
        <v>0</v>
      </c>
      <c r="K40" s="38">
        <f t="shared" si="4"/>
        <v>1335</v>
      </c>
      <c r="L40" s="38">
        <f t="shared" si="4"/>
        <v>1284</v>
      </c>
      <c r="M40" s="39">
        <f t="shared" si="17"/>
        <v>1284</v>
      </c>
      <c r="N40" s="19"/>
      <c r="O40" s="41">
        <f t="shared" si="5"/>
        <v>290</v>
      </c>
      <c r="P40" s="42">
        <v>282</v>
      </c>
      <c r="Q40" s="42">
        <f t="shared" si="6"/>
        <v>0</v>
      </c>
      <c r="R40" s="42">
        <v>0</v>
      </c>
      <c r="S40" s="42">
        <f t="shared" si="7"/>
        <v>282</v>
      </c>
      <c r="T40" s="43">
        <f t="shared" si="18"/>
        <v>282</v>
      </c>
      <c r="U40" s="19"/>
      <c r="V40" s="44">
        <f t="shared" si="8"/>
        <v>589</v>
      </c>
      <c r="W40" s="45">
        <f t="shared" si="9"/>
        <v>579</v>
      </c>
      <c r="X40" s="45">
        <f t="shared" si="10"/>
        <v>573</v>
      </c>
      <c r="Y40" s="55">
        <v>563</v>
      </c>
      <c r="Z40" s="45">
        <f t="shared" si="11"/>
        <v>0</v>
      </c>
      <c r="AA40" s="50">
        <v>0</v>
      </c>
      <c r="AB40" s="45">
        <f t="shared" si="12"/>
        <v>589</v>
      </c>
      <c r="AC40" s="45">
        <f t="shared" si="12"/>
        <v>579</v>
      </c>
      <c r="AD40" s="45">
        <f t="shared" si="19"/>
        <v>579</v>
      </c>
      <c r="AE40" s="45">
        <f t="shared" si="13"/>
        <v>573</v>
      </c>
      <c r="AF40" s="45">
        <f t="shared" si="20"/>
        <v>573</v>
      </c>
      <c r="AG40" s="45">
        <f t="shared" si="14"/>
        <v>563</v>
      </c>
      <c r="AH40" s="46">
        <f t="shared" si="21"/>
        <v>573</v>
      </c>
      <c r="AI40" s="18"/>
      <c r="AJ40" s="24">
        <f t="shared" si="15"/>
        <v>0</v>
      </c>
      <c r="AK40" s="47">
        <v>1092</v>
      </c>
    </row>
    <row r="41" spans="1:37" x14ac:dyDescent="0.2">
      <c r="A41" s="67"/>
      <c r="B41" s="13">
        <v>0</v>
      </c>
      <c r="C41" s="63">
        <v>0</v>
      </c>
      <c r="D41" s="54">
        <f t="shared" si="0"/>
        <v>0</v>
      </c>
      <c r="E41" s="37">
        <f t="shared" si="1"/>
        <v>0</v>
      </c>
      <c r="F41" s="99">
        <v>0</v>
      </c>
      <c r="G41" s="38">
        <f t="shared" si="3"/>
        <v>0</v>
      </c>
      <c r="H41" s="38">
        <v>0</v>
      </c>
      <c r="I41" s="49">
        <f t="shared" si="3"/>
        <v>0</v>
      </c>
      <c r="J41" s="49">
        <v>0</v>
      </c>
      <c r="K41" s="38">
        <f t="shared" si="4"/>
        <v>0</v>
      </c>
      <c r="L41" s="38">
        <f t="shared" si="4"/>
        <v>0</v>
      </c>
      <c r="M41" s="39">
        <f t="shared" si="17"/>
        <v>1284</v>
      </c>
      <c r="N41" s="19"/>
      <c r="O41" s="41">
        <f t="shared" si="5"/>
        <v>0</v>
      </c>
      <c r="P41" s="42">
        <v>0</v>
      </c>
      <c r="Q41" s="42">
        <f>ROUND(R41/0.99,0)</f>
        <v>0</v>
      </c>
      <c r="R41" s="42">
        <v>0</v>
      </c>
      <c r="S41" s="42">
        <f>P41+R41</f>
        <v>0</v>
      </c>
      <c r="T41" s="43">
        <f>T40</f>
        <v>282</v>
      </c>
      <c r="U41" s="19"/>
      <c r="V41" s="44">
        <f t="shared" si="8"/>
        <v>0</v>
      </c>
      <c r="W41" s="45">
        <f t="shared" si="9"/>
        <v>0</v>
      </c>
      <c r="X41" s="45">
        <f t="shared" si="10"/>
        <v>0</v>
      </c>
      <c r="Y41" s="55">
        <v>0</v>
      </c>
      <c r="Z41" s="45">
        <f t="shared" si="11"/>
        <v>0</v>
      </c>
      <c r="AA41" s="50">
        <v>0</v>
      </c>
      <c r="AB41" s="45">
        <f t="shared" si="12"/>
        <v>0</v>
      </c>
      <c r="AC41" s="45">
        <f t="shared" si="12"/>
        <v>0</v>
      </c>
      <c r="AD41" s="45">
        <f>AD40</f>
        <v>579</v>
      </c>
      <c r="AE41" s="45">
        <f>X41</f>
        <v>0</v>
      </c>
      <c r="AF41" s="45">
        <f>AF40</f>
        <v>573</v>
      </c>
      <c r="AG41" s="45">
        <f>Y41</f>
        <v>0</v>
      </c>
      <c r="AH41" s="46">
        <f>AH40</f>
        <v>573</v>
      </c>
      <c r="AI41" s="18"/>
      <c r="AJ41" s="24">
        <f t="shared" si="15"/>
        <v>0</v>
      </c>
      <c r="AK41" s="47">
        <v>1092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17679</v>
      </c>
      <c r="C43" s="59">
        <f>SUM(C11:C42)</f>
        <v>17679</v>
      </c>
      <c r="D43" s="60">
        <f>SUM(D11:D42)</f>
        <v>62259</v>
      </c>
      <c r="E43" s="58"/>
      <c r="F43" s="59">
        <f>SUM(F11:F42)</f>
        <v>36909</v>
      </c>
      <c r="G43" s="59"/>
      <c r="H43" s="59">
        <f>SUM(H11:H42)</f>
        <v>0</v>
      </c>
      <c r="I43" s="59"/>
      <c r="J43" s="59">
        <f>SUM(J11:J42)</f>
        <v>1654</v>
      </c>
      <c r="K43" s="59">
        <f>SUM(K11:K42)</f>
        <v>40050</v>
      </c>
      <c r="L43" s="59">
        <f>SUM(L11:L42)</f>
        <v>38563</v>
      </c>
      <c r="M43" s="60">
        <f>SUM(M11:M42)</f>
        <v>39804</v>
      </c>
      <c r="N43" s="61"/>
      <c r="O43" s="58"/>
      <c r="P43" s="59">
        <f>SUM(P11:P42)</f>
        <v>8460</v>
      </c>
      <c r="Q43" s="59"/>
      <c r="R43" s="59">
        <f>SUM(R11:R42)</f>
        <v>0</v>
      </c>
      <c r="S43" s="59">
        <f>SUM(S11:S42)</f>
        <v>8460</v>
      </c>
      <c r="T43" s="60">
        <f>SUM(T11:T42)</f>
        <v>8742</v>
      </c>
      <c r="U43" s="61"/>
      <c r="V43" s="58">
        <f>SUM(V11:V42)</f>
        <v>17670</v>
      </c>
      <c r="W43" s="59">
        <f>SUM(W11:W42)</f>
        <v>17370</v>
      </c>
      <c r="X43" s="59">
        <f>SUM(X11:X42)</f>
        <v>17190</v>
      </c>
      <c r="Y43" s="59">
        <f>SUM(Y11:Y42)</f>
        <v>16890</v>
      </c>
      <c r="Z43" s="59"/>
      <c r="AA43" s="59">
        <f t="shared" ref="AA43:AF43" si="22">SUM(AA11:AA42)</f>
        <v>0</v>
      </c>
      <c r="AB43" s="59">
        <f t="shared" si="22"/>
        <v>17670</v>
      </c>
      <c r="AC43" s="59">
        <f t="shared" si="22"/>
        <v>17370</v>
      </c>
      <c r="AD43" s="59">
        <f t="shared" si="22"/>
        <v>17949</v>
      </c>
      <c r="AE43" s="59">
        <f t="shared" si="22"/>
        <v>17190</v>
      </c>
      <c r="AF43" s="59">
        <f t="shared" si="22"/>
        <v>17763</v>
      </c>
      <c r="AG43" s="59">
        <f>SUM(AG11:AG41)</f>
        <v>16890</v>
      </c>
      <c r="AH43" s="60">
        <f>SUM(AH11:AH41)</f>
        <v>17763</v>
      </c>
      <c r="AI43" s="57"/>
      <c r="AJ43" s="62">
        <f>SUM(AJ11:AJ42)</f>
        <v>0</v>
      </c>
      <c r="AK43" s="60">
        <f>SUM(AK11:AK42)</f>
        <v>33852</v>
      </c>
    </row>
    <row r="44" spans="1:37" x14ac:dyDescent="0.2">
      <c r="G44" s="69" t="s">
        <v>40</v>
      </c>
      <c r="H44" s="68">
        <f>H43*0.9787</f>
        <v>0</v>
      </c>
      <c r="Q44" s="69" t="s">
        <v>40</v>
      </c>
      <c r="R44" s="68">
        <f>R43*0.9787</f>
        <v>0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36404</v>
      </c>
      <c r="G46" s="73">
        <v>36433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71684</v>
      </c>
      <c r="G48" s="81">
        <f>F48+H44</f>
        <v>71684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38824</v>
      </c>
      <c r="G50" s="81">
        <f>F50+(R44+AA44)</f>
        <v>38824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110508</v>
      </c>
      <c r="G52" s="82">
        <f>SUM(G48:G51)</f>
        <v>110508</v>
      </c>
    </row>
    <row r="53" spans="3:7" ht="13.5" thickTop="1" x14ac:dyDescent="0.2">
      <c r="E53" s="69" t="s">
        <v>49</v>
      </c>
      <c r="F53" s="87">
        <v>100911</v>
      </c>
    </row>
  </sheetData>
  <pageMargins left="0.75" right="0.75" top="1" bottom="1" header="0.5" footer="0.5"/>
  <pageSetup paperSize="5" scale="4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3"/>
  <sheetViews>
    <sheetView zoomScale="7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0" sqref="A30"/>
    </sheetView>
  </sheetViews>
  <sheetFormatPr defaultRowHeight="12.75" x14ac:dyDescent="0.2"/>
  <cols>
    <col min="2" max="6" width="7.85546875" style="1" customWidth="1"/>
    <col min="7" max="7" width="8.140625" style="1" bestFit="1" customWidth="1"/>
    <col min="8" max="13" width="7.85546875" style="1" customWidth="1"/>
    <col min="14" max="14" width="1" style="1" customWidth="1"/>
    <col min="15" max="20" width="7.85546875" style="1" customWidth="1"/>
    <col min="21" max="21" width="0.85546875" style="1" customWidth="1"/>
    <col min="22" max="31" width="7.85546875" style="1" customWidth="1"/>
    <col min="32" max="34" width="8.5703125" style="1" customWidth="1"/>
    <col min="35" max="35" width="1.28515625" customWidth="1"/>
    <col min="37" max="37" width="7.85546875" style="1" customWidth="1"/>
  </cols>
  <sheetData>
    <row r="1" spans="1:37" ht="15.75" x14ac:dyDescent="0.25">
      <c r="A1" s="2" t="s">
        <v>21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24</v>
      </c>
      <c r="F5" s="14"/>
      <c r="G5" s="14"/>
      <c r="H5" s="14"/>
      <c r="I5" s="14"/>
      <c r="J5" s="14"/>
      <c r="K5" s="14"/>
      <c r="L5" s="14"/>
      <c r="M5" s="15"/>
      <c r="N5" s="19"/>
      <c r="O5" s="5" t="s">
        <v>25</v>
      </c>
      <c r="P5" s="14"/>
      <c r="Q5" s="14"/>
      <c r="R5" s="14"/>
      <c r="S5" s="14"/>
      <c r="T5" s="15"/>
      <c r="U5" s="19"/>
      <c r="V5" s="5" t="s">
        <v>26</v>
      </c>
      <c r="W5" s="33"/>
      <c r="X5" s="33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">
      <c r="A11" s="67">
        <v>36251</v>
      </c>
      <c r="B11" s="13">
        <v>921</v>
      </c>
      <c r="C11" s="14">
        <v>921</v>
      </c>
      <c r="D11" s="54">
        <f>F11+P11+Y11</f>
        <v>921</v>
      </c>
      <c r="E11" s="37">
        <f>ROUND(F11/0.962,0)</f>
        <v>957</v>
      </c>
      <c r="F11" s="38">
        <v>921</v>
      </c>
      <c r="G11" s="38">
        <f>ROUND(H11/0.984,0)</f>
        <v>108</v>
      </c>
      <c r="H11" s="38">
        <v>106</v>
      </c>
      <c r="I11" s="49">
        <f>ROUND(J11/0.984,0)</f>
        <v>0</v>
      </c>
      <c r="J11" s="49">
        <v>0</v>
      </c>
      <c r="K11" s="38">
        <f>E11+G11+I11</f>
        <v>1065</v>
      </c>
      <c r="L11" s="38">
        <f>F11+H11+J11</f>
        <v>1027</v>
      </c>
      <c r="M11" s="39">
        <v>1191</v>
      </c>
      <c r="N11" s="19"/>
      <c r="O11" s="41">
        <f>ROUND(P11/0.9737,0)</f>
        <v>0</v>
      </c>
      <c r="P11" s="42">
        <v>0</v>
      </c>
      <c r="Q11" s="42">
        <f>ROUND(R11/0.99,0)</f>
        <v>265</v>
      </c>
      <c r="R11" s="42">
        <v>262</v>
      </c>
      <c r="S11" s="42">
        <f>P11+R11</f>
        <v>262</v>
      </c>
      <c r="T11" s="43">
        <v>262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427</v>
      </c>
      <c r="AA11" s="50">
        <v>423</v>
      </c>
      <c r="AB11" s="45">
        <f>V11+Z11</f>
        <v>427</v>
      </c>
      <c r="AC11" s="45">
        <f>W11+AA11</f>
        <v>423</v>
      </c>
      <c r="AD11" s="45">
        <v>538</v>
      </c>
      <c r="AE11" s="45">
        <f>X11</f>
        <v>0</v>
      </c>
      <c r="AF11" s="45">
        <v>532</v>
      </c>
      <c r="AG11" s="45">
        <f>Y11</f>
        <v>0</v>
      </c>
      <c r="AH11" s="46">
        <v>532</v>
      </c>
      <c r="AI11" s="18"/>
      <c r="AJ11" s="24">
        <f>H11+R11+AA11</f>
        <v>791</v>
      </c>
      <c r="AK11" s="47">
        <v>887</v>
      </c>
    </row>
    <row r="12" spans="1:37" x14ac:dyDescent="0.2">
      <c r="A12" s="67">
        <f>A11+1</f>
        <v>36252</v>
      </c>
      <c r="B12" s="13">
        <v>827</v>
      </c>
      <c r="C12" s="14">
        <v>487</v>
      </c>
      <c r="D12" s="54">
        <f t="shared" ref="D12:D41" si="0">F12+P12+Y12</f>
        <v>487</v>
      </c>
      <c r="E12" s="37">
        <f t="shared" ref="E12:E41" si="1">ROUND(F12/0.962,0)</f>
        <v>506</v>
      </c>
      <c r="F12" s="38">
        <v>487</v>
      </c>
      <c r="G12" s="38">
        <f t="shared" ref="G12:I41" si="2">ROUND(H12/0.984,0)</f>
        <v>205</v>
      </c>
      <c r="H12" s="38">
        <v>202</v>
      </c>
      <c r="I12" s="49">
        <f t="shared" si="2"/>
        <v>354</v>
      </c>
      <c r="J12" s="49">
        <v>348</v>
      </c>
      <c r="K12" s="38">
        <f t="shared" ref="K12:K41" si="3">E12+G12+I12</f>
        <v>1065</v>
      </c>
      <c r="L12" s="38">
        <f t="shared" ref="L12:L41" si="4">F12+H12+J12</f>
        <v>1037</v>
      </c>
      <c r="M12" s="39">
        <v>1191</v>
      </c>
      <c r="N12" s="19"/>
      <c r="O12" s="41">
        <f t="shared" ref="O12:O41" si="5">ROUND(P12/0.9737,0)</f>
        <v>0</v>
      </c>
      <c r="P12" s="42">
        <v>0</v>
      </c>
      <c r="Q12" s="42">
        <f t="shared" ref="Q12:Q41" si="6">ROUND(R12/0.99,0)</f>
        <v>265</v>
      </c>
      <c r="R12" s="42">
        <v>262</v>
      </c>
      <c r="S12" s="42">
        <f t="shared" ref="S12:S41" si="7">P12+R12</f>
        <v>262</v>
      </c>
      <c r="T12" s="43">
        <v>262</v>
      </c>
      <c r="U12" s="19"/>
      <c r="V12" s="44">
        <f t="shared" ref="V12:V41" si="8">ROUND(W12/0.983,0)</f>
        <v>0</v>
      </c>
      <c r="W12" s="45">
        <f t="shared" ref="W12:W41" si="9">ROUND(X12/0.99,0)</f>
        <v>0</v>
      </c>
      <c r="X12" s="45">
        <f t="shared" ref="X12:X41" si="10">ROUND(Y12/0.9809,0)</f>
        <v>0</v>
      </c>
      <c r="Y12" s="55">
        <v>0</v>
      </c>
      <c r="Z12" s="45">
        <f t="shared" ref="Z12:Z41" si="11">ROUND(AA12/0.9905,0)</f>
        <v>427</v>
      </c>
      <c r="AA12" s="50">
        <v>423</v>
      </c>
      <c r="AB12" s="45">
        <f t="shared" ref="AB12:AB41" si="12">V12+Z12</f>
        <v>427</v>
      </c>
      <c r="AC12" s="45">
        <f t="shared" ref="AC12:AC41" si="13">W12+AA12</f>
        <v>423</v>
      </c>
      <c r="AD12" s="45">
        <v>538</v>
      </c>
      <c r="AE12" s="45">
        <f t="shared" ref="AE12:AE41" si="14">X12</f>
        <v>0</v>
      </c>
      <c r="AF12" s="45">
        <v>532</v>
      </c>
      <c r="AG12" s="45">
        <f t="shared" ref="AG12:AG41" si="15">Y12</f>
        <v>0</v>
      </c>
      <c r="AH12" s="46">
        <v>532</v>
      </c>
      <c r="AI12" s="18"/>
      <c r="AJ12" s="24">
        <f t="shared" ref="AJ12:AJ41" si="16">H12+R12+AA12</f>
        <v>887</v>
      </c>
      <c r="AK12" s="47">
        <v>887</v>
      </c>
    </row>
    <row r="13" spans="1:37" x14ac:dyDescent="0.2">
      <c r="A13" s="67">
        <f t="shared" ref="A13:A40" si="17">A12+1</f>
        <v>36253</v>
      </c>
      <c r="B13" s="13">
        <v>867</v>
      </c>
      <c r="C13" s="14">
        <v>511</v>
      </c>
      <c r="D13" s="54">
        <f t="shared" si="0"/>
        <v>511</v>
      </c>
      <c r="E13" s="37">
        <f t="shared" si="1"/>
        <v>531</v>
      </c>
      <c r="F13" s="38">
        <v>511</v>
      </c>
      <c r="G13" s="38">
        <f t="shared" si="2"/>
        <v>205</v>
      </c>
      <c r="H13" s="38">
        <v>202</v>
      </c>
      <c r="I13" s="49">
        <f t="shared" si="2"/>
        <v>329</v>
      </c>
      <c r="J13" s="49">
        <v>324</v>
      </c>
      <c r="K13" s="38">
        <f t="shared" si="3"/>
        <v>1065</v>
      </c>
      <c r="L13" s="38">
        <f t="shared" si="4"/>
        <v>1037</v>
      </c>
      <c r="M13" s="39">
        <v>1191</v>
      </c>
      <c r="N13" s="19"/>
      <c r="O13" s="41">
        <f t="shared" si="5"/>
        <v>0</v>
      </c>
      <c r="P13" s="42">
        <v>0</v>
      </c>
      <c r="Q13" s="42">
        <f t="shared" si="6"/>
        <v>265</v>
      </c>
      <c r="R13" s="42">
        <v>262</v>
      </c>
      <c r="S13" s="42">
        <f t="shared" si="7"/>
        <v>262</v>
      </c>
      <c r="T13" s="43">
        <v>262</v>
      </c>
      <c r="U13" s="19"/>
      <c r="V13" s="44">
        <f t="shared" si="8"/>
        <v>0</v>
      </c>
      <c r="W13" s="45">
        <f t="shared" si="9"/>
        <v>0</v>
      </c>
      <c r="X13" s="45">
        <f t="shared" si="10"/>
        <v>0</v>
      </c>
      <c r="Y13" s="55">
        <v>0</v>
      </c>
      <c r="Z13" s="45">
        <f t="shared" si="11"/>
        <v>427</v>
      </c>
      <c r="AA13" s="50">
        <v>423</v>
      </c>
      <c r="AB13" s="45">
        <f t="shared" si="12"/>
        <v>427</v>
      </c>
      <c r="AC13" s="45">
        <f t="shared" si="13"/>
        <v>423</v>
      </c>
      <c r="AD13" s="45">
        <v>538</v>
      </c>
      <c r="AE13" s="45">
        <f t="shared" si="14"/>
        <v>0</v>
      </c>
      <c r="AF13" s="45">
        <v>532</v>
      </c>
      <c r="AG13" s="45">
        <f t="shared" si="15"/>
        <v>0</v>
      </c>
      <c r="AH13" s="46">
        <v>532</v>
      </c>
      <c r="AI13" s="18"/>
      <c r="AJ13" s="24">
        <f t="shared" si="16"/>
        <v>887</v>
      </c>
      <c r="AK13" s="47">
        <v>887</v>
      </c>
    </row>
    <row r="14" spans="1:37" x14ac:dyDescent="0.2">
      <c r="A14" s="67">
        <f t="shared" si="17"/>
        <v>36254</v>
      </c>
      <c r="B14" s="13">
        <v>962</v>
      </c>
      <c r="C14" s="14">
        <v>935</v>
      </c>
      <c r="D14" s="54">
        <f t="shared" si="0"/>
        <v>935</v>
      </c>
      <c r="E14" s="37">
        <f t="shared" si="1"/>
        <v>972</v>
      </c>
      <c r="F14" s="38">
        <v>935</v>
      </c>
      <c r="G14" s="38">
        <f t="shared" si="2"/>
        <v>93</v>
      </c>
      <c r="H14" s="38">
        <v>92</v>
      </c>
      <c r="I14" s="49">
        <f t="shared" si="2"/>
        <v>0</v>
      </c>
      <c r="J14" s="49">
        <v>0</v>
      </c>
      <c r="K14" s="38">
        <f t="shared" si="3"/>
        <v>1065</v>
      </c>
      <c r="L14" s="38">
        <f t="shared" si="4"/>
        <v>1027</v>
      </c>
      <c r="M14" s="39">
        <v>1191</v>
      </c>
      <c r="N14" s="19"/>
      <c r="O14" s="41">
        <f t="shared" si="5"/>
        <v>0</v>
      </c>
      <c r="P14" s="42">
        <v>0</v>
      </c>
      <c r="Q14" s="42">
        <f t="shared" si="6"/>
        <v>265</v>
      </c>
      <c r="R14" s="42">
        <v>262</v>
      </c>
      <c r="S14" s="42">
        <f t="shared" si="7"/>
        <v>262</v>
      </c>
      <c r="T14" s="43">
        <v>262</v>
      </c>
      <c r="U14" s="19"/>
      <c r="V14" s="44">
        <f t="shared" si="8"/>
        <v>0</v>
      </c>
      <c r="W14" s="45">
        <f t="shared" si="9"/>
        <v>0</v>
      </c>
      <c r="X14" s="45">
        <f t="shared" si="10"/>
        <v>0</v>
      </c>
      <c r="Y14" s="55">
        <v>0</v>
      </c>
      <c r="Z14" s="45">
        <f t="shared" si="11"/>
        <v>427</v>
      </c>
      <c r="AA14" s="50">
        <v>423</v>
      </c>
      <c r="AB14" s="45">
        <f t="shared" si="12"/>
        <v>427</v>
      </c>
      <c r="AC14" s="45">
        <f t="shared" si="13"/>
        <v>423</v>
      </c>
      <c r="AD14" s="45">
        <v>538</v>
      </c>
      <c r="AE14" s="45">
        <f t="shared" si="14"/>
        <v>0</v>
      </c>
      <c r="AF14" s="45">
        <v>532</v>
      </c>
      <c r="AG14" s="45">
        <f t="shared" si="15"/>
        <v>0</v>
      </c>
      <c r="AH14" s="46">
        <v>532</v>
      </c>
      <c r="AI14" s="18"/>
      <c r="AJ14" s="24">
        <f t="shared" si="16"/>
        <v>777</v>
      </c>
      <c r="AK14" s="47">
        <v>887</v>
      </c>
    </row>
    <row r="15" spans="1:37" x14ac:dyDescent="0.2">
      <c r="A15" s="67">
        <f t="shared" si="17"/>
        <v>36255</v>
      </c>
      <c r="B15" s="13">
        <v>1025</v>
      </c>
      <c r="C15" s="14">
        <v>1253</v>
      </c>
      <c r="D15" s="54">
        <f t="shared" si="0"/>
        <v>1253</v>
      </c>
      <c r="E15" s="37">
        <f t="shared" si="1"/>
        <v>1065</v>
      </c>
      <c r="F15" s="40">
        <v>1025</v>
      </c>
      <c r="G15" s="38">
        <f t="shared" si="2"/>
        <v>0</v>
      </c>
      <c r="H15" s="38">
        <v>0</v>
      </c>
      <c r="I15" s="49">
        <f t="shared" si="2"/>
        <v>0</v>
      </c>
      <c r="J15" s="49">
        <v>0</v>
      </c>
      <c r="K15" s="38">
        <f t="shared" si="3"/>
        <v>1065</v>
      </c>
      <c r="L15" s="38">
        <f t="shared" si="4"/>
        <v>1025</v>
      </c>
      <c r="M15" s="39">
        <v>1191</v>
      </c>
      <c r="N15" s="19"/>
      <c r="O15" s="41">
        <f t="shared" si="5"/>
        <v>0</v>
      </c>
      <c r="P15" s="42">
        <v>0</v>
      </c>
      <c r="Q15" s="42">
        <f t="shared" si="6"/>
        <v>265</v>
      </c>
      <c r="R15" s="42">
        <v>262</v>
      </c>
      <c r="S15" s="42">
        <f t="shared" si="7"/>
        <v>262</v>
      </c>
      <c r="T15" s="43">
        <v>262</v>
      </c>
      <c r="U15" s="19"/>
      <c r="V15" s="44">
        <f t="shared" si="8"/>
        <v>238</v>
      </c>
      <c r="W15" s="45">
        <f t="shared" si="9"/>
        <v>234</v>
      </c>
      <c r="X15" s="45">
        <f t="shared" si="10"/>
        <v>232</v>
      </c>
      <c r="Y15" s="55">
        <v>228</v>
      </c>
      <c r="Z15" s="45">
        <f t="shared" si="11"/>
        <v>189</v>
      </c>
      <c r="AA15" s="50">
        <v>187</v>
      </c>
      <c r="AB15" s="45">
        <f t="shared" si="12"/>
        <v>427</v>
      </c>
      <c r="AC15" s="45">
        <f t="shared" si="13"/>
        <v>421</v>
      </c>
      <c r="AD15" s="45">
        <v>538</v>
      </c>
      <c r="AE15" s="45">
        <f t="shared" si="14"/>
        <v>232</v>
      </c>
      <c r="AF15" s="45">
        <v>532</v>
      </c>
      <c r="AG15" s="45">
        <f t="shared" si="15"/>
        <v>228</v>
      </c>
      <c r="AH15" s="46">
        <v>532</v>
      </c>
      <c r="AI15" s="18"/>
      <c r="AJ15" s="24">
        <f t="shared" si="16"/>
        <v>449</v>
      </c>
      <c r="AK15" s="47">
        <v>887</v>
      </c>
    </row>
    <row r="16" spans="1:37" x14ac:dyDescent="0.2">
      <c r="A16" s="67">
        <f t="shared" si="17"/>
        <v>36256</v>
      </c>
      <c r="B16" s="13">
        <v>1025</v>
      </c>
      <c r="C16" s="51">
        <v>1081</v>
      </c>
      <c r="D16" s="54">
        <f t="shared" si="0"/>
        <v>1081</v>
      </c>
      <c r="E16" s="37">
        <f t="shared" si="1"/>
        <v>1065</v>
      </c>
      <c r="F16" s="40">
        <v>1025</v>
      </c>
      <c r="G16" s="38">
        <f t="shared" si="2"/>
        <v>0</v>
      </c>
      <c r="H16" s="38">
        <v>0</v>
      </c>
      <c r="I16" s="49">
        <f t="shared" si="2"/>
        <v>0</v>
      </c>
      <c r="J16" s="49">
        <v>0</v>
      </c>
      <c r="K16" s="38">
        <f t="shared" si="3"/>
        <v>1065</v>
      </c>
      <c r="L16" s="38">
        <f t="shared" si="4"/>
        <v>1025</v>
      </c>
      <c r="M16" s="39">
        <v>1191</v>
      </c>
      <c r="N16" s="19"/>
      <c r="O16" s="41">
        <f t="shared" si="5"/>
        <v>0</v>
      </c>
      <c r="P16" s="42">
        <v>0</v>
      </c>
      <c r="Q16" s="42">
        <f t="shared" si="6"/>
        <v>265</v>
      </c>
      <c r="R16" s="42">
        <v>262</v>
      </c>
      <c r="S16" s="42">
        <f t="shared" si="7"/>
        <v>262</v>
      </c>
      <c r="T16" s="43">
        <v>262</v>
      </c>
      <c r="U16" s="19"/>
      <c r="V16" s="44">
        <f t="shared" si="8"/>
        <v>59</v>
      </c>
      <c r="W16" s="45">
        <f t="shared" si="9"/>
        <v>58</v>
      </c>
      <c r="X16" s="45">
        <f t="shared" si="10"/>
        <v>57</v>
      </c>
      <c r="Y16" s="55">
        <v>56</v>
      </c>
      <c r="Z16" s="45">
        <f t="shared" si="11"/>
        <v>373</v>
      </c>
      <c r="AA16" s="50">
        <v>369</v>
      </c>
      <c r="AB16" s="45">
        <f>V16+Z16+1</f>
        <v>433</v>
      </c>
      <c r="AC16" s="45">
        <f t="shared" si="13"/>
        <v>427</v>
      </c>
      <c r="AD16" s="45">
        <v>538</v>
      </c>
      <c r="AE16" s="45">
        <f t="shared" si="14"/>
        <v>57</v>
      </c>
      <c r="AF16" s="45">
        <v>532</v>
      </c>
      <c r="AG16" s="45">
        <f t="shared" si="15"/>
        <v>56</v>
      </c>
      <c r="AH16" s="46">
        <v>532</v>
      </c>
      <c r="AI16" s="18"/>
      <c r="AJ16" s="24">
        <f t="shared" si="16"/>
        <v>631</v>
      </c>
      <c r="AK16" s="47">
        <v>887</v>
      </c>
    </row>
    <row r="17" spans="1:37" x14ac:dyDescent="0.2">
      <c r="A17" s="67">
        <f t="shared" si="17"/>
        <v>36257</v>
      </c>
      <c r="B17" s="13">
        <v>1025</v>
      </c>
      <c r="C17" s="51">
        <v>620</v>
      </c>
      <c r="D17" s="54">
        <f t="shared" si="0"/>
        <v>620</v>
      </c>
      <c r="E17" s="37">
        <f t="shared" si="1"/>
        <v>644</v>
      </c>
      <c r="F17" s="40">
        <v>620</v>
      </c>
      <c r="G17" s="38">
        <f t="shared" si="2"/>
        <v>205</v>
      </c>
      <c r="H17" s="38">
        <v>202</v>
      </c>
      <c r="I17" s="49">
        <f t="shared" si="2"/>
        <v>216</v>
      </c>
      <c r="J17" s="49">
        <v>213</v>
      </c>
      <c r="K17" s="38">
        <f t="shared" si="3"/>
        <v>1065</v>
      </c>
      <c r="L17" s="38">
        <f t="shared" si="4"/>
        <v>1035</v>
      </c>
      <c r="M17" s="39">
        <v>1191</v>
      </c>
      <c r="N17" s="19"/>
      <c r="O17" s="41">
        <f t="shared" si="5"/>
        <v>0</v>
      </c>
      <c r="P17" s="42">
        <v>0</v>
      </c>
      <c r="Q17" s="42">
        <f t="shared" si="6"/>
        <v>265</v>
      </c>
      <c r="R17" s="42">
        <v>262</v>
      </c>
      <c r="S17" s="42">
        <f t="shared" si="7"/>
        <v>262</v>
      </c>
      <c r="T17" s="43">
        <v>262</v>
      </c>
      <c r="U17" s="19"/>
      <c r="V17" s="44">
        <f t="shared" si="8"/>
        <v>0</v>
      </c>
      <c r="W17" s="45">
        <f t="shared" si="9"/>
        <v>0</v>
      </c>
      <c r="X17" s="45">
        <f t="shared" si="10"/>
        <v>0</v>
      </c>
      <c r="Y17" s="55">
        <v>0</v>
      </c>
      <c r="Z17" s="45">
        <f t="shared" si="11"/>
        <v>427</v>
      </c>
      <c r="AA17" s="50">
        <v>423</v>
      </c>
      <c r="AB17" s="45">
        <f t="shared" si="12"/>
        <v>427</v>
      </c>
      <c r="AC17" s="45">
        <f t="shared" si="13"/>
        <v>423</v>
      </c>
      <c r="AD17" s="45">
        <v>538</v>
      </c>
      <c r="AE17" s="45">
        <f t="shared" si="14"/>
        <v>0</v>
      </c>
      <c r="AF17" s="45">
        <v>532</v>
      </c>
      <c r="AG17" s="45">
        <f t="shared" si="15"/>
        <v>0</v>
      </c>
      <c r="AH17" s="46">
        <v>532</v>
      </c>
      <c r="AI17" s="18"/>
      <c r="AJ17" s="24">
        <f t="shared" si="16"/>
        <v>887</v>
      </c>
      <c r="AK17" s="47">
        <v>887</v>
      </c>
    </row>
    <row r="18" spans="1:37" x14ac:dyDescent="0.2">
      <c r="A18" s="67">
        <f t="shared" si="17"/>
        <v>36258</v>
      </c>
      <c r="B18" s="13">
        <v>1025</v>
      </c>
      <c r="C18" s="51">
        <v>747</v>
      </c>
      <c r="D18" s="54">
        <f t="shared" si="0"/>
        <v>747</v>
      </c>
      <c r="E18" s="37">
        <f t="shared" si="1"/>
        <v>777</v>
      </c>
      <c r="F18" s="40">
        <v>747</v>
      </c>
      <c r="G18" s="38">
        <f t="shared" si="2"/>
        <v>205</v>
      </c>
      <c r="H18" s="38">
        <v>202</v>
      </c>
      <c r="I18" s="49">
        <f t="shared" si="2"/>
        <v>83</v>
      </c>
      <c r="J18" s="49">
        <v>82</v>
      </c>
      <c r="K18" s="38">
        <f t="shared" si="3"/>
        <v>1065</v>
      </c>
      <c r="L18" s="38">
        <f t="shared" si="4"/>
        <v>1031</v>
      </c>
      <c r="M18" s="39">
        <v>1191</v>
      </c>
      <c r="N18" s="19"/>
      <c r="O18" s="41">
        <f t="shared" si="5"/>
        <v>0</v>
      </c>
      <c r="P18" s="42">
        <v>0</v>
      </c>
      <c r="Q18" s="42">
        <f t="shared" si="6"/>
        <v>265</v>
      </c>
      <c r="R18" s="42">
        <v>262</v>
      </c>
      <c r="S18" s="42">
        <f t="shared" si="7"/>
        <v>262</v>
      </c>
      <c r="T18" s="43">
        <v>262</v>
      </c>
      <c r="U18" s="19"/>
      <c r="V18" s="44">
        <f t="shared" si="8"/>
        <v>0</v>
      </c>
      <c r="W18" s="45">
        <f t="shared" si="9"/>
        <v>0</v>
      </c>
      <c r="X18" s="45">
        <f t="shared" si="10"/>
        <v>0</v>
      </c>
      <c r="Y18" s="55">
        <v>0</v>
      </c>
      <c r="Z18" s="45">
        <f t="shared" si="11"/>
        <v>427</v>
      </c>
      <c r="AA18" s="50">
        <v>423</v>
      </c>
      <c r="AB18" s="45">
        <f t="shared" si="12"/>
        <v>427</v>
      </c>
      <c r="AC18" s="45">
        <f t="shared" si="13"/>
        <v>423</v>
      </c>
      <c r="AD18" s="45">
        <v>538</v>
      </c>
      <c r="AE18" s="45">
        <f t="shared" si="14"/>
        <v>0</v>
      </c>
      <c r="AF18" s="45">
        <v>532</v>
      </c>
      <c r="AG18" s="45">
        <f t="shared" si="15"/>
        <v>0</v>
      </c>
      <c r="AH18" s="46">
        <v>532</v>
      </c>
      <c r="AI18" s="18"/>
      <c r="AJ18" s="24">
        <f t="shared" si="16"/>
        <v>887</v>
      </c>
      <c r="AK18" s="47">
        <v>887</v>
      </c>
    </row>
    <row r="19" spans="1:37" x14ac:dyDescent="0.2">
      <c r="A19" s="67">
        <f t="shared" si="17"/>
        <v>36259</v>
      </c>
      <c r="B19" s="13">
        <v>934</v>
      </c>
      <c r="C19" s="51">
        <v>942</v>
      </c>
      <c r="D19" s="54">
        <f t="shared" si="0"/>
        <v>942</v>
      </c>
      <c r="E19" s="37">
        <f t="shared" si="1"/>
        <v>979</v>
      </c>
      <c r="F19" s="40">
        <v>942</v>
      </c>
      <c r="G19" s="38">
        <f t="shared" si="2"/>
        <v>86</v>
      </c>
      <c r="H19" s="38">
        <v>85</v>
      </c>
      <c r="I19" s="49">
        <f t="shared" si="2"/>
        <v>0</v>
      </c>
      <c r="J19" s="49">
        <v>0</v>
      </c>
      <c r="K19" s="38">
        <f t="shared" si="3"/>
        <v>1065</v>
      </c>
      <c r="L19" s="38">
        <f t="shared" si="4"/>
        <v>1027</v>
      </c>
      <c r="M19" s="39">
        <v>1191</v>
      </c>
      <c r="N19" s="19"/>
      <c r="O19" s="41">
        <f t="shared" si="5"/>
        <v>0</v>
      </c>
      <c r="P19" s="42">
        <v>0</v>
      </c>
      <c r="Q19" s="42">
        <f t="shared" si="6"/>
        <v>265</v>
      </c>
      <c r="R19" s="42">
        <v>262</v>
      </c>
      <c r="S19" s="42">
        <f t="shared" si="7"/>
        <v>262</v>
      </c>
      <c r="T19" s="43">
        <v>262</v>
      </c>
      <c r="U19" s="19"/>
      <c r="V19" s="44">
        <f t="shared" si="8"/>
        <v>0</v>
      </c>
      <c r="W19" s="45">
        <f t="shared" si="9"/>
        <v>0</v>
      </c>
      <c r="X19" s="45">
        <f t="shared" si="10"/>
        <v>0</v>
      </c>
      <c r="Y19" s="55">
        <v>0</v>
      </c>
      <c r="Z19" s="45">
        <f t="shared" si="11"/>
        <v>427</v>
      </c>
      <c r="AA19" s="50">
        <v>423</v>
      </c>
      <c r="AB19" s="45">
        <f t="shared" si="12"/>
        <v>427</v>
      </c>
      <c r="AC19" s="45">
        <f t="shared" si="13"/>
        <v>423</v>
      </c>
      <c r="AD19" s="45">
        <v>538</v>
      </c>
      <c r="AE19" s="45">
        <f t="shared" si="14"/>
        <v>0</v>
      </c>
      <c r="AF19" s="45">
        <v>532</v>
      </c>
      <c r="AG19" s="45">
        <f t="shared" si="15"/>
        <v>0</v>
      </c>
      <c r="AH19" s="46">
        <v>532</v>
      </c>
      <c r="AI19" s="18"/>
      <c r="AJ19" s="24">
        <f t="shared" si="16"/>
        <v>770</v>
      </c>
      <c r="AK19" s="47">
        <v>887</v>
      </c>
    </row>
    <row r="20" spans="1:37" x14ac:dyDescent="0.2">
      <c r="A20" s="67">
        <f t="shared" si="17"/>
        <v>36260</v>
      </c>
      <c r="B20" s="13">
        <v>867</v>
      </c>
      <c r="C20" s="51">
        <v>991</v>
      </c>
      <c r="D20" s="54">
        <f t="shared" si="0"/>
        <v>991</v>
      </c>
      <c r="E20" s="37">
        <f t="shared" si="1"/>
        <v>1030</v>
      </c>
      <c r="F20" s="40">
        <v>991</v>
      </c>
      <c r="G20" s="38">
        <f t="shared" si="2"/>
        <v>35</v>
      </c>
      <c r="H20" s="38">
        <v>34</v>
      </c>
      <c r="I20" s="49">
        <f t="shared" si="2"/>
        <v>0</v>
      </c>
      <c r="J20" s="49">
        <v>0</v>
      </c>
      <c r="K20" s="38">
        <f t="shared" si="3"/>
        <v>1065</v>
      </c>
      <c r="L20" s="38">
        <f t="shared" si="4"/>
        <v>1025</v>
      </c>
      <c r="M20" s="39">
        <v>1191</v>
      </c>
      <c r="N20" s="19"/>
      <c r="O20" s="41">
        <f t="shared" si="5"/>
        <v>0</v>
      </c>
      <c r="P20" s="42">
        <v>0</v>
      </c>
      <c r="Q20" s="42">
        <f t="shared" si="6"/>
        <v>265</v>
      </c>
      <c r="R20" s="42">
        <v>262</v>
      </c>
      <c r="S20" s="42">
        <f t="shared" si="7"/>
        <v>262</v>
      </c>
      <c r="T20" s="43">
        <v>262</v>
      </c>
      <c r="U20" s="19"/>
      <c r="V20" s="44">
        <f t="shared" si="8"/>
        <v>0</v>
      </c>
      <c r="W20" s="45">
        <f t="shared" si="9"/>
        <v>0</v>
      </c>
      <c r="X20" s="45">
        <f t="shared" si="10"/>
        <v>0</v>
      </c>
      <c r="Y20" s="55">
        <v>0</v>
      </c>
      <c r="Z20" s="45">
        <f t="shared" si="11"/>
        <v>427</v>
      </c>
      <c r="AA20" s="50">
        <v>423</v>
      </c>
      <c r="AB20" s="45">
        <f t="shared" si="12"/>
        <v>427</v>
      </c>
      <c r="AC20" s="45">
        <f t="shared" si="13"/>
        <v>423</v>
      </c>
      <c r="AD20" s="45">
        <v>538</v>
      </c>
      <c r="AE20" s="45">
        <f t="shared" si="14"/>
        <v>0</v>
      </c>
      <c r="AF20" s="45">
        <v>532</v>
      </c>
      <c r="AG20" s="45">
        <f t="shared" si="15"/>
        <v>0</v>
      </c>
      <c r="AH20" s="46">
        <v>532</v>
      </c>
      <c r="AI20" s="18"/>
      <c r="AJ20" s="24">
        <f t="shared" si="16"/>
        <v>719</v>
      </c>
      <c r="AK20" s="47">
        <v>887</v>
      </c>
    </row>
    <row r="21" spans="1:37" x14ac:dyDescent="0.2">
      <c r="A21" s="67">
        <f t="shared" si="17"/>
        <v>36261</v>
      </c>
      <c r="B21" s="13">
        <v>962</v>
      </c>
      <c r="C21" s="51">
        <v>1117</v>
      </c>
      <c r="D21" s="54">
        <f t="shared" si="0"/>
        <v>1117</v>
      </c>
      <c r="E21" s="37">
        <f t="shared" si="1"/>
        <v>1065</v>
      </c>
      <c r="F21" s="40">
        <v>1025</v>
      </c>
      <c r="G21" s="38">
        <f t="shared" si="2"/>
        <v>0</v>
      </c>
      <c r="H21" s="38">
        <v>0</v>
      </c>
      <c r="I21" s="49">
        <f t="shared" si="2"/>
        <v>0</v>
      </c>
      <c r="J21" s="49">
        <v>0</v>
      </c>
      <c r="K21" s="38">
        <f t="shared" si="3"/>
        <v>1065</v>
      </c>
      <c r="L21" s="38">
        <f t="shared" si="4"/>
        <v>1025</v>
      </c>
      <c r="M21" s="39">
        <v>1191</v>
      </c>
      <c r="N21" s="19"/>
      <c r="O21" s="41">
        <f t="shared" si="5"/>
        <v>0</v>
      </c>
      <c r="P21" s="42">
        <v>0</v>
      </c>
      <c r="Q21" s="42">
        <f t="shared" si="6"/>
        <v>22</v>
      </c>
      <c r="R21" s="56">
        <f>262-240</f>
        <v>22</v>
      </c>
      <c r="S21" s="42">
        <f t="shared" si="7"/>
        <v>22</v>
      </c>
      <c r="T21" s="43">
        <v>262</v>
      </c>
      <c r="U21" s="19"/>
      <c r="V21" s="44">
        <f t="shared" si="8"/>
        <v>97</v>
      </c>
      <c r="W21" s="45">
        <f t="shared" si="9"/>
        <v>95</v>
      </c>
      <c r="X21" s="45">
        <f t="shared" si="10"/>
        <v>94</v>
      </c>
      <c r="Y21" s="55">
        <v>92</v>
      </c>
      <c r="Z21" s="45">
        <f t="shared" si="11"/>
        <v>331</v>
      </c>
      <c r="AA21" s="50">
        <v>328</v>
      </c>
      <c r="AB21" s="45">
        <f t="shared" si="12"/>
        <v>428</v>
      </c>
      <c r="AC21" s="45">
        <f t="shared" si="13"/>
        <v>423</v>
      </c>
      <c r="AD21" s="45">
        <v>538</v>
      </c>
      <c r="AE21" s="45">
        <f t="shared" si="14"/>
        <v>94</v>
      </c>
      <c r="AF21" s="45">
        <v>532</v>
      </c>
      <c r="AG21" s="45">
        <f t="shared" si="15"/>
        <v>92</v>
      </c>
      <c r="AH21" s="46">
        <v>532</v>
      </c>
      <c r="AI21" s="18"/>
      <c r="AJ21" s="24">
        <f t="shared" si="16"/>
        <v>350</v>
      </c>
      <c r="AK21" s="47">
        <v>887</v>
      </c>
    </row>
    <row r="22" spans="1:37" x14ac:dyDescent="0.2">
      <c r="A22" s="67">
        <f t="shared" si="17"/>
        <v>36262</v>
      </c>
      <c r="B22" s="13">
        <v>1025</v>
      </c>
      <c r="C22" s="51">
        <v>1096</v>
      </c>
      <c r="D22" s="54">
        <f t="shared" si="0"/>
        <v>1096</v>
      </c>
      <c r="E22" s="37">
        <f t="shared" si="1"/>
        <v>1065</v>
      </c>
      <c r="F22" s="40">
        <v>1025</v>
      </c>
      <c r="G22" s="38">
        <f t="shared" si="2"/>
        <v>0</v>
      </c>
      <c r="H22" s="38">
        <v>0</v>
      </c>
      <c r="I22" s="49">
        <f t="shared" si="2"/>
        <v>0</v>
      </c>
      <c r="J22" s="49">
        <v>0</v>
      </c>
      <c r="K22" s="38">
        <f t="shared" si="3"/>
        <v>1065</v>
      </c>
      <c r="L22" s="38">
        <f t="shared" si="4"/>
        <v>1025</v>
      </c>
      <c r="M22" s="39">
        <v>1191</v>
      </c>
      <c r="N22" s="19"/>
      <c r="O22" s="41">
        <f t="shared" si="5"/>
        <v>0</v>
      </c>
      <c r="P22" s="42">
        <v>0</v>
      </c>
      <c r="Q22" s="42">
        <f t="shared" si="6"/>
        <v>265</v>
      </c>
      <c r="R22" s="42">
        <v>262</v>
      </c>
      <c r="S22" s="42">
        <f t="shared" si="7"/>
        <v>262</v>
      </c>
      <c r="T22" s="43">
        <v>262</v>
      </c>
      <c r="U22" s="19"/>
      <c r="V22" s="44">
        <f t="shared" si="8"/>
        <v>74</v>
      </c>
      <c r="W22" s="45">
        <f t="shared" si="9"/>
        <v>73</v>
      </c>
      <c r="X22" s="45">
        <f t="shared" si="10"/>
        <v>72</v>
      </c>
      <c r="Y22" s="55">
        <v>71</v>
      </c>
      <c r="Z22" s="45">
        <f t="shared" si="11"/>
        <v>352</v>
      </c>
      <c r="AA22" s="50">
        <v>349</v>
      </c>
      <c r="AB22" s="45">
        <f t="shared" si="12"/>
        <v>426</v>
      </c>
      <c r="AC22" s="45">
        <f t="shared" si="13"/>
        <v>422</v>
      </c>
      <c r="AD22" s="45">
        <v>538</v>
      </c>
      <c r="AE22" s="45">
        <f t="shared" si="14"/>
        <v>72</v>
      </c>
      <c r="AF22" s="45">
        <v>532</v>
      </c>
      <c r="AG22" s="45">
        <f t="shared" si="15"/>
        <v>71</v>
      </c>
      <c r="AH22" s="46">
        <v>532</v>
      </c>
      <c r="AI22" s="18"/>
      <c r="AJ22" s="24">
        <f t="shared" si="16"/>
        <v>611</v>
      </c>
      <c r="AK22" s="47">
        <v>887</v>
      </c>
    </row>
    <row r="23" spans="1:37" x14ac:dyDescent="0.2">
      <c r="A23" s="67">
        <f t="shared" si="17"/>
        <v>36263</v>
      </c>
      <c r="B23" s="13">
        <v>1025</v>
      </c>
      <c r="C23" s="51">
        <v>1104</v>
      </c>
      <c r="D23" s="54">
        <f t="shared" si="0"/>
        <v>1104</v>
      </c>
      <c r="E23" s="37">
        <f t="shared" si="1"/>
        <v>1065</v>
      </c>
      <c r="F23" s="40">
        <v>1025</v>
      </c>
      <c r="G23" s="38">
        <f t="shared" si="2"/>
        <v>0</v>
      </c>
      <c r="H23" s="38">
        <v>0</v>
      </c>
      <c r="I23" s="49">
        <f t="shared" si="2"/>
        <v>0</v>
      </c>
      <c r="J23" s="49">
        <v>0</v>
      </c>
      <c r="K23" s="38">
        <f t="shared" si="3"/>
        <v>1065</v>
      </c>
      <c r="L23" s="38">
        <f t="shared" si="4"/>
        <v>1025</v>
      </c>
      <c r="M23" s="39">
        <v>1191</v>
      </c>
      <c r="N23" s="19"/>
      <c r="O23" s="41">
        <f t="shared" si="5"/>
        <v>0</v>
      </c>
      <c r="P23" s="42">
        <v>0</v>
      </c>
      <c r="Q23" s="42">
        <f t="shared" si="6"/>
        <v>265</v>
      </c>
      <c r="R23" s="42">
        <v>262</v>
      </c>
      <c r="S23" s="42">
        <f t="shared" si="7"/>
        <v>262</v>
      </c>
      <c r="T23" s="43">
        <v>262</v>
      </c>
      <c r="U23" s="19"/>
      <c r="V23" s="44">
        <f t="shared" si="8"/>
        <v>83</v>
      </c>
      <c r="W23" s="45">
        <f t="shared" si="9"/>
        <v>82</v>
      </c>
      <c r="X23" s="45">
        <f t="shared" si="10"/>
        <v>81</v>
      </c>
      <c r="Y23" s="55">
        <v>79</v>
      </c>
      <c r="Z23" s="45">
        <f t="shared" si="11"/>
        <v>344</v>
      </c>
      <c r="AA23" s="50">
        <v>341</v>
      </c>
      <c r="AB23" s="45">
        <f t="shared" si="12"/>
        <v>427</v>
      </c>
      <c r="AC23" s="45">
        <f t="shared" si="13"/>
        <v>423</v>
      </c>
      <c r="AD23" s="45">
        <v>538</v>
      </c>
      <c r="AE23" s="45">
        <f t="shared" si="14"/>
        <v>81</v>
      </c>
      <c r="AF23" s="45">
        <v>532</v>
      </c>
      <c r="AG23" s="45">
        <f t="shared" si="15"/>
        <v>79</v>
      </c>
      <c r="AH23" s="46">
        <v>532</v>
      </c>
      <c r="AI23" s="18"/>
      <c r="AJ23" s="24">
        <f t="shared" si="16"/>
        <v>603</v>
      </c>
      <c r="AK23" s="47">
        <v>887</v>
      </c>
    </row>
    <row r="24" spans="1:37" x14ac:dyDescent="0.2">
      <c r="A24" s="67">
        <f t="shared" si="17"/>
        <v>36264</v>
      </c>
      <c r="B24" s="13">
        <v>1025</v>
      </c>
      <c r="C24" s="51">
        <v>985</v>
      </c>
      <c r="D24" s="54">
        <f t="shared" si="0"/>
        <v>985</v>
      </c>
      <c r="E24" s="37">
        <f t="shared" si="1"/>
        <v>1024</v>
      </c>
      <c r="F24" s="40">
        <v>985</v>
      </c>
      <c r="G24" s="38">
        <f t="shared" si="2"/>
        <v>41</v>
      </c>
      <c r="H24" s="38">
        <v>40</v>
      </c>
      <c r="I24" s="49">
        <f t="shared" si="2"/>
        <v>0</v>
      </c>
      <c r="J24" s="49">
        <v>0</v>
      </c>
      <c r="K24" s="38">
        <f t="shared" si="3"/>
        <v>1065</v>
      </c>
      <c r="L24" s="38">
        <f t="shared" si="4"/>
        <v>1025</v>
      </c>
      <c r="M24" s="39">
        <v>1191</v>
      </c>
      <c r="N24" s="19"/>
      <c r="O24" s="41">
        <f t="shared" si="5"/>
        <v>0</v>
      </c>
      <c r="P24" s="42">
        <v>0</v>
      </c>
      <c r="Q24" s="42">
        <f t="shared" si="6"/>
        <v>265</v>
      </c>
      <c r="R24" s="42">
        <v>262</v>
      </c>
      <c r="S24" s="42">
        <f t="shared" si="7"/>
        <v>262</v>
      </c>
      <c r="T24" s="43">
        <v>262</v>
      </c>
      <c r="U24" s="19"/>
      <c r="V24" s="44">
        <f t="shared" si="8"/>
        <v>0</v>
      </c>
      <c r="W24" s="45">
        <f t="shared" si="9"/>
        <v>0</v>
      </c>
      <c r="X24" s="45">
        <f t="shared" si="10"/>
        <v>0</v>
      </c>
      <c r="Y24" s="55">
        <v>0</v>
      </c>
      <c r="Z24" s="45">
        <f t="shared" si="11"/>
        <v>427</v>
      </c>
      <c r="AA24" s="50">
        <v>423</v>
      </c>
      <c r="AB24" s="45">
        <f t="shared" si="12"/>
        <v>427</v>
      </c>
      <c r="AC24" s="45">
        <f t="shared" si="13"/>
        <v>423</v>
      </c>
      <c r="AD24" s="45">
        <v>538</v>
      </c>
      <c r="AE24" s="45">
        <f t="shared" si="14"/>
        <v>0</v>
      </c>
      <c r="AF24" s="45">
        <v>532</v>
      </c>
      <c r="AG24" s="45">
        <f t="shared" si="15"/>
        <v>0</v>
      </c>
      <c r="AH24" s="46">
        <v>532</v>
      </c>
      <c r="AI24" s="18"/>
      <c r="AJ24" s="24">
        <f t="shared" si="16"/>
        <v>725</v>
      </c>
      <c r="AK24" s="47">
        <v>887</v>
      </c>
    </row>
    <row r="25" spans="1:37" x14ac:dyDescent="0.2">
      <c r="A25" s="67">
        <f t="shared" si="17"/>
        <v>36265</v>
      </c>
      <c r="B25" s="13">
        <v>1025</v>
      </c>
      <c r="C25" s="51">
        <v>1261</v>
      </c>
      <c r="D25" s="54">
        <f t="shared" si="0"/>
        <v>1261</v>
      </c>
      <c r="E25" s="37">
        <f t="shared" si="1"/>
        <v>1065</v>
      </c>
      <c r="F25" s="40">
        <v>1025</v>
      </c>
      <c r="G25" s="38">
        <f t="shared" si="2"/>
        <v>0</v>
      </c>
      <c r="H25" s="38">
        <v>0</v>
      </c>
      <c r="I25" s="49">
        <f t="shared" si="2"/>
        <v>0</v>
      </c>
      <c r="J25" s="49">
        <v>0</v>
      </c>
      <c r="K25" s="38">
        <f t="shared" si="3"/>
        <v>1065</v>
      </c>
      <c r="L25" s="38">
        <f t="shared" si="4"/>
        <v>1025</v>
      </c>
      <c r="M25" s="39">
        <v>1191</v>
      </c>
      <c r="N25" s="19"/>
      <c r="O25" s="41">
        <f t="shared" si="5"/>
        <v>0</v>
      </c>
      <c r="P25" s="42">
        <v>0</v>
      </c>
      <c r="Q25" s="42">
        <f t="shared" si="6"/>
        <v>265</v>
      </c>
      <c r="R25" s="42">
        <v>262</v>
      </c>
      <c r="S25" s="42">
        <f t="shared" si="7"/>
        <v>262</v>
      </c>
      <c r="T25" s="43">
        <v>262</v>
      </c>
      <c r="U25" s="19"/>
      <c r="V25" s="44">
        <f t="shared" si="8"/>
        <v>247</v>
      </c>
      <c r="W25" s="45">
        <f t="shared" si="9"/>
        <v>243</v>
      </c>
      <c r="X25" s="45">
        <f t="shared" si="10"/>
        <v>241</v>
      </c>
      <c r="Y25" s="55">
        <v>236</v>
      </c>
      <c r="Z25" s="45">
        <f t="shared" si="11"/>
        <v>180</v>
      </c>
      <c r="AA25" s="50">
        <v>178</v>
      </c>
      <c r="AB25" s="45">
        <f t="shared" si="12"/>
        <v>427</v>
      </c>
      <c r="AC25" s="45">
        <f t="shared" si="13"/>
        <v>421</v>
      </c>
      <c r="AD25" s="45">
        <v>538</v>
      </c>
      <c r="AE25" s="45">
        <f t="shared" si="14"/>
        <v>241</v>
      </c>
      <c r="AF25" s="45">
        <v>532</v>
      </c>
      <c r="AG25" s="45">
        <f t="shared" si="15"/>
        <v>236</v>
      </c>
      <c r="AH25" s="46">
        <v>532</v>
      </c>
      <c r="AI25" s="18"/>
      <c r="AJ25" s="24">
        <f t="shared" si="16"/>
        <v>440</v>
      </c>
      <c r="AK25" s="47">
        <v>887</v>
      </c>
    </row>
    <row r="26" spans="1:37" x14ac:dyDescent="0.2">
      <c r="A26" s="67">
        <f t="shared" si="17"/>
        <v>36266</v>
      </c>
      <c r="B26" s="13">
        <v>934</v>
      </c>
      <c r="C26" s="51">
        <v>1524</v>
      </c>
      <c r="D26" s="54">
        <f t="shared" si="0"/>
        <v>1524</v>
      </c>
      <c r="E26" s="37">
        <f t="shared" si="1"/>
        <v>1065</v>
      </c>
      <c r="F26" s="40">
        <v>1025</v>
      </c>
      <c r="G26" s="38">
        <f t="shared" si="2"/>
        <v>0</v>
      </c>
      <c r="H26" s="38">
        <v>0</v>
      </c>
      <c r="I26" s="49">
        <f t="shared" si="2"/>
        <v>0</v>
      </c>
      <c r="J26" s="49">
        <v>0</v>
      </c>
      <c r="K26" s="38">
        <f t="shared" si="3"/>
        <v>1065</v>
      </c>
      <c r="L26" s="38">
        <f t="shared" si="4"/>
        <v>1025</v>
      </c>
      <c r="M26" s="39">
        <v>1191</v>
      </c>
      <c r="N26" s="19"/>
      <c r="O26" s="41">
        <f t="shared" si="5"/>
        <v>93</v>
      </c>
      <c r="P26" s="42">
        <v>91</v>
      </c>
      <c r="Q26" s="42">
        <f t="shared" si="6"/>
        <v>172</v>
      </c>
      <c r="R26" s="42">
        <v>170</v>
      </c>
      <c r="S26" s="42">
        <f t="shared" si="7"/>
        <v>261</v>
      </c>
      <c r="T26" s="43">
        <v>262</v>
      </c>
      <c r="U26" s="19"/>
      <c r="V26" s="44">
        <f t="shared" si="8"/>
        <v>427</v>
      </c>
      <c r="W26" s="45">
        <f t="shared" si="9"/>
        <v>420</v>
      </c>
      <c r="X26" s="45">
        <f t="shared" si="10"/>
        <v>416</v>
      </c>
      <c r="Y26" s="55">
        <v>408</v>
      </c>
      <c r="Z26" s="45">
        <f t="shared" si="11"/>
        <v>0</v>
      </c>
      <c r="AA26" s="50">
        <v>0</v>
      </c>
      <c r="AB26" s="45">
        <f t="shared" si="12"/>
        <v>427</v>
      </c>
      <c r="AC26" s="45">
        <f t="shared" si="13"/>
        <v>420</v>
      </c>
      <c r="AD26" s="45">
        <v>538</v>
      </c>
      <c r="AE26" s="45">
        <f t="shared" si="14"/>
        <v>416</v>
      </c>
      <c r="AF26" s="45">
        <v>532</v>
      </c>
      <c r="AG26" s="45">
        <f t="shared" si="15"/>
        <v>408</v>
      </c>
      <c r="AH26" s="46">
        <v>532</v>
      </c>
      <c r="AI26" s="18"/>
      <c r="AJ26" s="24">
        <f t="shared" si="16"/>
        <v>170</v>
      </c>
      <c r="AK26" s="47">
        <v>887</v>
      </c>
    </row>
    <row r="27" spans="1:37" x14ac:dyDescent="0.2">
      <c r="A27" s="67">
        <f t="shared" si="17"/>
        <v>36267</v>
      </c>
      <c r="B27" s="13">
        <v>867</v>
      </c>
      <c r="C27" s="51">
        <v>1495</v>
      </c>
      <c r="D27" s="54">
        <f t="shared" si="0"/>
        <v>1495</v>
      </c>
      <c r="E27" s="37">
        <f t="shared" si="1"/>
        <v>1065</v>
      </c>
      <c r="F27" s="40">
        <v>1025</v>
      </c>
      <c r="G27" s="38">
        <f t="shared" si="2"/>
        <v>0</v>
      </c>
      <c r="H27" s="38">
        <v>0</v>
      </c>
      <c r="I27" s="49">
        <f t="shared" si="2"/>
        <v>0</v>
      </c>
      <c r="J27" s="49">
        <v>0</v>
      </c>
      <c r="K27" s="38">
        <f t="shared" si="3"/>
        <v>1065</v>
      </c>
      <c r="L27" s="38">
        <f t="shared" si="4"/>
        <v>1025</v>
      </c>
      <c r="M27" s="39">
        <v>1191</v>
      </c>
      <c r="N27" s="19"/>
      <c r="O27" s="41">
        <f t="shared" si="5"/>
        <v>64</v>
      </c>
      <c r="P27" s="42">
        <v>62</v>
      </c>
      <c r="Q27" s="42">
        <f t="shared" si="6"/>
        <v>202</v>
      </c>
      <c r="R27" s="42">
        <v>200</v>
      </c>
      <c r="S27" s="42">
        <f t="shared" si="7"/>
        <v>262</v>
      </c>
      <c r="T27" s="43">
        <v>262</v>
      </c>
      <c r="U27" s="19"/>
      <c r="V27" s="44">
        <f t="shared" si="8"/>
        <v>427</v>
      </c>
      <c r="W27" s="45">
        <f t="shared" si="9"/>
        <v>420</v>
      </c>
      <c r="X27" s="45">
        <f t="shared" si="10"/>
        <v>416</v>
      </c>
      <c r="Y27" s="55">
        <v>408</v>
      </c>
      <c r="Z27" s="45">
        <f t="shared" si="11"/>
        <v>0</v>
      </c>
      <c r="AA27" s="50">
        <v>0</v>
      </c>
      <c r="AB27" s="45">
        <f t="shared" si="12"/>
        <v>427</v>
      </c>
      <c r="AC27" s="45">
        <f t="shared" si="13"/>
        <v>420</v>
      </c>
      <c r="AD27" s="45">
        <v>538</v>
      </c>
      <c r="AE27" s="45">
        <f t="shared" si="14"/>
        <v>416</v>
      </c>
      <c r="AF27" s="45">
        <v>532</v>
      </c>
      <c r="AG27" s="45">
        <f t="shared" si="15"/>
        <v>408</v>
      </c>
      <c r="AH27" s="46">
        <v>532</v>
      </c>
      <c r="AI27" s="18"/>
      <c r="AJ27" s="24">
        <f t="shared" si="16"/>
        <v>200</v>
      </c>
      <c r="AK27" s="47">
        <v>887</v>
      </c>
    </row>
    <row r="28" spans="1:37" x14ac:dyDescent="0.2">
      <c r="A28" s="67">
        <f t="shared" si="17"/>
        <v>36268</v>
      </c>
      <c r="B28" s="13">
        <v>962</v>
      </c>
      <c r="C28" s="51">
        <v>1500</v>
      </c>
      <c r="D28" s="54">
        <f t="shared" si="0"/>
        <v>1500</v>
      </c>
      <c r="E28" s="37">
        <f t="shared" si="1"/>
        <v>1065</v>
      </c>
      <c r="F28" s="40">
        <v>1025</v>
      </c>
      <c r="G28" s="38">
        <f t="shared" si="2"/>
        <v>0</v>
      </c>
      <c r="H28" s="38">
        <v>0</v>
      </c>
      <c r="I28" s="49">
        <f t="shared" si="2"/>
        <v>0</v>
      </c>
      <c r="J28" s="49">
        <v>0</v>
      </c>
      <c r="K28" s="38">
        <f t="shared" si="3"/>
        <v>1065</v>
      </c>
      <c r="L28" s="38">
        <f t="shared" si="4"/>
        <v>1025</v>
      </c>
      <c r="M28" s="39">
        <v>1191</v>
      </c>
      <c r="N28" s="19"/>
      <c r="O28" s="41">
        <f t="shared" si="5"/>
        <v>69</v>
      </c>
      <c r="P28" s="42">
        <v>67</v>
      </c>
      <c r="Q28" s="42">
        <f t="shared" si="6"/>
        <v>197</v>
      </c>
      <c r="R28" s="42">
        <v>195</v>
      </c>
      <c r="S28" s="42">
        <f t="shared" si="7"/>
        <v>262</v>
      </c>
      <c r="T28" s="43">
        <v>262</v>
      </c>
      <c r="U28" s="19"/>
      <c r="V28" s="44">
        <f t="shared" si="8"/>
        <v>427</v>
      </c>
      <c r="W28" s="45">
        <f t="shared" si="9"/>
        <v>420</v>
      </c>
      <c r="X28" s="45">
        <f t="shared" si="10"/>
        <v>416</v>
      </c>
      <c r="Y28" s="55">
        <v>408</v>
      </c>
      <c r="Z28" s="45">
        <f t="shared" si="11"/>
        <v>0</v>
      </c>
      <c r="AA28" s="50">
        <v>0</v>
      </c>
      <c r="AB28" s="45">
        <f t="shared" si="12"/>
        <v>427</v>
      </c>
      <c r="AC28" s="45">
        <f t="shared" si="13"/>
        <v>420</v>
      </c>
      <c r="AD28" s="45">
        <v>538</v>
      </c>
      <c r="AE28" s="45">
        <f t="shared" si="14"/>
        <v>416</v>
      </c>
      <c r="AF28" s="45">
        <v>532</v>
      </c>
      <c r="AG28" s="45">
        <f t="shared" si="15"/>
        <v>408</v>
      </c>
      <c r="AH28" s="46">
        <v>532</v>
      </c>
      <c r="AI28" s="18"/>
      <c r="AJ28" s="24">
        <f t="shared" si="16"/>
        <v>195</v>
      </c>
      <c r="AK28" s="47">
        <v>887</v>
      </c>
    </row>
    <row r="29" spans="1:37" x14ac:dyDescent="0.2">
      <c r="A29" s="67">
        <f t="shared" si="17"/>
        <v>36269</v>
      </c>
      <c r="B29" s="13">
        <v>1025</v>
      </c>
      <c r="C29" s="51">
        <v>1472</v>
      </c>
      <c r="D29" s="54">
        <f t="shared" si="0"/>
        <v>1472</v>
      </c>
      <c r="E29" s="37">
        <f t="shared" si="1"/>
        <v>1065</v>
      </c>
      <c r="F29" s="40">
        <v>1025</v>
      </c>
      <c r="G29" s="38">
        <f t="shared" si="2"/>
        <v>0</v>
      </c>
      <c r="H29" s="38">
        <v>0</v>
      </c>
      <c r="I29" s="49">
        <f t="shared" si="2"/>
        <v>0</v>
      </c>
      <c r="J29" s="49">
        <v>0</v>
      </c>
      <c r="K29" s="38">
        <f t="shared" si="3"/>
        <v>1065</v>
      </c>
      <c r="L29" s="38">
        <f t="shared" si="4"/>
        <v>1025</v>
      </c>
      <c r="M29" s="39">
        <v>1191</v>
      </c>
      <c r="N29" s="19"/>
      <c r="O29" s="41">
        <f t="shared" si="5"/>
        <v>40</v>
      </c>
      <c r="P29" s="42">
        <v>39</v>
      </c>
      <c r="Q29" s="42">
        <f t="shared" si="6"/>
        <v>225</v>
      </c>
      <c r="R29" s="42">
        <v>223</v>
      </c>
      <c r="S29" s="42">
        <f t="shared" si="7"/>
        <v>262</v>
      </c>
      <c r="T29" s="43">
        <v>262</v>
      </c>
      <c r="U29" s="19"/>
      <c r="V29" s="44">
        <f t="shared" si="8"/>
        <v>427</v>
      </c>
      <c r="W29" s="45">
        <f t="shared" si="9"/>
        <v>420</v>
      </c>
      <c r="X29" s="45">
        <f t="shared" si="10"/>
        <v>416</v>
      </c>
      <c r="Y29" s="55">
        <v>408</v>
      </c>
      <c r="Z29" s="45">
        <f t="shared" si="11"/>
        <v>0</v>
      </c>
      <c r="AA29" s="50">
        <v>0</v>
      </c>
      <c r="AB29" s="45">
        <f t="shared" si="12"/>
        <v>427</v>
      </c>
      <c r="AC29" s="45">
        <f t="shared" si="13"/>
        <v>420</v>
      </c>
      <c r="AD29" s="45">
        <v>538</v>
      </c>
      <c r="AE29" s="45">
        <f t="shared" si="14"/>
        <v>416</v>
      </c>
      <c r="AF29" s="45">
        <v>532</v>
      </c>
      <c r="AG29" s="45">
        <f t="shared" si="15"/>
        <v>408</v>
      </c>
      <c r="AH29" s="46">
        <v>532</v>
      </c>
      <c r="AI29" s="18"/>
      <c r="AJ29" s="24">
        <f t="shared" si="16"/>
        <v>223</v>
      </c>
      <c r="AK29" s="47">
        <v>887</v>
      </c>
    </row>
    <row r="30" spans="1:37" x14ac:dyDescent="0.2">
      <c r="A30" s="67">
        <f t="shared" si="17"/>
        <v>36270</v>
      </c>
      <c r="B30" s="13">
        <v>1025</v>
      </c>
      <c r="C30" s="51">
        <v>1308</v>
      </c>
      <c r="D30" s="54">
        <f t="shared" si="0"/>
        <v>1308</v>
      </c>
      <c r="E30" s="37">
        <f t="shared" si="1"/>
        <v>1065</v>
      </c>
      <c r="F30" s="40">
        <v>1025</v>
      </c>
      <c r="G30" s="38">
        <f t="shared" si="2"/>
        <v>0</v>
      </c>
      <c r="H30" s="38">
        <v>0</v>
      </c>
      <c r="I30" s="49">
        <f t="shared" si="2"/>
        <v>0</v>
      </c>
      <c r="J30" s="49">
        <v>0</v>
      </c>
      <c r="K30" s="38">
        <f t="shared" si="3"/>
        <v>1065</v>
      </c>
      <c r="L30" s="38">
        <f t="shared" si="4"/>
        <v>1025</v>
      </c>
      <c r="M30" s="39">
        <v>1191</v>
      </c>
      <c r="N30" s="19"/>
      <c r="O30" s="41">
        <f t="shared" si="5"/>
        <v>0</v>
      </c>
      <c r="P30" s="42">
        <v>0</v>
      </c>
      <c r="Q30" s="42">
        <f t="shared" si="6"/>
        <v>265</v>
      </c>
      <c r="R30" s="42">
        <v>262</v>
      </c>
      <c r="S30" s="42">
        <f t="shared" si="7"/>
        <v>262</v>
      </c>
      <c r="T30" s="43">
        <v>262</v>
      </c>
      <c r="U30" s="19"/>
      <c r="V30" s="44">
        <f t="shared" si="8"/>
        <v>297</v>
      </c>
      <c r="W30" s="45">
        <f t="shared" si="9"/>
        <v>292</v>
      </c>
      <c r="X30" s="45">
        <f t="shared" si="10"/>
        <v>289</v>
      </c>
      <c r="Y30" s="55">
        <v>283</v>
      </c>
      <c r="Z30" s="45">
        <f t="shared" si="11"/>
        <v>131</v>
      </c>
      <c r="AA30" s="50">
        <v>130</v>
      </c>
      <c r="AB30" s="45">
        <f t="shared" si="12"/>
        <v>428</v>
      </c>
      <c r="AC30" s="45">
        <f t="shared" si="13"/>
        <v>422</v>
      </c>
      <c r="AD30" s="45">
        <v>538</v>
      </c>
      <c r="AE30" s="45">
        <f t="shared" si="14"/>
        <v>289</v>
      </c>
      <c r="AF30" s="45">
        <v>532</v>
      </c>
      <c r="AG30" s="45">
        <f t="shared" si="15"/>
        <v>283</v>
      </c>
      <c r="AH30" s="46">
        <v>532</v>
      </c>
      <c r="AI30" s="18"/>
      <c r="AJ30" s="24">
        <f t="shared" si="16"/>
        <v>392</v>
      </c>
      <c r="AK30" s="47">
        <v>887</v>
      </c>
    </row>
    <row r="31" spans="1:37" x14ac:dyDescent="0.2">
      <c r="A31" s="67">
        <f t="shared" si="17"/>
        <v>36271</v>
      </c>
      <c r="B31" s="13">
        <v>1025</v>
      </c>
      <c r="C31" s="51">
        <v>1252</v>
      </c>
      <c r="D31" s="54">
        <f t="shared" si="0"/>
        <v>1252</v>
      </c>
      <c r="E31" s="37">
        <f t="shared" si="1"/>
        <v>1065</v>
      </c>
      <c r="F31" s="40">
        <v>1025</v>
      </c>
      <c r="G31" s="38">
        <f t="shared" si="2"/>
        <v>0</v>
      </c>
      <c r="H31" s="38">
        <v>0</v>
      </c>
      <c r="I31" s="49">
        <f t="shared" si="2"/>
        <v>0</v>
      </c>
      <c r="J31" s="49">
        <v>0</v>
      </c>
      <c r="K31" s="38">
        <f t="shared" si="3"/>
        <v>1065</v>
      </c>
      <c r="L31" s="38">
        <f t="shared" si="4"/>
        <v>1025</v>
      </c>
      <c r="M31" s="39">
        <v>1191</v>
      </c>
      <c r="N31" s="19"/>
      <c r="O31" s="41">
        <f t="shared" si="5"/>
        <v>0</v>
      </c>
      <c r="P31" s="42">
        <v>0</v>
      </c>
      <c r="Q31" s="42">
        <f t="shared" si="6"/>
        <v>265</v>
      </c>
      <c r="R31" s="42">
        <v>262</v>
      </c>
      <c r="S31" s="42">
        <f t="shared" si="7"/>
        <v>262</v>
      </c>
      <c r="T31" s="43">
        <v>262</v>
      </c>
      <c r="U31" s="19"/>
      <c r="V31" s="44">
        <f t="shared" si="8"/>
        <v>237</v>
      </c>
      <c r="W31" s="45">
        <f t="shared" si="9"/>
        <v>233</v>
      </c>
      <c r="X31" s="45">
        <f t="shared" si="10"/>
        <v>231</v>
      </c>
      <c r="Y31" s="55">
        <v>227</v>
      </c>
      <c r="Z31" s="45">
        <f t="shared" si="11"/>
        <v>190</v>
      </c>
      <c r="AA31" s="50">
        <v>188</v>
      </c>
      <c r="AB31" s="45">
        <f t="shared" si="12"/>
        <v>427</v>
      </c>
      <c r="AC31" s="45">
        <f t="shared" si="13"/>
        <v>421</v>
      </c>
      <c r="AD31" s="45">
        <v>538</v>
      </c>
      <c r="AE31" s="45">
        <f t="shared" si="14"/>
        <v>231</v>
      </c>
      <c r="AF31" s="45">
        <v>532</v>
      </c>
      <c r="AG31" s="45">
        <f t="shared" si="15"/>
        <v>227</v>
      </c>
      <c r="AH31" s="46">
        <v>532</v>
      </c>
      <c r="AI31" s="18"/>
      <c r="AJ31" s="24">
        <f t="shared" si="16"/>
        <v>450</v>
      </c>
      <c r="AK31" s="47">
        <v>887</v>
      </c>
    </row>
    <row r="32" spans="1:37" x14ac:dyDescent="0.2">
      <c r="A32" s="67">
        <f t="shared" si="17"/>
        <v>36272</v>
      </c>
      <c r="B32" s="13">
        <v>1025</v>
      </c>
      <c r="C32" s="51">
        <v>1208</v>
      </c>
      <c r="D32" s="54">
        <f t="shared" si="0"/>
        <v>1208</v>
      </c>
      <c r="E32" s="37">
        <f t="shared" si="1"/>
        <v>1065</v>
      </c>
      <c r="F32" s="40">
        <v>1025</v>
      </c>
      <c r="G32" s="38">
        <f t="shared" si="2"/>
        <v>0</v>
      </c>
      <c r="H32" s="38">
        <v>0</v>
      </c>
      <c r="I32" s="49">
        <f t="shared" si="2"/>
        <v>0</v>
      </c>
      <c r="J32" s="49">
        <v>0</v>
      </c>
      <c r="K32" s="38">
        <f t="shared" si="3"/>
        <v>1065</v>
      </c>
      <c r="L32" s="38">
        <f t="shared" si="4"/>
        <v>1025</v>
      </c>
      <c r="M32" s="39">
        <v>1191</v>
      </c>
      <c r="N32" s="19"/>
      <c r="O32" s="41">
        <f t="shared" si="5"/>
        <v>0</v>
      </c>
      <c r="P32" s="42">
        <v>0</v>
      </c>
      <c r="Q32" s="42">
        <f t="shared" si="6"/>
        <v>265</v>
      </c>
      <c r="R32" s="42">
        <v>262</v>
      </c>
      <c r="S32" s="42">
        <f t="shared" si="7"/>
        <v>262</v>
      </c>
      <c r="T32" s="43">
        <v>262</v>
      </c>
      <c r="U32" s="19"/>
      <c r="V32" s="44">
        <f t="shared" si="8"/>
        <v>192</v>
      </c>
      <c r="W32" s="45">
        <f t="shared" si="9"/>
        <v>189</v>
      </c>
      <c r="X32" s="45">
        <f t="shared" si="10"/>
        <v>187</v>
      </c>
      <c r="Y32" s="55">
        <v>183</v>
      </c>
      <c r="Z32" s="45">
        <f t="shared" si="11"/>
        <v>235</v>
      </c>
      <c r="AA32" s="50">
        <v>233</v>
      </c>
      <c r="AB32" s="45">
        <f t="shared" si="12"/>
        <v>427</v>
      </c>
      <c r="AC32" s="45">
        <f t="shared" si="13"/>
        <v>422</v>
      </c>
      <c r="AD32" s="45">
        <v>538</v>
      </c>
      <c r="AE32" s="45">
        <f t="shared" si="14"/>
        <v>187</v>
      </c>
      <c r="AF32" s="45">
        <v>532</v>
      </c>
      <c r="AG32" s="45">
        <f t="shared" si="15"/>
        <v>183</v>
      </c>
      <c r="AH32" s="46">
        <v>532</v>
      </c>
      <c r="AI32" s="18"/>
      <c r="AJ32" s="24">
        <f t="shared" si="16"/>
        <v>495</v>
      </c>
      <c r="AK32" s="47">
        <v>887</v>
      </c>
    </row>
    <row r="33" spans="1:37" x14ac:dyDescent="0.2">
      <c r="A33" s="67">
        <f t="shared" si="17"/>
        <v>36273</v>
      </c>
      <c r="B33" s="13">
        <v>934</v>
      </c>
      <c r="C33" s="51">
        <v>1261</v>
      </c>
      <c r="D33" s="54">
        <f t="shared" si="0"/>
        <v>1261</v>
      </c>
      <c r="E33" s="37">
        <f t="shared" si="1"/>
        <v>1065</v>
      </c>
      <c r="F33" s="40">
        <v>1025</v>
      </c>
      <c r="G33" s="38">
        <f t="shared" si="2"/>
        <v>0</v>
      </c>
      <c r="H33" s="38">
        <v>0</v>
      </c>
      <c r="I33" s="49">
        <f t="shared" si="2"/>
        <v>0</v>
      </c>
      <c r="J33" s="49">
        <v>0</v>
      </c>
      <c r="K33" s="38">
        <f t="shared" si="3"/>
        <v>1065</v>
      </c>
      <c r="L33" s="38">
        <f t="shared" si="4"/>
        <v>1025</v>
      </c>
      <c r="M33" s="39">
        <v>1191</v>
      </c>
      <c r="N33" s="19"/>
      <c r="O33" s="41">
        <f t="shared" si="5"/>
        <v>0</v>
      </c>
      <c r="P33" s="42">
        <v>0</v>
      </c>
      <c r="Q33" s="42">
        <f t="shared" si="6"/>
        <v>265</v>
      </c>
      <c r="R33" s="42">
        <v>262</v>
      </c>
      <c r="S33" s="42">
        <f t="shared" si="7"/>
        <v>262</v>
      </c>
      <c r="T33" s="43">
        <v>262</v>
      </c>
      <c r="U33" s="19"/>
      <c r="V33" s="44">
        <f t="shared" si="8"/>
        <v>247</v>
      </c>
      <c r="W33" s="45">
        <f t="shared" si="9"/>
        <v>243</v>
      </c>
      <c r="X33" s="45">
        <f t="shared" si="10"/>
        <v>241</v>
      </c>
      <c r="Y33" s="55">
        <v>236</v>
      </c>
      <c r="Z33" s="45">
        <f t="shared" si="11"/>
        <v>180</v>
      </c>
      <c r="AA33" s="50">
        <v>178</v>
      </c>
      <c r="AB33" s="45">
        <f t="shared" si="12"/>
        <v>427</v>
      </c>
      <c r="AC33" s="45">
        <f t="shared" si="13"/>
        <v>421</v>
      </c>
      <c r="AD33" s="45">
        <v>538</v>
      </c>
      <c r="AE33" s="45">
        <f t="shared" si="14"/>
        <v>241</v>
      </c>
      <c r="AF33" s="45">
        <v>532</v>
      </c>
      <c r="AG33" s="45">
        <f t="shared" si="15"/>
        <v>236</v>
      </c>
      <c r="AH33" s="46">
        <v>532</v>
      </c>
      <c r="AI33" s="18"/>
      <c r="AJ33" s="24">
        <f t="shared" si="16"/>
        <v>440</v>
      </c>
      <c r="AK33" s="47">
        <v>887</v>
      </c>
    </row>
    <row r="34" spans="1:37" x14ac:dyDescent="0.2">
      <c r="A34" s="67">
        <f t="shared" si="17"/>
        <v>36274</v>
      </c>
      <c r="B34" s="13">
        <v>867</v>
      </c>
      <c r="C34" s="14">
        <v>1178</v>
      </c>
      <c r="D34" s="54">
        <f t="shared" si="0"/>
        <v>1178</v>
      </c>
      <c r="E34" s="37">
        <f t="shared" si="1"/>
        <v>1065</v>
      </c>
      <c r="F34" s="40">
        <v>1025</v>
      </c>
      <c r="G34" s="38">
        <f t="shared" si="2"/>
        <v>0</v>
      </c>
      <c r="H34" s="38">
        <v>0</v>
      </c>
      <c r="I34" s="49">
        <f t="shared" si="2"/>
        <v>0</v>
      </c>
      <c r="J34" s="49">
        <v>0</v>
      </c>
      <c r="K34" s="38">
        <f t="shared" si="3"/>
        <v>1065</v>
      </c>
      <c r="L34" s="38">
        <f t="shared" si="4"/>
        <v>1025</v>
      </c>
      <c r="M34" s="39">
        <v>1191</v>
      </c>
      <c r="N34" s="19"/>
      <c r="O34" s="41">
        <f t="shared" si="5"/>
        <v>0</v>
      </c>
      <c r="P34" s="42">
        <v>0</v>
      </c>
      <c r="Q34" s="42">
        <f t="shared" si="6"/>
        <v>265</v>
      </c>
      <c r="R34" s="42">
        <v>262</v>
      </c>
      <c r="S34" s="42">
        <f t="shared" si="7"/>
        <v>262</v>
      </c>
      <c r="T34" s="43">
        <v>262</v>
      </c>
      <c r="U34" s="19"/>
      <c r="V34" s="44">
        <f t="shared" si="8"/>
        <v>161</v>
      </c>
      <c r="W34" s="45">
        <f t="shared" si="9"/>
        <v>158</v>
      </c>
      <c r="X34" s="45">
        <f t="shared" si="10"/>
        <v>156</v>
      </c>
      <c r="Y34" s="55">
        <v>153</v>
      </c>
      <c r="Z34" s="45">
        <f t="shared" si="11"/>
        <v>266</v>
      </c>
      <c r="AA34" s="50">
        <v>263</v>
      </c>
      <c r="AB34" s="45">
        <f t="shared" si="12"/>
        <v>427</v>
      </c>
      <c r="AC34" s="45">
        <f t="shared" si="13"/>
        <v>421</v>
      </c>
      <c r="AD34" s="45">
        <v>538</v>
      </c>
      <c r="AE34" s="45">
        <f t="shared" si="14"/>
        <v>156</v>
      </c>
      <c r="AF34" s="45">
        <v>532</v>
      </c>
      <c r="AG34" s="45">
        <f t="shared" si="15"/>
        <v>153</v>
      </c>
      <c r="AH34" s="46">
        <v>532</v>
      </c>
      <c r="AI34" s="18"/>
      <c r="AJ34" s="24">
        <f t="shared" si="16"/>
        <v>525</v>
      </c>
      <c r="AK34" s="47">
        <v>887</v>
      </c>
    </row>
    <row r="35" spans="1:37" x14ac:dyDescent="0.2">
      <c r="A35" s="67">
        <f t="shared" si="17"/>
        <v>36275</v>
      </c>
      <c r="B35" s="13">
        <v>962</v>
      </c>
      <c r="C35" s="14">
        <v>1004</v>
      </c>
      <c r="D35" s="54">
        <f t="shared" si="0"/>
        <v>1004</v>
      </c>
      <c r="E35" s="37">
        <f t="shared" si="1"/>
        <v>1044</v>
      </c>
      <c r="F35" s="40">
        <v>1004</v>
      </c>
      <c r="G35" s="38">
        <f t="shared" si="2"/>
        <v>21</v>
      </c>
      <c r="H35" s="38">
        <v>21</v>
      </c>
      <c r="I35" s="49">
        <f t="shared" si="2"/>
        <v>0</v>
      </c>
      <c r="J35" s="49">
        <v>0</v>
      </c>
      <c r="K35" s="38">
        <f t="shared" si="3"/>
        <v>1065</v>
      </c>
      <c r="L35" s="38">
        <f t="shared" si="4"/>
        <v>1025</v>
      </c>
      <c r="M35" s="39">
        <v>1191</v>
      </c>
      <c r="N35" s="19"/>
      <c r="O35" s="41">
        <f t="shared" si="5"/>
        <v>0</v>
      </c>
      <c r="P35" s="42">
        <v>0</v>
      </c>
      <c r="Q35" s="42">
        <f t="shared" si="6"/>
        <v>265</v>
      </c>
      <c r="R35" s="42">
        <v>262</v>
      </c>
      <c r="S35" s="42">
        <f t="shared" si="7"/>
        <v>262</v>
      </c>
      <c r="T35" s="43">
        <v>262</v>
      </c>
      <c r="U35" s="19"/>
      <c r="V35" s="44">
        <f t="shared" si="8"/>
        <v>0</v>
      </c>
      <c r="W35" s="45">
        <f t="shared" si="9"/>
        <v>0</v>
      </c>
      <c r="X35" s="45">
        <f t="shared" si="10"/>
        <v>0</v>
      </c>
      <c r="Y35" s="55">
        <v>0</v>
      </c>
      <c r="Z35" s="45">
        <f t="shared" si="11"/>
        <v>427</v>
      </c>
      <c r="AA35" s="50">
        <v>423</v>
      </c>
      <c r="AB35" s="45">
        <f t="shared" si="12"/>
        <v>427</v>
      </c>
      <c r="AC35" s="45">
        <f t="shared" si="13"/>
        <v>423</v>
      </c>
      <c r="AD35" s="45">
        <v>538</v>
      </c>
      <c r="AE35" s="45">
        <f t="shared" si="14"/>
        <v>0</v>
      </c>
      <c r="AF35" s="45">
        <v>532</v>
      </c>
      <c r="AG35" s="45">
        <f t="shared" si="15"/>
        <v>0</v>
      </c>
      <c r="AH35" s="46">
        <v>532</v>
      </c>
      <c r="AI35" s="18"/>
      <c r="AJ35" s="24">
        <f t="shared" si="16"/>
        <v>706</v>
      </c>
      <c r="AK35" s="47">
        <v>887</v>
      </c>
    </row>
    <row r="36" spans="1:37" x14ac:dyDescent="0.2">
      <c r="A36" s="67">
        <f t="shared" si="17"/>
        <v>36276</v>
      </c>
      <c r="B36" s="13">
        <v>1025</v>
      </c>
      <c r="C36" s="14">
        <v>1042</v>
      </c>
      <c r="D36" s="54">
        <f t="shared" si="0"/>
        <v>1042</v>
      </c>
      <c r="E36" s="37">
        <f t="shared" si="1"/>
        <v>1065</v>
      </c>
      <c r="F36" s="40">
        <v>1025</v>
      </c>
      <c r="G36" s="38">
        <f t="shared" si="2"/>
        <v>0</v>
      </c>
      <c r="H36" s="38">
        <v>0</v>
      </c>
      <c r="I36" s="49">
        <f t="shared" si="2"/>
        <v>0</v>
      </c>
      <c r="J36" s="49">
        <v>0</v>
      </c>
      <c r="K36" s="38">
        <f t="shared" si="3"/>
        <v>1065</v>
      </c>
      <c r="L36" s="38">
        <f t="shared" si="4"/>
        <v>1025</v>
      </c>
      <c r="M36" s="39">
        <v>1191</v>
      </c>
      <c r="N36" s="19"/>
      <c r="O36" s="41">
        <f t="shared" si="5"/>
        <v>0</v>
      </c>
      <c r="P36" s="42">
        <v>0</v>
      </c>
      <c r="Q36" s="42">
        <f t="shared" si="6"/>
        <v>265</v>
      </c>
      <c r="R36" s="42">
        <v>262</v>
      </c>
      <c r="S36" s="42">
        <f t="shared" si="7"/>
        <v>262</v>
      </c>
      <c r="T36" s="43">
        <v>262</v>
      </c>
      <c r="U36" s="19"/>
      <c r="V36" s="44">
        <f t="shared" si="8"/>
        <v>17</v>
      </c>
      <c r="W36" s="45">
        <f t="shared" si="9"/>
        <v>17</v>
      </c>
      <c r="X36" s="45">
        <f t="shared" si="10"/>
        <v>17</v>
      </c>
      <c r="Y36" s="55">
        <v>17</v>
      </c>
      <c r="Z36" s="45">
        <f t="shared" si="11"/>
        <v>410</v>
      </c>
      <c r="AA36" s="50">
        <v>406</v>
      </c>
      <c r="AB36" s="45">
        <f t="shared" si="12"/>
        <v>427</v>
      </c>
      <c r="AC36" s="45">
        <f t="shared" si="13"/>
        <v>423</v>
      </c>
      <c r="AD36" s="45">
        <v>538</v>
      </c>
      <c r="AE36" s="45">
        <f t="shared" si="14"/>
        <v>17</v>
      </c>
      <c r="AF36" s="45">
        <v>532</v>
      </c>
      <c r="AG36" s="45">
        <f t="shared" si="15"/>
        <v>17</v>
      </c>
      <c r="AH36" s="46">
        <v>532</v>
      </c>
      <c r="AI36" s="18"/>
      <c r="AJ36" s="24">
        <f t="shared" si="16"/>
        <v>668</v>
      </c>
      <c r="AK36" s="47">
        <v>887</v>
      </c>
    </row>
    <row r="37" spans="1:37" x14ac:dyDescent="0.2">
      <c r="A37" s="67">
        <f t="shared" si="17"/>
        <v>36277</v>
      </c>
      <c r="B37" s="13">
        <v>1025</v>
      </c>
      <c r="C37" s="14">
        <v>1189</v>
      </c>
      <c r="D37" s="54">
        <f t="shared" si="0"/>
        <v>1189</v>
      </c>
      <c r="E37" s="37">
        <f t="shared" si="1"/>
        <v>1065</v>
      </c>
      <c r="F37" s="40">
        <v>1025</v>
      </c>
      <c r="G37" s="38">
        <f t="shared" si="2"/>
        <v>0</v>
      </c>
      <c r="H37" s="38">
        <v>0</v>
      </c>
      <c r="I37" s="49">
        <f t="shared" si="2"/>
        <v>0</v>
      </c>
      <c r="J37" s="49">
        <v>0</v>
      </c>
      <c r="K37" s="38">
        <f t="shared" si="3"/>
        <v>1065</v>
      </c>
      <c r="L37" s="38">
        <f t="shared" si="4"/>
        <v>1025</v>
      </c>
      <c r="M37" s="39">
        <v>1191</v>
      </c>
      <c r="N37" s="19"/>
      <c r="O37" s="41">
        <f t="shared" si="5"/>
        <v>0</v>
      </c>
      <c r="P37" s="42">
        <v>0</v>
      </c>
      <c r="Q37" s="42">
        <f t="shared" si="6"/>
        <v>265</v>
      </c>
      <c r="R37" s="42">
        <v>262</v>
      </c>
      <c r="S37" s="42">
        <f t="shared" si="7"/>
        <v>262</v>
      </c>
      <c r="T37" s="43">
        <v>262</v>
      </c>
      <c r="U37" s="19"/>
      <c r="V37" s="44">
        <f t="shared" si="8"/>
        <v>172</v>
      </c>
      <c r="W37" s="45">
        <f t="shared" si="9"/>
        <v>169</v>
      </c>
      <c r="X37" s="45">
        <f t="shared" si="10"/>
        <v>167</v>
      </c>
      <c r="Y37" s="55">
        <v>164</v>
      </c>
      <c r="Z37" s="45">
        <f t="shared" si="11"/>
        <v>255</v>
      </c>
      <c r="AA37" s="50">
        <v>253</v>
      </c>
      <c r="AB37" s="45">
        <f t="shared" si="12"/>
        <v>427</v>
      </c>
      <c r="AC37" s="45">
        <f t="shared" si="13"/>
        <v>422</v>
      </c>
      <c r="AD37" s="45">
        <v>538</v>
      </c>
      <c r="AE37" s="45">
        <f t="shared" si="14"/>
        <v>167</v>
      </c>
      <c r="AF37" s="45">
        <v>532</v>
      </c>
      <c r="AG37" s="45">
        <f t="shared" si="15"/>
        <v>164</v>
      </c>
      <c r="AH37" s="46">
        <v>532</v>
      </c>
      <c r="AI37" s="18"/>
      <c r="AJ37" s="24">
        <f t="shared" si="16"/>
        <v>515</v>
      </c>
      <c r="AK37" s="47">
        <v>887</v>
      </c>
    </row>
    <row r="38" spans="1:37" x14ac:dyDescent="0.2">
      <c r="A38" s="67">
        <f t="shared" si="17"/>
        <v>36278</v>
      </c>
      <c r="B38" s="13">
        <v>1025</v>
      </c>
      <c r="C38" s="51">
        <v>1181</v>
      </c>
      <c r="D38" s="54">
        <f t="shared" si="0"/>
        <v>1181</v>
      </c>
      <c r="E38" s="37">
        <f t="shared" si="1"/>
        <v>1065</v>
      </c>
      <c r="F38" s="40">
        <v>1025</v>
      </c>
      <c r="G38" s="38">
        <f t="shared" si="2"/>
        <v>0</v>
      </c>
      <c r="H38" s="38">
        <v>0</v>
      </c>
      <c r="I38" s="49">
        <f t="shared" si="2"/>
        <v>0</v>
      </c>
      <c r="J38" s="49">
        <v>0</v>
      </c>
      <c r="K38" s="38">
        <f t="shared" si="3"/>
        <v>1065</v>
      </c>
      <c r="L38" s="38">
        <f t="shared" si="4"/>
        <v>1025</v>
      </c>
      <c r="M38" s="39">
        <v>1191</v>
      </c>
      <c r="N38" s="19"/>
      <c r="O38" s="41">
        <f t="shared" si="5"/>
        <v>0</v>
      </c>
      <c r="P38" s="42">
        <v>0</v>
      </c>
      <c r="Q38" s="42">
        <f t="shared" si="6"/>
        <v>265</v>
      </c>
      <c r="R38" s="42">
        <v>262</v>
      </c>
      <c r="S38" s="42">
        <f t="shared" si="7"/>
        <v>262</v>
      </c>
      <c r="T38" s="43">
        <v>262</v>
      </c>
      <c r="U38" s="19"/>
      <c r="V38" s="44">
        <f t="shared" si="8"/>
        <v>164</v>
      </c>
      <c r="W38" s="45">
        <f t="shared" si="9"/>
        <v>161</v>
      </c>
      <c r="X38" s="45">
        <f t="shared" si="10"/>
        <v>159</v>
      </c>
      <c r="Y38" s="55">
        <v>156</v>
      </c>
      <c r="Z38" s="45">
        <f t="shared" si="11"/>
        <v>264</v>
      </c>
      <c r="AA38" s="50">
        <v>261</v>
      </c>
      <c r="AB38" s="45">
        <f t="shared" si="12"/>
        <v>428</v>
      </c>
      <c r="AC38" s="45">
        <f t="shared" si="13"/>
        <v>422</v>
      </c>
      <c r="AD38" s="45">
        <v>538</v>
      </c>
      <c r="AE38" s="45">
        <f t="shared" si="14"/>
        <v>159</v>
      </c>
      <c r="AF38" s="45">
        <v>532</v>
      </c>
      <c r="AG38" s="45">
        <f t="shared" si="15"/>
        <v>156</v>
      </c>
      <c r="AH38" s="46">
        <v>532</v>
      </c>
      <c r="AI38" s="18"/>
      <c r="AJ38" s="24">
        <f t="shared" si="16"/>
        <v>523</v>
      </c>
      <c r="AK38" s="47">
        <v>887</v>
      </c>
    </row>
    <row r="39" spans="1:37" x14ac:dyDescent="0.2">
      <c r="A39" s="67">
        <f t="shared" si="17"/>
        <v>36279</v>
      </c>
      <c r="B39" s="13">
        <v>1025</v>
      </c>
      <c r="C39" s="51">
        <v>1129</v>
      </c>
      <c r="D39" s="54">
        <f t="shared" si="0"/>
        <v>1129</v>
      </c>
      <c r="E39" s="37">
        <f t="shared" si="1"/>
        <v>1065</v>
      </c>
      <c r="F39" s="40">
        <v>1025</v>
      </c>
      <c r="G39" s="38">
        <f t="shared" si="2"/>
        <v>0</v>
      </c>
      <c r="H39" s="38">
        <v>0</v>
      </c>
      <c r="I39" s="49">
        <f t="shared" si="2"/>
        <v>0</v>
      </c>
      <c r="J39" s="49">
        <v>0</v>
      </c>
      <c r="K39" s="38">
        <f t="shared" si="3"/>
        <v>1065</v>
      </c>
      <c r="L39" s="38">
        <f t="shared" si="4"/>
        <v>1025</v>
      </c>
      <c r="M39" s="39">
        <v>1191</v>
      </c>
      <c r="N39" s="19"/>
      <c r="O39" s="41">
        <f t="shared" si="5"/>
        <v>0</v>
      </c>
      <c r="P39" s="42">
        <v>0</v>
      </c>
      <c r="Q39" s="42">
        <f t="shared" si="6"/>
        <v>265</v>
      </c>
      <c r="R39" s="42">
        <v>262</v>
      </c>
      <c r="S39" s="42">
        <f t="shared" si="7"/>
        <v>262</v>
      </c>
      <c r="T39" s="43">
        <v>262</v>
      </c>
      <c r="U39" s="19"/>
      <c r="V39" s="44">
        <f t="shared" si="8"/>
        <v>109</v>
      </c>
      <c r="W39" s="45">
        <f t="shared" si="9"/>
        <v>107</v>
      </c>
      <c r="X39" s="45">
        <f t="shared" si="10"/>
        <v>106</v>
      </c>
      <c r="Y39" s="55">
        <v>104</v>
      </c>
      <c r="Z39" s="45">
        <f t="shared" si="11"/>
        <v>318</v>
      </c>
      <c r="AA39" s="50">
        <v>315</v>
      </c>
      <c r="AB39" s="45">
        <f t="shared" si="12"/>
        <v>427</v>
      </c>
      <c r="AC39" s="45">
        <f t="shared" si="13"/>
        <v>422</v>
      </c>
      <c r="AD39" s="45">
        <v>538</v>
      </c>
      <c r="AE39" s="45">
        <f t="shared" si="14"/>
        <v>106</v>
      </c>
      <c r="AF39" s="45">
        <v>532</v>
      </c>
      <c r="AG39" s="45">
        <f t="shared" si="15"/>
        <v>104</v>
      </c>
      <c r="AH39" s="46">
        <v>532</v>
      </c>
      <c r="AI39" s="18"/>
      <c r="AJ39" s="24">
        <f t="shared" si="16"/>
        <v>577</v>
      </c>
      <c r="AK39" s="47">
        <v>887</v>
      </c>
    </row>
    <row r="40" spans="1:37" x14ac:dyDescent="0.2">
      <c r="A40" s="67">
        <f t="shared" si="17"/>
        <v>36280</v>
      </c>
      <c r="B40" s="13">
        <v>934</v>
      </c>
      <c r="C40" s="56">
        <v>909</v>
      </c>
      <c r="D40" s="54">
        <f t="shared" si="0"/>
        <v>909</v>
      </c>
      <c r="E40" s="37">
        <f t="shared" si="1"/>
        <v>945</v>
      </c>
      <c r="F40" s="40">
        <v>909</v>
      </c>
      <c r="G40" s="38">
        <f t="shared" si="2"/>
        <v>121</v>
      </c>
      <c r="H40" s="38">
        <v>119</v>
      </c>
      <c r="I40" s="49">
        <f t="shared" si="2"/>
        <v>0</v>
      </c>
      <c r="J40" s="49">
        <v>0</v>
      </c>
      <c r="K40" s="38">
        <f t="shared" si="3"/>
        <v>1066</v>
      </c>
      <c r="L40" s="38">
        <f t="shared" si="4"/>
        <v>1028</v>
      </c>
      <c r="M40" s="39">
        <v>1191</v>
      </c>
      <c r="N40" s="19"/>
      <c r="O40" s="41">
        <f t="shared" si="5"/>
        <v>0</v>
      </c>
      <c r="P40" s="42">
        <v>0</v>
      </c>
      <c r="Q40" s="42">
        <f t="shared" si="6"/>
        <v>265</v>
      </c>
      <c r="R40" s="42">
        <v>262</v>
      </c>
      <c r="S40" s="42">
        <f t="shared" si="7"/>
        <v>262</v>
      </c>
      <c r="T40" s="43">
        <v>262</v>
      </c>
      <c r="U40" s="19"/>
      <c r="V40" s="44">
        <f t="shared" si="8"/>
        <v>0</v>
      </c>
      <c r="W40" s="45">
        <f t="shared" si="9"/>
        <v>0</v>
      </c>
      <c r="X40" s="45">
        <f t="shared" si="10"/>
        <v>0</v>
      </c>
      <c r="Y40" s="55">
        <v>0</v>
      </c>
      <c r="Z40" s="45">
        <f t="shared" si="11"/>
        <v>427</v>
      </c>
      <c r="AA40" s="50">
        <v>423</v>
      </c>
      <c r="AB40" s="45">
        <f t="shared" si="12"/>
        <v>427</v>
      </c>
      <c r="AC40" s="45">
        <f t="shared" si="13"/>
        <v>423</v>
      </c>
      <c r="AD40" s="45">
        <v>538</v>
      </c>
      <c r="AE40" s="45">
        <f t="shared" si="14"/>
        <v>0</v>
      </c>
      <c r="AF40" s="45">
        <v>532</v>
      </c>
      <c r="AG40" s="45">
        <f t="shared" si="15"/>
        <v>0</v>
      </c>
      <c r="AH40" s="46">
        <v>532</v>
      </c>
      <c r="AI40" s="18"/>
      <c r="AJ40" s="24">
        <f t="shared" si="16"/>
        <v>804</v>
      </c>
      <c r="AK40" s="47">
        <v>887</v>
      </c>
    </row>
    <row r="41" spans="1:37" x14ac:dyDescent="0.2">
      <c r="A41" s="19"/>
      <c r="B41" s="13">
        <v>0</v>
      </c>
      <c r="C41" s="14"/>
      <c r="D41" s="54">
        <f t="shared" si="0"/>
        <v>0</v>
      </c>
      <c r="E41" s="37">
        <f t="shared" si="1"/>
        <v>0</v>
      </c>
      <c r="F41" s="40">
        <v>0</v>
      </c>
      <c r="G41" s="38">
        <f t="shared" si="2"/>
        <v>0</v>
      </c>
      <c r="H41" s="38">
        <v>0</v>
      </c>
      <c r="I41" s="49">
        <f t="shared" si="2"/>
        <v>0</v>
      </c>
      <c r="J41" s="49">
        <v>0</v>
      </c>
      <c r="K41" s="38">
        <f t="shared" si="3"/>
        <v>0</v>
      </c>
      <c r="L41" s="38">
        <f t="shared" si="4"/>
        <v>0</v>
      </c>
      <c r="M41" s="39">
        <v>0</v>
      </c>
      <c r="N41" s="19"/>
      <c r="O41" s="41">
        <f t="shared" si="5"/>
        <v>0</v>
      </c>
      <c r="P41" s="42">
        <v>0</v>
      </c>
      <c r="Q41" s="42">
        <f t="shared" si="6"/>
        <v>0</v>
      </c>
      <c r="R41" s="42">
        <v>0</v>
      </c>
      <c r="S41" s="42">
        <f t="shared" si="7"/>
        <v>0</v>
      </c>
      <c r="T41" s="43">
        <v>0</v>
      </c>
      <c r="U41" s="19"/>
      <c r="V41" s="44">
        <f t="shared" si="8"/>
        <v>0</v>
      </c>
      <c r="W41" s="45">
        <f t="shared" si="9"/>
        <v>0</v>
      </c>
      <c r="X41" s="45">
        <f t="shared" si="10"/>
        <v>0</v>
      </c>
      <c r="Y41" s="55">
        <v>0</v>
      </c>
      <c r="Z41" s="45">
        <f t="shared" si="11"/>
        <v>0</v>
      </c>
      <c r="AA41" s="50">
        <v>0</v>
      </c>
      <c r="AB41" s="45">
        <f t="shared" si="12"/>
        <v>0</v>
      </c>
      <c r="AC41" s="45">
        <f t="shared" si="13"/>
        <v>0</v>
      </c>
      <c r="AD41" s="45">
        <v>0</v>
      </c>
      <c r="AE41" s="45">
        <f t="shared" si="14"/>
        <v>0</v>
      </c>
      <c r="AF41" s="45">
        <v>0</v>
      </c>
      <c r="AG41" s="45">
        <f t="shared" si="15"/>
        <v>0</v>
      </c>
      <c r="AH41" s="46">
        <v>0</v>
      </c>
      <c r="AI41" s="18"/>
      <c r="AJ41" s="24">
        <f t="shared" si="16"/>
        <v>0</v>
      </c>
      <c r="AK41" s="47">
        <v>0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29200</v>
      </c>
      <c r="C43" s="59">
        <f>SUM(C11:C42)</f>
        <v>32703</v>
      </c>
      <c r="D43" s="60">
        <f>SUM(D11:D42)</f>
        <v>32703</v>
      </c>
      <c r="E43" s="58"/>
      <c r="F43" s="59">
        <f>SUM(F11:F42)</f>
        <v>28527</v>
      </c>
      <c r="G43" s="59"/>
      <c r="H43" s="59">
        <f>SUM(H11:H42)</f>
        <v>1305</v>
      </c>
      <c r="I43" s="59"/>
      <c r="J43" s="59">
        <f>SUM(J11:J42)</f>
        <v>967</v>
      </c>
      <c r="K43" s="59">
        <f>SUM(K11:K42)</f>
        <v>31951</v>
      </c>
      <c r="L43" s="59">
        <f>SUM(L11:L42)</f>
        <v>30799</v>
      </c>
      <c r="M43" s="60">
        <f>SUM(M11:M42)</f>
        <v>35730</v>
      </c>
      <c r="N43" s="61"/>
      <c r="O43" s="58"/>
      <c r="P43" s="59">
        <f>SUM(P11:P42)</f>
        <v>259</v>
      </c>
      <c r="Q43" s="59"/>
      <c r="R43" s="59">
        <f>SUM(R11:R42)</f>
        <v>7360</v>
      </c>
      <c r="S43" s="59">
        <f>SUM(S11:S42)</f>
        <v>7619</v>
      </c>
      <c r="T43" s="60">
        <f>SUM(T11:T42)</f>
        <v>7860</v>
      </c>
      <c r="U43" s="61"/>
      <c r="V43" s="58">
        <f>SUM(V11:V42)</f>
        <v>4102</v>
      </c>
      <c r="W43" s="59">
        <f>SUM(W11:W42)</f>
        <v>4034</v>
      </c>
      <c r="X43" s="59">
        <f>SUM(X11:X42)</f>
        <v>3994</v>
      </c>
      <c r="Y43" s="59">
        <f>SUM(Y11:Y42)</f>
        <v>3917</v>
      </c>
      <c r="Z43" s="59"/>
      <c r="AA43" s="59">
        <f t="shared" ref="AA43:AF43" si="18">SUM(AA11:AA42)</f>
        <v>8632</v>
      </c>
      <c r="AB43" s="59">
        <f t="shared" si="18"/>
        <v>12818</v>
      </c>
      <c r="AC43" s="59">
        <f t="shared" si="18"/>
        <v>12666</v>
      </c>
      <c r="AD43" s="59">
        <f t="shared" si="18"/>
        <v>16140</v>
      </c>
      <c r="AE43" s="59">
        <f t="shared" si="18"/>
        <v>3994</v>
      </c>
      <c r="AF43" s="59">
        <f t="shared" si="18"/>
        <v>15960</v>
      </c>
      <c r="AG43" s="59">
        <f>SUM(AG11:AG41)</f>
        <v>3917</v>
      </c>
      <c r="AH43" s="60">
        <f>SUM(AH11:AH41)</f>
        <v>15960</v>
      </c>
      <c r="AI43" s="57"/>
      <c r="AJ43" s="62">
        <f>SUM(AJ11:AJ42)</f>
        <v>17297</v>
      </c>
      <c r="AK43" s="60">
        <f>SUM(AK11:AK42)</f>
        <v>26610</v>
      </c>
    </row>
    <row r="44" spans="1:37" x14ac:dyDescent="0.2">
      <c r="G44" s="69" t="s">
        <v>40</v>
      </c>
      <c r="H44" s="68">
        <f>H43*0.9787</f>
        <v>1277.2035000000001</v>
      </c>
      <c r="Q44" s="69" t="s">
        <v>40</v>
      </c>
      <c r="R44" s="68">
        <f>R43*0.9787</f>
        <v>7203.232</v>
      </c>
      <c r="Z44" s="69" t="s">
        <v>40</v>
      </c>
      <c r="AA44" s="68">
        <f>AA43*0.9787</f>
        <v>8448.1383999999998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36251</v>
      </c>
      <c r="G46" s="73">
        <v>36280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0</v>
      </c>
      <c r="G48" s="81">
        <f>H44</f>
        <v>1277.2035000000001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0</v>
      </c>
      <c r="G50" s="81">
        <f>R44+AA44</f>
        <v>15651.3704</v>
      </c>
    </row>
    <row r="51" spans="3:7" ht="13.5" thickBot="1" x14ac:dyDescent="0.25">
      <c r="C51" s="76"/>
      <c r="D51" s="77"/>
      <c r="E51" s="77"/>
      <c r="F51" s="80"/>
      <c r="G51" s="84"/>
    </row>
    <row r="52" spans="3:7" ht="13.5" thickBot="1" x14ac:dyDescent="0.25">
      <c r="C52" s="78"/>
      <c r="D52" s="79"/>
      <c r="E52" s="83" t="s">
        <v>44</v>
      </c>
      <c r="F52" s="79"/>
      <c r="G52" s="82">
        <f>SUM(G48:G51)</f>
        <v>16928.573899999999</v>
      </c>
    </row>
    <row r="53" spans="3:7" ht="13.5" thickTop="1" x14ac:dyDescent="0.2"/>
  </sheetData>
  <printOptions gridLines="1"/>
  <pageMargins left="0.5" right="0.5" top="1" bottom="1" header="0.25" footer="0.25"/>
  <pageSetup paperSize="5" scale="5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3"/>
  <sheetViews>
    <sheetView zoomScale="75" workbookViewId="0">
      <selection activeCell="A11" sqref="A11"/>
    </sheetView>
  </sheetViews>
  <sheetFormatPr defaultRowHeight="12.75" x14ac:dyDescent="0.2"/>
  <cols>
    <col min="2" max="5" width="7.85546875" style="1" customWidth="1"/>
    <col min="6" max="6" width="8.140625" style="1" bestFit="1" customWidth="1"/>
    <col min="7" max="7" width="8.28515625" style="1" bestFit="1" customWidth="1"/>
    <col min="8" max="13" width="7.85546875" style="1" customWidth="1"/>
    <col min="14" max="14" width="1" style="1" customWidth="1"/>
    <col min="15" max="20" width="7.85546875" style="1" customWidth="1"/>
    <col min="21" max="21" width="0.85546875" style="1" customWidth="1"/>
    <col min="22" max="31" width="7.85546875" style="1" customWidth="1"/>
    <col min="32" max="34" width="8.5703125" style="1" customWidth="1"/>
    <col min="35" max="35" width="1.28515625" customWidth="1"/>
    <col min="37" max="37" width="7.85546875" style="1" customWidth="1"/>
  </cols>
  <sheetData>
    <row r="1" spans="1:37" ht="15.75" x14ac:dyDescent="0.25">
      <c r="A1" s="2" t="s">
        <v>29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24</v>
      </c>
      <c r="F5" s="14"/>
      <c r="G5" s="14"/>
      <c r="H5" s="14"/>
      <c r="I5" s="14"/>
      <c r="J5" s="14"/>
      <c r="K5" s="14"/>
      <c r="L5" s="14"/>
      <c r="M5" s="15"/>
      <c r="N5" s="19"/>
      <c r="O5" s="5" t="s">
        <v>25</v>
      </c>
      <c r="P5" s="14"/>
      <c r="Q5" s="14"/>
      <c r="R5" s="14"/>
      <c r="S5" s="14"/>
      <c r="T5" s="15"/>
      <c r="U5" s="19"/>
      <c r="V5" s="5" t="s">
        <v>26</v>
      </c>
      <c r="W5" s="33"/>
      <c r="X5" s="33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">
      <c r="A11" s="67">
        <v>36281</v>
      </c>
      <c r="B11" s="13">
        <v>751</v>
      </c>
      <c r="C11" s="63">
        <v>751</v>
      </c>
      <c r="D11" s="54">
        <f>F11+P11+Y11</f>
        <v>751</v>
      </c>
      <c r="E11" s="37">
        <f>ROUND(F11/0.962,0)</f>
        <v>781</v>
      </c>
      <c r="F11" s="40">
        <v>751</v>
      </c>
      <c r="G11" s="38">
        <f>ROUND(H11/0.984,0)</f>
        <v>720</v>
      </c>
      <c r="H11" s="38">
        <v>708</v>
      </c>
      <c r="I11" s="49">
        <f>ROUND(J11/0.984,0)</f>
        <v>0</v>
      </c>
      <c r="J11" s="49">
        <v>0</v>
      </c>
      <c r="K11" s="38">
        <f>E11+G11+I11</f>
        <v>1501</v>
      </c>
      <c r="L11" s="38">
        <f>F11+H11+J11</f>
        <v>1459</v>
      </c>
      <c r="M11" s="39">
        <v>1467</v>
      </c>
      <c r="N11" s="19"/>
      <c r="O11" s="41">
        <f>ROUND(P11/0.9737,0)</f>
        <v>0</v>
      </c>
      <c r="P11" s="42">
        <v>0</v>
      </c>
      <c r="Q11" s="42">
        <f>ROUND(R11/0.99,0)</f>
        <v>260</v>
      </c>
      <c r="R11" s="42">
        <v>257</v>
      </c>
      <c r="S11" s="42">
        <f>P11+R11</f>
        <v>257</v>
      </c>
      <c r="T11" s="43">
        <v>323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0</v>
      </c>
      <c r="AA11" s="50">
        <v>0</v>
      </c>
      <c r="AB11" s="45">
        <f>V11+Z11</f>
        <v>0</v>
      </c>
      <c r="AC11" s="45">
        <f>W11+AA11</f>
        <v>0</v>
      </c>
      <c r="AD11" s="45">
        <v>662</v>
      </c>
      <c r="AE11" s="45">
        <f>X11</f>
        <v>0</v>
      </c>
      <c r="AF11" s="45">
        <v>655</v>
      </c>
      <c r="AG11" s="45">
        <f>Y11</f>
        <v>0</v>
      </c>
      <c r="AH11" s="46">
        <v>655</v>
      </c>
      <c r="AI11" s="18"/>
      <c r="AJ11" s="24">
        <f>H11+R11+AA11</f>
        <v>965</v>
      </c>
      <c r="AK11" s="47">
        <v>1092</v>
      </c>
    </row>
    <row r="12" spans="1:37" x14ac:dyDescent="0.2">
      <c r="A12" s="67">
        <f>A11+1</f>
        <v>36282</v>
      </c>
      <c r="B12" s="13">
        <v>743</v>
      </c>
      <c r="C12" s="63">
        <v>709</v>
      </c>
      <c r="D12" s="54">
        <f t="shared" ref="D12:D41" si="0">F12+P12+Y12</f>
        <v>709</v>
      </c>
      <c r="E12" s="37">
        <f t="shared" ref="E12:E41" si="1">ROUND(F12/0.962,0)</f>
        <v>737</v>
      </c>
      <c r="F12" s="40">
        <v>709</v>
      </c>
      <c r="G12" s="38">
        <f t="shared" ref="G12:I41" si="2">ROUND(H12/0.984,0)</f>
        <v>763</v>
      </c>
      <c r="H12" s="38">
        <v>751</v>
      </c>
      <c r="I12" s="49">
        <f t="shared" si="2"/>
        <v>0</v>
      </c>
      <c r="J12" s="49">
        <v>0</v>
      </c>
      <c r="K12" s="38">
        <f t="shared" ref="K12:L41" si="3">E12+G12+I12</f>
        <v>1500</v>
      </c>
      <c r="L12" s="38">
        <f t="shared" si="3"/>
        <v>1460</v>
      </c>
      <c r="M12" s="39">
        <v>1467</v>
      </c>
      <c r="N12" s="19"/>
      <c r="O12" s="41">
        <f t="shared" ref="O12:O41" si="4">ROUND(P12/0.9737,0)</f>
        <v>0</v>
      </c>
      <c r="P12" s="42">
        <v>0</v>
      </c>
      <c r="Q12" s="42">
        <f t="shared" ref="Q12:Q41" si="5">ROUND(R12/0.99,0)</f>
        <v>260</v>
      </c>
      <c r="R12" s="42">
        <v>257</v>
      </c>
      <c r="S12" s="42">
        <f t="shared" ref="S12:S41" si="6">P12+R12</f>
        <v>257</v>
      </c>
      <c r="T12" s="43">
        <v>323</v>
      </c>
      <c r="U12" s="19"/>
      <c r="V12" s="44">
        <f t="shared" ref="V12:V41" si="7">ROUND(W12/0.983,0)</f>
        <v>0</v>
      </c>
      <c r="W12" s="45">
        <f t="shared" ref="W12:W41" si="8">ROUND(X12/0.99,0)</f>
        <v>0</v>
      </c>
      <c r="X12" s="45">
        <f t="shared" ref="X12:X41" si="9">ROUND(Y12/0.9809,0)</f>
        <v>0</v>
      </c>
      <c r="Y12" s="55">
        <v>0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0</v>
      </c>
      <c r="AC12" s="45">
        <f t="shared" si="11"/>
        <v>0</v>
      </c>
      <c r="AD12" s="45">
        <v>662</v>
      </c>
      <c r="AE12" s="45">
        <f t="shared" ref="AE12:AE41" si="12">X12</f>
        <v>0</v>
      </c>
      <c r="AF12" s="45">
        <v>655</v>
      </c>
      <c r="AG12" s="45">
        <f t="shared" ref="AG12:AG41" si="13">Y12</f>
        <v>0</v>
      </c>
      <c r="AH12" s="46">
        <v>655</v>
      </c>
      <c r="AI12" s="18"/>
      <c r="AJ12" s="24">
        <f t="shared" ref="AJ12:AJ41" si="14">H12+R12+AA12</f>
        <v>1008</v>
      </c>
      <c r="AK12" s="47">
        <v>1092</v>
      </c>
    </row>
    <row r="13" spans="1:37" x14ac:dyDescent="0.2">
      <c r="A13" s="67">
        <f t="shared" ref="A13:A41" si="15">A12+1</f>
        <v>36283</v>
      </c>
      <c r="B13" s="13">
        <v>797</v>
      </c>
      <c r="C13" s="63">
        <v>637</v>
      </c>
      <c r="D13" s="54">
        <f t="shared" si="0"/>
        <v>637</v>
      </c>
      <c r="E13" s="37">
        <f t="shared" si="1"/>
        <v>662</v>
      </c>
      <c r="F13" s="40">
        <v>637</v>
      </c>
      <c r="G13" s="38">
        <f t="shared" si="2"/>
        <v>838</v>
      </c>
      <c r="H13" s="38">
        <v>825</v>
      </c>
      <c r="I13" s="49">
        <f t="shared" si="2"/>
        <v>0</v>
      </c>
      <c r="J13" s="49">
        <v>0</v>
      </c>
      <c r="K13" s="38">
        <f t="shared" si="3"/>
        <v>1500</v>
      </c>
      <c r="L13" s="38">
        <f t="shared" si="3"/>
        <v>1462</v>
      </c>
      <c r="M13" s="39">
        <v>1467</v>
      </c>
      <c r="N13" s="19"/>
      <c r="O13" s="41">
        <f t="shared" si="4"/>
        <v>0</v>
      </c>
      <c r="P13" s="42">
        <v>0</v>
      </c>
      <c r="Q13" s="42">
        <f t="shared" si="5"/>
        <v>260</v>
      </c>
      <c r="R13" s="42">
        <v>257</v>
      </c>
      <c r="S13" s="42">
        <f t="shared" si="6"/>
        <v>257</v>
      </c>
      <c r="T13" s="43">
        <v>323</v>
      </c>
      <c r="U13" s="19"/>
      <c r="V13" s="44">
        <f t="shared" si="7"/>
        <v>0</v>
      </c>
      <c r="W13" s="45">
        <f t="shared" si="8"/>
        <v>0</v>
      </c>
      <c r="X13" s="45">
        <f t="shared" si="9"/>
        <v>0</v>
      </c>
      <c r="Y13" s="55">
        <v>0</v>
      </c>
      <c r="Z13" s="45">
        <f t="shared" si="10"/>
        <v>0</v>
      </c>
      <c r="AA13" s="50">
        <v>0</v>
      </c>
      <c r="AB13" s="45">
        <f t="shared" si="11"/>
        <v>0</v>
      </c>
      <c r="AC13" s="45">
        <f t="shared" si="11"/>
        <v>0</v>
      </c>
      <c r="AD13" s="45">
        <v>662</v>
      </c>
      <c r="AE13" s="45">
        <f t="shared" si="12"/>
        <v>0</v>
      </c>
      <c r="AF13" s="45">
        <v>655</v>
      </c>
      <c r="AG13" s="45">
        <f t="shared" si="13"/>
        <v>0</v>
      </c>
      <c r="AH13" s="46">
        <v>655</v>
      </c>
      <c r="AI13" s="18"/>
      <c r="AJ13" s="24">
        <f t="shared" si="14"/>
        <v>1082</v>
      </c>
      <c r="AK13" s="47">
        <v>1092</v>
      </c>
    </row>
    <row r="14" spans="1:37" x14ac:dyDescent="0.2">
      <c r="A14" s="67">
        <f t="shared" si="15"/>
        <v>36284</v>
      </c>
      <c r="B14" s="13">
        <v>798</v>
      </c>
      <c r="C14" s="63">
        <v>595</v>
      </c>
      <c r="D14" s="54">
        <f t="shared" si="0"/>
        <v>595</v>
      </c>
      <c r="E14" s="37">
        <f t="shared" si="1"/>
        <v>619</v>
      </c>
      <c r="F14" s="40">
        <v>595</v>
      </c>
      <c r="G14" s="38">
        <f t="shared" si="2"/>
        <v>849</v>
      </c>
      <c r="H14" s="38">
        <v>835</v>
      </c>
      <c r="I14" s="49">
        <f t="shared" si="2"/>
        <v>32</v>
      </c>
      <c r="J14" s="49">
        <v>31</v>
      </c>
      <c r="K14" s="38">
        <f t="shared" si="3"/>
        <v>1500</v>
      </c>
      <c r="L14" s="38">
        <f t="shared" si="3"/>
        <v>1461</v>
      </c>
      <c r="M14" s="39">
        <v>1467</v>
      </c>
      <c r="N14" s="19"/>
      <c r="O14" s="41">
        <f t="shared" si="4"/>
        <v>0</v>
      </c>
      <c r="P14" s="42">
        <v>0</v>
      </c>
      <c r="Q14" s="42">
        <f t="shared" si="5"/>
        <v>260</v>
      </c>
      <c r="R14" s="42">
        <v>257</v>
      </c>
      <c r="S14" s="42">
        <f t="shared" si="6"/>
        <v>257</v>
      </c>
      <c r="T14" s="43">
        <v>323</v>
      </c>
      <c r="U14" s="19"/>
      <c r="V14" s="44">
        <f t="shared" si="7"/>
        <v>0</v>
      </c>
      <c r="W14" s="45">
        <f t="shared" si="8"/>
        <v>0</v>
      </c>
      <c r="X14" s="45">
        <f t="shared" si="9"/>
        <v>0</v>
      </c>
      <c r="Y14" s="55">
        <v>0</v>
      </c>
      <c r="Z14" s="45">
        <f t="shared" si="10"/>
        <v>0</v>
      </c>
      <c r="AA14" s="50">
        <v>0</v>
      </c>
      <c r="AB14" s="45">
        <f t="shared" si="11"/>
        <v>0</v>
      </c>
      <c r="AC14" s="45">
        <f t="shared" si="11"/>
        <v>0</v>
      </c>
      <c r="AD14" s="45">
        <v>662</v>
      </c>
      <c r="AE14" s="45">
        <f t="shared" si="12"/>
        <v>0</v>
      </c>
      <c r="AF14" s="45">
        <v>655</v>
      </c>
      <c r="AG14" s="45">
        <f t="shared" si="13"/>
        <v>0</v>
      </c>
      <c r="AH14" s="46">
        <v>655</v>
      </c>
      <c r="AI14" s="18"/>
      <c r="AJ14" s="24">
        <f t="shared" si="14"/>
        <v>1092</v>
      </c>
      <c r="AK14" s="47">
        <v>1092</v>
      </c>
    </row>
    <row r="15" spans="1:37" x14ac:dyDescent="0.2">
      <c r="A15" s="67">
        <f t="shared" si="15"/>
        <v>36285</v>
      </c>
      <c r="B15" s="13">
        <v>798</v>
      </c>
      <c r="C15" s="63">
        <v>595</v>
      </c>
      <c r="D15" s="54">
        <f t="shared" si="0"/>
        <v>595</v>
      </c>
      <c r="E15" s="37">
        <f t="shared" si="1"/>
        <v>619</v>
      </c>
      <c r="F15" s="40">
        <v>595</v>
      </c>
      <c r="G15" s="38">
        <f t="shared" si="2"/>
        <v>849</v>
      </c>
      <c r="H15" s="38">
        <v>835</v>
      </c>
      <c r="I15" s="49">
        <f t="shared" si="2"/>
        <v>32</v>
      </c>
      <c r="J15" s="49">
        <v>31</v>
      </c>
      <c r="K15" s="38">
        <f t="shared" si="3"/>
        <v>1500</v>
      </c>
      <c r="L15" s="38">
        <f t="shared" si="3"/>
        <v>1461</v>
      </c>
      <c r="M15" s="39">
        <v>1467</v>
      </c>
      <c r="N15" s="19"/>
      <c r="O15" s="41">
        <f t="shared" si="4"/>
        <v>0</v>
      </c>
      <c r="P15" s="42">
        <v>0</v>
      </c>
      <c r="Q15" s="42">
        <f t="shared" si="5"/>
        <v>260</v>
      </c>
      <c r="R15" s="42">
        <v>257</v>
      </c>
      <c r="S15" s="42">
        <f t="shared" si="6"/>
        <v>257</v>
      </c>
      <c r="T15" s="43">
        <v>323</v>
      </c>
      <c r="U15" s="19"/>
      <c r="V15" s="44">
        <f t="shared" si="7"/>
        <v>0</v>
      </c>
      <c r="W15" s="45">
        <f t="shared" si="8"/>
        <v>0</v>
      </c>
      <c r="X15" s="45">
        <f t="shared" si="9"/>
        <v>0</v>
      </c>
      <c r="Y15" s="55">
        <v>0</v>
      </c>
      <c r="Z15" s="45">
        <f t="shared" si="10"/>
        <v>0</v>
      </c>
      <c r="AA15" s="50">
        <v>0</v>
      </c>
      <c r="AB15" s="45">
        <f t="shared" si="11"/>
        <v>0</v>
      </c>
      <c r="AC15" s="45">
        <f t="shared" si="11"/>
        <v>0</v>
      </c>
      <c r="AD15" s="45">
        <v>662</v>
      </c>
      <c r="AE15" s="45">
        <f t="shared" si="12"/>
        <v>0</v>
      </c>
      <c r="AF15" s="45">
        <v>655</v>
      </c>
      <c r="AG15" s="45">
        <f t="shared" si="13"/>
        <v>0</v>
      </c>
      <c r="AH15" s="46">
        <v>655</v>
      </c>
      <c r="AI15" s="18"/>
      <c r="AJ15" s="24">
        <f t="shared" si="14"/>
        <v>1092</v>
      </c>
      <c r="AK15" s="47">
        <v>1092</v>
      </c>
    </row>
    <row r="16" spans="1:37" x14ac:dyDescent="0.2">
      <c r="A16" s="67">
        <f t="shared" si="15"/>
        <v>36286</v>
      </c>
      <c r="B16" s="13">
        <v>798</v>
      </c>
      <c r="C16" s="63">
        <v>623</v>
      </c>
      <c r="D16" s="54">
        <f t="shared" si="0"/>
        <v>623</v>
      </c>
      <c r="E16" s="37">
        <f t="shared" si="1"/>
        <v>648</v>
      </c>
      <c r="F16" s="40">
        <v>623</v>
      </c>
      <c r="G16" s="38">
        <f t="shared" si="2"/>
        <v>849</v>
      </c>
      <c r="H16" s="38">
        <v>835</v>
      </c>
      <c r="I16" s="49">
        <f t="shared" si="2"/>
        <v>3</v>
      </c>
      <c r="J16" s="49">
        <v>3</v>
      </c>
      <c r="K16" s="38">
        <f t="shared" si="3"/>
        <v>1500</v>
      </c>
      <c r="L16" s="38">
        <f t="shared" si="3"/>
        <v>1461</v>
      </c>
      <c r="M16" s="39">
        <v>1467</v>
      </c>
      <c r="N16" s="19"/>
      <c r="O16" s="41">
        <f t="shared" si="4"/>
        <v>0</v>
      </c>
      <c r="P16" s="42">
        <v>0</v>
      </c>
      <c r="Q16" s="42">
        <f t="shared" si="5"/>
        <v>260</v>
      </c>
      <c r="R16" s="42">
        <v>257</v>
      </c>
      <c r="S16" s="42">
        <f t="shared" si="6"/>
        <v>257</v>
      </c>
      <c r="T16" s="43">
        <v>323</v>
      </c>
      <c r="U16" s="19"/>
      <c r="V16" s="44">
        <f t="shared" si="7"/>
        <v>0</v>
      </c>
      <c r="W16" s="45">
        <f t="shared" si="8"/>
        <v>0</v>
      </c>
      <c r="X16" s="45">
        <f t="shared" si="9"/>
        <v>0</v>
      </c>
      <c r="Y16" s="55">
        <v>0</v>
      </c>
      <c r="Z16" s="45">
        <f t="shared" si="10"/>
        <v>0</v>
      </c>
      <c r="AA16" s="50">
        <v>0</v>
      </c>
      <c r="AB16" s="45">
        <f>V16+Z16</f>
        <v>0</v>
      </c>
      <c r="AC16" s="45">
        <f t="shared" si="11"/>
        <v>0</v>
      </c>
      <c r="AD16" s="45">
        <v>662</v>
      </c>
      <c r="AE16" s="45">
        <f t="shared" si="12"/>
        <v>0</v>
      </c>
      <c r="AF16" s="45">
        <v>655</v>
      </c>
      <c r="AG16" s="45">
        <f t="shared" si="13"/>
        <v>0</v>
      </c>
      <c r="AH16" s="46">
        <v>655</v>
      </c>
      <c r="AI16" s="18"/>
      <c r="AJ16" s="24">
        <f t="shared" si="14"/>
        <v>1092</v>
      </c>
      <c r="AK16" s="47">
        <v>1092</v>
      </c>
    </row>
    <row r="17" spans="1:37" x14ac:dyDescent="0.2">
      <c r="A17" s="67">
        <f t="shared" si="15"/>
        <v>36287</v>
      </c>
      <c r="B17" s="13">
        <v>714</v>
      </c>
      <c r="C17" s="63">
        <v>711</v>
      </c>
      <c r="D17" s="54">
        <f t="shared" si="0"/>
        <v>711</v>
      </c>
      <c r="E17" s="37">
        <f t="shared" si="1"/>
        <v>739</v>
      </c>
      <c r="F17" s="40">
        <v>711</v>
      </c>
      <c r="G17" s="38">
        <f t="shared" si="2"/>
        <v>761</v>
      </c>
      <c r="H17" s="38">
        <v>749</v>
      </c>
      <c r="I17" s="49">
        <f t="shared" si="2"/>
        <v>0</v>
      </c>
      <c r="J17" s="49">
        <v>0</v>
      </c>
      <c r="K17" s="38">
        <f t="shared" si="3"/>
        <v>1500</v>
      </c>
      <c r="L17" s="38">
        <f t="shared" si="3"/>
        <v>1460</v>
      </c>
      <c r="M17" s="39">
        <v>1467</v>
      </c>
      <c r="N17" s="19"/>
      <c r="O17" s="41">
        <f t="shared" si="4"/>
        <v>0</v>
      </c>
      <c r="P17" s="42">
        <v>0</v>
      </c>
      <c r="Q17" s="42">
        <f t="shared" si="5"/>
        <v>260</v>
      </c>
      <c r="R17" s="42">
        <v>257</v>
      </c>
      <c r="S17" s="42">
        <f t="shared" si="6"/>
        <v>257</v>
      </c>
      <c r="T17" s="43">
        <v>323</v>
      </c>
      <c r="U17" s="19"/>
      <c r="V17" s="44">
        <f t="shared" si="7"/>
        <v>0</v>
      </c>
      <c r="W17" s="45">
        <f t="shared" si="8"/>
        <v>0</v>
      </c>
      <c r="X17" s="45">
        <f t="shared" si="9"/>
        <v>0</v>
      </c>
      <c r="Y17" s="55">
        <v>0</v>
      </c>
      <c r="Z17" s="45">
        <f t="shared" si="10"/>
        <v>0</v>
      </c>
      <c r="AA17" s="50">
        <v>0</v>
      </c>
      <c r="AB17" s="45">
        <f t="shared" si="11"/>
        <v>0</v>
      </c>
      <c r="AC17" s="45">
        <f t="shared" si="11"/>
        <v>0</v>
      </c>
      <c r="AD17" s="45">
        <v>662</v>
      </c>
      <c r="AE17" s="45">
        <f t="shared" si="12"/>
        <v>0</v>
      </c>
      <c r="AF17" s="45">
        <v>655</v>
      </c>
      <c r="AG17" s="45">
        <f t="shared" si="13"/>
        <v>0</v>
      </c>
      <c r="AH17" s="46">
        <v>655</v>
      </c>
      <c r="AI17" s="18"/>
      <c r="AJ17" s="24">
        <f t="shared" si="14"/>
        <v>1006</v>
      </c>
      <c r="AK17" s="47">
        <v>1092</v>
      </c>
    </row>
    <row r="18" spans="1:37" x14ac:dyDescent="0.2">
      <c r="A18" s="67">
        <f t="shared" si="15"/>
        <v>36288</v>
      </c>
      <c r="B18" s="13">
        <v>626</v>
      </c>
      <c r="C18" s="63">
        <v>717</v>
      </c>
      <c r="D18" s="54">
        <f t="shared" si="0"/>
        <v>717</v>
      </c>
      <c r="E18" s="37">
        <f t="shared" si="1"/>
        <v>745</v>
      </c>
      <c r="F18" s="40">
        <v>717</v>
      </c>
      <c r="G18" s="38">
        <f t="shared" si="2"/>
        <v>755</v>
      </c>
      <c r="H18" s="38">
        <v>743</v>
      </c>
      <c r="I18" s="49">
        <f t="shared" si="2"/>
        <v>0</v>
      </c>
      <c r="J18" s="49">
        <v>0</v>
      </c>
      <c r="K18" s="38">
        <f t="shared" si="3"/>
        <v>1500</v>
      </c>
      <c r="L18" s="38">
        <f t="shared" si="3"/>
        <v>1460</v>
      </c>
      <c r="M18" s="39">
        <v>1467</v>
      </c>
      <c r="N18" s="19"/>
      <c r="O18" s="41">
        <f t="shared" si="4"/>
        <v>0</v>
      </c>
      <c r="P18" s="42">
        <v>0</v>
      </c>
      <c r="Q18" s="42">
        <f t="shared" si="5"/>
        <v>260</v>
      </c>
      <c r="R18" s="42">
        <v>257</v>
      </c>
      <c r="S18" s="42">
        <f t="shared" si="6"/>
        <v>257</v>
      </c>
      <c r="T18" s="43">
        <v>323</v>
      </c>
      <c r="U18" s="19"/>
      <c r="V18" s="44">
        <f t="shared" si="7"/>
        <v>0</v>
      </c>
      <c r="W18" s="45">
        <f t="shared" si="8"/>
        <v>0</v>
      </c>
      <c r="X18" s="45">
        <f t="shared" si="9"/>
        <v>0</v>
      </c>
      <c r="Y18" s="55">
        <v>0</v>
      </c>
      <c r="Z18" s="45">
        <f t="shared" si="10"/>
        <v>0</v>
      </c>
      <c r="AA18" s="50">
        <v>0</v>
      </c>
      <c r="AB18" s="45">
        <f t="shared" si="11"/>
        <v>0</v>
      </c>
      <c r="AC18" s="45">
        <f t="shared" si="11"/>
        <v>0</v>
      </c>
      <c r="AD18" s="45">
        <v>662</v>
      </c>
      <c r="AE18" s="45">
        <f t="shared" si="12"/>
        <v>0</v>
      </c>
      <c r="AF18" s="45">
        <v>655</v>
      </c>
      <c r="AG18" s="45">
        <f t="shared" si="13"/>
        <v>0</v>
      </c>
      <c r="AH18" s="46">
        <v>655</v>
      </c>
      <c r="AI18" s="18"/>
      <c r="AJ18" s="24">
        <f t="shared" si="14"/>
        <v>1000</v>
      </c>
      <c r="AK18" s="47">
        <v>1092</v>
      </c>
    </row>
    <row r="19" spans="1:37" x14ac:dyDescent="0.2">
      <c r="A19" s="67">
        <f t="shared" si="15"/>
        <v>36289</v>
      </c>
      <c r="B19" s="13">
        <v>722</v>
      </c>
      <c r="C19" s="63">
        <v>869</v>
      </c>
      <c r="D19" s="54">
        <f t="shared" si="0"/>
        <v>869</v>
      </c>
      <c r="E19" s="37">
        <f t="shared" si="1"/>
        <v>903</v>
      </c>
      <c r="F19" s="40">
        <v>869</v>
      </c>
      <c r="G19" s="38">
        <f t="shared" si="2"/>
        <v>597</v>
      </c>
      <c r="H19" s="38">
        <v>587</v>
      </c>
      <c r="I19" s="49">
        <f t="shared" si="2"/>
        <v>0</v>
      </c>
      <c r="J19" s="49">
        <v>0</v>
      </c>
      <c r="K19" s="38">
        <f t="shared" si="3"/>
        <v>1500</v>
      </c>
      <c r="L19" s="38">
        <f t="shared" si="3"/>
        <v>1456</v>
      </c>
      <c r="M19" s="39">
        <v>1467</v>
      </c>
      <c r="N19" s="19"/>
      <c r="O19" s="41">
        <f t="shared" si="4"/>
        <v>0</v>
      </c>
      <c r="P19" s="42">
        <v>0</v>
      </c>
      <c r="Q19" s="42">
        <f t="shared" si="5"/>
        <v>260</v>
      </c>
      <c r="R19" s="42">
        <v>257</v>
      </c>
      <c r="S19" s="42">
        <f t="shared" si="6"/>
        <v>257</v>
      </c>
      <c r="T19" s="43">
        <v>323</v>
      </c>
      <c r="U19" s="19"/>
      <c r="V19" s="44">
        <f t="shared" si="7"/>
        <v>0</v>
      </c>
      <c r="W19" s="45">
        <f t="shared" si="8"/>
        <v>0</v>
      </c>
      <c r="X19" s="45">
        <f t="shared" si="9"/>
        <v>0</v>
      </c>
      <c r="Y19" s="55">
        <v>0</v>
      </c>
      <c r="Z19" s="45">
        <f t="shared" si="10"/>
        <v>0</v>
      </c>
      <c r="AA19" s="50">
        <v>0</v>
      </c>
      <c r="AB19" s="45">
        <f t="shared" si="11"/>
        <v>0</v>
      </c>
      <c r="AC19" s="45">
        <f t="shared" si="11"/>
        <v>0</v>
      </c>
      <c r="AD19" s="45">
        <v>662</v>
      </c>
      <c r="AE19" s="45">
        <f t="shared" si="12"/>
        <v>0</v>
      </c>
      <c r="AF19" s="45">
        <v>655</v>
      </c>
      <c r="AG19" s="45">
        <f t="shared" si="13"/>
        <v>0</v>
      </c>
      <c r="AH19" s="46">
        <v>655</v>
      </c>
      <c r="AI19" s="18"/>
      <c r="AJ19" s="24">
        <f t="shared" si="14"/>
        <v>844</v>
      </c>
      <c r="AK19" s="47">
        <v>1092</v>
      </c>
    </row>
    <row r="20" spans="1:37" x14ac:dyDescent="0.2">
      <c r="A20" s="67">
        <f t="shared" si="15"/>
        <v>36290</v>
      </c>
      <c r="B20" s="13">
        <v>797</v>
      </c>
      <c r="C20" s="63">
        <v>888</v>
      </c>
      <c r="D20" s="54">
        <f t="shared" si="0"/>
        <v>888</v>
      </c>
      <c r="E20" s="37">
        <f t="shared" si="1"/>
        <v>923</v>
      </c>
      <c r="F20" s="40">
        <v>888</v>
      </c>
      <c r="G20" s="38">
        <f t="shared" si="2"/>
        <v>577</v>
      </c>
      <c r="H20" s="38">
        <v>568</v>
      </c>
      <c r="I20" s="49">
        <f t="shared" si="2"/>
        <v>0</v>
      </c>
      <c r="J20" s="49">
        <v>0</v>
      </c>
      <c r="K20" s="38">
        <f t="shared" si="3"/>
        <v>1500</v>
      </c>
      <c r="L20" s="38">
        <f t="shared" si="3"/>
        <v>1456</v>
      </c>
      <c r="M20" s="39">
        <v>1467</v>
      </c>
      <c r="N20" s="19"/>
      <c r="O20" s="41">
        <f t="shared" si="4"/>
        <v>0</v>
      </c>
      <c r="P20" s="42">
        <v>0</v>
      </c>
      <c r="Q20" s="42">
        <f t="shared" si="5"/>
        <v>260</v>
      </c>
      <c r="R20" s="42">
        <v>257</v>
      </c>
      <c r="S20" s="42">
        <f t="shared" si="6"/>
        <v>257</v>
      </c>
      <c r="T20" s="43">
        <v>323</v>
      </c>
      <c r="U20" s="19"/>
      <c r="V20" s="44">
        <f t="shared" si="7"/>
        <v>0</v>
      </c>
      <c r="W20" s="45">
        <f t="shared" si="8"/>
        <v>0</v>
      </c>
      <c r="X20" s="45">
        <f t="shared" si="9"/>
        <v>0</v>
      </c>
      <c r="Y20" s="55">
        <v>0</v>
      </c>
      <c r="Z20" s="45">
        <f t="shared" si="10"/>
        <v>0</v>
      </c>
      <c r="AA20" s="50">
        <v>0</v>
      </c>
      <c r="AB20" s="45">
        <f t="shared" si="11"/>
        <v>0</v>
      </c>
      <c r="AC20" s="45">
        <f t="shared" si="11"/>
        <v>0</v>
      </c>
      <c r="AD20" s="45">
        <v>662</v>
      </c>
      <c r="AE20" s="45">
        <f t="shared" si="12"/>
        <v>0</v>
      </c>
      <c r="AF20" s="45">
        <v>655</v>
      </c>
      <c r="AG20" s="45">
        <f t="shared" si="13"/>
        <v>0</v>
      </c>
      <c r="AH20" s="46">
        <v>655</v>
      </c>
      <c r="AI20" s="18"/>
      <c r="AJ20" s="24">
        <f t="shared" si="14"/>
        <v>825</v>
      </c>
      <c r="AK20" s="47">
        <v>1092</v>
      </c>
    </row>
    <row r="21" spans="1:37" x14ac:dyDescent="0.2">
      <c r="A21" s="67">
        <f t="shared" si="15"/>
        <v>36291</v>
      </c>
      <c r="B21" s="13">
        <v>797</v>
      </c>
      <c r="C21" s="63">
        <v>691</v>
      </c>
      <c r="D21" s="54">
        <f t="shared" si="0"/>
        <v>691</v>
      </c>
      <c r="E21" s="37">
        <f t="shared" si="1"/>
        <v>718</v>
      </c>
      <c r="F21" s="40">
        <v>691</v>
      </c>
      <c r="G21" s="38">
        <f t="shared" si="2"/>
        <v>782</v>
      </c>
      <c r="H21" s="38">
        <v>769</v>
      </c>
      <c r="I21" s="49">
        <f t="shared" si="2"/>
        <v>0</v>
      </c>
      <c r="J21" s="49">
        <v>0</v>
      </c>
      <c r="K21" s="38">
        <f t="shared" si="3"/>
        <v>1500</v>
      </c>
      <c r="L21" s="38">
        <f t="shared" si="3"/>
        <v>1460</v>
      </c>
      <c r="M21" s="39">
        <v>1467</v>
      </c>
      <c r="N21" s="19"/>
      <c r="O21" s="41">
        <f t="shared" si="4"/>
        <v>0</v>
      </c>
      <c r="P21" s="42">
        <v>0</v>
      </c>
      <c r="Q21" s="42">
        <f t="shared" si="5"/>
        <v>260</v>
      </c>
      <c r="R21" s="42">
        <v>257</v>
      </c>
      <c r="S21" s="42">
        <f t="shared" si="6"/>
        <v>257</v>
      </c>
      <c r="T21" s="43">
        <v>323</v>
      </c>
      <c r="U21" s="19"/>
      <c r="V21" s="44">
        <f t="shared" si="7"/>
        <v>0</v>
      </c>
      <c r="W21" s="45">
        <f t="shared" si="8"/>
        <v>0</v>
      </c>
      <c r="X21" s="45">
        <f t="shared" si="9"/>
        <v>0</v>
      </c>
      <c r="Y21" s="55">
        <v>0</v>
      </c>
      <c r="Z21" s="45">
        <f t="shared" si="10"/>
        <v>0</v>
      </c>
      <c r="AA21" s="50">
        <v>0</v>
      </c>
      <c r="AB21" s="45">
        <f t="shared" si="11"/>
        <v>0</v>
      </c>
      <c r="AC21" s="45">
        <f t="shared" si="11"/>
        <v>0</v>
      </c>
      <c r="AD21" s="45">
        <v>662</v>
      </c>
      <c r="AE21" s="45">
        <f t="shared" si="12"/>
        <v>0</v>
      </c>
      <c r="AF21" s="45">
        <v>655</v>
      </c>
      <c r="AG21" s="45">
        <f t="shared" si="13"/>
        <v>0</v>
      </c>
      <c r="AH21" s="46">
        <v>655</v>
      </c>
      <c r="AI21" s="18"/>
      <c r="AJ21" s="24">
        <f t="shared" si="14"/>
        <v>1026</v>
      </c>
      <c r="AK21" s="47">
        <v>1092</v>
      </c>
    </row>
    <row r="22" spans="1:37" x14ac:dyDescent="0.2">
      <c r="A22" s="67">
        <f t="shared" si="15"/>
        <v>36292</v>
      </c>
      <c r="B22" s="13">
        <v>797</v>
      </c>
      <c r="C22" s="63">
        <v>641</v>
      </c>
      <c r="D22" s="54">
        <f t="shared" si="0"/>
        <v>641</v>
      </c>
      <c r="E22" s="37">
        <f t="shared" si="1"/>
        <v>666</v>
      </c>
      <c r="F22" s="40">
        <v>641</v>
      </c>
      <c r="G22" s="38">
        <f t="shared" si="2"/>
        <v>834</v>
      </c>
      <c r="H22" s="38">
        <v>821</v>
      </c>
      <c r="I22" s="49">
        <f t="shared" si="2"/>
        <v>0</v>
      </c>
      <c r="J22" s="49">
        <v>0</v>
      </c>
      <c r="K22" s="38">
        <f t="shared" si="3"/>
        <v>1500</v>
      </c>
      <c r="L22" s="38">
        <f t="shared" si="3"/>
        <v>1462</v>
      </c>
      <c r="M22" s="39">
        <v>1467</v>
      </c>
      <c r="N22" s="19"/>
      <c r="O22" s="41">
        <f t="shared" si="4"/>
        <v>0</v>
      </c>
      <c r="P22" s="42">
        <v>0</v>
      </c>
      <c r="Q22" s="42">
        <f t="shared" si="5"/>
        <v>260</v>
      </c>
      <c r="R22" s="42">
        <v>257</v>
      </c>
      <c r="S22" s="42">
        <f t="shared" si="6"/>
        <v>257</v>
      </c>
      <c r="T22" s="43">
        <v>323</v>
      </c>
      <c r="U22" s="19"/>
      <c r="V22" s="44">
        <f t="shared" si="7"/>
        <v>0</v>
      </c>
      <c r="W22" s="45">
        <f t="shared" si="8"/>
        <v>0</v>
      </c>
      <c r="X22" s="45">
        <f t="shared" si="9"/>
        <v>0</v>
      </c>
      <c r="Y22" s="55">
        <v>0</v>
      </c>
      <c r="Z22" s="45">
        <f t="shared" si="10"/>
        <v>0</v>
      </c>
      <c r="AA22" s="50">
        <v>0</v>
      </c>
      <c r="AB22" s="45">
        <f t="shared" si="11"/>
        <v>0</v>
      </c>
      <c r="AC22" s="45">
        <f t="shared" si="11"/>
        <v>0</v>
      </c>
      <c r="AD22" s="45">
        <v>662</v>
      </c>
      <c r="AE22" s="45">
        <f t="shared" si="12"/>
        <v>0</v>
      </c>
      <c r="AF22" s="45">
        <v>655</v>
      </c>
      <c r="AG22" s="45">
        <f t="shared" si="13"/>
        <v>0</v>
      </c>
      <c r="AH22" s="46">
        <v>655</v>
      </c>
      <c r="AI22" s="18"/>
      <c r="AJ22" s="24">
        <f t="shared" si="14"/>
        <v>1078</v>
      </c>
      <c r="AK22" s="47">
        <v>1092</v>
      </c>
    </row>
    <row r="23" spans="1:37" x14ac:dyDescent="0.2">
      <c r="A23" s="67">
        <f t="shared" si="15"/>
        <v>36293</v>
      </c>
      <c r="B23" s="13">
        <v>797</v>
      </c>
      <c r="C23" s="63">
        <v>970</v>
      </c>
      <c r="D23" s="54">
        <f t="shared" si="0"/>
        <v>970</v>
      </c>
      <c r="E23" s="37">
        <f t="shared" si="1"/>
        <v>1008</v>
      </c>
      <c r="F23" s="40">
        <v>970</v>
      </c>
      <c r="G23" s="38">
        <f t="shared" si="2"/>
        <v>492</v>
      </c>
      <c r="H23" s="38">
        <v>484</v>
      </c>
      <c r="I23" s="49">
        <f t="shared" si="2"/>
        <v>0</v>
      </c>
      <c r="J23" s="49">
        <v>0</v>
      </c>
      <c r="K23" s="38">
        <f t="shared" si="3"/>
        <v>1500</v>
      </c>
      <c r="L23" s="38">
        <f t="shared" si="3"/>
        <v>1454</v>
      </c>
      <c r="M23" s="39">
        <v>1467</v>
      </c>
      <c r="N23" s="19"/>
      <c r="O23" s="41">
        <f t="shared" si="4"/>
        <v>0</v>
      </c>
      <c r="P23" s="42">
        <v>0</v>
      </c>
      <c r="Q23" s="42">
        <f t="shared" si="5"/>
        <v>260</v>
      </c>
      <c r="R23" s="42">
        <v>257</v>
      </c>
      <c r="S23" s="42">
        <f t="shared" si="6"/>
        <v>257</v>
      </c>
      <c r="T23" s="43">
        <v>323</v>
      </c>
      <c r="U23" s="19"/>
      <c r="V23" s="44">
        <f t="shared" si="7"/>
        <v>0</v>
      </c>
      <c r="W23" s="45">
        <f t="shared" si="8"/>
        <v>0</v>
      </c>
      <c r="X23" s="45">
        <f t="shared" si="9"/>
        <v>0</v>
      </c>
      <c r="Y23" s="55">
        <v>0</v>
      </c>
      <c r="Z23" s="45">
        <f t="shared" si="10"/>
        <v>0</v>
      </c>
      <c r="AA23" s="50">
        <v>0</v>
      </c>
      <c r="AB23" s="45">
        <f t="shared" si="11"/>
        <v>0</v>
      </c>
      <c r="AC23" s="45">
        <f t="shared" si="11"/>
        <v>0</v>
      </c>
      <c r="AD23" s="45">
        <v>662</v>
      </c>
      <c r="AE23" s="45">
        <f t="shared" si="12"/>
        <v>0</v>
      </c>
      <c r="AF23" s="45">
        <v>655</v>
      </c>
      <c r="AG23" s="45">
        <f t="shared" si="13"/>
        <v>0</v>
      </c>
      <c r="AH23" s="46">
        <v>655</v>
      </c>
      <c r="AI23" s="18"/>
      <c r="AJ23" s="24">
        <f t="shared" si="14"/>
        <v>741</v>
      </c>
      <c r="AK23" s="47">
        <v>1092</v>
      </c>
    </row>
    <row r="24" spans="1:37" x14ac:dyDescent="0.2">
      <c r="A24" s="67">
        <f t="shared" si="15"/>
        <v>36294</v>
      </c>
      <c r="B24" s="13">
        <v>714</v>
      </c>
      <c r="C24" s="63">
        <v>756</v>
      </c>
      <c r="D24" s="54">
        <f t="shared" si="0"/>
        <v>756</v>
      </c>
      <c r="E24" s="37">
        <f t="shared" si="1"/>
        <v>786</v>
      </c>
      <c r="F24" s="40">
        <v>756</v>
      </c>
      <c r="G24" s="38">
        <f t="shared" si="2"/>
        <v>714</v>
      </c>
      <c r="H24" s="38">
        <v>703</v>
      </c>
      <c r="I24" s="49">
        <f t="shared" si="2"/>
        <v>0</v>
      </c>
      <c r="J24" s="49">
        <v>0</v>
      </c>
      <c r="K24" s="38">
        <f t="shared" si="3"/>
        <v>1500</v>
      </c>
      <c r="L24" s="38">
        <f t="shared" si="3"/>
        <v>1459</v>
      </c>
      <c r="M24" s="39">
        <v>1467</v>
      </c>
      <c r="N24" s="19"/>
      <c r="O24" s="41">
        <f t="shared" si="4"/>
        <v>0</v>
      </c>
      <c r="P24" s="42">
        <v>0</v>
      </c>
      <c r="Q24" s="42">
        <f t="shared" si="5"/>
        <v>260</v>
      </c>
      <c r="R24" s="42">
        <v>257</v>
      </c>
      <c r="S24" s="42">
        <f t="shared" si="6"/>
        <v>257</v>
      </c>
      <c r="T24" s="43">
        <v>323</v>
      </c>
      <c r="U24" s="19"/>
      <c r="V24" s="44">
        <f t="shared" si="7"/>
        <v>0</v>
      </c>
      <c r="W24" s="45">
        <f t="shared" si="8"/>
        <v>0</v>
      </c>
      <c r="X24" s="45">
        <f t="shared" si="9"/>
        <v>0</v>
      </c>
      <c r="Y24" s="55">
        <v>0</v>
      </c>
      <c r="Z24" s="45">
        <f t="shared" si="10"/>
        <v>0</v>
      </c>
      <c r="AA24" s="50">
        <v>0</v>
      </c>
      <c r="AB24" s="45">
        <f t="shared" si="11"/>
        <v>0</v>
      </c>
      <c r="AC24" s="45">
        <f t="shared" si="11"/>
        <v>0</v>
      </c>
      <c r="AD24" s="45">
        <v>662</v>
      </c>
      <c r="AE24" s="45">
        <f t="shared" si="12"/>
        <v>0</v>
      </c>
      <c r="AF24" s="45">
        <v>655</v>
      </c>
      <c r="AG24" s="45">
        <f t="shared" si="13"/>
        <v>0</v>
      </c>
      <c r="AH24" s="46">
        <v>655</v>
      </c>
      <c r="AI24" s="18"/>
      <c r="AJ24" s="24">
        <f t="shared" si="14"/>
        <v>960</v>
      </c>
      <c r="AK24" s="47">
        <v>1092</v>
      </c>
    </row>
    <row r="25" spans="1:37" x14ac:dyDescent="0.2">
      <c r="A25" s="67">
        <f t="shared" si="15"/>
        <v>36295</v>
      </c>
      <c r="B25" s="13">
        <v>626</v>
      </c>
      <c r="C25" s="63">
        <v>453</v>
      </c>
      <c r="D25" s="54">
        <f t="shared" si="0"/>
        <v>453</v>
      </c>
      <c r="E25" s="37">
        <f t="shared" si="1"/>
        <v>471</v>
      </c>
      <c r="F25" s="40">
        <v>453</v>
      </c>
      <c r="G25" s="38">
        <f t="shared" si="2"/>
        <v>849</v>
      </c>
      <c r="H25" s="38">
        <v>835</v>
      </c>
      <c r="I25" s="49">
        <f t="shared" si="2"/>
        <v>180</v>
      </c>
      <c r="J25" s="49">
        <v>177</v>
      </c>
      <c r="K25" s="38">
        <f t="shared" si="3"/>
        <v>1500</v>
      </c>
      <c r="L25" s="38">
        <f t="shared" si="3"/>
        <v>1465</v>
      </c>
      <c r="M25" s="39">
        <v>1467</v>
      </c>
      <c r="N25" s="19"/>
      <c r="O25" s="41">
        <f t="shared" si="4"/>
        <v>0</v>
      </c>
      <c r="P25" s="42">
        <v>0</v>
      </c>
      <c r="Q25" s="42">
        <f t="shared" si="5"/>
        <v>260</v>
      </c>
      <c r="R25" s="42">
        <v>257</v>
      </c>
      <c r="S25" s="42">
        <f t="shared" si="6"/>
        <v>257</v>
      </c>
      <c r="T25" s="43">
        <v>323</v>
      </c>
      <c r="U25" s="19"/>
      <c r="V25" s="44">
        <f t="shared" si="7"/>
        <v>0</v>
      </c>
      <c r="W25" s="45">
        <f t="shared" si="8"/>
        <v>0</v>
      </c>
      <c r="X25" s="45">
        <f t="shared" si="9"/>
        <v>0</v>
      </c>
      <c r="Y25" s="55">
        <v>0</v>
      </c>
      <c r="Z25" s="45">
        <f t="shared" si="10"/>
        <v>0</v>
      </c>
      <c r="AA25" s="50">
        <v>0</v>
      </c>
      <c r="AB25" s="45">
        <f t="shared" si="11"/>
        <v>0</v>
      </c>
      <c r="AC25" s="45">
        <f t="shared" si="11"/>
        <v>0</v>
      </c>
      <c r="AD25" s="45">
        <v>662</v>
      </c>
      <c r="AE25" s="45">
        <f t="shared" si="12"/>
        <v>0</v>
      </c>
      <c r="AF25" s="45">
        <v>655</v>
      </c>
      <c r="AG25" s="45">
        <f t="shared" si="13"/>
        <v>0</v>
      </c>
      <c r="AH25" s="46">
        <v>655</v>
      </c>
      <c r="AI25" s="18"/>
      <c r="AJ25" s="24">
        <f t="shared" si="14"/>
        <v>1092</v>
      </c>
      <c r="AK25" s="47">
        <v>1092</v>
      </c>
    </row>
    <row r="26" spans="1:37" x14ac:dyDescent="0.2">
      <c r="A26" s="67">
        <f t="shared" si="15"/>
        <v>36296</v>
      </c>
      <c r="B26" s="13">
        <v>722</v>
      </c>
      <c r="C26" s="63">
        <v>496</v>
      </c>
      <c r="D26" s="54">
        <f t="shared" si="0"/>
        <v>496</v>
      </c>
      <c r="E26" s="37">
        <f t="shared" si="1"/>
        <v>516</v>
      </c>
      <c r="F26" s="40">
        <v>496</v>
      </c>
      <c r="G26" s="38">
        <f t="shared" si="2"/>
        <v>849</v>
      </c>
      <c r="H26" s="38">
        <v>835</v>
      </c>
      <c r="I26" s="49">
        <f t="shared" si="2"/>
        <v>135</v>
      </c>
      <c r="J26" s="49">
        <v>133</v>
      </c>
      <c r="K26" s="38">
        <f t="shared" si="3"/>
        <v>1500</v>
      </c>
      <c r="L26" s="38">
        <f t="shared" si="3"/>
        <v>1464</v>
      </c>
      <c r="M26" s="39">
        <v>1467</v>
      </c>
      <c r="N26" s="19"/>
      <c r="O26" s="41">
        <f t="shared" si="4"/>
        <v>0</v>
      </c>
      <c r="P26" s="42">
        <v>0</v>
      </c>
      <c r="Q26" s="42">
        <f t="shared" si="5"/>
        <v>260</v>
      </c>
      <c r="R26" s="42">
        <v>257</v>
      </c>
      <c r="S26" s="42">
        <f t="shared" si="6"/>
        <v>257</v>
      </c>
      <c r="T26" s="43">
        <v>323</v>
      </c>
      <c r="U26" s="19"/>
      <c r="V26" s="44">
        <f t="shared" si="7"/>
        <v>0</v>
      </c>
      <c r="W26" s="45">
        <f t="shared" si="8"/>
        <v>0</v>
      </c>
      <c r="X26" s="45">
        <f t="shared" si="9"/>
        <v>0</v>
      </c>
      <c r="Y26" s="55">
        <v>0</v>
      </c>
      <c r="Z26" s="45">
        <f t="shared" si="10"/>
        <v>0</v>
      </c>
      <c r="AA26" s="50">
        <v>0</v>
      </c>
      <c r="AB26" s="45">
        <f t="shared" si="11"/>
        <v>0</v>
      </c>
      <c r="AC26" s="45">
        <f t="shared" si="11"/>
        <v>0</v>
      </c>
      <c r="AD26" s="45">
        <v>662</v>
      </c>
      <c r="AE26" s="45">
        <f t="shared" si="12"/>
        <v>0</v>
      </c>
      <c r="AF26" s="45">
        <v>655</v>
      </c>
      <c r="AG26" s="45">
        <f t="shared" si="13"/>
        <v>0</v>
      </c>
      <c r="AH26" s="46">
        <v>655</v>
      </c>
      <c r="AI26" s="18"/>
      <c r="AJ26" s="24">
        <f t="shared" si="14"/>
        <v>1092</v>
      </c>
      <c r="AK26" s="47">
        <v>1092</v>
      </c>
    </row>
    <row r="27" spans="1:37" x14ac:dyDescent="0.2">
      <c r="A27" s="67">
        <f t="shared" si="15"/>
        <v>36297</v>
      </c>
      <c r="B27" s="13">
        <v>797</v>
      </c>
      <c r="C27" s="63">
        <v>568</v>
      </c>
      <c r="D27" s="54">
        <f t="shared" si="0"/>
        <v>568</v>
      </c>
      <c r="E27" s="37">
        <f t="shared" si="1"/>
        <v>590</v>
      </c>
      <c r="F27" s="40">
        <v>568</v>
      </c>
      <c r="G27" s="38">
        <f t="shared" si="2"/>
        <v>849</v>
      </c>
      <c r="H27" s="38">
        <v>835</v>
      </c>
      <c r="I27" s="49">
        <f t="shared" si="2"/>
        <v>61</v>
      </c>
      <c r="J27" s="49">
        <v>60</v>
      </c>
      <c r="K27" s="38">
        <f t="shared" si="3"/>
        <v>1500</v>
      </c>
      <c r="L27" s="38">
        <f t="shared" si="3"/>
        <v>1463</v>
      </c>
      <c r="M27" s="39">
        <v>1467</v>
      </c>
      <c r="N27" s="19"/>
      <c r="O27" s="41">
        <f t="shared" si="4"/>
        <v>0</v>
      </c>
      <c r="P27" s="42">
        <v>0</v>
      </c>
      <c r="Q27" s="42">
        <f t="shared" si="5"/>
        <v>260</v>
      </c>
      <c r="R27" s="42">
        <v>257</v>
      </c>
      <c r="S27" s="42">
        <f t="shared" si="6"/>
        <v>257</v>
      </c>
      <c r="T27" s="43">
        <v>323</v>
      </c>
      <c r="U27" s="19"/>
      <c r="V27" s="44">
        <f t="shared" si="7"/>
        <v>0</v>
      </c>
      <c r="W27" s="45">
        <f t="shared" si="8"/>
        <v>0</v>
      </c>
      <c r="X27" s="45">
        <f t="shared" si="9"/>
        <v>0</v>
      </c>
      <c r="Y27" s="55">
        <v>0</v>
      </c>
      <c r="Z27" s="45">
        <f t="shared" si="10"/>
        <v>0</v>
      </c>
      <c r="AA27" s="50">
        <v>0</v>
      </c>
      <c r="AB27" s="45">
        <f t="shared" si="11"/>
        <v>0</v>
      </c>
      <c r="AC27" s="45">
        <f t="shared" si="11"/>
        <v>0</v>
      </c>
      <c r="AD27" s="45">
        <v>662</v>
      </c>
      <c r="AE27" s="45">
        <f t="shared" si="12"/>
        <v>0</v>
      </c>
      <c r="AF27" s="45">
        <v>655</v>
      </c>
      <c r="AG27" s="45">
        <f t="shared" si="13"/>
        <v>0</v>
      </c>
      <c r="AH27" s="46">
        <v>655</v>
      </c>
      <c r="AI27" s="18"/>
      <c r="AJ27" s="24">
        <f t="shared" si="14"/>
        <v>1092</v>
      </c>
      <c r="AK27" s="47">
        <v>1092</v>
      </c>
    </row>
    <row r="28" spans="1:37" x14ac:dyDescent="0.2">
      <c r="A28" s="67">
        <f t="shared" si="15"/>
        <v>36298</v>
      </c>
      <c r="B28" s="13">
        <v>797</v>
      </c>
      <c r="C28" s="63">
        <v>568</v>
      </c>
      <c r="D28" s="54">
        <f t="shared" si="0"/>
        <v>568</v>
      </c>
      <c r="E28" s="37">
        <f t="shared" si="1"/>
        <v>590</v>
      </c>
      <c r="F28" s="40">
        <v>568</v>
      </c>
      <c r="G28" s="38">
        <f t="shared" si="2"/>
        <v>849</v>
      </c>
      <c r="H28" s="38">
        <v>835</v>
      </c>
      <c r="I28" s="49">
        <f t="shared" si="2"/>
        <v>61</v>
      </c>
      <c r="J28" s="49">
        <v>60</v>
      </c>
      <c r="K28" s="38">
        <f t="shared" si="3"/>
        <v>1500</v>
      </c>
      <c r="L28" s="38">
        <f t="shared" si="3"/>
        <v>1463</v>
      </c>
      <c r="M28" s="39">
        <v>1467</v>
      </c>
      <c r="N28" s="19"/>
      <c r="O28" s="41">
        <f t="shared" si="4"/>
        <v>0</v>
      </c>
      <c r="P28" s="42">
        <v>0</v>
      </c>
      <c r="Q28" s="42">
        <f t="shared" si="5"/>
        <v>260</v>
      </c>
      <c r="R28" s="42">
        <v>257</v>
      </c>
      <c r="S28" s="42">
        <f t="shared" si="6"/>
        <v>257</v>
      </c>
      <c r="T28" s="43">
        <v>323</v>
      </c>
      <c r="U28" s="19"/>
      <c r="V28" s="44">
        <f t="shared" si="7"/>
        <v>0</v>
      </c>
      <c r="W28" s="45">
        <f t="shared" si="8"/>
        <v>0</v>
      </c>
      <c r="X28" s="45">
        <f t="shared" si="9"/>
        <v>0</v>
      </c>
      <c r="Y28" s="55">
        <v>0</v>
      </c>
      <c r="Z28" s="45">
        <f t="shared" si="10"/>
        <v>0</v>
      </c>
      <c r="AA28" s="50">
        <v>0</v>
      </c>
      <c r="AB28" s="45">
        <f t="shared" si="11"/>
        <v>0</v>
      </c>
      <c r="AC28" s="45">
        <f t="shared" si="11"/>
        <v>0</v>
      </c>
      <c r="AD28" s="45">
        <v>662</v>
      </c>
      <c r="AE28" s="45">
        <f t="shared" si="12"/>
        <v>0</v>
      </c>
      <c r="AF28" s="45">
        <v>655</v>
      </c>
      <c r="AG28" s="45">
        <f t="shared" si="13"/>
        <v>0</v>
      </c>
      <c r="AH28" s="46">
        <v>655</v>
      </c>
      <c r="AI28" s="18"/>
      <c r="AJ28" s="24">
        <f t="shared" si="14"/>
        <v>1092</v>
      </c>
      <c r="AK28" s="47">
        <v>1092</v>
      </c>
    </row>
    <row r="29" spans="1:37" x14ac:dyDescent="0.2">
      <c r="A29" s="67">
        <f t="shared" si="15"/>
        <v>36299</v>
      </c>
      <c r="B29" s="13">
        <v>797</v>
      </c>
      <c r="C29" s="63">
        <v>721</v>
      </c>
      <c r="D29" s="54">
        <f t="shared" si="0"/>
        <v>721</v>
      </c>
      <c r="E29" s="37">
        <f t="shared" si="1"/>
        <v>749</v>
      </c>
      <c r="F29" s="40">
        <v>721</v>
      </c>
      <c r="G29" s="38">
        <f t="shared" si="2"/>
        <v>751</v>
      </c>
      <c r="H29" s="38">
        <v>739</v>
      </c>
      <c r="I29" s="49">
        <f t="shared" si="2"/>
        <v>0</v>
      </c>
      <c r="J29" s="49">
        <v>0</v>
      </c>
      <c r="K29" s="38">
        <f t="shared" si="3"/>
        <v>1500</v>
      </c>
      <c r="L29" s="38">
        <f t="shared" si="3"/>
        <v>1460</v>
      </c>
      <c r="M29" s="39">
        <v>1467</v>
      </c>
      <c r="N29" s="19"/>
      <c r="O29" s="41">
        <f t="shared" si="4"/>
        <v>0</v>
      </c>
      <c r="P29" s="42">
        <v>0</v>
      </c>
      <c r="Q29" s="42">
        <f t="shared" si="5"/>
        <v>260</v>
      </c>
      <c r="R29" s="42">
        <v>257</v>
      </c>
      <c r="S29" s="42">
        <f t="shared" si="6"/>
        <v>257</v>
      </c>
      <c r="T29" s="43">
        <v>323</v>
      </c>
      <c r="U29" s="19"/>
      <c r="V29" s="44">
        <f t="shared" si="7"/>
        <v>0</v>
      </c>
      <c r="W29" s="45">
        <f t="shared" si="8"/>
        <v>0</v>
      </c>
      <c r="X29" s="45">
        <f t="shared" si="9"/>
        <v>0</v>
      </c>
      <c r="Y29" s="55">
        <v>0</v>
      </c>
      <c r="Z29" s="45">
        <f t="shared" si="10"/>
        <v>0</v>
      </c>
      <c r="AA29" s="50">
        <v>0</v>
      </c>
      <c r="AB29" s="45">
        <f t="shared" si="11"/>
        <v>0</v>
      </c>
      <c r="AC29" s="45">
        <f t="shared" si="11"/>
        <v>0</v>
      </c>
      <c r="AD29" s="45">
        <v>662</v>
      </c>
      <c r="AE29" s="45">
        <f t="shared" si="12"/>
        <v>0</v>
      </c>
      <c r="AF29" s="45">
        <v>655</v>
      </c>
      <c r="AG29" s="45">
        <f t="shared" si="13"/>
        <v>0</v>
      </c>
      <c r="AH29" s="46">
        <v>655</v>
      </c>
      <c r="AI29" s="18"/>
      <c r="AJ29" s="24">
        <f t="shared" si="14"/>
        <v>996</v>
      </c>
      <c r="AK29" s="47">
        <v>1092</v>
      </c>
    </row>
    <row r="30" spans="1:37" x14ac:dyDescent="0.2">
      <c r="A30" s="67">
        <f t="shared" si="15"/>
        <v>36300</v>
      </c>
      <c r="B30" s="13">
        <v>797</v>
      </c>
      <c r="C30" s="63">
        <v>655</v>
      </c>
      <c r="D30" s="54">
        <f t="shared" si="0"/>
        <v>655</v>
      </c>
      <c r="E30" s="37">
        <f t="shared" si="1"/>
        <v>681</v>
      </c>
      <c r="F30" s="40">
        <v>655</v>
      </c>
      <c r="G30" s="38">
        <f t="shared" si="2"/>
        <v>819</v>
      </c>
      <c r="H30" s="38">
        <v>806</v>
      </c>
      <c r="I30" s="49">
        <f t="shared" si="2"/>
        <v>0</v>
      </c>
      <c r="J30" s="49">
        <v>0</v>
      </c>
      <c r="K30" s="38">
        <f t="shared" si="3"/>
        <v>1500</v>
      </c>
      <c r="L30" s="38">
        <f t="shared" si="3"/>
        <v>1461</v>
      </c>
      <c r="M30" s="39">
        <v>1467</v>
      </c>
      <c r="N30" s="19"/>
      <c r="O30" s="41">
        <f t="shared" si="4"/>
        <v>0</v>
      </c>
      <c r="P30" s="42">
        <v>0</v>
      </c>
      <c r="Q30" s="42">
        <f t="shared" si="5"/>
        <v>260</v>
      </c>
      <c r="R30" s="42">
        <v>257</v>
      </c>
      <c r="S30" s="42">
        <f t="shared" si="6"/>
        <v>257</v>
      </c>
      <c r="T30" s="43">
        <v>323</v>
      </c>
      <c r="U30" s="19"/>
      <c r="V30" s="44">
        <f t="shared" si="7"/>
        <v>0</v>
      </c>
      <c r="W30" s="45">
        <f t="shared" si="8"/>
        <v>0</v>
      </c>
      <c r="X30" s="45">
        <f t="shared" si="9"/>
        <v>0</v>
      </c>
      <c r="Y30" s="55">
        <v>0</v>
      </c>
      <c r="Z30" s="45">
        <f t="shared" si="10"/>
        <v>0</v>
      </c>
      <c r="AA30" s="50">
        <v>0</v>
      </c>
      <c r="AB30" s="45">
        <f t="shared" si="11"/>
        <v>0</v>
      </c>
      <c r="AC30" s="45">
        <f t="shared" si="11"/>
        <v>0</v>
      </c>
      <c r="AD30" s="45">
        <v>662</v>
      </c>
      <c r="AE30" s="45">
        <f t="shared" si="12"/>
        <v>0</v>
      </c>
      <c r="AF30" s="45">
        <v>655</v>
      </c>
      <c r="AG30" s="45">
        <f t="shared" si="13"/>
        <v>0</v>
      </c>
      <c r="AH30" s="46">
        <v>655</v>
      </c>
      <c r="AI30" s="18"/>
      <c r="AJ30" s="24">
        <f t="shared" si="14"/>
        <v>1063</v>
      </c>
      <c r="AK30" s="47">
        <v>1092</v>
      </c>
    </row>
    <row r="31" spans="1:37" x14ac:dyDescent="0.2">
      <c r="A31" s="67">
        <f t="shared" si="15"/>
        <v>36301</v>
      </c>
      <c r="B31" s="13">
        <v>714</v>
      </c>
      <c r="C31" s="63">
        <v>499</v>
      </c>
      <c r="D31" s="54">
        <f t="shared" si="0"/>
        <v>499</v>
      </c>
      <c r="E31" s="37">
        <f t="shared" si="1"/>
        <v>519</v>
      </c>
      <c r="F31" s="40">
        <v>499</v>
      </c>
      <c r="G31" s="38">
        <f t="shared" si="2"/>
        <v>849</v>
      </c>
      <c r="H31" s="38">
        <v>835</v>
      </c>
      <c r="I31" s="49">
        <f t="shared" si="2"/>
        <v>132</v>
      </c>
      <c r="J31" s="49">
        <v>130</v>
      </c>
      <c r="K31" s="38">
        <f t="shared" si="3"/>
        <v>1500</v>
      </c>
      <c r="L31" s="38">
        <f t="shared" si="3"/>
        <v>1464</v>
      </c>
      <c r="M31" s="39">
        <v>1467</v>
      </c>
      <c r="N31" s="19"/>
      <c r="O31" s="41">
        <f t="shared" si="4"/>
        <v>0</v>
      </c>
      <c r="P31" s="42">
        <v>0</v>
      </c>
      <c r="Q31" s="42">
        <f t="shared" si="5"/>
        <v>260</v>
      </c>
      <c r="R31" s="42">
        <v>257</v>
      </c>
      <c r="S31" s="42">
        <f t="shared" si="6"/>
        <v>257</v>
      </c>
      <c r="T31" s="43">
        <v>323</v>
      </c>
      <c r="U31" s="19"/>
      <c r="V31" s="44">
        <f t="shared" si="7"/>
        <v>0</v>
      </c>
      <c r="W31" s="45">
        <f t="shared" si="8"/>
        <v>0</v>
      </c>
      <c r="X31" s="45">
        <f t="shared" si="9"/>
        <v>0</v>
      </c>
      <c r="Y31" s="55">
        <v>0</v>
      </c>
      <c r="Z31" s="45">
        <f t="shared" si="10"/>
        <v>0</v>
      </c>
      <c r="AA31" s="50">
        <v>0</v>
      </c>
      <c r="AB31" s="45">
        <f t="shared" si="11"/>
        <v>0</v>
      </c>
      <c r="AC31" s="45">
        <f t="shared" si="11"/>
        <v>0</v>
      </c>
      <c r="AD31" s="45">
        <v>662</v>
      </c>
      <c r="AE31" s="45">
        <f t="shared" si="12"/>
        <v>0</v>
      </c>
      <c r="AF31" s="45">
        <v>655</v>
      </c>
      <c r="AG31" s="45">
        <f t="shared" si="13"/>
        <v>0</v>
      </c>
      <c r="AH31" s="46">
        <v>655</v>
      </c>
      <c r="AI31" s="18"/>
      <c r="AJ31" s="24">
        <f t="shared" si="14"/>
        <v>1092</v>
      </c>
      <c r="AK31" s="47">
        <v>1092</v>
      </c>
    </row>
    <row r="32" spans="1:37" x14ac:dyDescent="0.2">
      <c r="A32" s="67">
        <f t="shared" si="15"/>
        <v>36302</v>
      </c>
      <c r="B32" s="13">
        <v>626</v>
      </c>
      <c r="C32" s="63">
        <v>509</v>
      </c>
      <c r="D32" s="54">
        <f t="shared" si="0"/>
        <v>509</v>
      </c>
      <c r="E32" s="37">
        <f t="shared" si="1"/>
        <v>529</v>
      </c>
      <c r="F32" s="40">
        <v>509</v>
      </c>
      <c r="G32" s="38">
        <f t="shared" si="2"/>
        <v>849</v>
      </c>
      <c r="H32" s="38">
        <v>835</v>
      </c>
      <c r="I32" s="49">
        <f t="shared" si="2"/>
        <v>122</v>
      </c>
      <c r="J32" s="49">
        <v>120</v>
      </c>
      <c r="K32" s="38">
        <f t="shared" si="3"/>
        <v>1500</v>
      </c>
      <c r="L32" s="38">
        <f t="shared" si="3"/>
        <v>1464</v>
      </c>
      <c r="M32" s="39">
        <v>1467</v>
      </c>
      <c r="N32" s="19"/>
      <c r="O32" s="41">
        <f t="shared" si="4"/>
        <v>0</v>
      </c>
      <c r="P32" s="42">
        <v>0</v>
      </c>
      <c r="Q32" s="42">
        <f t="shared" si="5"/>
        <v>260</v>
      </c>
      <c r="R32" s="42">
        <v>257</v>
      </c>
      <c r="S32" s="42">
        <f t="shared" si="6"/>
        <v>257</v>
      </c>
      <c r="T32" s="43">
        <v>323</v>
      </c>
      <c r="U32" s="19"/>
      <c r="V32" s="44">
        <f t="shared" si="7"/>
        <v>0</v>
      </c>
      <c r="W32" s="45">
        <f t="shared" si="8"/>
        <v>0</v>
      </c>
      <c r="X32" s="45">
        <f t="shared" si="9"/>
        <v>0</v>
      </c>
      <c r="Y32" s="55">
        <v>0</v>
      </c>
      <c r="Z32" s="45">
        <f t="shared" si="10"/>
        <v>0</v>
      </c>
      <c r="AA32" s="50">
        <v>0</v>
      </c>
      <c r="AB32" s="45">
        <f t="shared" si="11"/>
        <v>0</v>
      </c>
      <c r="AC32" s="45">
        <f t="shared" si="11"/>
        <v>0</v>
      </c>
      <c r="AD32" s="45">
        <v>662</v>
      </c>
      <c r="AE32" s="45">
        <f t="shared" si="12"/>
        <v>0</v>
      </c>
      <c r="AF32" s="45">
        <v>655</v>
      </c>
      <c r="AG32" s="45">
        <f t="shared" si="13"/>
        <v>0</v>
      </c>
      <c r="AH32" s="46">
        <v>655</v>
      </c>
      <c r="AI32" s="18"/>
      <c r="AJ32" s="24">
        <f t="shared" si="14"/>
        <v>1092</v>
      </c>
      <c r="AK32" s="47">
        <v>1092</v>
      </c>
    </row>
    <row r="33" spans="1:37" x14ac:dyDescent="0.2">
      <c r="A33" s="67">
        <f t="shared" si="15"/>
        <v>36303</v>
      </c>
      <c r="B33" s="13">
        <v>722</v>
      </c>
      <c r="C33" s="63">
        <v>700</v>
      </c>
      <c r="D33" s="54">
        <f t="shared" si="0"/>
        <v>700</v>
      </c>
      <c r="E33" s="37">
        <f t="shared" si="1"/>
        <v>728</v>
      </c>
      <c r="F33" s="40">
        <v>700</v>
      </c>
      <c r="G33" s="38">
        <f t="shared" si="2"/>
        <v>772</v>
      </c>
      <c r="H33" s="38">
        <v>760</v>
      </c>
      <c r="I33" s="49">
        <f t="shared" si="2"/>
        <v>0</v>
      </c>
      <c r="J33" s="49">
        <v>0</v>
      </c>
      <c r="K33" s="38">
        <f t="shared" si="3"/>
        <v>1500</v>
      </c>
      <c r="L33" s="38">
        <f t="shared" si="3"/>
        <v>1460</v>
      </c>
      <c r="M33" s="39">
        <v>1467</v>
      </c>
      <c r="N33" s="19"/>
      <c r="O33" s="41">
        <f t="shared" si="4"/>
        <v>0</v>
      </c>
      <c r="P33" s="42">
        <v>0</v>
      </c>
      <c r="Q33" s="42">
        <f t="shared" si="5"/>
        <v>260</v>
      </c>
      <c r="R33" s="42">
        <v>257</v>
      </c>
      <c r="S33" s="42">
        <f t="shared" si="6"/>
        <v>257</v>
      </c>
      <c r="T33" s="43">
        <v>323</v>
      </c>
      <c r="U33" s="19"/>
      <c r="V33" s="44">
        <f t="shared" si="7"/>
        <v>0</v>
      </c>
      <c r="W33" s="45">
        <f t="shared" si="8"/>
        <v>0</v>
      </c>
      <c r="X33" s="45">
        <f t="shared" si="9"/>
        <v>0</v>
      </c>
      <c r="Y33" s="55">
        <v>0</v>
      </c>
      <c r="Z33" s="45">
        <f t="shared" si="10"/>
        <v>0</v>
      </c>
      <c r="AA33" s="50">
        <v>0</v>
      </c>
      <c r="AB33" s="45">
        <f t="shared" si="11"/>
        <v>0</v>
      </c>
      <c r="AC33" s="45">
        <f t="shared" si="11"/>
        <v>0</v>
      </c>
      <c r="AD33" s="45">
        <v>662</v>
      </c>
      <c r="AE33" s="45">
        <f t="shared" si="12"/>
        <v>0</v>
      </c>
      <c r="AF33" s="45">
        <v>655</v>
      </c>
      <c r="AG33" s="45">
        <f t="shared" si="13"/>
        <v>0</v>
      </c>
      <c r="AH33" s="46">
        <v>655</v>
      </c>
      <c r="AI33" s="18"/>
      <c r="AJ33" s="24">
        <f t="shared" si="14"/>
        <v>1017</v>
      </c>
      <c r="AK33" s="47">
        <v>1092</v>
      </c>
    </row>
    <row r="34" spans="1:37" x14ac:dyDescent="0.2">
      <c r="A34" s="67">
        <f t="shared" si="15"/>
        <v>36304</v>
      </c>
      <c r="B34" s="13">
        <v>797</v>
      </c>
      <c r="C34" s="63">
        <v>848</v>
      </c>
      <c r="D34" s="54">
        <f t="shared" si="0"/>
        <v>848</v>
      </c>
      <c r="E34" s="37">
        <f t="shared" si="1"/>
        <v>881</v>
      </c>
      <c r="F34" s="40">
        <v>848</v>
      </c>
      <c r="G34" s="38">
        <f t="shared" si="2"/>
        <v>619</v>
      </c>
      <c r="H34" s="38">
        <v>609</v>
      </c>
      <c r="I34" s="49">
        <f t="shared" si="2"/>
        <v>0</v>
      </c>
      <c r="J34" s="49">
        <v>0</v>
      </c>
      <c r="K34" s="38">
        <f t="shared" si="3"/>
        <v>1500</v>
      </c>
      <c r="L34" s="38">
        <f t="shared" si="3"/>
        <v>1457</v>
      </c>
      <c r="M34" s="39">
        <v>1467</v>
      </c>
      <c r="N34" s="19"/>
      <c r="O34" s="41">
        <f t="shared" si="4"/>
        <v>0</v>
      </c>
      <c r="P34" s="42">
        <v>0</v>
      </c>
      <c r="Q34" s="42">
        <f t="shared" si="5"/>
        <v>260</v>
      </c>
      <c r="R34" s="42">
        <v>257</v>
      </c>
      <c r="S34" s="42">
        <f t="shared" si="6"/>
        <v>257</v>
      </c>
      <c r="T34" s="43">
        <v>323</v>
      </c>
      <c r="U34" s="19"/>
      <c r="V34" s="44">
        <f t="shared" si="7"/>
        <v>0</v>
      </c>
      <c r="W34" s="45">
        <f t="shared" si="8"/>
        <v>0</v>
      </c>
      <c r="X34" s="45">
        <f t="shared" si="9"/>
        <v>0</v>
      </c>
      <c r="Y34" s="55">
        <v>0</v>
      </c>
      <c r="Z34" s="45">
        <f t="shared" si="10"/>
        <v>0</v>
      </c>
      <c r="AA34" s="50">
        <v>0</v>
      </c>
      <c r="AB34" s="45">
        <f t="shared" si="11"/>
        <v>0</v>
      </c>
      <c r="AC34" s="45">
        <f t="shared" si="11"/>
        <v>0</v>
      </c>
      <c r="AD34" s="45">
        <v>662</v>
      </c>
      <c r="AE34" s="45">
        <f t="shared" si="12"/>
        <v>0</v>
      </c>
      <c r="AF34" s="45">
        <v>655</v>
      </c>
      <c r="AG34" s="45">
        <f t="shared" si="13"/>
        <v>0</v>
      </c>
      <c r="AH34" s="46">
        <v>655</v>
      </c>
      <c r="AI34" s="18"/>
      <c r="AJ34" s="24">
        <f t="shared" si="14"/>
        <v>866</v>
      </c>
      <c r="AK34" s="47">
        <v>1092</v>
      </c>
    </row>
    <row r="35" spans="1:37" x14ac:dyDescent="0.2">
      <c r="A35" s="67">
        <f t="shared" si="15"/>
        <v>36305</v>
      </c>
      <c r="B35" s="13">
        <v>797</v>
      </c>
      <c r="C35" s="63">
        <v>1025</v>
      </c>
      <c r="D35" s="54">
        <f t="shared" si="0"/>
        <v>1025</v>
      </c>
      <c r="E35" s="37">
        <f t="shared" si="1"/>
        <v>1065</v>
      </c>
      <c r="F35" s="40">
        <v>1025</v>
      </c>
      <c r="G35" s="38">
        <f t="shared" si="2"/>
        <v>435</v>
      </c>
      <c r="H35" s="38">
        <v>428</v>
      </c>
      <c r="I35" s="49">
        <f t="shared" si="2"/>
        <v>0</v>
      </c>
      <c r="J35" s="49">
        <v>0</v>
      </c>
      <c r="K35" s="38">
        <f t="shared" si="3"/>
        <v>1500</v>
      </c>
      <c r="L35" s="38">
        <f t="shared" si="3"/>
        <v>1453</v>
      </c>
      <c r="M35" s="39">
        <v>1467</v>
      </c>
      <c r="N35" s="19"/>
      <c r="O35" s="41">
        <f t="shared" si="4"/>
        <v>0</v>
      </c>
      <c r="P35" s="42">
        <v>0</v>
      </c>
      <c r="Q35" s="42">
        <f t="shared" si="5"/>
        <v>260</v>
      </c>
      <c r="R35" s="42">
        <v>257</v>
      </c>
      <c r="S35" s="42">
        <f t="shared" si="6"/>
        <v>257</v>
      </c>
      <c r="T35" s="43">
        <v>323</v>
      </c>
      <c r="U35" s="19"/>
      <c r="V35" s="44">
        <f t="shared" si="7"/>
        <v>0</v>
      </c>
      <c r="W35" s="45">
        <f t="shared" si="8"/>
        <v>0</v>
      </c>
      <c r="X35" s="45">
        <f t="shared" si="9"/>
        <v>0</v>
      </c>
      <c r="Y35" s="55">
        <v>0</v>
      </c>
      <c r="Z35" s="45">
        <f t="shared" si="10"/>
        <v>0</v>
      </c>
      <c r="AA35" s="50">
        <v>0</v>
      </c>
      <c r="AB35" s="45">
        <f t="shared" si="11"/>
        <v>0</v>
      </c>
      <c r="AC35" s="45">
        <f t="shared" si="11"/>
        <v>0</v>
      </c>
      <c r="AD35" s="45">
        <v>662</v>
      </c>
      <c r="AE35" s="45">
        <f t="shared" si="12"/>
        <v>0</v>
      </c>
      <c r="AF35" s="45">
        <v>655</v>
      </c>
      <c r="AG35" s="45">
        <f t="shared" si="13"/>
        <v>0</v>
      </c>
      <c r="AH35" s="46">
        <v>655</v>
      </c>
      <c r="AI35" s="18"/>
      <c r="AJ35" s="24">
        <f t="shared" si="14"/>
        <v>685</v>
      </c>
      <c r="AK35" s="47">
        <v>1092</v>
      </c>
    </row>
    <row r="36" spans="1:37" x14ac:dyDescent="0.2">
      <c r="A36" s="67">
        <f t="shared" si="15"/>
        <v>36306</v>
      </c>
      <c r="B36" s="13">
        <v>797</v>
      </c>
      <c r="C36" s="63">
        <v>954</v>
      </c>
      <c r="D36" s="54">
        <f t="shared" si="0"/>
        <v>954</v>
      </c>
      <c r="E36" s="37">
        <f t="shared" si="1"/>
        <v>992</v>
      </c>
      <c r="F36" s="40">
        <v>954</v>
      </c>
      <c r="G36" s="38">
        <f t="shared" si="2"/>
        <v>508</v>
      </c>
      <c r="H36" s="38">
        <v>500</v>
      </c>
      <c r="I36" s="49">
        <f t="shared" si="2"/>
        <v>0</v>
      </c>
      <c r="J36" s="49">
        <v>0</v>
      </c>
      <c r="K36" s="38">
        <f t="shared" si="3"/>
        <v>1500</v>
      </c>
      <c r="L36" s="38">
        <f t="shared" si="3"/>
        <v>1454</v>
      </c>
      <c r="M36" s="39">
        <v>1467</v>
      </c>
      <c r="N36" s="19"/>
      <c r="O36" s="41">
        <f t="shared" si="4"/>
        <v>0</v>
      </c>
      <c r="P36" s="42">
        <v>0</v>
      </c>
      <c r="Q36" s="42">
        <f t="shared" si="5"/>
        <v>260</v>
      </c>
      <c r="R36" s="42">
        <v>257</v>
      </c>
      <c r="S36" s="42">
        <f t="shared" si="6"/>
        <v>257</v>
      </c>
      <c r="T36" s="43">
        <v>323</v>
      </c>
      <c r="U36" s="19"/>
      <c r="V36" s="44">
        <f t="shared" si="7"/>
        <v>0</v>
      </c>
      <c r="W36" s="45">
        <f t="shared" si="8"/>
        <v>0</v>
      </c>
      <c r="X36" s="45">
        <f t="shared" si="9"/>
        <v>0</v>
      </c>
      <c r="Y36" s="55">
        <v>0</v>
      </c>
      <c r="Z36" s="45">
        <f t="shared" si="10"/>
        <v>0</v>
      </c>
      <c r="AA36" s="50">
        <v>0</v>
      </c>
      <c r="AB36" s="45">
        <f t="shared" si="11"/>
        <v>0</v>
      </c>
      <c r="AC36" s="45">
        <f t="shared" si="11"/>
        <v>0</v>
      </c>
      <c r="AD36" s="45">
        <v>662</v>
      </c>
      <c r="AE36" s="45">
        <f t="shared" si="12"/>
        <v>0</v>
      </c>
      <c r="AF36" s="45">
        <v>655</v>
      </c>
      <c r="AG36" s="45">
        <f t="shared" si="13"/>
        <v>0</v>
      </c>
      <c r="AH36" s="46">
        <v>655</v>
      </c>
      <c r="AI36" s="18"/>
      <c r="AJ36" s="24">
        <f t="shared" si="14"/>
        <v>757</v>
      </c>
      <c r="AK36" s="47">
        <v>1092</v>
      </c>
    </row>
    <row r="37" spans="1:37" x14ac:dyDescent="0.2">
      <c r="A37" s="67">
        <f t="shared" si="15"/>
        <v>36307</v>
      </c>
      <c r="B37" s="13">
        <v>797</v>
      </c>
      <c r="C37" s="63">
        <v>661</v>
      </c>
      <c r="D37" s="54">
        <f t="shared" si="0"/>
        <v>661</v>
      </c>
      <c r="E37" s="37">
        <f t="shared" si="1"/>
        <v>687</v>
      </c>
      <c r="F37" s="40">
        <v>661</v>
      </c>
      <c r="G37" s="38">
        <f t="shared" si="2"/>
        <v>813</v>
      </c>
      <c r="H37" s="38">
        <v>800</v>
      </c>
      <c r="I37" s="49">
        <f t="shared" si="2"/>
        <v>0</v>
      </c>
      <c r="J37" s="49">
        <v>0</v>
      </c>
      <c r="K37" s="38">
        <f t="shared" si="3"/>
        <v>1500</v>
      </c>
      <c r="L37" s="38">
        <f t="shared" si="3"/>
        <v>1461</v>
      </c>
      <c r="M37" s="39">
        <v>1467</v>
      </c>
      <c r="N37" s="19"/>
      <c r="O37" s="41">
        <f t="shared" si="4"/>
        <v>0</v>
      </c>
      <c r="P37" s="42">
        <v>0</v>
      </c>
      <c r="Q37" s="42">
        <f t="shared" si="5"/>
        <v>260</v>
      </c>
      <c r="R37" s="42">
        <v>257</v>
      </c>
      <c r="S37" s="42">
        <f t="shared" si="6"/>
        <v>257</v>
      </c>
      <c r="T37" s="43">
        <v>323</v>
      </c>
      <c r="U37" s="19"/>
      <c r="V37" s="44">
        <f t="shared" si="7"/>
        <v>0</v>
      </c>
      <c r="W37" s="45">
        <f t="shared" si="8"/>
        <v>0</v>
      </c>
      <c r="X37" s="45">
        <f t="shared" si="9"/>
        <v>0</v>
      </c>
      <c r="Y37" s="55">
        <v>0</v>
      </c>
      <c r="Z37" s="45">
        <f t="shared" si="10"/>
        <v>0</v>
      </c>
      <c r="AA37" s="50">
        <v>0</v>
      </c>
      <c r="AB37" s="45">
        <f t="shared" si="11"/>
        <v>0</v>
      </c>
      <c r="AC37" s="45">
        <f t="shared" si="11"/>
        <v>0</v>
      </c>
      <c r="AD37" s="45">
        <v>662</v>
      </c>
      <c r="AE37" s="45">
        <f t="shared" si="12"/>
        <v>0</v>
      </c>
      <c r="AF37" s="45">
        <v>655</v>
      </c>
      <c r="AG37" s="45">
        <f t="shared" si="13"/>
        <v>0</v>
      </c>
      <c r="AH37" s="46">
        <v>655</v>
      </c>
      <c r="AI37" s="18"/>
      <c r="AJ37" s="24">
        <f t="shared" si="14"/>
        <v>1057</v>
      </c>
      <c r="AK37" s="47">
        <v>1092</v>
      </c>
    </row>
    <row r="38" spans="1:37" x14ac:dyDescent="0.2">
      <c r="A38" s="67">
        <f t="shared" si="15"/>
        <v>36308</v>
      </c>
      <c r="B38" s="13">
        <v>714</v>
      </c>
      <c r="C38" s="63">
        <v>483</v>
      </c>
      <c r="D38" s="54">
        <f t="shared" si="0"/>
        <v>483</v>
      </c>
      <c r="E38" s="37">
        <f t="shared" si="1"/>
        <v>502</v>
      </c>
      <c r="F38" s="40">
        <v>483</v>
      </c>
      <c r="G38" s="38">
        <f t="shared" si="2"/>
        <v>849</v>
      </c>
      <c r="H38" s="38">
        <v>835</v>
      </c>
      <c r="I38" s="49">
        <f t="shared" si="2"/>
        <v>149</v>
      </c>
      <c r="J38" s="49">
        <v>147</v>
      </c>
      <c r="K38" s="38">
        <f t="shared" si="3"/>
        <v>1500</v>
      </c>
      <c r="L38" s="38">
        <f t="shared" si="3"/>
        <v>1465</v>
      </c>
      <c r="M38" s="39">
        <v>1467</v>
      </c>
      <c r="N38" s="19"/>
      <c r="O38" s="41">
        <f t="shared" si="4"/>
        <v>0</v>
      </c>
      <c r="P38" s="42">
        <v>0</v>
      </c>
      <c r="Q38" s="42">
        <f t="shared" si="5"/>
        <v>260</v>
      </c>
      <c r="R38" s="42">
        <v>257</v>
      </c>
      <c r="S38" s="42">
        <f t="shared" si="6"/>
        <v>257</v>
      </c>
      <c r="T38" s="43">
        <v>323</v>
      </c>
      <c r="U38" s="19"/>
      <c r="V38" s="44">
        <f t="shared" si="7"/>
        <v>0</v>
      </c>
      <c r="W38" s="45">
        <f t="shared" si="8"/>
        <v>0</v>
      </c>
      <c r="X38" s="45">
        <f t="shared" si="9"/>
        <v>0</v>
      </c>
      <c r="Y38" s="55">
        <v>0</v>
      </c>
      <c r="Z38" s="45">
        <f t="shared" si="10"/>
        <v>0</v>
      </c>
      <c r="AA38" s="50">
        <v>0</v>
      </c>
      <c r="AB38" s="45">
        <f t="shared" si="11"/>
        <v>0</v>
      </c>
      <c r="AC38" s="45">
        <f t="shared" si="11"/>
        <v>0</v>
      </c>
      <c r="AD38" s="45">
        <v>662</v>
      </c>
      <c r="AE38" s="45">
        <f t="shared" si="12"/>
        <v>0</v>
      </c>
      <c r="AF38" s="45">
        <v>655</v>
      </c>
      <c r="AG38" s="45">
        <f t="shared" si="13"/>
        <v>0</v>
      </c>
      <c r="AH38" s="46">
        <v>655</v>
      </c>
      <c r="AI38" s="18"/>
      <c r="AJ38" s="24">
        <f t="shared" si="14"/>
        <v>1092</v>
      </c>
      <c r="AK38" s="47">
        <v>1092</v>
      </c>
    </row>
    <row r="39" spans="1:37" x14ac:dyDescent="0.2">
      <c r="A39" s="67">
        <f t="shared" si="15"/>
        <v>36309</v>
      </c>
      <c r="B39" s="13">
        <v>626</v>
      </c>
      <c r="C39" s="63">
        <v>399</v>
      </c>
      <c r="D39" s="54">
        <f t="shared" si="0"/>
        <v>399</v>
      </c>
      <c r="E39" s="37">
        <f t="shared" si="1"/>
        <v>415</v>
      </c>
      <c r="F39" s="40">
        <v>399</v>
      </c>
      <c r="G39" s="38">
        <f t="shared" si="2"/>
        <v>849</v>
      </c>
      <c r="H39" s="38">
        <v>835</v>
      </c>
      <c r="I39" s="49">
        <f t="shared" si="2"/>
        <v>236</v>
      </c>
      <c r="J39" s="49">
        <v>232</v>
      </c>
      <c r="K39" s="38">
        <f t="shared" si="3"/>
        <v>1500</v>
      </c>
      <c r="L39" s="38">
        <f t="shared" si="3"/>
        <v>1466</v>
      </c>
      <c r="M39" s="39">
        <v>1467</v>
      </c>
      <c r="N39" s="19"/>
      <c r="O39" s="41">
        <f t="shared" si="4"/>
        <v>0</v>
      </c>
      <c r="P39" s="42">
        <v>0</v>
      </c>
      <c r="Q39" s="42">
        <f t="shared" si="5"/>
        <v>260</v>
      </c>
      <c r="R39" s="42">
        <v>257</v>
      </c>
      <c r="S39" s="42">
        <f t="shared" si="6"/>
        <v>257</v>
      </c>
      <c r="T39" s="43">
        <v>323</v>
      </c>
      <c r="U39" s="19"/>
      <c r="V39" s="44">
        <f t="shared" si="7"/>
        <v>0</v>
      </c>
      <c r="W39" s="45">
        <f t="shared" si="8"/>
        <v>0</v>
      </c>
      <c r="X39" s="45">
        <f t="shared" si="9"/>
        <v>0</v>
      </c>
      <c r="Y39" s="55">
        <v>0</v>
      </c>
      <c r="Z39" s="45">
        <f t="shared" si="10"/>
        <v>0</v>
      </c>
      <c r="AA39" s="50">
        <v>0</v>
      </c>
      <c r="AB39" s="45">
        <f t="shared" si="11"/>
        <v>0</v>
      </c>
      <c r="AC39" s="45">
        <f t="shared" si="11"/>
        <v>0</v>
      </c>
      <c r="AD39" s="45">
        <v>662</v>
      </c>
      <c r="AE39" s="45">
        <f t="shared" si="12"/>
        <v>0</v>
      </c>
      <c r="AF39" s="45">
        <v>655</v>
      </c>
      <c r="AG39" s="45">
        <f t="shared" si="13"/>
        <v>0</v>
      </c>
      <c r="AH39" s="46">
        <v>655</v>
      </c>
      <c r="AI39" s="18"/>
      <c r="AJ39" s="24">
        <f t="shared" si="14"/>
        <v>1092</v>
      </c>
      <c r="AK39" s="47">
        <v>1092</v>
      </c>
    </row>
    <row r="40" spans="1:37" x14ac:dyDescent="0.2">
      <c r="A40" s="67">
        <f t="shared" si="15"/>
        <v>36310</v>
      </c>
      <c r="B40" s="13">
        <v>722</v>
      </c>
      <c r="C40" s="63">
        <v>490</v>
      </c>
      <c r="D40" s="54">
        <f t="shared" si="0"/>
        <v>490</v>
      </c>
      <c r="E40" s="37">
        <f t="shared" si="1"/>
        <v>509</v>
      </c>
      <c r="F40" s="40">
        <v>490</v>
      </c>
      <c r="G40" s="38">
        <f t="shared" si="2"/>
        <v>849</v>
      </c>
      <c r="H40" s="38">
        <v>835</v>
      </c>
      <c r="I40" s="49">
        <f t="shared" si="2"/>
        <v>142</v>
      </c>
      <c r="J40" s="49">
        <v>140</v>
      </c>
      <c r="K40" s="38">
        <f t="shared" si="3"/>
        <v>1500</v>
      </c>
      <c r="L40" s="38">
        <f t="shared" si="3"/>
        <v>1465</v>
      </c>
      <c r="M40" s="39">
        <v>1467</v>
      </c>
      <c r="N40" s="19"/>
      <c r="O40" s="41">
        <f t="shared" si="4"/>
        <v>0</v>
      </c>
      <c r="P40" s="42">
        <v>0</v>
      </c>
      <c r="Q40" s="42">
        <f t="shared" si="5"/>
        <v>260</v>
      </c>
      <c r="R40" s="42">
        <v>257</v>
      </c>
      <c r="S40" s="42">
        <f t="shared" si="6"/>
        <v>257</v>
      </c>
      <c r="T40" s="43">
        <v>323</v>
      </c>
      <c r="U40" s="19"/>
      <c r="V40" s="44">
        <f t="shared" si="7"/>
        <v>0</v>
      </c>
      <c r="W40" s="45">
        <f t="shared" si="8"/>
        <v>0</v>
      </c>
      <c r="X40" s="45">
        <f t="shared" si="9"/>
        <v>0</v>
      </c>
      <c r="Y40" s="55">
        <v>0</v>
      </c>
      <c r="Z40" s="45">
        <f t="shared" si="10"/>
        <v>0</v>
      </c>
      <c r="AA40" s="50">
        <v>0</v>
      </c>
      <c r="AB40" s="45">
        <f t="shared" si="11"/>
        <v>0</v>
      </c>
      <c r="AC40" s="45">
        <f t="shared" si="11"/>
        <v>0</v>
      </c>
      <c r="AD40" s="45">
        <v>662</v>
      </c>
      <c r="AE40" s="45">
        <f t="shared" si="12"/>
        <v>0</v>
      </c>
      <c r="AF40" s="45">
        <v>655</v>
      </c>
      <c r="AG40" s="45">
        <f t="shared" si="13"/>
        <v>0</v>
      </c>
      <c r="AH40" s="46">
        <v>655</v>
      </c>
      <c r="AI40" s="18"/>
      <c r="AJ40" s="24">
        <f t="shared" si="14"/>
        <v>1092</v>
      </c>
      <c r="AK40" s="47">
        <v>1092</v>
      </c>
    </row>
    <row r="41" spans="1:37" x14ac:dyDescent="0.2">
      <c r="A41" s="67">
        <f t="shared" si="15"/>
        <v>36311</v>
      </c>
      <c r="B41" s="13">
        <v>626</v>
      </c>
      <c r="C41" s="63">
        <v>399</v>
      </c>
      <c r="D41" s="54">
        <f t="shared" si="0"/>
        <v>399</v>
      </c>
      <c r="E41" s="37">
        <f t="shared" si="1"/>
        <v>415</v>
      </c>
      <c r="F41" s="40">
        <v>399</v>
      </c>
      <c r="G41" s="38">
        <f t="shared" si="2"/>
        <v>849</v>
      </c>
      <c r="H41" s="38">
        <v>835</v>
      </c>
      <c r="I41" s="49">
        <f t="shared" si="2"/>
        <v>236</v>
      </c>
      <c r="J41" s="49">
        <v>232</v>
      </c>
      <c r="K41" s="38">
        <f t="shared" si="3"/>
        <v>1500</v>
      </c>
      <c r="L41" s="38">
        <f t="shared" si="3"/>
        <v>1466</v>
      </c>
      <c r="M41" s="39">
        <v>1467</v>
      </c>
      <c r="N41" s="19"/>
      <c r="O41" s="41">
        <f t="shared" si="4"/>
        <v>0</v>
      </c>
      <c r="P41" s="42">
        <v>0</v>
      </c>
      <c r="Q41" s="42">
        <f t="shared" si="5"/>
        <v>260</v>
      </c>
      <c r="R41" s="42">
        <v>257</v>
      </c>
      <c r="S41" s="42">
        <f t="shared" si="6"/>
        <v>257</v>
      </c>
      <c r="T41" s="43">
        <v>323</v>
      </c>
      <c r="U41" s="19"/>
      <c r="V41" s="44">
        <f t="shared" si="7"/>
        <v>0</v>
      </c>
      <c r="W41" s="45">
        <f t="shared" si="8"/>
        <v>0</v>
      </c>
      <c r="X41" s="45">
        <f t="shared" si="9"/>
        <v>0</v>
      </c>
      <c r="Y41" s="55">
        <v>0</v>
      </c>
      <c r="Z41" s="45">
        <f t="shared" si="10"/>
        <v>0</v>
      </c>
      <c r="AA41" s="50">
        <v>0</v>
      </c>
      <c r="AB41" s="45">
        <f t="shared" si="11"/>
        <v>0</v>
      </c>
      <c r="AC41" s="45">
        <f t="shared" si="11"/>
        <v>0</v>
      </c>
      <c r="AD41" s="45">
        <v>662</v>
      </c>
      <c r="AE41" s="45">
        <f t="shared" si="12"/>
        <v>0</v>
      </c>
      <c r="AF41" s="45">
        <v>655</v>
      </c>
      <c r="AG41" s="45">
        <f t="shared" si="13"/>
        <v>0</v>
      </c>
      <c r="AH41" s="46">
        <v>655</v>
      </c>
      <c r="AI41" s="18"/>
      <c r="AJ41" s="24">
        <f t="shared" si="14"/>
        <v>1092</v>
      </c>
      <c r="AK41" s="47">
        <v>1092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23123</v>
      </c>
      <c r="C43" s="59">
        <f>SUM(C11:C42)</f>
        <v>20581</v>
      </c>
      <c r="D43" s="60">
        <f>SUM(D11:D42)</f>
        <v>20581</v>
      </c>
      <c r="E43" s="58"/>
      <c r="F43" s="59">
        <f>SUM(F11:F42)</f>
        <v>20581</v>
      </c>
      <c r="G43" s="59"/>
      <c r="H43" s="59">
        <f>SUM(H11:H42)</f>
        <v>23205</v>
      </c>
      <c r="I43" s="59"/>
      <c r="J43" s="59">
        <f>SUM(J11:J42)</f>
        <v>1496</v>
      </c>
      <c r="K43" s="59">
        <f>SUM(K11:K42)</f>
        <v>46501</v>
      </c>
      <c r="L43" s="59">
        <f>SUM(L11:L42)</f>
        <v>45282</v>
      </c>
      <c r="M43" s="60">
        <f>SUM(M11:M42)</f>
        <v>45477</v>
      </c>
      <c r="N43" s="61"/>
      <c r="O43" s="58"/>
      <c r="P43" s="59">
        <f>SUM(P11:P42)</f>
        <v>0</v>
      </c>
      <c r="Q43" s="59"/>
      <c r="R43" s="59">
        <f>SUM(R11:R42)</f>
        <v>7967</v>
      </c>
      <c r="S43" s="59">
        <f>SUM(S11:S42)</f>
        <v>7967</v>
      </c>
      <c r="T43" s="60">
        <f>SUM(T11:T42)</f>
        <v>10013</v>
      </c>
      <c r="U43" s="61"/>
      <c r="V43" s="58">
        <f>SUM(V11:V42)</f>
        <v>0</v>
      </c>
      <c r="W43" s="59">
        <f>SUM(W11:W42)</f>
        <v>0</v>
      </c>
      <c r="X43" s="59">
        <f>SUM(X11:X42)</f>
        <v>0</v>
      </c>
      <c r="Y43" s="59">
        <f>SUM(Y11:Y42)</f>
        <v>0</v>
      </c>
      <c r="Z43" s="59"/>
      <c r="AA43" s="59">
        <f t="shared" ref="AA43:AF43" si="16">SUM(AA11:AA42)</f>
        <v>0</v>
      </c>
      <c r="AB43" s="59">
        <f t="shared" si="16"/>
        <v>0</v>
      </c>
      <c r="AC43" s="59">
        <f t="shared" si="16"/>
        <v>0</v>
      </c>
      <c r="AD43" s="59">
        <f t="shared" si="16"/>
        <v>20522</v>
      </c>
      <c r="AE43" s="59">
        <f t="shared" si="16"/>
        <v>0</v>
      </c>
      <c r="AF43" s="59">
        <f t="shared" si="16"/>
        <v>20305</v>
      </c>
      <c r="AG43" s="59">
        <f>SUM(AG11:AG41)</f>
        <v>0</v>
      </c>
      <c r="AH43" s="60">
        <f>SUM(AH11:AH41)</f>
        <v>20305</v>
      </c>
      <c r="AI43" s="57"/>
      <c r="AJ43" s="62">
        <f>SUM(AJ11:AJ42)</f>
        <v>31172</v>
      </c>
      <c r="AK43" s="60">
        <f>SUM(AK11:AK42)</f>
        <v>33852</v>
      </c>
    </row>
    <row r="44" spans="1:37" x14ac:dyDescent="0.2">
      <c r="G44" s="69" t="s">
        <v>40</v>
      </c>
      <c r="H44" s="68">
        <f>H43*0.9787</f>
        <v>22710.733500000002</v>
      </c>
      <c r="Q44" s="69" t="s">
        <v>40</v>
      </c>
      <c r="R44" s="68">
        <f>R43*0.9787</f>
        <v>7797.3028999999997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36281</v>
      </c>
      <c r="G46" s="73">
        <v>36311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1277</v>
      </c>
      <c r="G48" s="81">
        <f>F48+H44</f>
        <v>23987.733500000002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15651</v>
      </c>
      <c r="G50" s="81">
        <f>F50+(R44+AA44)</f>
        <v>23448.302899999999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16928</v>
      </c>
      <c r="G52" s="82">
        <f>SUM(G48:G51)</f>
        <v>47436.036399999997</v>
      </c>
    </row>
    <row r="53" spans="3:7" ht="13.5" thickTop="1" x14ac:dyDescent="0.2"/>
  </sheetData>
  <pageMargins left="0.75" right="0.75" top="1" bottom="1" header="0.5" footer="0.5"/>
  <pageSetup paperSize="5" scale="5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A23" zoomScale="75" workbookViewId="0">
      <selection activeCell="A44" sqref="A44"/>
    </sheetView>
  </sheetViews>
  <sheetFormatPr defaultRowHeight="12.75" x14ac:dyDescent="0.2"/>
  <cols>
    <col min="2" max="3" width="11.140625" style="1" customWidth="1"/>
    <col min="4" max="4" width="10.85546875" style="1" customWidth="1"/>
    <col min="5" max="5" width="7.85546875" style="1" customWidth="1"/>
    <col min="6" max="6" width="11.42578125" style="1" customWidth="1"/>
    <col min="7" max="7" width="12.85546875" style="1" customWidth="1"/>
    <col min="8" max="8" width="10.7109375" style="1" customWidth="1"/>
    <col min="9" max="10" width="7.85546875" style="1" customWidth="1"/>
    <col min="11" max="12" width="9.7109375" style="1" customWidth="1"/>
    <col min="13" max="13" width="10.140625" style="1" customWidth="1"/>
    <col min="14" max="14" width="1" style="1" customWidth="1"/>
    <col min="15" max="20" width="7.85546875" style="1" customWidth="1"/>
    <col min="21" max="21" width="0.85546875" style="1" customWidth="1"/>
    <col min="22" max="29" width="7.85546875" style="1" customWidth="1"/>
    <col min="30" max="30" width="10" style="1" customWidth="1"/>
    <col min="31" max="31" width="7.85546875" style="1" customWidth="1"/>
    <col min="32" max="32" width="11" style="1" customWidth="1"/>
    <col min="33" max="33" width="8.5703125" style="1" customWidth="1"/>
    <col min="34" max="34" width="10.7109375" style="1" customWidth="1"/>
    <col min="35" max="35" width="1.28515625" customWidth="1"/>
    <col min="36" max="36" width="11" customWidth="1"/>
    <col min="37" max="37" width="10.5703125" style="1" customWidth="1"/>
  </cols>
  <sheetData>
    <row r="1" spans="1:37" ht="15.75" x14ac:dyDescent="0.25">
      <c r="A1" s="2" t="s">
        <v>30</v>
      </c>
    </row>
    <row r="4" spans="1:37" x14ac:dyDescent="0.2">
      <c r="A4" s="16"/>
      <c r="B4" s="29" t="s">
        <v>1</v>
      </c>
      <c r="C4" s="3"/>
      <c r="D4" s="3"/>
      <c r="E4" s="30" t="s">
        <v>2</v>
      </c>
      <c r="F4" s="3"/>
      <c r="G4" s="3"/>
      <c r="H4" s="3"/>
      <c r="I4" s="3"/>
      <c r="J4" s="3"/>
      <c r="K4" s="3"/>
      <c r="L4" s="3"/>
      <c r="M4" s="4"/>
      <c r="N4" s="20"/>
      <c r="O4" s="30" t="s">
        <v>8</v>
      </c>
      <c r="P4" s="3"/>
      <c r="Q4" s="3"/>
      <c r="R4" s="3"/>
      <c r="S4" s="3"/>
      <c r="T4" s="4"/>
      <c r="U4" s="20"/>
      <c r="V4" s="30" t="s">
        <v>11</v>
      </c>
      <c r="W4" s="32"/>
      <c r="X4" s="32"/>
      <c r="Y4" s="3"/>
      <c r="Z4" s="3"/>
      <c r="AA4" s="3"/>
      <c r="AB4" s="3"/>
      <c r="AC4" s="3"/>
      <c r="AD4" s="3"/>
      <c r="AE4" s="3"/>
      <c r="AF4" s="3"/>
      <c r="AG4" s="3"/>
      <c r="AH4" s="4"/>
      <c r="AI4" s="16"/>
      <c r="AJ4" s="31" t="s">
        <v>18</v>
      </c>
      <c r="AK4" s="4"/>
    </row>
    <row r="5" spans="1:37" x14ac:dyDescent="0.2">
      <c r="A5" s="18"/>
      <c r="B5" s="13"/>
      <c r="C5" s="14"/>
      <c r="D5" s="14"/>
      <c r="E5" s="5" t="s">
        <v>32</v>
      </c>
      <c r="F5" s="14"/>
      <c r="G5" s="14"/>
      <c r="H5" s="14"/>
      <c r="I5" s="14"/>
      <c r="J5" s="14"/>
      <c r="K5" s="14"/>
      <c r="L5" s="14"/>
      <c r="M5" s="15"/>
      <c r="N5" s="19"/>
      <c r="O5" s="5" t="s">
        <v>33</v>
      </c>
      <c r="P5" s="14"/>
      <c r="Q5" s="14"/>
      <c r="R5" s="14"/>
      <c r="S5" s="14"/>
      <c r="T5" s="15"/>
      <c r="U5" s="19"/>
      <c r="V5" s="5" t="s">
        <v>31</v>
      </c>
      <c r="W5" s="33"/>
      <c r="X5" s="33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8"/>
      <c r="AJ5" s="23"/>
      <c r="AK5" s="15"/>
    </row>
    <row r="6" spans="1:37" x14ac:dyDescent="0.2">
      <c r="A6" s="18"/>
      <c r="B6" s="13"/>
      <c r="C6" s="14"/>
      <c r="D6" s="14"/>
      <c r="E6" s="5"/>
      <c r="F6" s="14"/>
      <c r="G6" s="14"/>
      <c r="H6" s="14"/>
      <c r="I6" s="14"/>
      <c r="J6" s="14"/>
      <c r="K6" s="14"/>
      <c r="L6" s="14"/>
      <c r="M6" s="15"/>
      <c r="N6" s="19"/>
      <c r="O6" s="5"/>
      <c r="P6" s="14"/>
      <c r="Q6" s="14"/>
      <c r="R6" s="14"/>
      <c r="S6" s="14"/>
      <c r="T6" s="15"/>
      <c r="U6" s="19"/>
      <c r="V6" s="5"/>
      <c r="W6" s="33"/>
      <c r="X6" s="33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8"/>
      <c r="AJ6" s="23"/>
      <c r="AK6" s="15"/>
    </row>
    <row r="7" spans="1:37" x14ac:dyDescent="0.2">
      <c r="A7" s="17"/>
      <c r="B7" s="8"/>
      <c r="C7" s="6"/>
      <c r="D7" s="52" t="s">
        <v>20</v>
      </c>
      <c r="E7" s="5"/>
      <c r="F7" s="6"/>
      <c r="G7" s="6"/>
      <c r="H7" s="6" t="s">
        <v>6</v>
      </c>
      <c r="I7" s="6"/>
      <c r="J7" s="6" t="s">
        <v>6</v>
      </c>
      <c r="K7" s="6" t="s">
        <v>20</v>
      </c>
      <c r="L7" s="6"/>
      <c r="M7" s="7"/>
      <c r="N7" s="21"/>
      <c r="O7" s="5"/>
      <c r="P7" s="6"/>
      <c r="Q7" s="6"/>
      <c r="R7" s="6"/>
      <c r="S7" s="6"/>
      <c r="T7" s="7"/>
      <c r="U7" s="21"/>
      <c r="V7" s="5"/>
      <c r="W7" s="6" t="s">
        <v>6</v>
      </c>
      <c r="X7" s="6" t="s">
        <v>6</v>
      </c>
      <c r="Y7" s="6"/>
      <c r="Z7" s="6"/>
      <c r="AA7" s="6"/>
      <c r="AB7" s="6" t="s">
        <v>20</v>
      </c>
      <c r="AC7" s="6" t="s">
        <v>16</v>
      </c>
      <c r="AD7" s="6" t="s">
        <v>16</v>
      </c>
      <c r="AE7" s="6" t="s">
        <v>17</v>
      </c>
      <c r="AF7" s="6" t="s">
        <v>17</v>
      </c>
      <c r="AG7" s="6" t="s">
        <v>2</v>
      </c>
      <c r="AH7" s="7" t="s">
        <v>2</v>
      </c>
      <c r="AI7" s="17"/>
      <c r="AJ7" s="22"/>
      <c r="AK7" s="7"/>
    </row>
    <row r="8" spans="1:37" x14ac:dyDescent="0.2">
      <c r="A8" s="17"/>
      <c r="B8" s="8"/>
      <c r="C8" s="6"/>
      <c r="D8" s="52" t="s">
        <v>6</v>
      </c>
      <c r="E8" s="8" t="s">
        <v>3</v>
      </c>
      <c r="F8" s="6" t="s">
        <v>6</v>
      </c>
      <c r="G8" s="6" t="s">
        <v>3</v>
      </c>
      <c r="H8" s="6" t="s">
        <v>5</v>
      </c>
      <c r="I8" s="6" t="s">
        <v>3</v>
      </c>
      <c r="J8" s="6" t="s">
        <v>27</v>
      </c>
      <c r="K8" s="6" t="s">
        <v>3</v>
      </c>
      <c r="L8" s="6" t="s">
        <v>13</v>
      </c>
      <c r="M8" s="7" t="s">
        <v>13</v>
      </c>
      <c r="N8" s="21"/>
      <c r="O8" s="8" t="s">
        <v>3</v>
      </c>
      <c r="P8" s="6" t="s">
        <v>6</v>
      </c>
      <c r="Q8" s="6" t="s">
        <v>3</v>
      </c>
      <c r="R8" s="6" t="s">
        <v>6</v>
      </c>
      <c r="S8" s="6" t="s">
        <v>13</v>
      </c>
      <c r="T8" s="7" t="s">
        <v>13</v>
      </c>
      <c r="U8" s="21"/>
      <c r="V8" s="8" t="s">
        <v>3</v>
      </c>
      <c r="W8" s="6" t="s">
        <v>28</v>
      </c>
      <c r="X8" s="6" t="s">
        <v>28</v>
      </c>
      <c r="Y8" s="6" t="s">
        <v>6</v>
      </c>
      <c r="Z8" s="6" t="s">
        <v>3</v>
      </c>
      <c r="AA8" s="6" t="s">
        <v>6</v>
      </c>
      <c r="AB8" s="6" t="s">
        <v>3</v>
      </c>
      <c r="AC8" s="6" t="s">
        <v>13</v>
      </c>
      <c r="AD8" s="6" t="s">
        <v>13</v>
      </c>
      <c r="AE8" s="6" t="s">
        <v>13</v>
      </c>
      <c r="AF8" s="6" t="s">
        <v>13</v>
      </c>
      <c r="AG8" s="6" t="s">
        <v>13</v>
      </c>
      <c r="AH8" s="6" t="s">
        <v>13</v>
      </c>
      <c r="AI8" s="17"/>
      <c r="AJ8" s="22" t="s">
        <v>19</v>
      </c>
      <c r="AK8" s="7" t="s">
        <v>19</v>
      </c>
    </row>
    <row r="9" spans="1:37" x14ac:dyDescent="0.2">
      <c r="A9" s="28" t="s">
        <v>0</v>
      </c>
      <c r="B9" s="9" t="s">
        <v>22</v>
      </c>
      <c r="C9" s="10" t="s">
        <v>23</v>
      </c>
      <c r="D9" s="53" t="s">
        <v>5</v>
      </c>
      <c r="E9" s="9" t="s">
        <v>4</v>
      </c>
      <c r="F9" s="10" t="s">
        <v>5</v>
      </c>
      <c r="G9" s="10" t="s">
        <v>4</v>
      </c>
      <c r="H9" s="10" t="s">
        <v>7</v>
      </c>
      <c r="I9" s="10" t="s">
        <v>4</v>
      </c>
      <c r="J9" s="10" t="s">
        <v>7</v>
      </c>
      <c r="K9" s="10" t="s">
        <v>4</v>
      </c>
      <c r="L9" s="10" t="s">
        <v>14</v>
      </c>
      <c r="M9" s="11" t="s">
        <v>15</v>
      </c>
      <c r="N9" s="21"/>
      <c r="O9" s="9" t="s">
        <v>9</v>
      </c>
      <c r="P9" s="10" t="s">
        <v>5</v>
      </c>
      <c r="Q9" s="10" t="s">
        <v>9</v>
      </c>
      <c r="R9" s="10" t="s">
        <v>10</v>
      </c>
      <c r="S9" s="10" t="s">
        <v>14</v>
      </c>
      <c r="T9" s="11" t="s">
        <v>15</v>
      </c>
      <c r="U9" s="21"/>
      <c r="V9" s="25" t="s">
        <v>12</v>
      </c>
      <c r="W9" s="10" t="s">
        <v>17</v>
      </c>
      <c r="X9" s="10" t="s">
        <v>2</v>
      </c>
      <c r="Y9" s="10" t="s">
        <v>5</v>
      </c>
      <c r="Z9" s="26" t="s">
        <v>12</v>
      </c>
      <c r="AA9" s="10" t="s">
        <v>10</v>
      </c>
      <c r="AB9" s="10" t="s">
        <v>12</v>
      </c>
      <c r="AC9" s="10" t="s">
        <v>14</v>
      </c>
      <c r="AD9" s="10" t="s">
        <v>15</v>
      </c>
      <c r="AE9" s="10" t="s">
        <v>14</v>
      </c>
      <c r="AF9" s="10" t="s">
        <v>15</v>
      </c>
      <c r="AG9" s="10" t="s">
        <v>14</v>
      </c>
      <c r="AH9" s="10" t="s">
        <v>15</v>
      </c>
      <c r="AI9" s="17"/>
      <c r="AJ9" s="27" t="s">
        <v>14</v>
      </c>
      <c r="AK9" s="11" t="s">
        <v>15</v>
      </c>
    </row>
    <row r="10" spans="1:37" x14ac:dyDescent="0.2">
      <c r="A10" s="18"/>
      <c r="B10" s="12"/>
      <c r="C10" s="3"/>
      <c r="D10" s="54"/>
      <c r="E10" s="34"/>
      <c r="F10" s="35"/>
      <c r="G10" s="35"/>
      <c r="H10" s="35"/>
      <c r="I10" s="48"/>
      <c r="J10" s="48"/>
      <c r="K10" s="35"/>
      <c r="L10" s="35"/>
      <c r="M10" s="36"/>
      <c r="N10" s="19"/>
      <c r="O10" s="41"/>
      <c r="P10" s="42"/>
      <c r="Q10" s="42"/>
      <c r="R10" s="42"/>
      <c r="S10" s="42"/>
      <c r="T10" s="43"/>
      <c r="U10" s="19"/>
      <c r="V10" s="44"/>
      <c r="W10" s="45"/>
      <c r="X10" s="45"/>
      <c r="Y10" s="55"/>
      <c r="Z10" s="45"/>
      <c r="AA10" s="50"/>
      <c r="AB10" s="45"/>
      <c r="AC10" s="45"/>
      <c r="AD10" s="45"/>
      <c r="AE10" s="45"/>
      <c r="AF10" s="45"/>
      <c r="AG10" s="45"/>
      <c r="AH10" s="46"/>
      <c r="AI10" s="18"/>
      <c r="AJ10" s="23"/>
      <c r="AK10" s="15"/>
    </row>
    <row r="11" spans="1:37" x14ac:dyDescent="0.2">
      <c r="A11" s="67">
        <v>36312</v>
      </c>
      <c r="B11" s="13">
        <v>549</v>
      </c>
      <c r="C11" s="63">
        <v>549</v>
      </c>
      <c r="D11" s="54">
        <f>F11+P11+Y11</f>
        <v>549</v>
      </c>
      <c r="E11" s="37">
        <f>ROUND(F11/0.962,0)</f>
        <v>571</v>
      </c>
      <c r="F11" s="40">
        <v>549</v>
      </c>
      <c r="G11" s="38">
        <f>ROUND(H11/0.984,0)</f>
        <v>837</v>
      </c>
      <c r="H11" s="38">
        <v>824</v>
      </c>
      <c r="I11" s="49">
        <f>ROUND(J11/0.984,0)</f>
        <v>0</v>
      </c>
      <c r="J11" s="49">
        <v>0</v>
      </c>
      <c r="K11" s="38">
        <f>E11+G11+I11</f>
        <v>1408</v>
      </c>
      <c r="L11" s="38">
        <f>F11+H11+J11</f>
        <v>1373</v>
      </c>
      <c r="M11" s="39">
        <v>1375</v>
      </c>
      <c r="N11" s="19"/>
      <c r="O11" s="41">
        <f>ROUND(P11/0.9737,0)</f>
        <v>0</v>
      </c>
      <c r="P11" s="42">
        <v>0</v>
      </c>
      <c r="Q11" s="42">
        <f>ROUND(R11/0.99,0)</f>
        <v>260</v>
      </c>
      <c r="R11" s="42">
        <v>257</v>
      </c>
      <c r="S11" s="42">
        <f>P11+R11</f>
        <v>257</v>
      </c>
      <c r="T11" s="43">
        <v>303</v>
      </c>
      <c r="U11" s="19"/>
      <c r="V11" s="44">
        <f>ROUND(W11/0.983,0)</f>
        <v>0</v>
      </c>
      <c r="W11" s="45">
        <f>ROUND(X11/0.99,0)</f>
        <v>0</v>
      </c>
      <c r="X11" s="45">
        <f>ROUND(Y11/0.9809,0)</f>
        <v>0</v>
      </c>
      <c r="Y11" s="55">
        <v>0</v>
      </c>
      <c r="Z11" s="45">
        <f>ROUND(AA11/0.9905,0)</f>
        <v>0</v>
      </c>
      <c r="AA11" s="50">
        <v>0</v>
      </c>
      <c r="AB11" s="45">
        <f>V11+Z11</f>
        <v>0</v>
      </c>
      <c r="AC11" s="45">
        <f>W11+AA11</f>
        <v>0</v>
      </c>
      <c r="AD11" s="45">
        <v>621</v>
      </c>
      <c r="AE11" s="45">
        <f>X11</f>
        <v>0</v>
      </c>
      <c r="AF11" s="45">
        <v>614</v>
      </c>
      <c r="AG11" s="45">
        <f>Y11</f>
        <v>0</v>
      </c>
      <c r="AH11" s="46">
        <v>614</v>
      </c>
      <c r="AI11" s="18"/>
      <c r="AJ11" s="24">
        <f>H11+R11+AA11</f>
        <v>1081</v>
      </c>
      <c r="AK11" s="47">
        <v>1092</v>
      </c>
    </row>
    <row r="12" spans="1:37" x14ac:dyDescent="0.2">
      <c r="A12" s="67">
        <f>A11+1</f>
        <v>36313</v>
      </c>
      <c r="B12" s="13">
        <v>549</v>
      </c>
      <c r="C12" s="63">
        <v>556</v>
      </c>
      <c r="D12" s="54">
        <f t="shared" ref="D12:D41" si="0">F12+P12+Y12</f>
        <v>556</v>
      </c>
      <c r="E12" s="37">
        <f t="shared" ref="E12:E41" si="1">ROUND(F12/0.962,0)</f>
        <v>578</v>
      </c>
      <c r="F12" s="40">
        <v>556</v>
      </c>
      <c r="G12" s="38">
        <f t="shared" ref="G12:I41" si="2">ROUND(H12/0.984,0)</f>
        <v>830</v>
      </c>
      <c r="H12" s="38">
        <f>824-7</f>
        <v>817</v>
      </c>
      <c r="I12" s="49">
        <f t="shared" si="2"/>
        <v>0</v>
      </c>
      <c r="J12" s="49">
        <v>0</v>
      </c>
      <c r="K12" s="38">
        <f t="shared" ref="K12:L41" si="3">E12+G12+I12</f>
        <v>1408</v>
      </c>
      <c r="L12" s="38">
        <f t="shared" si="3"/>
        <v>1373</v>
      </c>
      <c r="M12" s="39">
        <f>M11</f>
        <v>1375</v>
      </c>
      <c r="N12" s="19"/>
      <c r="O12" s="41">
        <f t="shared" ref="O12:O41" si="4">ROUND(P12/0.9737,0)</f>
        <v>0</v>
      </c>
      <c r="P12" s="42">
        <v>0</v>
      </c>
      <c r="Q12" s="42">
        <f t="shared" ref="Q12:Q41" si="5">ROUND(R12/0.99,0)</f>
        <v>260</v>
      </c>
      <c r="R12" s="42">
        <v>257</v>
      </c>
      <c r="S12" s="42">
        <f t="shared" ref="S12:S41" si="6">P12+R12</f>
        <v>257</v>
      </c>
      <c r="T12" s="43">
        <f>T11</f>
        <v>303</v>
      </c>
      <c r="U12" s="19"/>
      <c r="V12" s="44">
        <f t="shared" ref="V12:V41" si="7">ROUND(W12/0.983,0)</f>
        <v>0</v>
      </c>
      <c r="W12" s="45">
        <f t="shared" ref="W12:W41" si="8">ROUND(X12/0.99,0)</f>
        <v>0</v>
      </c>
      <c r="X12" s="45">
        <f t="shared" ref="X12:X41" si="9">ROUND(Y12/0.9809,0)</f>
        <v>0</v>
      </c>
      <c r="Y12" s="55">
        <v>0</v>
      </c>
      <c r="Z12" s="45">
        <f t="shared" ref="Z12:Z41" si="10">ROUND(AA12/0.9905,0)</f>
        <v>0</v>
      </c>
      <c r="AA12" s="50">
        <v>0</v>
      </c>
      <c r="AB12" s="45">
        <f t="shared" ref="AB12:AC41" si="11">V12+Z12</f>
        <v>0</v>
      </c>
      <c r="AC12" s="45">
        <f t="shared" si="11"/>
        <v>0</v>
      </c>
      <c r="AD12" s="45">
        <f>AD11</f>
        <v>621</v>
      </c>
      <c r="AE12" s="45">
        <f t="shared" ref="AE12:AE41" si="12">X12</f>
        <v>0</v>
      </c>
      <c r="AF12" s="45">
        <f>AF11</f>
        <v>614</v>
      </c>
      <c r="AG12" s="45">
        <f t="shared" ref="AG12:AG41" si="13">Y12</f>
        <v>0</v>
      </c>
      <c r="AH12" s="46">
        <f>AH11</f>
        <v>614</v>
      </c>
      <c r="AI12" s="18"/>
      <c r="AJ12" s="24">
        <f t="shared" ref="AJ12:AJ41" si="14">H12+R12+AA12</f>
        <v>1074</v>
      </c>
      <c r="AK12" s="47">
        <v>1092</v>
      </c>
    </row>
    <row r="13" spans="1:37" x14ac:dyDescent="0.2">
      <c r="A13" s="67">
        <f t="shared" ref="A13:A40" si="15">A12+1</f>
        <v>36314</v>
      </c>
      <c r="B13" s="13">
        <v>549</v>
      </c>
      <c r="C13" s="63">
        <v>540</v>
      </c>
      <c r="D13" s="54">
        <f t="shared" si="0"/>
        <v>540</v>
      </c>
      <c r="E13" s="37">
        <f t="shared" si="1"/>
        <v>561</v>
      </c>
      <c r="F13" s="40">
        <v>540</v>
      </c>
      <c r="G13" s="38">
        <f t="shared" si="2"/>
        <v>847</v>
      </c>
      <c r="H13" s="38">
        <f>835-2</f>
        <v>833</v>
      </c>
      <c r="I13" s="49">
        <f t="shared" si="2"/>
        <v>0</v>
      </c>
      <c r="J13" s="49">
        <v>0</v>
      </c>
      <c r="K13" s="38">
        <f t="shared" si="3"/>
        <v>1408</v>
      </c>
      <c r="L13" s="38">
        <f t="shared" si="3"/>
        <v>1373</v>
      </c>
      <c r="M13" s="39">
        <f t="shared" ref="M13:M40" si="16">M12</f>
        <v>1375</v>
      </c>
      <c r="N13" s="19"/>
      <c r="O13" s="41">
        <f t="shared" si="4"/>
        <v>0</v>
      </c>
      <c r="P13" s="42">
        <v>0</v>
      </c>
      <c r="Q13" s="42">
        <f t="shared" si="5"/>
        <v>260</v>
      </c>
      <c r="R13" s="42">
        <v>257</v>
      </c>
      <c r="S13" s="42">
        <f t="shared" si="6"/>
        <v>257</v>
      </c>
      <c r="T13" s="43">
        <f t="shared" ref="T13:T40" si="17">T12</f>
        <v>303</v>
      </c>
      <c r="U13" s="19"/>
      <c r="V13" s="44">
        <f t="shared" si="7"/>
        <v>0</v>
      </c>
      <c r="W13" s="45">
        <f t="shared" si="8"/>
        <v>0</v>
      </c>
      <c r="X13" s="45">
        <f t="shared" si="9"/>
        <v>0</v>
      </c>
      <c r="Y13" s="55">
        <v>0</v>
      </c>
      <c r="Z13" s="45">
        <f t="shared" si="10"/>
        <v>0</v>
      </c>
      <c r="AA13" s="50">
        <v>0</v>
      </c>
      <c r="AB13" s="45">
        <f t="shared" si="11"/>
        <v>0</v>
      </c>
      <c r="AC13" s="45">
        <f t="shared" si="11"/>
        <v>0</v>
      </c>
      <c r="AD13" s="45">
        <f t="shared" ref="AD13:AD40" si="18">AD12</f>
        <v>621</v>
      </c>
      <c r="AE13" s="45">
        <f t="shared" si="12"/>
        <v>0</v>
      </c>
      <c r="AF13" s="45">
        <f t="shared" ref="AF13:AF40" si="19">AF12</f>
        <v>614</v>
      </c>
      <c r="AG13" s="45">
        <f t="shared" si="13"/>
        <v>0</v>
      </c>
      <c r="AH13" s="46">
        <f t="shared" ref="AH13:AH40" si="20">AH12</f>
        <v>614</v>
      </c>
      <c r="AI13" s="18"/>
      <c r="AJ13" s="24">
        <f t="shared" si="14"/>
        <v>1090</v>
      </c>
      <c r="AK13" s="47">
        <v>1092</v>
      </c>
    </row>
    <row r="14" spans="1:37" x14ac:dyDescent="0.2">
      <c r="A14" s="67">
        <f t="shared" si="15"/>
        <v>36315</v>
      </c>
      <c r="B14" s="13">
        <v>486</v>
      </c>
      <c r="C14" s="63">
        <v>479</v>
      </c>
      <c r="D14" s="54">
        <f t="shared" si="0"/>
        <v>479</v>
      </c>
      <c r="E14" s="37">
        <f t="shared" si="1"/>
        <v>498</v>
      </c>
      <c r="F14" s="40">
        <v>479</v>
      </c>
      <c r="G14" s="38">
        <f t="shared" si="2"/>
        <v>849</v>
      </c>
      <c r="H14" s="38">
        <v>835</v>
      </c>
      <c r="I14" s="49">
        <f t="shared" si="2"/>
        <v>61</v>
      </c>
      <c r="J14" s="49">
        <f>53+7</f>
        <v>60</v>
      </c>
      <c r="K14" s="38">
        <f t="shared" si="3"/>
        <v>1408</v>
      </c>
      <c r="L14" s="38">
        <f t="shared" si="3"/>
        <v>1374</v>
      </c>
      <c r="M14" s="39">
        <f t="shared" si="16"/>
        <v>1375</v>
      </c>
      <c r="N14" s="19"/>
      <c r="O14" s="41">
        <f t="shared" si="4"/>
        <v>0</v>
      </c>
      <c r="P14" s="42">
        <v>0</v>
      </c>
      <c r="Q14" s="42">
        <f t="shared" si="5"/>
        <v>260</v>
      </c>
      <c r="R14" s="42">
        <v>257</v>
      </c>
      <c r="S14" s="42">
        <f t="shared" si="6"/>
        <v>257</v>
      </c>
      <c r="T14" s="43">
        <f t="shared" si="17"/>
        <v>303</v>
      </c>
      <c r="U14" s="19"/>
      <c r="V14" s="44">
        <f t="shared" si="7"/>
        <v>0</v>
      </c>
      <c r="W14" s="45">
        <f t="shared" si="8"/>
        <v>0</v>
      </c>
      <c r="X14" s="45">
        <f t="shared" si="9"/>
        <v>0</v>
      </c>
      <c r="Y14" s="55">
        <v>0</v>
      </c>
      <c r="Z14" s="45">
        <f t="shared" si="10"/>
        <v>0</v>
      </c>
      <c r="AA14" s="50">
        <v>0</v>
      </c>
      <c r="AB14" s="45">
        <f t="shared" si="11"/>
        <v>0</v>
      </c>
      <c r="AC14" s="45">
        <f t="shared" si="11"/>
        <v>0</v>
      </c>
      <c r="AD14" s="45">
        <f t="shared" si="18"/>
        <v>621</v>
      </c>
      <c r="AE14" s="45">
        <f t="shared" si="12"/>
        <v>0</v>
      </c>
      <c r="AF14" s="45">
        <f t="shared" si="19"/>
        <v>614</v>
      </c>
      <c r="AG14" s="45">
        <f t="shared" si="13"/>
        <v>0</v>
      </c>
      <c r="AH14" s="46">
        <f t="shared" si="20"/>
        <v>614</v>
      </c>
      <c r="AI14" s="18"/>
      <c r="AJ14" s="24">
        <f t="shared" si="14"/>
        <v>1092</v>
      </c>
      <c r="AK14" s="47">
        <v>1092</v>
      </c>
    </row>
    <row r="15" spans="1:37" x14ac:dyDescent="0.2">
      <c r="A15" s="67">
        <f t="shared" si="15"/>
        <v>36316</v>
      </c>
      <c r="B15" s="13">
        <v>418</v>
      </c>
      <c r="C15" s="63">
        <v>412</v>
      </c>
      <c r="D15" s="54">
        <f t="shared" si="0"/>
        <v>412</v>
      </c>
      <c r="E15" s="37">
        <f t="shared" si="1"/>
        <v>428</v>
      </c>
      <c r="F15" s="40">
        <v>412</v>
      </c>
      <c r="G15" s="38">
        <f t="shared" si="2"/>
        <v>849</v>
      </c>
      <c r="H15" s="38">
        <v>835</v>
      </c>
      <c r="I15" s="49">
        <f t="shared" si="2"/>
        <v>131</v>
      </c>
      <c r="J15" s="49">
        <f>122+7</f>
        <v>129</v>
      </c>
      <c r="K15" s="38">
        <f t="shared" si="3"/>
        <v>1408</v>
      </c>
      <c r="L15" s="38">
        <f t="shared" si="3"/>
        <v>1376</v>
      </c>
      <c r="M15" s="39">
        <f t="shared" si="16"/>
        <v>1375</v>
      </c>
      <c r="N15" s="19"/>
      <c r="O15" s="41">
        <f t="shared" si="4"/>
        <v>0</v>
      </c>
      <c r="P15" s="42">
        <v>0</v>
      </c>
      <c r="Q15" s="42">
        <f t="shared" si="5"/>
        <v>260</v>
      </c>
      <c r="R15" s="42">
        <v>257</v>
      </c>
      <c r="S15" s="42">
        <f t="shared" si="6"/>
        <v>257</v>
      </c>
      <c r="T15" s="43">
        <f t="shared" si="17"/>
        <v>303</v>
      </c>
      <c r="U15" s="19"/>
      <c r="V15" s="44">
        <f t="shared" si="7"/>
        <v>0</v>
      </c>
      <c r="W15" s="45">
        <f t="shared" si="8"/>
        <v>0</v>
      </c>
      <c r="X15" s="45">
        <f t="shared" si="9"/>
        <v>0</v>
      </c>
      <c r="Y15" s="55">
        <v>0</v>
      </c>
      <c r="Z15" s="45">
        <f t="shared" si="10"/>
        <v>0</v>
      </c>
      <c r="AA15" s="50">
        <v>0</v>
      </c>
      <c r="AB15" s="45">
        <f t="shared" si="11"/>
        <v>0</v>
      </c>
      <c r="AC15" s="45">
        <f t="shared" si="11"/>
        <v>0</v>
      </c>
      <c r="AD15" s="45">
        <f t="shared" si="18"/>
        <v>621</v>
      </c>
      <c r="AE15" s="45">
        <f t="shared" si="12"/>
        <v>0</v>
      </c>
      <c r="AF15" s="45">
        <f t="shared" si="19"/>
        <v>614</v>
      </c>
      <c r="AG15" s="45">
        <f t="shared" si="13"/>
        <v>0</v>
      </c>
      <c r="AH15" s="46">
        <f t="shared" si="20"/>
        <v>614</v>
      </c>
      <c r="AI15" s="18"/>
      <c r="AJ15" s="24">
        <f t="shared" si="14"/>
        <v>1092</v>
      </c>
      <c r="AK15" s="47">
        <v>1092</v>
      </c>
    </row>
    <row r="16" spans="1:37" x14ac:dyDescent="0.2">
      <c r="A16" s="67">
        <f t="shared" si="15"/>
        <v>36317</v>
      </c>
      <c r="B16" s="13">
        <v>472</v>
      </c>
      <c r="C16" s="63">
        <v>465</v>
      </c>
      <c r="D16" s="54">
        <f t="shared" si="0"/>
        <v>465</v>
      </c>
      <c r="E16" s="37">
        <f t="shared" si="1"/>
        <v>483</v>
      </c>
      <c r="F16" s="40">
        <v>465</v>
      </c>
      <c r="G16" s="38">
        <f t="shared" si="2"/>
        <v>849</v>
      </c>
      <c r="H16" s="38">
        <v>835</v>
      </c>
      <c r="I16" s="49">
        <f t="shared" si="2"/>
        <v>76</v>
      </c>
      <c r="J16" s="49">
        <f>67+8</f>
        <v>75</v>
      </c>
      <c r="K16" s="38">
        <f t="shared" si="3"/>
        <v>1408</v>
      </c>
      <c r="L16" s="38">
        <f t="shared" si="3"/>
        <v>1375</v>
      </c>
      <c r="M16" s="39">
        <f t="shared" si="16"/>
        <v>1375</v>
      </c>
      <c r="N16" s="19"/>
      <c r="O16" s="41">
        <f t="shared" si="4"/>
        <v>0</v>
      </c>
      <c r="P16" s="42">
        <v>0</v>
      </c>
      <c r="Q16" s="42">
        <f t="shared" si="5"/>
        <v>260</v>
      </c>
      <c r="R16" s="42">
        <v>257</v>
      </c>
      <c r="S16" s="42">
        <f t="shared" si="6"/>
        <v>257</v>
      </c>
      <c r="T16" s="43">
        <f t="shared" si="17"/>
        <v>303</v>
      </c>
      <c r="U16" s="19"/>
      <c r="V16" s="44">
        <f t="shared" si="7"/>
        <v>0</v>
      </c>
      <c r="W16" s="45">
        <f t="shared" si="8"/>
        <v>0</v>
      </c>
      <c r="X16" s="45">
        <f t="shared" si="9"/>
        <v>0</v>
      </c>
      <c r="Y16" s="55">
        <v>0</v>
      </c>
      <c r="Z16" s="45">
        <f t="shared" si="10"/>
        <v>0</v>
      </c>
      <c r="AA16" s="50">
        <v>0</v>
      </c>
      <c r="AB16" s="45">
        <f>V16+Z16</f>
        <v>0</v>
      </c>
      <c r="AC16" s="45">
        <f t="shared" si="11"/>
        <v>0</v>
      </c>
      <c r="AD16" s="45">
        <f t="shared" si="18"/>
        <v>621</v>
      </c>
      <c r="AE16" s="45">
        <f t="shared" si="12"/>
        <v>0</v>
      </c>
      <c r="AF16" s="45">
        <f t="shared" si="19"/>
        <v>614</v>
      </c>
      <c r="AG16" s="45">
        <f t="shared" si="13"/>
        <v>0</v>
      </c>
      <c r="AH16" s="46">
        <f t="shared" si="20"/>
        <v>614</v>
      </c>
      <c r="AI16" s="18"/>
      <c r="AJ16" s="24">
        <f t="shared" si="14"/>
        <v>1092</v>
      </c>
      <c r="AK16" s="47">
        <v>1092</v>
      </c>
    </row>
    <row r="17" spans="1:37" x14ac:dyDescent="0.2">
      <c r="A17" s="67">
        <f t="shared" si="15"/>
        <v>36318</v>
      </c>
      <c r="B17" s="13">
        <v>549</v>
      </c>
      <c r="C17" s="63">
        <v>540</v>
      </c>
      <c r="D17" s="54">
        <f t="shared" si="0"/>
        <v>540</v>
      </c>
      <c r="E17" s="37">
        <f t="shared" si="1"/>
        <v>561</v>
      </c>
      <c r="F17" s="40">
        <v>540</v>
      </c>
      <c r="G17" s="38">
        <f t="shared" si="2"/>
        <v>847</v>
      </c>
      <c r="H17" s="38">
        <v>833</v>
      </c>
      <c r="I17" s="49">
        <f t="shared" si="2"/>
        <v>0</v>
      </c>
      <c r="J17" s="49">
        <v>0</v>
      </c>
      <c r="K17" s="38">
        <f t="shared" si="3"/>
        <v>1408</v>
      </c>
      <c r="L17" s="38">
        <f t="shared" si="3"/>
        <v>1373</v>
      </c>
      <c r="M17" s="39">
        <f t="shared" si="16"/>
        <v>1375</v>
      </c>
      <c r="N17" s="19"/>
      <c r="O17" s="41">
        <f t="shared" si="4"/>
        <v>0</v>
      </c>
      <c r="P17" s="42">
        <v>0</v>
      </c>
      <c r="Q17" s="42">
        <f t="shared" si="5"/>
        <v>260</v>
      </c>
      <c r="R17" s="42">
        <v>257</v>
      </c>
      <c r="S17" s="42">
        <f t="shared" si="6"/>
        <v>257</v>
      </c>
      <c r="T17" s="43">
        <f t="shared" si="17"/>
        <v>303</v>
      </c>
      <c r="U17" s="19"/>
      <c r="V17" s="44">
        <f t="shared" si="7"/>
        <v>0</v>
      </c>
      <c r="W17" s="45">
        <f t="shared" si="8"/>
        <v>0</v>
      </c>
      <c r="X17" s="45">
        <f t="shared" si="9"/>
        <v>0</v>
      </c>
      <c r="Y17" s="55">
        <v>0</v>
      </c>
      <c r="Z17" s="45">
        <f t="shared" si="10"/>
        <v>0</v>
      </c>
      <c r="AA17" s="50">
        <v>0</v>
      </c>
      <c r="AB17" s="45">
        <f t="shared" si="11"/>
        <v>0</v>
      </c>
      <c r="AC17" s="45">
        <f t="shared" si="11"/>
        <v>0</v>
      </c>
      <c r="AD17" s="45">
        <f t="shared" si="18"/>
        <v>621</v>
      </c>
      <c r="AE17" s="45">
        <f t="shared" si="12"/>
        <v>0</v>
      </c>
      <c r="AF17" s="45">
        <f t="shared" si="19"/>
        <v>614</v>
      </c>
      <c r="AG17" s="45">
        <f t="shared" si="13"/>
        <v>0</v>
      </c>
      <c r="AH17" s="46">
        <f t="shared" si="20"/>
        <v>614</v>
      </c>
      <c r="AI17" s="18"/>
      <c r="AJ17" s="24">
        <f t="shared" si="14"/>
        <v>1090</v>
      </c>
      <c r="AK17" s="47">
        <v>1092</v>
      </c>
    </row>
    <row r="18" spans="1:37" x14ac:dyDescent="0.2">
      <c r="A18" s="67">
        <f t="shared" si="15"/>
        <v>36319</v>
      </c>
      <c r="B18" s="13">
        <v>549</v>
      </c>
      <c r="C18" s="63">
        <v>538</v>
      </c>
      <c r="D18" s="54">
        <f t="shared" si="0"/>
        <v>538</v>
      </c>
      <c r="E18" s="37">
        <f t="shared" si="1"/>
        <v>559</v>
      </c>
      <c r="F18" s="40">
        <v>538</v>
      </c>
      <c r="G18" s="38">
        <f t="shared" si="2"/>
        <v>849</v>
      </c>
      <c r="H18" s="38">
        <f>824+11</f>
        <v>835</v>
      </c>
      <c r="I18" s="49">
        <f t="shared" si="2"/>
        <v>0</v>
      </c>
      <c r="J18" s="49">
        <v>0</v>
      </c>
      <c r="K18" s="38">
        <f t="shared" si="3"/>
        <v>1408</v>
      </c>
      <c r="L18" s="38">
        <f t="shared" si="3"/>
        <v>1373</v>
      </c>
      <c r="M18" s="39">
        <f t="shared" si="16"/>
        <v>1375</v>
      </c>
      <c r="N18" s="19"/>
      <c r="O18" s="41">
        <f t="shared" si="4"/>
        <v>0</v>
      </c>
      <c r="P18" s="42">
        <v>0</v>
      </c>
      <c r="Q18" s="42">
        <f t="shared" si="5"/>
        <v>260</v>
      </c>
      <c r="R18" s="42">
        <v>257</v>
      </c>
      <c r="S18" s="42">
        <f t="shared" si="6"/>
        <v>257</v>
      </c>
      <c r="T18" s="43">
        <f t="shared" si="17"/>
        <v>303</v>
      </c>
      <c r="U18" s="19"/>
      <c r="V18" s="44">
        <f t="shared" si="7"/>
        <v>0</v>
      </c>
      <c r="W18" s="45">
        <f t="shared" si="8"/>
        <v>0</v>
      </c>
      <c r="X18" s="45">
        <f t="shared" si="9"/>
        <v>0</v>
      </c>
      <c r="Y18" s="55">
        <v>0</v>
      </c>
      <c r="Z18" s="45">
        <f t="shared" si="10"/>
        <v>0</v>
      </c>
      <c r="AA18" s="50">
        <v>0</v>
      </c>
      <c r="AB18" s="45">
        <f t="shared" si="11"/>
        <v>0</v>
      </c>
      <c r="AC18" s="45">
        <f t="shared" si="11"/>
        <v>0</v>
      </c>
      <c r="AD18" s="45">
        <f t="shared" si="18"/>
        <v>621</v>
      </c>
      <c r="AE18" s="45">
        <f t="shared" si="12"/>
        <v>0</v>
      </c>
      <c r="AF18" s="45">
        <f t="shared" si="19"/>
        <v>614</v>
      </c>
      <c r="AG18" s="45">
        <f t="shared" si="13"/>
        <v>0</v>
      </c>
      <c r="AH18" s="46">
        <f t="shared" si="20"/>
        <v>614</v>
      </c>
      <c r="AI18" s="18"/>
      <c r="AJ18" s="24">
        <f t="shared" si="14"/>
        <v>1092</v>
      </c>
      <c r="AK18" s="47">
        <v>1092</v>
      </c>
    </row>
    <row r="19" spans="1:37" x14ac:dyDescent="0.2">
      <c r="A19" s="67">
        <f t="shared" si="15"/>
        <v>36320</v>
      </c>
      <c r="B19" s="13">
        <v>549</v>
      </c>
      <c r="C19" s="63">
        <v>538</v>
      </c>
      <c r="D19" s="54">
        <f t="shared" si="0"/>
        <v>538</v>
      </c>
      <c r="E19" s="37">
        <f t="shared" si="1"/>
        <v>559</v>
      </c>
      <c r="F19" s="40">
        <v>538</v>
      </c>
      <c r="G19" s="38">
        <f t="shared" si="2"/>
        <v>849</v>
      </c>
      <c r="H19" s="38">
        <v>835</v>
      </c>
      <c r="I19" s="49">
        <f t="shared" si="2"/>
        <v>0</v>
      </c>
      <c r="J19" s="49">
        <v>0</v>
      </c>
      <c r="K19" s="38">
        <f t="shared" si="3"/>
        <v>1408</v>
      </c>
      <c r="L19" s="38">
        <f t="shared" si="3"/>
        <v>1373</v>
      </c>
      <c r="M19" s="39">
        <f t="shared" si="16"/>
        <v>1375</v>
      </c>
      <c r="N19" s="19"/>
      <c r="O19" s="41">
        <f t="shared" si="4"/>
        <v>0</v>
      </c>
      <c r="P19" s="42">
        <v>0</v>
      </c>
      <c r="Q19" s="42">
        <f t="shared" si="5"/>
        <v>260</v>
      </c>
      <c r="R19" s="42">
        <v>257</v>
      </c>
      <c r="S19" s="42">
        <f t="shared" si="6"/>
        <v>257</v>
      </c>
      <c r="T19" s="43">
        <f t="shared" si="17"/>
        <v>303</v>
      </c>
      <c r="U19" s="19"/>
      <c r="V19" s="44">
        <f t="shared" si="7"/>
        <v>0</v>
      </c>
      <c r="W19" s="45">
        <f t="shared" si="8"/>
        <v>0</v>
      </c>
      <c r="X19" s="45">
        <f t="shared" si="9"/>
        <v>0</v>
      </c>
      <c r="Y19" s="55">
        <v>0</v>
      </c>
      <c r="Z19" s="45">
        <f t="shared" si="10"/>
        <v>0</v>
      </c>
      <c r="AA19" s="50">
        <v>0</v>
      </c>
      <c r="AB19" s="45">
        <f t="shared" si="11"/>
        <v>0</v>
      </c>
      <c r="AC19" s="45">
        <f t="shared" si="11"/>
        <v>0</v>
      </c>
      <c r="AD19" s="45">
        <f t="shared" si="18"/>
        <v>621</v>
      </c>
      <c r="AE19" s="45">
        <f t="shared" si="12"/>
        <v>0</v>
      </c>
      <c r="AF19" s="45">
        <f t="shared" si="19"/>
        <v>614</v>
      </c>
      <c r="AG19" s="45">
        <f t="shared" si="13"/>
        <v>0</v>
      </c>
      <c r="AH19" s="46">
        <f t="shared" si="20"/>
        <v>614</v>
      </c>
      <c r="AI19" s="18"/>
      <c r="AJ19" s="24">
        <f t="shared" si="14"/>
        <v>1092</v>
      </c>
      <c r="AK19" s="47">
        <v>1092</v>
      </c>
    </row>
    <row r="20" spans="1:37" x14ac:dyDescent="0.2">
      <c r="A20" s="67">
        <f t="shared" si="15"/>
        <v>36321</v>
      </c>
      <c r="B20" s="13">
        <v>549</v>
      </c>
      <c r="C20" s="63">
        <v>538</v>
      </c>
      <c r="D20" s="54">
        <f t="shared" si="0"/>
        <v>538</v>
      </c>
      <c r="E20" s="37">
        <f t="shared" si="1"/>
        <v>559</v>
      </c>
      <c r="F20" s="40">
        <v>538</v>
      </c>
      <c r="G20" s="38">
        <f t="shared" si="2"/>
        <v>849</v>
      </c>
      <c r="H20" s="38">
        <v>835</v>
      </c>
      <c r="I20" s="49">
        <f t="shared" si="2"/>
        <v>0</v>
      </c>
      <c r="J20" s="49">
        <v>0</v>
      </c>
      <c r="K20" s="38">
        <f t="shared" si="3"/>
        <v>1408</v>
      </c>
      <c r="L20" s="38">
        <f t="shared" si="3"/>
        <v>1373</v>
      </c>
      <c r="M20" s="39">
        <f t="shared" si="16"/>
        <v>1375</v>
      </c>
      <c r="N20" s="19"/>
      <c r="O20" s="41">
        <f t="shared" si="4"/>
        <v>0</v>
      </c>
      <c r="P20" s="42">
        <v>0</v>
      </c>
      <c r="Q20" s="42">
        <f t="shared" si="5"/>
        <v>260</v>
      </c>
      <c r="R20" s="42">
        <v>257</v>
      </c>
      <c r="S20" s="42">
        <f t="shared" si="6"/>
        <v>257</v>
      </c>
      <c r="T20" s="43">
        <f t="shared" si="17"/>
        <v>303</v>
      </c>
      <c r="U20" s="19"/>
      <c r="V20" s="44">
        <f t="shared" si="7"/>
        <v>0</v>
      </c>
      <c r="W20" s="45">
        <f t="shared" si="8"/>
        <v>0</v>
      </c>
      <c r="X20" s="45">
        <f t="shared" si="9"/>
        <v>0</v>
      </c>
      <c r="Y20" s="55">
        <v>0</v>
      </c>
      <c r="Z20" s="45">
        <f t="shared" si="10"/>
        <v>0</v>
      </c>
      <c r="AA20" s="50">
        <v>0</v>
      </c>
      <c r="AB20" s="45">
        <f t="shared" si="11"/>
        <v>0</v>
      </c>
      <c r="AC20" s="45">
        <f t="shared" si="11"/>
        <v>0</v>
      </c>
      <c r="AD20" s="45">
        <f t="shared" si="18"/>
        <v>621</v>
      </c>
      <c r="AE20" s="45">
        <f t="shared" si="12"/>
        <v>0</v>
      </c>
      <c r="AF20" s="45">
        <f t="shared" si="19"/>
        <v>614</v>
      </c>
      <c r="AG20" s="45">
        <f t="shared" si="13"/>
        <v>0</v>
      </c>
      <c r="AH20" s="46">
        <f t="shared" si="20"/>
        <v>614</v>
      </c>
      <c r="AI20" s="18"/>
      <c r="AJ20" s="24">
        <f t="shared" si="14"/>
        <v>1092</v>
      </c>
      <c r="AK20" s="47">
        <v>1092</v>
      </c>
    </row>
    <row r="21" spans="1:37" x14ac:dyDescent="0.2">
      <c r="A21" s="67">
        <f t="shared" si="15"/>
        <v>36322</v>
      </c>
      <c r="B21" s="13">
        <v>486</v>
      </c>
      <c r="C21" s="63">
        <v>477</v>
      </c>
      <c r="D21" s="54">
        <f t="shared" si="0"/>
        <v>477</v>
      </c>
      <c r="E21" s="37">
        <f t="shared" si="1"/>
        <v>496</v>
      </c>
      <c r="F21" s="40">
        <v>477</v>
      </c>
      <c r="G21" s="38">
        <f t="shared" si="2"/>
        <v>849</v>
      </c>
      <c r="H21" s="38">
        <v>835</v>
      </c>
      <c r="I21" s="49">
        <f t="shared" si="2"/>
        <v>63</v>
      </c>
      <c r="J21" s="49">
        <v>62</v>
      </c>
      <c r="K21" s="38">
        <f t="shared" si="3"/>
        <v>1408</v>
      </c>
      <c r="L21" s="38">
        <f t="shared" si="3"/>
        <v>1374</v>
      </c>
      <c r="M21" s="39">
        <f t="shared" si="16"/>
        <v>1375</v>
      </c>
      <c r="N21" s="19"/>
      <c r="O21" s="41">
        <f t="shared" si="4"/>
        <v>0</v>
      </c>
      <c r="P21" s="42">
        <v>0</v>
      </c>
      <c r="Q21" s="42">
        <f t="shared" si="5"/>
        <v>260</v>
      </c>
      <c r="R21" s="42">
        <v>257</v>
      </c>
      <c r="S21" s="42">
        <f t="shared" si="6"/>
        <v>257</v>
      </c>
      <c r="T21" s="43">
        <f t="shared" si="17"/>
        <v>303</v>
      </c>
      <c r="U21" s="19"/>
      <c r="V21" s="44">
        <f t="shared" si="7"/>
        <v>0</v>
      </c>
      <c r="W21" s="45">
        <f t="shared" si="8"/>
        <v>0</v>
      </c>
      <c r="X21" s="45">
        <f t="shared" si="9"/>
        <v>0</v>
      </c>
      <c r="Y21" s="55">
        <v>0</v>
      </c>
      <c r="Z21" s="45">
        <f t="shared" si="10"/>
        <v>0</v>
      </c>
      <c r="AA21" s="50">
        <v>0</v>
      </c>
      <c r="AB21" s="45">
        <f t="shared" si="11"/>
        <v>0</v>
      </c>
      <c r="AC21" s="45">
        <f t="shared" si="11"/>
        <v>0</v>
      </c>
      <c r="AD21" s="45">
        <f t="shared" si="18"/>
        <v>621</v>
      </c>
      <c r="AE21" s="45">
        <f t="shared" si="12"/>
        <v>0</v>
      </c>
      <c r="AF21" s="45">
        <f t="shared" si="19"/>
        <v>614</v>
      </c>
      <c r="AG21" s="45">
        <f t="shared" si="13"/>
        <v>0</v>
      </c>
      <c r="AH21" s="46">
        <f t="shared" si="20"/>
        <v>614</v>
      </c>
      <c r="AI21" s="18"/>
      <c r="AJ21" s="24">
        <f t="shared" si="14"/>
        <v>1092</v>
      </c>
      <c r="AK21" s="47">
        <v>1092</v>
      </c>
    </row>
    <row r="22" spans="1:37" x14ac:dyDescent="0.2">
      <c r="A22" s="67">
        <f t="shared" si="15"/>
        <v>36323</v>
      </c>
      <c r="B22" s="13">
        <v>418</v>
      </c>
      <c r="C22" s="63">
        <v>410</v>
      </c>
      <c r="D22" s="54">
        <f t="shared" si="0"/>
        <v>410</v>
      </c>
      <c r="E22" s="37">
        <f t="shared" si="1"/>
        <v>426</v>
      </c>
      <c r="F22" s="40">
        <v>410</v>
      </c>
      <c r="G22" s="38">
        <f t="shared" si="2"/>
        <v>849</v>
      </c>
      <c r="H22" s="38">
        <v>835</v>
      </c>
      <c r="I22" s="49">
        <f t="shared" si="2"/>
        <v>133</v>
      </c>
      <c r="J22" s="49">
        <v>131</v>
      </c>
      <c r="K22" s="38">
        <f t="shared" si="3"/>
        <v>1408</v>
      </c>
      <c r="L22" s="38">
        <f t="shared" si="3"/>
        <v>1376</v>
      </c>
      <c r="M22" s="39">
        <f t="shared" si="16"/>
        <v>1375</v>
      </c>
      <c r="N22" s="19"/>
      <c r="O22" s="41">
        <f t="shared" si="4"/>
        <v>0</v>
      </c>
      <c r="P22" s="42">
        <v>0</v>
      </c>
      <c r="Q22" s="42">
        <f t="shared" si="5"/>
        <v>260</v>
      </c>
      <c r="R22" s="42">
        <v>257</v>
      </c>
      <c r="S22" s="42">
        <f t="shared" si="6"/>
        <v>257</v>
      </c>
      <c r="T22" s="43">
        <f t="shared" si="17"/>
        <v>303</v>
      </c>
      <c r="U22" s="19"/>
      <c r="V22" s="44">
        <f t="shared" si="7"/>
        <v>0</v>
      </c>
      <c r="W22" s="45">
        <f t="shared" si="8"/>
        <v>0</v>
      </c>
      <c r="X22" s="45">
        <f t="shared" si="9"/>
        <v>0</v>
      </c>
      <c r="Y22" s="55">
        <v>0</v>
      </c>
      <c r="Z22" s="45">
        <f t="shared" si="10"/>
        <v>0</v>
      </c>
      <c r="AA22" s="50">
        <v>0</v>
      </c>
      <c r="AB22" s="45">
        <f t="shared" si="11"/>
        <v>0</v>
      </c>
      <c r="AC22" s="45">
        <f t="shared" si="11"/>
        <v>0</v>
      </c>
      <c r="AD22" s="45">
        <f t="shared" si="18"/>
        <v>621</v>
      </c>
      <c r="AE22" s="45">
        <f t="shared" si="12"/>
        <v>0</v>
      </c>
      <c r="AF22" s="45">
        <f t="shared" si="19"/>
        <v>614</v>
      </c>
      <c r="AG22" s="45">
        <f t="shared" si="13"/>
        <v>0</v>
      </c>
      <c r="AH22" s="46">
        <f t="shared" si="20"/>
        <v>614</v>
      </c>
      <c r="AI22" s="18"/>
      <c r="AJ22" s="24">
        <f t="shared" si="14"/>
        <v>1092</v>
      </c>
      <c r="AK22" s="47">
        <v>1092</v>
      </c>
    </row>
    <row r="23" spans="1:37" x14ac:dyDescent="0.2">
      <c r="A23" s="67">
        <f t="shared" si="15"/>
        <v>36324</v>
      </c>
      <c r="B23" s="13">
        <v>472</v>
      </c>
      <c r="C23" s="63">
        <v>463</v>
      </c>
      <c r="D23" s="54">
        <f t="shared" si="0"/>
        <v>463</v>
      </c>
      <c r="E23" s="37">
        <f t="shared" si="1"/>
        <v>481</v>
      </c>
      <c r="F23" s="40">
        <v>463</v>
      </c>
      <c r="G23" s="38">
        <f t="shared" si="2"/>
        <v>849</v>
      </c>
      <c r="H23" s="38">
        <v>835</v>
      </c>
      <c r="I23" s="49">
        <f t="shared" si="2"/>
        <v>78</v>
      </c>
      <c r="J23" s="49">
        <v>77</v>
      </c>
      <c r="K23" s="38">
        <f t="shared" si="3"/>
        <v>1408</v>
      </c>
      <c r="L23" s="38">
        <f t="shared" si="3"/>
        <v>1375</v>
      </c>
      <c r="M23" s="39">
        <f t="shared" si="16"/>
        <v>1375</v>
      </c>
      <c r="N23" s="19"/>
      <c r="O23" s="41">
        <f t="shared" si="4"/>
        <v>0</v>
      </c>
      <c r="P23" s="42">
        <v>0</v>
      </c>
      <c r="Q23" s="42">
        <f t="shared" si="5"/>
        <v>260</v>
      </c>
      <c r="R23" s="42">
        <v>257</v>
      </c>
      <c r="S23" s="42">
        <f t="shared" si="6"/>
        <v>257</v>
      </c>
      <c r="T23" s="43">
        <f t="shared" si="17"/>
        <v>303</v>
      </c>
      <c r="U23" s="19"/>
      <c r="V23" s="44">
        <f t="shared" si="7"/>
        <v>0</v>
      </c>
      <c r="W23" s="45">
        <f t="shared" si="8"/>
        <v>0</v>
      </c>
      <c r="X23" s="45">
        <f t="shared" si="9"/>
        <v>0</v>
      </c>
      <c r="Y23" s="55">
        <v>0</v>
      </c>
      <c r="Z23" s="45">
        <f t="shared" si="10"/>
        <v>0</v>
      </c>
      <c r="AA23" s="50">
        <v>0</v>
      </c>
      <c r="AB23" s="45">
        <f t="shared" si="11"/>
        <v>0</v>
      </c>
      <c r="AC23" s="45">
        <f t="shared" si="11"/>
        <v>0</v>
      </c>
      <c r="AD23" s="45">
        <f t="shared" si="18"/>
        <v>621</v>
      </c>
      <c r="AE23" s="45">
        <f t="shared" si="12"/>
        <v>0</v>
      </c>
      <c r="AF23" s="45">
        <f t="shared" si="19"/>
        <v>614</v>
      </c>
      <c r="AG23" s="45">
        <f t="shared" si="13"/>
        <v>0</v>
      </c>
      <c r="AH23" s="46">
        <f t="shared" si="20"/>
        <v>614</v>
      </c>
      <c r="AI23" s="18"/>
      <c r="AJ23" s="24">
        <f t="shared" si="14"/>
        <v>1092</v>
      </c>
      <c r="AK23" s="47">
        <v>1092</v>
      </c>
    </row>
    <row r="24" spans="1:37" x14ac:dyDescent="0.2">
      <c r="A24" s="67">
        <f t="shared" si="15"/>
        <v>36325</v>
      </c>
      <c r="B24" s="13">
        <v>549</v>
      </c>
      <c r="C24" s="63">
        <v>538</v>
      </c>
      <c r="D24" s="54">
        <f t="shared" si="0"/>
        <v>538</v>
      </c>
      <c r="E24" s="37">
        <f t="shared" si="1"/>
        <v>559</v>
      </c>
      <c r="F24" s="40">
        <v>538</v>
      </c>
      <c r="G24" s="38">
        <f t="shared" si="2"/>
        <v>849</v>
      </c>
      <c r="H24" s="38">
        <v>835</v>
      </c>
      <c r="I24" s="49">
        <f t="shared" si="2"/>
        <v>0</v>
      </c>
      <c r="J24" s="49">
        <v>0</v>
      </c>
      <c r="K24" s="38">
        <f t="shared" si="3"/>
        <v>1408</v>
      </c>
      <c r="L24" s="38">
        <f t="shared" si="3"/>
        <v>1373</v>
      </c>
      <c r="M24" s="39">
        <f t="shared" si="16"/>
        <v>1375</v>
      </c>
      <c r="N24" s="19"/>
      <c r="O24" s="41">
        <f t="shared" si="4"/>
        <v>0</v>
      </c>
      <c r="P24" s="42">
        <v>0</v>
      </c>
      <c r="Q24" s="42">
        <f t="shared" si="5"/>
        <v>260</v>
      </c>
      <c r="R24" s="42">
        <v>257</v>
      </c>
      <c r="S24" s="42">
        <f t="shared" si="6"/>
        <v>257</v>
      </c>
      <c r="T24" s="43">
        <f t="shared" si="17"/>
        <v>303</v>
      </c>
      <c r="U24" s="19"/>
      <c r="V24" s="44">
        <f t="shared" si="7"/>
        <v>0</v>
      </c>
      <c r="W24" s="45">
        <f t="shared" si="8"/>
        <v>0</v>
      </c>
      <c r="X24" s="45">
        <f t="shared" si="9"/>
        <v>0</v>
      </c>
      <c r="Y24" s="55">
        <v>0</v>
      </c>
      <c r="Z24" s="45">
        <f t="shared" si="10"/>
        <v>0</v>
      </c>
      <c r="AA24" s="50">
        <v>0</v>
      </c>
      <c r="AB24" s="45">
        <f t="shared" si="11"/>
        <v>0</v>
      </c>
      <c r="AC24" s="45">
        <f t="shared" si="11"/>
        <v>0</v>
      </c>
      <c r="AD24" s="45">
        <f t="shared" si="18"/>
        <v>621</v>
      </c>
      <c r="AE24" s="45">
        <f t="shared" si="12"/>
        <v>0</v>
      </c>
      <c r="AF24" s="45">
        <f t="shared" si="19"/>
        <v>614</v>
      </c>
      <c r="AG24" s="45">
        <f t="shared" si="13"/>
        <v>0</v>
      </c>
      <c r="AH24" s="46">
        <f t="shared" si="20"/>
        <v>614</v>
      </c>
      <c r="AI24" s="18"/>
      <c r="AJ24" s="24">
        <f t="shared" si="14"/>
        <v>1092</v>
      </c>
      <c r="AK24" s="47">
        <v>1092</v>
      </c>
    </row>
    <row r="25" spans="1:37" x14ac:dyDescent="0.2">
      <c r="A25" s="67">
        <f t="shared" si="15"/>
        <v>36326</v>
      </c>
      <c r="B25" s="13">
        <v>549</v>
      </c>
      <c r="C25" s="63">
        <v>538</v>
      </c>
      <c r="D25" s="54">
        <f t="shared" si="0"/>
        <v>538</v>
      </c>
      <c r="E25" s="37">
        <f t="shared" si="1"/>
        <v>559</v>
      </c>
      <c r="F25" s="40">
        <v>538</v>
      </c>
      <c r="G25" s="38">
        <f t="shared" si="2"/>
        <v>849</v>
      </c>
      <c r="H25" s="38">
        <v>835</v>
      </c>
      <c r="I25" s="49">
        <f t="shared" si="2"/>
        <v>0</v>
      </c>
      <c r="J25" s="49">
        <v>0</v>
      </c>
      <c r="K25" s="38">
        <f t="shared" si="3"/>
        <v>1408</v>
      </c>
      <c r="L25" s="38">
        <f t="shared" si="3"/>
        <v>1373</v>
      </c>
      <c r="M25" s="39">
        <f t="shared" si="16"/>
        <v>1375</v>
      </c>
      <c r="N25" s="19"/>
      <c r="O25" s="41">
        <f t="shared" si="4"/>
        <v>0</v>
      </c>
      <c r="P25" s="42">
        <v>0</v>
      </c>
      <c r="Q25" s="42">
        <f t="shared" si="5"/>
        <v>260</v>
      </c>
      <c r="R25" s="42">
        <v>257</v>
      </c>
      <c r="S25" s="42">
        <f t="shared" si="6"/>
        <v>257</v>
      </c>
      <c r="T25" s="43">
        <f t="shared" si="17"/>
        <v>303</v>
      </c>
      <c r="U25" s="19"/>
      <c r="V25" s="44">
        <f t="shared" si="7"/>
        <v>0</v>
      </c>
      <c r="W25" s="45">
        <f t="shared" si="8"/>
        <v>0</v>
      </c>
      <c r="X25" s="45">
        <f t="shared" si="9"/>
        <v>0</v>
      </c>
      <c r="Y25" s="55">
        <v>0</v>
      </c>
      <c r="Z25" s="45">
        <f t="shared" si="10"/>
        <v>0</v>
      </c>
      <c r="AA25" s="50">
        <v>0</v>
      </c>
      <c r="AB25" s="45">
        <f t="shared" si="11"/>
        <v>0</v>
      </c>
      <c r="AC25" s="45">
        <f t="shared" si="11"/>
        <v>0</v>
      </c>
      <c r="AD25" s="45">
        <f t="shared" si="18"/>
        <v>621</v>
      </c>
      <c r="AE25" s="45">
        <f t="shared" si="12"/>
        <v>0</v>
      </c>
      <c r="AF25" s="45">
        <f t="shared" si="19"/>
        <v>614</v>
      </c>
      <c r="AG25" s="45">
        <f t="shared" si="13"/>
        <v>0</v>
      </c>
      <c r="AH25" s="46">
        <f t="shared" si="20"/>
        <v>614</v>
      </c>
      <c r="AI25" s="18"/>
      <c r="AJ25" s="24">
        <f t="shared" si="14"/>
        <v>1092</v>
      </c>
      <c r="AK25" s="47">
        <v>1092</v>
      </c>
    </row>
    <row r="26" spans="1:37" x14ac:dyDescent="0.2">
      <c r="A26" s="67">
        <f t="shared" si="15"/>
        <v>36327</v>
      </c>
      <c r="B26" s="13">
        <v>549</v>
      </c>
      <c r="C26" s="63">
        <v>549</v>
      </c>
      <c r="D26" s="54">
        <f t="shared" si="0"/>
        <v>549</v>
      </c>
      <c r="E26" s="37">
        <f t="shared" si="1"/>
        <v>571</v>
      </c>
      <c r="F26" s="40">
        <v>549</v>
      </c>
      <c r="G26" s="38">
        <f t="shared" si="2"/>
        <v>837</v>
      </c>
      <c r="H26" s="38">
        <v>824</v>
      </c>
      <c r="I26" s="49">
        <f t="shared" si="2"/>
        <v>0</v>
      </c>
      <c r="J26" s="49">
        <v>0</v>
      </c>
      <c r="K26" s="38">
        <f t="shared" si="3"/>
        <v>1408</v>
      </c>
      <c r="L26" s="38">
        <f t="shared" si="3"/>
        <v>1373</v>
      </c>
      <c r="M26" s="39">
        <f t="shared" si="16"/>
        <v>1375</v>
      </c>
      <c r="N26" s="19"/>
      <c r="O26" s="41">
        <f t="shared" si="4"/>
        <v>0</v>
      </c>
      <c r="P26" s="42">
        <v>0</v>
      </c>
      <c r="Q26" s="42">
        <f t="shared" si="5"/>
        <v>260</v>
      </c>
      <c r="R26" s="42">
        <v>257</v>
      </c>
      <c r="S26" s="42">
        <f t="shared" si="6"/>
        <v>257</v>
      </c>
      <c r="T26" s="43">
        <f t="shared" si="17"/>
        <v>303</v>
      </c>
      <c r="U26" s="19"/>
      <c r="V26" s="44">
        <f t="shared" si="7"/>
        <v>0</v>
      </c>
      <c r="W26" s="45">
        <f t="shared" si="8"/>
        <v>0</v>
      </c>
      <c r="X26" s="45">
        <f t="shared" si="9"/>
        <v>0</v>
      </c>
      <c r="Y26" s="55">
        <v>0</v>
      </c>
      <c r="Z26" s="45">
        <f t="shared" si="10"/>
        <v>0</v>
      </c>
      <c r="AA26" s="50">
        <v>0</v>
      </c>
      <c r="AB26" s="45">
        <f t="shared" si="11"/>
        <v>0</v>
      </c>
      <c r="AC26" s="45">
        <f t="shared" si="11"/>
        <v>0</v>
      </c>
      <c r="AD26" s="45">
        <f t="shared" si="18"/>
        <v>621</v>
      </c>
      <c r="AE26" s="45">
        <f t="shared" si="12"/>
        <v>0</v>
      </c>
      <c r="AF26" s="45">
        <f t="shared" si="19"/>
        <v>614</v>
      </c>
      <c r="AG26" s="45">
        <f t="shared" si="13"/>
        <v>0</v>
      </c>
      <c r="AH26" s="46">
        <f t="shared" si="20"/>
        <v>614</v>
      </c>
      <c r="AI26" s="18"/>
      <c r="AJ26" s="24">
        <f t="shared" si="14"/>
        <v>1081</v>
      </c>
      <c r="AK26" s="47">
        <v>1092</v>
      </c>
    </row>
    <row r="27" spans="1:37" x14ac:dyDescent="0.2">
      <c r="A27" s="67">
        <f t="shared" si="15"/>
        <v>36328</v>
      </c>
      <c r="B27" s="13">
        <v>549</v>
      </c>
      <c r="C27" s="63">
        <v>549</v>
      </c>
      <c r="D27" s="54">
        <f t="shared" si="0"/>
        <v>549</v>
      </c>
      <c r="E27" s="37">
        <f t="shared" si="1"/>
        <v>571</v>
      </c>
      <c r="F27" s="40">
        <v>549</v>
      </c>
      <c r="G27" s="38">
        <f t="shared" si="2"/>
        <v>837</v>
      </c>
      <c r="H27" s="38">
        <v>824</v>
      </c>
      <c r="I27" s="49">
        <f t="shared" si="2"/>
        <v>0</v>
      </c>
      <c r="J27" s="49">
        <v>0</v>
      </c>
      <c r="K27" s="38">
        <f t="shared" si="3"/>
        <v>1408</v>
      </c>
      <c r="L27" s="38">
        <f t="shared" si="3"/>
        <v>1373</v>
      </c>
      <c r="M27" s="39">
        <f t="shared" si="16"/>
        <v>1375</v>
      </c>
      <c r="N27" s="19"/>
      <c r="O27" s="41">
        <f t="shared" si="4"/>
        <v>0</v>
      </c>
      <c r="P27" s="42">
        <v>0</v>
      </c>
      <c r="Q27" s="42">
        <f t="shared" si="5"/>
        <v>260</v>
      </c>
      <c r="R27" s="42">
        <v>257</v>
      </c>
      <c r="S27" s="42">
        <f t="shared" si="6"/>
        <v>257</v>
      </c>
      <c r="T27" s="43">
        <f t="shared" si="17"/>
        <v>303</v>
      </c>
      <c r="U27" s="19"/>
      <c r="V27" s="44">
        <f t="shared" si="7"/>
        <v>0</v>
      </c>
      <c r="W27" s="45">
        <f t="shared" si="8"/>
        <v>0</v>
      </c>
      <c r="X27" s="45">
        <f t="shared" si="9"/>
        <v>0</v>
      </c>
      <c r="Y27" s="55">
        <v>0</v>
      </c>
      <c r="Z27" s="45">
        <f t="shared" si="10"/>
        <v>0</v>
      </c>
      <c r="AA27" s="50">
        <v>0</v>
      </c>
      <c r="AB27" s="45">
        <f t="shared" si="11"/>
        <v>0</v>
      </c>
      <c r="AC27" s="45">
        <f t="shared" si="11"/>
        <v>0</v>
      </c>
      <c r="AD27" s="45">
        <f t="shared" si="18"/>
        <v>621</v>
      </c>
      <c r="AE27" s="45">
        <f t="shared" si="12"/>
        <v>0</v>
      </c>
      <c r="AF27" s="45">
        <f t="shared" si="19"/>
        <v>614</v>
      </c>
      <c r="AG27" s="45">
        <f t="shared" si="13"/>
        <v>0</v>
      </c>
      <c r="AH27" s="46">
        <f t="shared" si="20"/>
        <v>614</v>
      </c>
      <c r="AI27" s="18"/>
      <c r="AJ27" s="24">
        <f t="shared" si="14"/>
        <v>1081</v>
      </c>
      <c r="AK27" s="47">
        <v>1092</v>
      </c>
    </row>
    <row r="28" spans="1:37" x14ac:dyDescent="0.2">
      <c r="A28" s="67">
        <f t="shared" si="15"/>
        <v>36329</v>
      </c>
      <c r="B28" s="13">
        <v>486</v>
      </c>
      <c r="C28" s="63">
        <v>486</v>
      </c>
      <c r="D28" s="54">
        <f t="shared" si="0"/>
        <v>486</v>
      </c>
      <c r="E28" s="37">
        <f t="shared" si="1"/>
        <v>505</v>
      </c>
      <c r="F28" s="40">
        <v>486</v>
      </c>
      <c r="G28" s="38">
        <f t="shared" si="2"/>
        <v>849</v>
      </c>
      <c r="H28" s="38">
        <v>835</v>
      </c>
      <c r="I28" s="49">
        <f t="shared" si="2"/>
        <v>54</v>
      </c>
      <c r="J28" s="49">
        <v>53</v>
      </c>
      <c r="K28" s="38">
        <f t="shared" si="3"/>
        <v>1408</v>
      </c>
      <c r="L28" s="38">
        <f t="shared" si="3"/>
        <v>1374</v>
      </c>
      <c r="M28" s="39">
        <f t="shared" si="16"/>
        <v>1375</v>
      </c>
      <c r="N28" s="19"/>
      <c r="O28" s="41">
        <f t="shared" si="4"/>
        <v>0</v>
      </c>
      <c r="P28" s="42">
        <v>0</v>
      </c>
      <c r="Q28" s="42">
        <f t="shared" si="5"/>
        <v>260</v>
      </c>
      <c r="R28" s="42">
        <v>257</v>
      </c>
      <c r="S28" s="42">
        <f t="shared" si="6"/>
        <v>257</v>
      </c>
      <c r="T28" s="43">
        <f t="shared" si="17"/>
        <v>303</v>
      </c>
      <c r="U28" s="19"/>
      <c r="V28" s="44">
        <f t="shared" si="7"/>
        <v>0</v>
      </c>
      <c r="W28" s="45">
        <f t="shared" si="8"/>
        <v>0</v>
      </c>
      <c r="X28" s="45">
        <f t="shared" si="9"/>
        <v>0</v>
      </c>
      <c r="Y28" s="55">
        <v>0</v>
      </c>
      <c r="Z28" s="45">
        <f t="shared" si="10"/>
        <v>0</v>
      </c>
      <c r="AA28" s="50">
        <v>0</v>
      </c>
      <c r="AB28" s="45">
        <f t="shared" si="11"/>
        <v>0</v>
      </c>
      <c r="AC28" s="45">
        <f t="shared" si="11"/>
        <v>0</v>
      </c>
      <c r="AD28" s="45">
        <f t="shared" si="18"/>
        <v>621</v>
      </c>
      <c r="AE28" s="45">
        <f t="shared" si="12"/>
        <v>0</v>
      </c>
      <c r="AF28" s="45">
        <f t="shared" si="19"/>
        <v>614</v>
      </c>
      <c r="AG28" s="45">
        <f t="shared" si="13"/>
        <v>0</v>
      </c>
      <c r="AH28" s="46">
        <f t="shared" si="20"/>
        <v>614</v>
      </c>
      <c r="AI28" s="18"/>
      <c r="AJ28" s="24">
        <f t="shared" si="14"/>
        <v>1092</v>
      </c>
      <c r="AK28" s="47">
        <v>1092</v>
      </c>
    </row>
    <row r="29" spans="1:37" x14ac:dyDescent="0.2">
      <c r="A29" s="67">
        <f t="shared" si="15"/>
        <v>36330</v>
      </c>
      <c r="B29" s="13">
        <v>418</v>
      </c>
      <c r="C29" s="63">
        <v>418</v>
      </c>
      <c r="D29" s="54">
        <f t="shared" si="0"/>
        <v>418</v>
      </c>
      <c r="E29" s="37">
        <f t="shared" si="1"/>
        <v>435</v>
      </c>
      <c r="F29" s="40">
        <v>418</v>
      </c>
      <c r="G29" s="38">
        <f t="shared" si="2"/>
        <v>849</v>
      </c>
      <c r="H29" s="38">
        <v>835</v>
      </c>
      <c r="I29" s="49">
        <f t="shared" si="2"/>
        <v>124</v>
      </c>
      <c r="J29" s="49">
        <v>122</v>
      </c>
      <c r="K29" s="38">
        <f t="shared" si="3"/>
        <v>1408</v>
      </c>
      <c r="L29" s="38">
        <f t="shared" si="3"/>
        <v>1375</v>
      </c>
      <c r="M29" s="39">
        <f t="shared" si="16"/>
        <v>1375</v>
      </c>
      <c r="N29" s="19"/>
      <c r="O29" s="41">
        <f t="shared" si="4"/>
        <v>0</v>
      </c>
      <c r="P29" s="42">
        <v>0</v>
      </c>
      <c r="Q29" s="42">
        <f t="shared" si="5"/>
        <v>260</v>
      </c>
      <c r="R29" s="42">
        <v>257</v>
      </c>
      <c r="S29" s="42">
        <f t="shared" si="6"/>
        <v>257</v>
      </c>
      <c r="T29" s="43">
        <f t="shared" si="17"/>
        <v>303</v>
      </c>
      <c r="U29" s="19"/>
      <c r="V29" s="44">
        <f t="shared" si="7"/>
        <v>0</v>
      </c>
      <c r="W29" s="45">
        <f t="shared" si="8"/>
        <v>0</v>
      </c>
      <c r="X29" s="45">
        <f t="shared" si="9"/>
        <v>0</v>
      </c>
      <c r="Y29" s="55">
        <v>0</v>
      </c>
      <c r="Z29" s="45">
        <f t="shared" si="10"/>
        <v>0</v>
      </c>
      <c r="AA29" s="50">
        <v>0</v>
      </c>
      <c r="AB29" s="45">
        <f t="shared" si="11"/>
        <v>0</v>
      </c>
      <c r="AC29" s="45">
        <f t="shared" si="11"/>
        <v>0</v>
      </c>
      <c r="AD29" s="45">
        <f t="shared" si="18"/>
        <v>621</v>
      </c>
      <c r="AE29" s="45">
        <f t="shared" si="12"/>
        <v>0</v>
      </c>
      <c r="AF29" s="45">
        <f t="shared" si="19"/>
        <v>614</v>
      </c>
      <c r="AG29" s="45">
        <f t="shared" si="13"/>
        <v>0</v>
      </c>
      <c r="AH29" s="46">
        <f t="shared" si="20"/>
        <v>614</v>
      </c>
      <c r="AI29" s="18"/>
      <c r="AJ29" s="24">
        <f t="shared" si="14"/>
        <v>1092</v>
      </c>
      <c r="AK29" s="47">
        <v>1092</v>
      </c>
    </row>
    <row r="30" spans="1:37" x14ac:dyDescent="0.2">
      <c r="A30" s="67">
        <f t="shared" si="15"/>
        <v>36331</v>
      </c>
      <c r="B30" s="13">
        <v>472</v>
      </c>
      <c r="C30" s="63">
        <v>472</v>
      </c>
      <c r="D30" s="54">
        <f t="shared" si="0"/>
        <v>472</v>
      </c>
      <c r="E30" s="37">
        <f t="shared" si="1"/>
        <v>491</v>
      </c>
      <c r="F30" s="40">
        <v>472</v>
      </c>
      <c r="G30" s="38">
        <f t="shared" si="2"/>
        <v>849</v>
      </c>
      <c r="H30" s="38">
        <v>835</v>
      </c>
      <c r="I30" s="49">
        <f t="shared" si="2"/>
        <v>68</v>
      </c>
      <c r="J30" s="49">
        <v>67</v>
      </c>
      <c r="K30" s="38">
        <f t="shared" si="3"/>
        <v>1408</v>
      </c>
      <c r="L30" s="38">
        <f t="shared" si="3"/>
        <v>1374</v>
      </c>
      <c r="M30" s="39">
        <f t="shared" si="16"/>
        <v>1375</v>
      </c>
      <c r="N30" s="19"/>
      <c r="O30" s="41">
        <f t="shared" si="4"/>
        <v>0</v>
      </c>
      <c r="P30" s="42">
        <v>0</v>
      </c>
      <c r="Q30" s="42">
        <f t="shared" si="5"/>
        <v>260</v>
      </c>
      <c r="R30" s="42">
        <v>257</v>
      </c>
      <c r="S30" s="42">
        <f t="shared" si="6"/>
        <v>257</v>
      </c>
      <c r="T30" s="43">
        <f t="shared" si="17"/>
        <v>303</v>
      </c>
      <c r="U30" s="19"/>
      <c r="V30" s="44">
        <f t="shared" si="7"/>
        <v>0</v>
      </c>
      <c r="W30" s="45">
        <f t="shared" si="8"/>
        <v>0</v>
      </c>
      <c r="X30" s="45">
        <f t="shared" si="9"/>
        <v>0</v>
      </c>
      <c r="Y30" s="55">
        <v>0</v>
      </c>
      <c r="Z30" s="45">
        <f t="shared" si="10"/>
        <v>0</v>
      </c>
      <c r="AA30" s="50">
        <v>0</v>
      </c>
      <c r="AB30" s="45">
        <f t="shared" si="11"/>
        <v>0</v>
      </c>
      <c r="AC30" s="45">
        <f t="shared" si="11"/>
        <v>0</v>
      </c>
      <c r="AD30" s="45">
        <f t="shared" si="18"/>
        <v>621</v>
      </c>
      <c r="AE30" s="45">
        <f t="shared" si="12"/>
        <v>0</v>
      </c>
      <c r="AF30" s="45">
        <f t="shared" si="19"/>
        <v>614</v>
      </c>
      <c r="AG30" s="45">
        <f t="shared" si="13"/>
        <v>0</v>
      </c>
      <c r="AH30" s="46">
        <f t="shared" si="20"/>
        <v>614</v>
      </c>
      <c r="AI30" s="18"/>
      <c r="AJ30" s="24">
        <f t="shared" si="14"/>
        <v>1092</v>
      </c>
      <c r="AK30" s="47">
        <v>1092</v>
      </c>
    </row>
    <row r="31" spans="1:37" x14ac:dyDescent="0.2">
      <c r="A31" s="67">
        <f t="shared" si="15"/>
        <v>36332</v>
      </c>
      <c r="B31" s="13">
        <v>549</v>
      </c>
      <c r="C31" s="63">
        <v>549</v>
      </c>
      <c r="D31" s="54">
        <f t="shared" si="0"/>
        <v>549</v>
      </c>
      <c r="E31" s="37">
        <f t="shared" si="1"/>
        <v>571</v>
      </c>
      <c r="F31" s="40">
        <v>549</v>
      </c>
      <c r="G31" s="38">
        <f t="shared" si="2"/>
        <v>837</v>
      </c>
      <c r="H31" s="38">
        <v>824</v>
      </c>
      <c r="I31" s="49">
        <f t="shared" si="2"/>
        <v>0</v>
      </c>
      <c r="J31" s="49">
        <v>0</v>
      </c>
      <c r="K31" s="38">
        <f t="shared" si="3"/>
        <v>1408</v>
      </c>
      <c r="L31" s="38">
        <f t="shared" si="3"/>
        <v>1373</v>
      </c>
      <c r="M31" s="39">
        <f t="shared" si="16"/>
        <v>1375</v>
      </c>
      <c r="N31" s="19"/>
      <c r="O31" s="41">
        <f t="shared" si="4"/>
        <v>0</v>
      </c>
      <c r="P31" s="42">
        <v>0</v>
      </c>
      <c r="Q31" s="42">
        <f t="shared" si="5"/>
        <v>260</v>
      </c>
      <c r="R31" s="42">
        <v>257</v>
      </c>
      <c r="S31" s="42">
        <f t="shared" si="6"/>
        <v>257</v>
      </c>
      <c r="T31" s="43">
        <f t="shared" si="17"/>
        <v>303</v>
      </c>
      <c r="U31" s="19"/>
      <c r="V31" s="44">
        <f t="shared" si="7"/>
        <v>0</v>
      </c>
      <c r="W31" s="45">
        <f t="shared" si="8"/>
        <v>0</v>
      </c>
      <c r="X31" s="45">
        <f t="shared" si="9"/>
        <v>0</v>
      </c>
      <c r="Y31" s="55">
        <v>0</v>
      </c>
      <c r="Z31" s="45">
        <f t="shared" si="10"/>
        <v>0</v>
      </c>
      <c r="AA31" s="50">
        <v>0</v>
      </c>
      <c r="AB31" s="45">
        <f t="shared" si="11"/>
        <v>0</v>
      </c>
      <c r="AC31" s="45">
        <f t="shared" si="11"/>
        <v>0</v>
      </c>
      <c r="AD31" s="45">
        <f t="shared" si="18"/>
        <v>621</v>
      </c>
      <c r="AE31" s="45">
        <f t="shared" si="12"/>
        <v>0</v>
      </c>
      <c r="AF31" s="45">
        <f t="shared" si="19"/>
        <v>614</v>
      </c>
      <c r="AG31" s="45">
        <f t="shared" si="13"/>
        <v>0</v>
      </c>
      <c r="AH31" s="46">
        <f t="shared" si="20"/>
        <v>614</v>
      </c>
      <c r="AI31" s="18"/>
      <c r="AJ31" s="24">
        <f t="shared" si="14"/>
        <v>1081</v>
      </c>
      <c r="AK31" s="47">
        <v>1092</v>
      </c>
    </row>
    <row r="32" spans="1:37" x14ac:dyDescent="0.2">
      <c r="A32" s="67">
        <f t="shared" si="15"/>
        <v>36333</v>
      </c>
      <c r="B32" s="13">
        <v>549</v>
      </c>
      <c r="C32" s="63">
        <v>549</v>
      </c>
      <c r="D32" s="54">
        <f t="shared" si="0"/>
        <v>549</v>
      </c>
      <c r="E32" s="37">
        <f t="shared" si="1"/>
        <v>571</v>
      </c>
      <c r="F32" s="40">
        <v>549</v>
      </c>
      <c r="G32" s="38">
        <f t="shared" si="2"/>
        <v>837</v>
      </c>
      <c r="H32" s="38">
        <v>824</v>
      </c>
      <c r="I32" s="49">
        <f t="shared" si="2"/>
        <v>0</v>
      </c>
      <c r="J32" s="49">
        <v>0</v>
      </c>
      <c r="K32" s="38">
        <f t="shared" si="3"/>
        <v>1408</v>
      </c>
      <c r="L32" s="38">
        <f t="shared" si="3"/>
        <v>1373</v>
      </c>
      <c r="M32" s="39">
        <f t="shared" si="16"/>
        <v>1375</v>
      </c>
      <c r="N32" s="19"/>
      <c r="O32" s="41">
        <f t="shared" si="4"/>
        <v>0</v>
      </c>
      <c r="P32" s="42">
        <v>0</v>
      </c>
      <c r="Q32" s="42">
        <f t="shared" si="5"/>
        <v>260</v>
      </c>
      <c r="R32" s="42">
        <v>257</v>
      </c>
      <c r="S32" s="42">
        <f t="shared" si="6"/>
        <v>257</v>
      </c>
      <c r="T32" s="43">
        <f t="shared" si="17"/>
        <v>303</v>
      </c>
      <c r="U32" s="19"/>
      <c r="V32" s="44">
        <f t="shared" si="7"/>
        <v>0</v>
      </c>
      <c r="W32" s="45">
        <f t="shared" si="8"/>
        <v>0</v>
      </c>
      <c r="X32" s="45">
        <f t="shared" si="9"/>
        <v>0</v>
      </c>
      <c r="Y32" s="55">
        <v>0</v>
      </c>
      <c r="Z32" s="45">
        <f t="shared" si="10"/>
        <v>0</v>
      </c>
      <c r="AA32" s="50">
        <v>0</v>
      </c>
      <c r="AB32" s="45">
        <f t="shared" si="11"/>
        <v>0</v>
      </c>
      <c r="AC32" s="45">
        <f t="shared" si="11"/>
        <v>0</v>
      </c>
      <c r="AD32" s="45">
        <f t="shared" si="18"/>
        <v>621</v>
      </c>
      <c r="AE32" s="45">
        <f t="shared" si="12"/>
        <v>0</v>
      </c>
      <c r="AF32" s="45">
        <f t="shared" si="19"/>
        <v>614</v>
      </c>
      <c r="AG32" s="45">
        <f t="shared" si="13"/>
        <v>0</v>
      </c>
      <c r="AH32" s="46">
        <f t="shared" si="20"/>
        <v>614</v>
      </c>
      <c r="AI32" s="18"/>
      <c r="AJ32" s="24">
        <f t="shared" si="14"/>
        <v>1081</v>
      </c>
      <c r="AK32" s="47">
        <v>1092</v>
      </c>
    </row>
    <row r="33" spans="1:37" x14ac:dyDescent="0.2">
      <c r="A33" s="67">
        <f t="shared" si="15"/>
        <v>36334</v>
      </c>
      <c r="B33" s="13">
        <v>549</v>
      </c>
      <c r="C33" s="63">
        <v>549</v>
      </c>
      <c r="D33" s="54">
        <f t="shared" si="0"/>
        <v>549</v>
      </c>
      <c r="E33" s="37">
        <f t="shared" si="1"/>
        <v>571</v>
      </c>
      <c r="F33" s="40">
        <v>549</v>
      </c>
      <c r="G33" s="38">
        <f t="shared" si="2"/>
        <v>837</v>
      </c>
      <c r="H33" s="38">
        <v>824</v>
      </c>
      <c r="I33" s="49">
        <f t="shared" si="2"/>
        <v>0</v>
      </c>
      <c r="J33" s="49">
        <v>0</v>
      </c>
      <c r="K33" s="38">
        <f t="shared" si="3"/>
        <v>1408</v>
      </c>
      <c r="L33" s="38">
        <f t="shared" si="3"/>
        <v>1373</v>
      </c>
      <c r="M33" s="39">
        <f t="shared" si="16"/>
        <v>1375</v>
      </c>
      <c r="N33" s="19"/>
      <c r="O33" s="41">
        <f t="shared" si="4"/>
        <v>0</v>
      </c>
      <c r="P33" s="42">
        <v>0</v>
      </c>
      <c r="Q33" s="42">
        <f t="shared" si="5"/>
        <v>260</v>
      </c>
      <c r="R33" s="42">
        <v>257</v>
      </c>
      <c r="S33" s="42">
        <f t="shared" si="6"/>
        <v>257</v>
      </c>
      <c r="T33" s="43">
        <f t="shared" si="17"/>
        <v>303</v>
      </c>
      <c r="U33" s="19"/>
      <c r="V33" s="44">
        <f t="shared" si="7"/>
        <v>0</v>
      </c>
      <c r="W33" s="45">
        <f t="shared" si="8"/>
        <v>0</v>
      </c>
      <c r="X33" s="45">
        <f t="shared" si="9"/>
        <v>0</v>
      </c>
      <c r="Y33" s="55">
        <v>0</v>
      </c>
      <c r="Z33" s="45">
        <f t="shared" si="10"/>
        <v>0</v>
      </c>
      <c r="AA33" s="50">
        <v>0</v>
      </c>
      <c r="AB33" s="45">
        <f t="shared" si="11"/>
        <v>0</v>
      </c>
      <c r="AC33" s="45">
        <f t="shared" si="11"/>
        <v>0</v>
      </c>
      <c r="AD33" s="45">
        <f t="shared" si="18"/>
        <v>621</v>
      </c>
      <c r="AE33" s="45">
        <f t="shared" si="12"/>
        <v>0</v>
      </c>
      <c r="AF33" s="45">
        <f t="shared" si="19"/>
        <v>614</v>
      </c>
      <c r="AG33" s="45">
        <f t="shared" si="13"/>
        <v>0</v>
      </c>
      <c r="AH33" s="46">
        <f t="shared" si="20"/>
        <v>614</v>
      </c>
      <c r="AI33" s="18"/>
      <c r="AJ33" s="24">
        <f t="shared" si="14"/>
        <v>1081</v>
      </c>
      <c r="AK33" s="47">
        <v>1092</v>
      </c>
    </row>
    <row r="34" spans="1:37" x14ac:dyDescent="0.2">
      <c r="A34" s="67">
        <f t="shared" si="15"/>
        <v>36335</v>
      </c>
      <c r="B34" s="13">
        <v>549</v>
      </c>
      <c r="C34" s="63">
        <v>549</v>
      </c>
      <c r="D34" s="54">
        <f t="shared" si="0"/>
        <v>549</v>
      </c>
      <c r="E34" s="37">
        <f t="shared" si="1"/>
        <v>571</v>
      </c>
      <c r="F34" s="40">
        <v>549</v>
      </c>
      <c r="G34" s="38">
        <f t="shared" si="2"/>
        <v>837</v>
      </c>
      <c r="H34" s="38">
        <v>824</v>
      </c>
      <c r="I34" s="49">
        <f t="shared" si="2"/>
        <v>0</v>
      </c>
      <c r="J34" s="49">
        <v>0</v>
      </c>
      <c r="K34" s="38">
        <f t="shared" si="3"/>
        <v>1408</v>
      </c>
      <c r="L34" s="38">
        <f t="shared" si="3"/>
        <v>1373</v>
      </c>
      <c r="M34" s="39">
        <f t="shared" si="16"/>
        <v>1375</v>
      </c>
      <c r="N34" s="19"/>
      <c r="O34" s="41">
        <f t="shared" si="4"/>
        <v>0</v>
      </c>
      <c r="P34" s="42">
        <v>0</v>
      </c>
      <c r="Q34" s="42">
        <f t="shared" si="5"/>
        <v>260</v>
      </c>
      <c r="R34" s="42">
        <v>257</v>
      </c>
      <c r="S34" s="42">
        <f t="shared" si="6"/>
        <v>257</v>
      </c>
      <c r="T34" s="43">
        <f t="shared" si="17"/>
        <v>303</v>
      </c>
      <c r="U34" s="19"/>
      <c r="V34" s="44">
        <f t="shared" si="7"/>
        <v>0</v>
      </c>
      <c r="W34" s="45">
        <f t="shared" si="8"/>
        <v>0</v>
      </c>
      <c r="X34" s="45">
        <f t="shared" si="9"/>
        <v>0</v>
      </c>
      <c r="Y34" s="55">
        <v>0</v>
      </c>
      <c r="Z34" s="45">
        <f t="shared" si="10"/>
        <v>0</v>
      </c>
      <c r="AA34" s="50">
        <v>0</v>
      </c>
      <c r="AB34" s="45">
        <f t="shared" si="11"/>
        <v>0</v>
      </c>
      <c r="AC34" s="45">
        <f t="shared" si="11"/>
        <v>0</v>
      </c>
      <c r="AD34" s="45">
        <f t="shared" si="18"/>
        <v>621</v>
      </c>
      <c r="AE34" s="45">
        <f t="shared" si="12"/>
        <v>0</v>
      </c>
      <c r="AF34" s="45">
        <f t="shared" si="19"/>
        <v>614</v>
      </c>
      <c r="AG34" s="45">
        <f t="shared" si="13"/>
        <v>0</v>
      </c>
      <c r="AH34" s="46">
        <f t="shared" si="20"/>
        <v>614</v>
      </c>
      <c r="AI34" s="18"/>
      <c r="AJ34" s="24">
        <f t="shared" si="14"/>
        <v>1081</v>
      </c>
      <c r="AK34" s="47">
        <v>1092</v>
      </c>
    </row>
    <row r="35" spans="1:37" x14ac:dyDescent="0.2">
      <c r="A35" s="67">
        <f t="shared" si="15"/>
        <v>36336</v>
      </c>
      <c r="B35" s="13">
        <v>486</v>
      </c>
      <c r="C35" s="63">
        <v>486</v>
      </c>
      <c r="D35" s="54">
        <f t="shared" si="0"/>
        <v>486</v>
      </c>
      <c r="E35" s="37">
        <f t="shared" si="1"/>
        <v>505</v>
      </c>
      <c r="F35" s="40">
        <v>486</v>
      </c>
      <c r="G35" s="38">
        <f t="shared" si="2"/>
        <v>849</v>
      </c>
      <c r="H35" s="38">
        <v>835</v>
      </c>
      <c r="I35" s="49">
        <f t="shared" si="2"/>
        <v>54</v>
      </c>
      <c r="J35" s="49">
        <v>53</v>
      </c>
      <c r="K35" s="38">
        <f t="shared" si="3"/>
        <v>1408</v>
      </c>
      <c r="L35" s="38">
        <f t="shared" si="3"/>
        <v>1374</v>
      </c>
      <c r="M35" s="39">
        <f t="shared" si="16"/>
        <v>1375</v>
      </c>
      <c r="N35" s="19"/>
      <c r="O35" s="41">
        <f t="shared" si="4"/>
        <v>0</v>
      </c>
      <c r="P35" s="42">
        <v>0</v>
      </c>
      <c r="Q35" s="42">
        <f t="shared" si="5"/>
        <v>260</v>
      </c>
      <c r="R35" s="42">
        <v>257</v>
      </c>
      <c r="S35" s="42">
        <f t="shared" si="6"/>
        <v>257</v>
      </c>
      <c r="T35" s="43">
        <f t="shared" si="17"/>
        <v>303</v>
      </c>
      <c r="U35" s="19"/>
      <c r="V35" s="44">
        <f t="shared" si="7"/>
        <v>0</v>
      </c>
      <c r="W35" s="45">
        <f t="shared" si="8"/>
        <v>0</v>
      </c>
      <c r="X35" s="45">
        <f t="shared" si="9"/>
        <v>0</v>
      </c>
      <c r="Y35" s="55">
        <v>0</v>
      </c>
      <c r="Z35" s="45">
        <f t="shared" si="10"/>
        <v>0</v>
      </c>
      <c r="AA35" s="50">
        <v>0</v>
      </c>
      <c r="AB35" s="45">
        <f t="shared" si="11"/>
        <v>0</v>
      </c>
      <c r="AC35" s="45">
        <f t="shared" si="11"/>
        <v>0</v>
      </c>
      <c r="AD35" s="45">
        <f t="shared" si="18"/>
        <v>621</v>
      </c>
      <c r="AE35" s="45">
        <f t="shared" si="12"/>
        <v>0</v>
      </c>
      <c r="AF35" s="45">
        <f t="shared" si="19"/>
        <v>614</v>
      </c>
      <c r="AG35" s="45">
        <f t="shared" si="13"/>
        <v>0</v>
      </c>
      <c r="AH35" s="46">
        <f t="shared" si="20"/>
        <v>614</v>
      </c>
      <c r="AI35" s="18"/>
      <c r="AJ35" s="24">
        <f t="shared" si="14"/>
        <v>1092</v>
      </c>
      <c r="AK35" s="47">
        <v>1092</v>
      </c>
    </row>
    <row r="36" spans="1:37" x14ac:dyDescent="0.2">
      <c r="A36" s="67">
        <f t="shared" si="15"/>
        <v>36337</v>
      </c>
      <c r="B36" s="13">
        <v>418</v>
      </c>
      <c r="C36" s="63">
        <v>418</v>
      </c>
      <c r="D36" s="54">
        <f t="shared" si="0"/>
        <v>418</v>
      </c>
      <c r="E36" s="37">
        <f t="shared" si="1"/>
        <v>435</v>
      </c>
      <c r="F36" s="40">
        <v>418</v>
      </c>
      <c r="G36" s="38">
        <f t="shared" si="2"/>
        <v>849</v>
      </c>
      <c r="H36" s="38">
        <v>835</v>
      </c>
      <c r="I36" s="49">
        <f t="shared" si="2"/>
        <v>124</v>
      </c>
      <c r="J36" s="49">
        <v>122</v>
      </c>
      <c r="K36" s="38">
        <f t="shared" si="3"/>
        <v>1408</v>
      </c>
      <c r="L36" s="38">
        <f t="shared" si="3"/>
        <v>1375</v>
      </c>
      <c r="M36" s="39">
        <f t="shared" si="16"/>
        <v>1375</v>
      </c>
      <c r="N36" s="19"/>
      <c r="O36" s="41">
        <f t="shared" si="4"/>
        <v>0</v>
      </c>
      <c r="P36" s="42">
        <v>0</v>
      </c>
      <c r="Q36" s="42">
        <f t="shared" si="5"/>
        <v>260</v>
      </c>
      <c r="R36" s="42">
        <v>257</v>
      </c>
      <c r="S36" s="42">
        <f t="shared" si="6"/>
        <v>257</v>
      </c>
      <c r="T36" s="43">
        <f t="shared" si="17"/>
        <v>303</v>
      </c>
      <c r="U36" s="19"/>
      <c r="V36" s="44">
        <f t="shared" si="7"/>
        <v>0</v>
      </c>
      <c r="W36" s="45">
        <f t="shared" si="8"/>
        <v>0</v>
      </c>
      <c r="X36" s="45">
        <f t="shared" si="9"/>
        <v>0</v>
      </c>
      <c r="Y36" s="55">
        <v>0</v>
      </c>
      <c r="Z36" s="45">
        <f t="shared" si="10"/>
        <v>0</v>
      </c>
      <c r="AA36" s="50">
        <v>0</v>
      </c>
      <c r="AB36" s="45">
        <f t="shared" si="11"/>
        <v>0</v>
      </c>
      <c r="AC36" s="45">
        <f t="shared" si="11"/>
        <v>0</v>
      </c>
      <c r="AD36" s="45">
        <f t="shared" si="18"/>
        <v>621</v>
      </c>
      <c r="AE36" s="45">
        <f t="shared" si="12"/>
        <v>0</v>
      </c>
      <c r="AF36" s="45">
        <f t="shared" si="19"/>
        <v>614</v>
      </c>
      <c r="AG36" s="45">
        <f t="shared" si="13"/>
        <v>0</v>
      </c>
      <c r="AH36" s="46">
        <f t="shared" si="20"/>
        <v>614</v>
      </c>
      <c r="AI36" s="18"/>
      <c r="AJ36" s="24">
        <f t="shared" si="14"/>
        <v>1092</v>
      </c>
      <c r="AK36" s="47">
        <v>1092</v>
      </c>
    </row>
    <row r="37" spans="1:37" x14ac:dyDescent="0.2">
      <c r="A37" s="67">
        <f t="shared" si="15"/>
        <v>36338</v>
      </c>
      <c r="B37" s="13">
        <v>472</v>
      </c>
      <c r="C37" s="63">
        <v>472</v>
      </c>
      <c r="D37" s="54">
        <f t="shared" si="0"/>
        <v>472</v>
      </c>
      <c r="E37" s="37">
        <f t="shared" si="1"/>
        <v>491</v>
      </c>
      <c r="F37" s="40">
        <v>472</v>
      </c>
      <c r="G37" s="38">
        <f t="shared" si="2"/>
        <v>849</v>
      </c>
      <c r="H37" s="38">
        <v>835</v>
      </c>
      <c r="I37" s="49">
        <f t="shared" si="2"/>
        <v>68</v>
      </c>
      <c r="J37" s="49">
        <v>67</v>
      </c>
      <c r="K37" s="38">
        <f t="shared" si="3"/>
        <v>1408</v>
      </c>
      <c r="L37" s="38">
        <f t="shared" si="3"/>
        <v>1374</v>
      </c>
      <c r="M37" s="39">
        <f t="shared" si="16"/>
        <v>1375</v>
      </c>
      <c r="N37" s="19"/>
      <c r="O37" s="41">
        <f t="shared" si="4"/>
        <v>0</v>
      </c>
      <c r="P37" s="42">
        <v>0</v>
      </c>
      <c r="Q37" s="42">
        <f t="shared" si="5"/>
        <v>260</v>
      </c>
      <c r="R37" s="42">
        <v>257</v>
      </c>
      <c r="S37" s="42">
        <f t="shared" si="6"/>
        <v>257</v>
      </c>
      <c r="T37" s="43">
        <f t="shared" si="17"/>
        <v>303</v>
      </c>
      <c r="U37" s="19"/>
      <c r="V37" s="44">
        <f t="shared" si="7"/>
        <v>0</v>
      </c>
      <c r="W37" s="45">
        <f t="shared" si="8"/>
        <v>0</v>
      </c>
      <c r="X37" s="45">
        <f t="shared" si="9"/>
        <v>0</v>
      </c>
      <c r="Y37" s="55">
        <v>0</v>
      </c>
      <c r="Z37" s="45">
        <f t="shared" si="10"/>
        <v>0</v>
      </c>
      <c r="AA37" s="50">
        <v>0</v>
      </c>
      <c r="AB37" s="45">
        <f t="shared" si="11"/>
        <v>0</v>
      </c>
      <c r="AC37" s="45">
        <f t="shared" si="11"/>
        <v>0</v>
      </c>
      <c r="AD37" s="45">
        <f t="shared" si="18"/>
        <v>621</v>
      </c>
      <c r="AE37" s="45">
        <f t="shared" si="12"/>
        <v>0</v>
      </c>
      <c r="AF37" s="45">
        <f t="shared" si="19"/>
        <v>614</v>
      </c>
      <c r="AG37" s="45">
        <f t="shared" si="13"/>
        <v>0</v>
      </c>
      <c r="AH37" s="46">
        <f t="shared" si="20"/>
        <v>614</v>
      </c>
      <c r="AI37" s="18"/>
      <c r="AJ37" s="24">
        <f t="shared" si="14"/>
        <v>1092</v>
      </c>
      <c r="AK37" s="47">
        <v>1092</v>
      </c>
    </row>
    <row r="38" spans="1:37" x14ac:dyDescent="0.2">
      <c r="A38" s="67">
        <f t="shared" si="15"/>
        <v>36339</v>
      </c>
      <c r="B38" s="13">
        <v>549</v>
      </c>
      <c r="C38" s="63">
        <v>549</v>
      </c>
      <c r="D38" s="54">
        <f t="shared" si="0"/>
        <v>549</v>
      </c>
      <c r="E38" s="37">
        <f t="shared" si="1"/>
        <v>571</v>
      </c>
      <c r="F38" s="40">
        <v>549</v>
      </c>
      <c r="G38" s="38">
        <f t="shared" si="2"/>
        <v>837</v>
      </c>
      <c r="H38" s="38">
        <v>824</v>
      </c>
      <c r="I38" s="49">
        <f t="shared" si="2"/>
        <v>0</v>
      </c>
      <c r="J38" s="49">
        <v>0</v>
      </c>
      <c r="K38" s="38">
        <f t="shared" si="3"/>
        <v>1408</v>
      </c>
      <c r="L38" s="38">
        <f t="shared" si="3"/>
        <v>1373</v>
      </c>
      <c r="M38" s="39">
        <f t="shared" si="16"/>
        <v>1375</v>
      </c>
      <c r="N38" s="19"/>
      <c r="O38" s="41">
        <f t="shared" si="4"/>
        <v>0</v>
      </c>
      <c r="P38" s="42">
        <v>0</v>
      </c>
      <c r="Q38" s="42">
        <f t="shared" si="5"/>
        <v>260</v>
      </c>
      <c r="R38" s="42">
        <v>257</v>
      </c>
      <c r="S38" s="42">
        <f t="shared" si="6"/>
        <v>257</v>
      </c>
      <c r="T38" s="43">
        <f t="shared" si="17"/>
        <v>303</v>
      </c>
      <c r="U38" s="19"/>
      <c r="V38" s="44">
        <f t="shared" si="7"/>
        <v>0</v>
      </c>
      <c r="W38" s="45">
        <f t="shared" si="8"/>
        <v>0</v>
      </c>
      <c r="X38" s="45">
        <f t="shared" si="9"/>
        <v>0</v>
      </c>
      <c r="Y38" s="55">
        <v>0</v>
      </c>
      <c r="Z38" s="45">
        <f t="shared" si="10"/>
        <v>0</v>
      </c>
      <c r="AA38" s="50">
        <v>0</v>
      </c>
      <c r="AB38" s="45">
        <f t="shared" si="11"/>
        <v>0</v>
      </c>
      <c r="AC38" s="45">
        <f t="shared" si="11"/>
        <v>0</v>
      </c>
      <c r="AD38" s="45">
        <f t="shared" si="18"/>
        <v>621</v>
      </c>
      <c r="AE38" s="45">
        <f t="shared" si="12"/>
        <v>0</v>
      </c>
      <c r="AF38" s="45">
        <f t="shared" si="19"/>
        <v>614</v>
      </c>
      <c r="AG38" s="45">
        <f t="shared" si="13"/>
        <v>0</v>
      </c>
      <c r="AH38" s="46">
        <f t="shared" si="20"/>
        <v>614</v>
      </c>
      <c r="AI38" s="18"/>
      <c r="AJ38" s="24">
        <f t="shared" si="14"/>
        <v>1081</v>
      </c>
      <c r="AK38" s="47">
        <v>1092</v>
      </c>
    </row>
    <row r="39" spans="1:37" x14ac:dyDescent="0.2">
      <c r="A39" s="67">
        <f t="shared" si="15"/>
        <v>36340</v>
      </c>
      <c r="B39" s="13">
        <v>549</v>
      </c>
      <c r="C39" s="63">
        <v>549</v>
      </c>
      <c r="D39" s="54">
        <f t="shared" si="0"/>
        <v>549</v>
      </c>
      <c r="E39" s="37">
        <f t="shared" si="1"/>
        <v>571</v>
      </c>
      <c r="F39" s="40">
        <v>549</v>
      </c>
      <c r="G39" s="38">
        <f t="shared" si="2"/>
        <v>837</v>
      </c>
      <c r="H39" s="38">
        <v>824</v>
      </c>
      <c r="I39" s="49">
        <f t="shared" si="2"/>
        <v>0</v>
      </c>
      <c r="J39" s="49">
        <v>0</v>
      </c>
      <c r="K39" s="38">
        <f t="shared" si="3"/>
        <v>1408</v>
      </c>
      <c r="L39" s="38">
        <f t="shared" si="3"/>
        <v>1373</v>
      </c>
      <c r="M39" s="39">
        <f t="shared" si="16"/>
        <v>1375</v>
      </c>
      <c r="N39" s="19"/>
      <c r="O39" s="41">
        <f t="shared" si="4"/>
        <v>0</v>
      </c>
      <c r="P39" s="42">
        <v>0</v>
      </c>
      <c r="Q39" s="42">
        <f t="shared" si="5"/>
        <v>260</v>
      </c>
      <c r="R39" s="42">
        <v>257</v>
      </c>
      <c r="S39" s="42">
        <f t="shared" si="6"/>
        <v>257</v>
      </c>
      <c r="T39" s="43">
        <f t="shared" si="17"/>
        <v>303</v>
      </c>
      <c r="U39" s="19"/>
      <c r="V39" s="44">
        <f t="shared" si="7"/>
        <v>0</v>
      </c>
      <c r="W39" s="45">
        <f t="shared" si="8"/>
        <v>0</v>
      </c>
      <c r="X39" s="45">
        <f t="shared" si="9"/>
        <v>0</v>
      </c>
      <c r="Y39" s="55">
        <v>0</v>
      </c>
      <c r="Z39" s="45">
        <f t="shared" si="10"/>
        <v>0</v>
      </c>
      <c r="AA39" s="50">
        <v>0</v>
      </c>
      <c r="AB39" s="45">
        <f t="shared" si="11"/>
        <v>0</v>
      </c>
      <c r="AC39" s="45">
        <f t="shared" si="11"/>
        <v>0</v>
      </c>
      <c r="AD39" s="45">
        <f t="shared" si="18"/>
        <v>621</v>
      </c>
      <c r="AE39" s="45">
        <f t="shared" si="12"/>
        <v>0</v>
      </c>
      <c r="AF39" s="45">
        <f t="shared" si="19"/>
        <v>614</v>
      </c>
      <c r="AG39" s="45">
        <f t="shared" si="13"/>
        <v>0</v>
      </c>
      <c r="AH39" s="46">
        <f t="shared" si="20"/>
        <v>614</v>
      </c>
      <c r="AI39" s="18"/>
      <c r="AJ39" s="24">
        <f t="shared" si="14"/>
        <v>1081</v>
      </c>
      <c r="AK39" s="47">
        <v>1092</v>
      </c>
    </row>
    <row r="40" spans="1:37" x14ac:dyDescent="0.2">
      <c r="A40" s="67">
        <f t="shared" si="15"/>
        <v>36341</v>
      </c>
      <c r="B40" s="13">
        <v>549</v>
      </c>
      <c r="C40" s="65">
        <v>549</v>
      </c>
      <c r="D40" s="54">
        <f t="shared" si="0"/>
        <v>549</v>
      </c>
      <c r="E40" s="37">
        <f t="shared" si="1"/>
        <v>571</v>
      </c>
      <c r="F40" s="40">
        <v>549</v>
      </c>
      <c r="G40" s="38">
        <f t="shared" si="2"/>
        <v>837</v>
      </c>
      <c r="H40" s="38">
        <v>824</v>
      </c>
      <c r="I40" s="49">
        <f t="shared" si="2"/>
        <v>0</v>
      </c>
      <c r="J40" s="49">
        <v>0</v>
      </c>
      <c r="K40" s="38">
        <f t="shared" si="3"/>
        <v>1408</v>
      </c>
      <c r="L40" s="38">
        <f t="shared" si="3"/>
        <v>1373</v>
      </c>
      <c r="M40" s="39">
        <f t="shared" si="16"/>
        <v>1375</v>
      </c>
      <c r="N40" s="19"/>
      <c r="O40" s="41">
        <f t="shared" si="4"/>
        <v>0</v>
      </c>
      <c r="P40" s="42">
        <v>0</v>
      </c>
      <c r="Q40" s="42">
        <f t="shared" si="5"/>
        <v>260</v>
      </c>
      <c r="R40" s="42">
        <v>257</v>
      </c>
      <c r="S40" s="42">
        <f t="shared" si="6"/>
        <v>257</v>
      </c>
      <c r="T40" s="43">
        <f t="shared" si="17"/>
        <v>303</v>
      </c>
      <c r="U40" s="19"/>
      <c r="V40" s="44">
        <f t="shared" si="7"/>
        <v>0</v>
      </c>
      <c r="W40" s="45">
        <f t="shared" si="8"/>
        <v>0</v>
      </c>
      <c r="X40" s="45">
        <f t="shared" si="9"/>
        <v>0</v>
      </c>
      <c r="Y40" s="55">
        <v>0</v>
      </c>
      <c r="Z40" s="45">
        <f t="shared" si="10"/>
        <v>0</v>
      </c>
      <c r="AA40" s="50">
        <v>0</v>
      </c>
      <c r="AB40" s="45">
        <f t="shared" si="11"/>
        <v>0</v>
      </c>
      <c r="AC40" s="45">
        <f t="shared" si="11"/>
        <v>0</v>
      </c>
      <c r="AD40" s="45">
        <f t="shared" si="18"/>
        <v>621</v>
      </c>
      <c r="AE40" s="45">
        <f t="shared" si="12"/>
        <v>0</v>
      </c>
      <c r="AF40" s="45">
        <f t="shared" si="19"/>
        <v>614</v>
      </c>
      <c r="AG40" s="45">
        <f t="shared" si="13"/>
        <v>0</v>
      </c>
      <c r="AH40" s="46">
        <f t="shared" si="20"/>
        <v>614</v>
      </c>
      <c r="AI40" s="18"/>
      <c r="AJ40" s="24">
        <f t="shared" si="14"/>
        <v>1081</v>
      </c>
      <c r="AK40" s="47">
        <v>1092</v>
      </c>
    </row>
    <row r="41" spans="1:37" x14ac:dyDescent="0.2">
      <c r="A41" s="21" t="s">
        <v>45</v>
      </c>
      <c r="B41" s="13">
        <v>0</v>
      </c>
      <c r="C41" s="64"/>
      <c r="D41" s="54">
        <f t="shared" si="0"/>
        <v>0</v>
      </c>
      <c r="E41" s="37">
        <f t="shared" si="1"/>
        <v>0</v>
      </c>
      <c r="F41" s="40">
        <v>0</v>
      </c>
      <c r="G41" s="38">
        <f t="shared" si="2"/>
        <v>1</v>
      </c>
      <c r="H41" s="38">
        <v>1</v>
      </c>
      <c r="I41" s="49">
        <f t="shared" si="2"/>
        <v>0</v>
      </c>
      <c r="J41" s="49">
        <v>0</v>
      </c>
      <c r="K41" s="38">
        <f t="shared" si="3"/>
        <v>1</v>
      </c>
      <c r="L41" s="38">
        <f t="shared" si="3"/>
        <v>1</v>
      </c>
      <c r="M41" s="39">
        <v>0</v>
      </c>
      <c r="N41" s="19"/>
      <c r="O41" s="41">
        <f t="shared" si="4"/>
        <v>0</v>
      </c>
      <c r="P41" s="42">
        <v>0</v>
      </c>
      <c r="Q41" s="42">
        <f t="shared" si="5"/>
        <v>0</v>
      </c>
      <c r="R41" s="42">
        <v>0</v>
      </c>
      <c r="S41" s="42">
        <f t="shared" si="6"/>
        <v>0</v>
      </c>
      <c r="T41" s="43">
        <v>0</v>
      </c>
      <c r="U41" s="19"/>
      <c r="V41" s="44">
        <f t="shared" si="7"/>
        <v>0</v>
      </c>
      <c r="W41" s="45">
        <f t="shared" si="8"/>
        <v>0</v>
      </c>
      <c r="X41" s="45">
        <f t="shared" si="9"/>
        <v>0</v>
      </c>
      <c r="Y41" s="55">
        <v>0</v>
      </c>
      <c r="Z41" s="45">
        <f t="shared" si="10"/>
        <v>0</v>
      </c>
      <c r="AA41" s="50">
        <v>0</v>
      </c>
      <c r="AB41" s="45">
        <f t="shared" si="11"/>
        <v>0</v>
      </c>
      <c r="AC41" s="45">
        <f t="shared" si="11"/>
        <v>0</v>
      </c>
      <c r="AD41" s="45">
        <v>0</v>
      </c>
      <c r="AE41" s="45">
        <f t="shared" si="12"/>
        <v>0</v>
      </c>
      <c r="AF41" s="45">
        <v>0</v>
      </c>
      <c r="AG41" s="45">
        <f t="shared" si="13"/>
        <v>0</v>
      </c>
      <c r="AH41" s="46">
        <v>0</v>
      </c>
      <c r="AI41" s="18"/>
      <c r="AJ41" s="24">
        <f t="shared" si="14"/>
        <v>1</v>
      </c>
      <c r="AK41" s="47">
        <v>0</v>
      </c>
    </row>
    <row r="42" spans="1:37" x14ac:dyDescent="0.2">
      <c r="A42" s="18"/>
      <c r="B42" s="13"/>
      <c r="C42" s="14"/>
      <c r="D42" s="14"/>
      <c r="E42" s="13"/>
      <c r="F42" s="14"/>
      <c r="G42" s="14"/>
      <c r="H42" s="14"/>
      <c r="I42" s="14"/>
      <c r="J42" s="14"/>
      <c r="K42" s="14"/>
      <c r="L42" s="14"/>
      <c r="M42" s="15"/>
      <c r="N42" s="19"/>
      <c r="O42" s="13"/>
      <c r="P42" s="14"/>
      <c r="Q42" s="14"/>
      <c r="R42" s="14"/>
      <c r="S42" s="14"/>
      <c r="T42" s="15"/>
      <c r="U42" s="19"/>
      <c r="V42" s="13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  <c r="AI42" s="18"/>
      <c r="AJ42" s="23"/>
      <c r="AK42" s="15"/>
    </row>
    <row r="43" spans="1:37" x14ac:dyDescent="0.2">
      <c r="A43" s="57" t="s">
        <v>20</v>
      </c>
      <c r="B43" s="58">
        <f>SUM(B11:B42)</f>
        <v>15386</v>
      </c>
      <c r="C43" s="59">
        <f>SUM(C11:C42)</f>
        <v>15274</v>
      </c>
      <c r="D43" s="60">
        <f>SUM(D11:D42)</f>
        <v>15274</v>
      </c>
      <c r="E43" s="58"/>
      <c r="F43" s="59">
        <f>SUM(F11:F42)</f>
        <v>15274</v>
      </c>
      <c r="G43" s="59"/>
      <c r="H43" s="59">
        <f>SUM(H11:H42)</f>
        <v>24919</v>
      </c>
      <c r="I43" s="59"/>
      <c r="J43" s="59">
        <f>SUM(J11:J42)</f>
        <v>1018</v>
      </c>
      <c r="K43" s="59">
        <f>SUM(K11:K42)</f>
        <v>42241</v>
      </c>
      <c r="L43" s="59">
        <f>SUM(L11:L42)</f>
        <v>41211</v>
      </c>
      <c r="M43" s="60">
        <f>SUM(M11:M42)</f>
        <v>41250</v>
      </c>
      <c r="N43" s="61"/>
      <c r="O43" s="58"/>
      <c r="P43" s="59">
        <f>SUM(P11:P42)</f>
        <v>0</v>
      </c>
      <c r="Q43" s="59"/>
      <c r="R43" s="59">
        <f>SUM(R11:R42)</f>
        <v>7710</v>
      </c>
      <c r="S43" s="59">
        <f>SUM(S11:S42)</f>
        <v>7710</v>
      </c>
      <c r="T43" s="60">
        <f>SUM(T11:T42)</f>
        <v>9090</v>
      </c>
      <c r="U43" s="61"/>
      <c r="V43" s="58">
        <f>SUM(V11:V42)</f>
        <v>0</v>
      </c>
      <c r="W43" s="59">
        <f>SUM(W11:W42)</f>
        <v>0</v>
      </c>
      <c r="X43" s="59">
        <f>SUM(X11:X42)</f>
        <v>0</v>
      </c>
      <c r="Y43" s="59">
        <f>SUM(Y11:Y42)</f>
        <v>0</v>
      </c>
      <c r="Z43" s="59"/>
      <c r="AA43" s="59">
        <f t="shared" ref="AA43:AF43" si="21">SUM(AA11:AA42)</f>
        <v>0</v>
      </c>
      <c r="AB43" s="59">
        <f t="shared" si="21"/>
        <v>0</v>
      </c>
      <c r="AC43" s="59">
        <f t="shared" si="21"/>
        <v>0</v>
      </c>
      <c r="AD43" s="59">
        <f t="shared" si="21"/>
        <v>18630</v>
      </c>
      <c r="AE43" s="59">
        <f t="shared" si="21"/>
        <v>0</v>
      </c>
      <c r="AF43" s="59">
        <f t="shared" si="21"/>
        <v>18420</v>
      </c>
      <c r="AG43" s="59">
        <f>SUM(AG11:AG41)</f>
        <v>0</v>
      </c>
      <c r="AH43" s="60">
        <f>SUM(AH11:AH41)</f>
        <v>18420</v>
      </c>
      <c r="AI43" s="57"/>
      <c r="AJ43" s="62">
        <f>SUM(AJ11:AJ42)</f>
        <v>32629</v>
      </c>
      <c r="AK43" s="60">
        <f>SUM(AK11:AK42)</f>
        <v>32760</v>
      </c>
    </row>
    <row r="44" spans="1:37" x14ac:dyDescent="0.2">
      <c r="G44" s="69" t="s">
        <v>40</v>
      </c>
      <c r="H44" s="68">
        <f>H43*0.9787</f>
        <v>24388.225300000002</v>
      </c>
      <c r="Q44" s="69" t="s">
        <v>40</v>
      </c>
      <c r="R44" s="68">
        <f>R43*0.9787</f>
        <v>7545.777</v>
      </c>
      <c r="Z44" s="69" t="s">
        <v>40</v>
      </c>
      <c r="AA44" s="68">
        <f>AA43*0.9787</f>
        <v>0</v>
      </c>
    </row>
    <row r="45" spans="1:37" ht="13.5" thickBot="1" x14ac:dyDescent="0.25"/>
    <row r="46" spans="1:37" ht="13.5" thickTop="1" x14ac:dyDescent="0.2">
      <c r="C46" s="70" t="s">
        <v>41</v>
      </c>
      <c r="D46" s="71"/>
      <c r="E46" s="71"/>
      <c r="F46" s="72">
        <v>36312</v>
      </c>
      <c r="G46" s="73">
        <v>36341</v>
      </c>
    </row>
    <row r="47" spans="1:37" x14ac:dyDescent="0.2">
      <c r="C47" s="74"/>
      <c r="D47" s="14"/>
      <c r="E47" s="14"/>
      <c r="F47" s="14"/>
      <c r="G47" s="75"/>
    </row>
    <row r="48" spans="1:37" x14ac:dyDescent="0.2">
      <c r="C48" s="76"/>
      <c r="D48" s="77"/>
      <c r="E48" s="77" t="s">
        <v>42</v>
      </c>
      <c r="F48" s="80">
        <v>23987</v>
      </c>
      <c r="G48" s="81">
        <f>F48+H44</f>
        <v>48375.225300000006</v>
      </c>
    </row>
    <row r="49" spans="3:7" x14ac:dyDescent="0.2">
      <c r="C49" s="74"/>
      <c r="D49" s="14"/>
      <c r="E49" s="14"/>
      <c r="F49" s="14"/>
      <c r="G49" s="75"/>
    </row>
    <row r="50" spans="3:7" x14ac:dyDescent="0.2">
      <c r="C50" s="76"/>
      <c r="D50" s="77"/>
      <c r="E50" s="77" t="s">
        <v>43</v>
      </c>
      <c r="F50" s="80">
        <v>23448</v>
      </c>
      <c r="G50" s="81">
        <f>F50+(R44+AA44)</f>
        <v>30993.777000000002</v>
      </c>
    </row>
    <row r="51" spans="3:7" ht="13.5" thickBot="1" x14ac:dyDescent="0.25">
      <c r="C51" s="76"/>
      <c r="D51" s="77"/>
      <c r="E51" s="77"/>
      <c r="F51" s="85"/>
      <c r="G51" s="84"/>
    </row>
    <row r="52" spans="3:7" ht="13.5" thickBot="1" x14ac:dyDescent="0.25">
      <c r="C52" s="78"/>
      <c r="D52" s="79"/>
      <c r="E52" s="83" t="s">
        <v>44</v>
      </c>
      <c r="F52" s="86">
        <f>SUM(F48:F51)</f>
        <v>47435</v>
      </c>
      <c r="G52" s="82">
        <f>SUM(G48:G51)</f>
        <v>79369.002300000007</v>
      </c>
    </row>
    <row r="53" spans="3:7" ht="13.5" thickTop="1" x14ac:dyDescent="0.2"/>
  </sheetData>
  <pageMargins left="0.75" right="0.75" top="1" bottom="1" header="0.5" footer="0.5"/>
  <pageSetup paperSize="5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02-00</vt:lpstr>
      <vt:lpstr>01-00</vt:lpstr>
      <vt:lpstr>12-99</vt:lpstr>
      <vt:lpstr>11-99</vt:lpstr>
      <vt:lpstr>10-99</vt:lpstr>
      <vt:lpstr>9-99</vt:lpstr>
      <vt:lpstr>4-99</vt:lpstr>
      <vt:lpstr>5-99</vt:lpstr>
      <vt:lpstr>6-99</vt:lpstr>
      <vt:lpstr>7-99</vt:lpstr>
      <vt:lpstr>8-99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2000-02-11T14:52:15Z</cp:lastPrinted>
  <dcterms:created xsi:type="dcterms:W3CDTF">1999-03-29T20:33:01Z</dcterms:created>
  <dcterms:modified xsi:type="dcterms:W3CDTF">2023-09-17T19:16:00Z</dcterms:modified>
</cp:coreProperties>
</file>