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CB5E3B3-5995-433D-973A-B42FCB8EAE45}" xr6:coauthVersionLast="47" xr6:coauthVersionMax="47" xr10:uidLastSave="{00000000-0000-0000-0000-000000000000}"/>
  <bookViews>
    <workbookView xWindow="-120" yWindow="-120" windowWidth="38640" windowHeight="15720"/>
  </bookViews>
  <sheets>
    <sheet name="1-00" sheetId="8" r:id="rId1"/>
    <sheet name="12-99" sheetId="7" r:id="rId2"/>
    <sheet name="11-99" sheetId="6" r:id="rId3"/>
    <sheet name="10-99" sheetId="5" r:id="rId4"/>
    <sheet name="9-99" sheetId="4" r:id="rId5"/>
    <sheet name="7-99" sheetId="1" r:id="rId6"/>
    <sheet name="8-99" sheetId="2" r:id="rId7"/>
    <sheet name="Sheet3" sheetId="3" r:id="rId8"/>
  </sheets>
  <calcPr calcId="0"/>
</workbook>
</file>

<file path=xl/calcChain.xml><?xml version="1.0" encoding="utf-8"?>
<calcChain xmlns="http://schemas.openxmlformats.org/spreadsheetml/2006/main">
  <c r="B7" i="8" l="1"/>
  <c r="H7" i="8"/>
  <c r="J7" i="8"/>
  <c r="E8" i="8"/>
  <c r="B9" i="8"/>
  <c r="H9" i="8"/>
  <c r="J9" i="8"/>
  <c r="E10" i="8"/>
  <c r="B11" i="8"/>
  <c r="H11" i="8"/>
  <c r="J11" i="8"/>
  <c r="E12" i="8"/>
  <c r="B13" i="8"/>
  <c r="H13" i="8"/>
  <c r="E14" i="8"/>
  <c r="B15" i="8"/>
  <c r="H15" i="8"/>
  <c r="J15" i="8"/>
  <c r="E16" i="8"/>
  <c r="B17" i="8"/>
  <c r="H17" i="8"/>
  <c r="I17" i="8"/>
  <c r="J17" i="8"/>
  <c r="E18" i="8"/>
  <c r="B19" i="8"/>
  <c r="H19" i="8"/>
  <c r="J19" i="8"/>
  <c r="E20" i="8"/>
  <c r="B22" i="8"/>
  <c r="H22" i="8"/>
  <c r="I22" i="8"/>
  <c r="J22" i="8"/>
  <c r="B23" i="8"/>
  <c r="H23" i="8"/>
  <c r="I23" i="8"/>
  <c r="J23" i="8"/>
  <c r="B24" i="8"/>
  <c r="H24" i="8"/>
  <c r="I24" i="8"/>
  <c r="J24" i="8"/>
  <c r="B26" i="8"/>
  <c r="H26" i="8"/>
  <c r="I26" i="8"/>
  <c r="J26" i="8"/>
  <c r="B27" i="8"/>
  <c r="H27" i="8"/>
  <c r="I27" i="8"/>
  <c r="J27" i="8"/>
  <c r="B29" i="8"/>
  <c r="H29" i="8"/>
  <c r="I29" i="8"/>
  <c r="J29" i="8"/>
  <c r="B30" i="8"/>
  <c r="H30" i="8"/>
  <c r="I30" i="8"/>
  <c r="J30" i="8"/>
  <c r="E34" i="8"/>
  <c r="G36" i="8"/>
  <c r="G37" i="8"/>
  <c r="B5" i="5"/>
  <c r="E6" i="5"/>
  <c r="B7" i="5"/>
  <c r="E8" i="5"/>
  <c r="B9" i="5"/>
  <c r="E10" i="5"/>
  <c r="B11" i="5"/>
  <c r="E12" i="5"/>
  <c r="B13" i="5"/>
  <c r="E14" i="5"/>
  <c r="B15" i="5"/>
  <c r="E16" i="5"/>
  <c r="B17" i="5"/>
  <c r="E18" i="5"/>
  <c r="B20" i="5"/>
  <c r="B21" i="5"/>
  <c r="B22" i="5"/>
  <c r="B24" i="5"/>
  <c r="B25" i="5"/>
  <c r="B27" i="5"/>
  <c r="B28" i="5"/>
  <c r="E32" i="5"/>
  <c r="G34" i="5"/>
  <c r="B7" i="6"/>
  <c r="H7" i="6"/>
  <c r="J7" i="6"/>
  <c r="E8" i="6"/>
  <c r="B9" i="6"/>
  <c r="H9" i="6"/>
  <c r="J9" i="6"/>
  <c r="E10" i="6"/>
  <c r="B11" i="6"/>
  <c r="H11" i="6"/>
  <c r="J11" i="6"/>
  <c r="E12" i="6"/>
  <c r="B13" i="6"/>
  <c r="H13" i="6"/>
  <c r="E14" i="6"/>
  <c r="B15" i="6"/>
  <c r="H15" i="6"/>
  <c r="J15" i="6"/>
  <c r="E16" i="6"/>
  <c r="B17" i="6"/>
  <c r="H17" i="6"/>
  <c r="I17" i="6"/>
  <c r="J17" i="6"/>
  <c r="E18" i="6"/>
  <c r="B19" i="6"/>
  <c r="H19" i="6"/>
  <c r="J19" i="6"/>
  <c r="E20" i="6"/>
  <c r="B22" i="6"/>
  <c r="H22" i="6"/>
  <c r="I22" i="6"/>
  <c r="J22" i="6"/>
  <c r="B23" i="6"/>
  <c r="H23" i="6"/>
  <c r="I23" i="6"/>
  <c r="J23" i="6"/>
  <c r="B24" i="6"/>
  <c r="H24" i="6"/>
  <c r="I24" i="6"/>
  <c r="J24" i="6"/>
  <c r="B26" i="6"/>
  <c r="H26" i="6"/>
  <c r="I26" i="6"/>
  <c r="J26" i="6"/>
  <c r="B27" i="6"/>
  <c r="H27" i="6"/>
  <c r="I27" i="6"/>
  <c r="J27" i="6"/>
  <c r="B29" i="6"/>
  <c r="H29" i="6"/>
  <c r="I29" i="6"/>
  <c r="J29" i="6"/>
  <c r="B30" i="6"/>
  <c r="H30" i="6"/>
  <c r="I30" i="6"/>
  <c r="J30" i="6"/>
  <c r="E34" i="6"/>
  <c r="G36" i="6"/>
  <c r="G37" i="6"/>
  <c r="B7" i="7"/>
  <c r="H7" i="7"/>
  <c r="J7" i="7"/>
  <c r="E8" i="7"/>
  <c r="B9" i="7"/>
  <c r="H9" i="7"/>
  <c r="J9" i="7"/>
  <c r="E10" i="7"/>
  <c r="B11" i="7"/>
  <c r="H11" i="7"/>
  <c r="J11" i="7"/>
  <c r="E12" i="7"/>
  <c r="B13" i="7"/>
  <c r="H13" i="7"/>
  <c r="E14" i="7"/>
  <c r="B15" i="7"/>
  <c r="H15" i="7"/>
  <c r="J15" i="7"/>
  <c r="E16" i="7"/>
  <c r="B17" i="7"/>
  <c r="H17" i="7"/>
  <c r="I17" i="7"/>
  <c r="J17" i="7"/>
  <c r="E18" i="7"/>
  <c r="B19" i="7"/>
  <c r="H19" i="7"/>
  <c r="J19" i="7"/>
  <c r="E20" i="7"/>
  <c r="B22" i="7"/>
  <c r="H22" i="7"/>
  <c r="I22" i="7"/>
  <c r="J22" i="7"/>
  <c r="B23" i="7"/>
  <c r="H23" i="7"/>
  <c r="I23" i="7"/>
  <c r="J23" i="7"/>
  <c r="B24" i="7"/>
  <c r="H24" i="7"/>
  <c r="I24" i="7"/>
  <c r="J24" i="7"/>
  <c r="B26" i="7"/>
  <c r="H26" i="7"/>
  <c r="I26" i="7"/>
  <c r="J26" i="7"/>
  <c r="B27" i="7"/>
  <c r="H27" i="7"/>
  <c r="I27" i="7"/>
  <c r="J27" i="7"/>
  <c r="B29" i="7"/>
  <c r="H29" i="7"/>
  <c r="I29" i="7"/>
  <c r="J29" i="7"/>
  <c r="B30" i="7"/>
  <c r="H30" i="7"/>
  <c r="I30" i="7"/>
  <c r="J30" i="7"/>
  <c r="E34" i="7"/>
  <c r="G36" i="7"/>
  <c r="G37" i="7"/>
  <c r="B5" i="1"/>
  <c r="E6" i="1"/>
  <c r="B7" i="1"/>
  <c r="E8" i="1"/>
  <c r="B9" i="1"/>
  <c r="E10" i="1"/>
  <c r="B11" i="1"/>
  <c r="E12" i="1"/>
  <c r="B13" i="1"/>
  <c r="E14" i="1"/>
  <c r="B15" i="1"/>
  <c r="E16" i="1"/>
  <c r="B18" i="1"/>
  <c r="B19" i="1"/>
  <c r="B20" i="1"/>
  <c r="B22" i="1"/>
  <c r="B23" i="1"/>
  <c r="B25" i="1"/>
  <c r="B26" i="1"/>
  <c r="E30" i="1"/>
  <c r="G32" i="1"/>
  <c r="E33" i="1"/>
  <c r="B5" i="2"/>
  <c r="E6" i="2"/>
  <c r="B7" i="2"/>
  <c r="E8" i="2"/>
  <c r="B9" i="2"/>
  <c r="E10" i="2"/>
  <c r="B11" i="2"/>
  <c r="E12" i="2"/>
  <c r="B13" i="2"/>
  <c r="E14" i="2"/>
  <c r="B15" i="2"/>
  <c r="E16" i="2"/>
  <c r="B18" i="2"/>
  <c r="B19" i="2"/>
  <c r="B20" i="2"/>
  <c r="B22" i="2"/>
  <c r="B23" i="2"/>
  <c r="B25" i="2"/>
  <c r="B26" i="2"/>
  <c r="E30" i="2"/>
  <c r="G32" i="2"/>
  <c r="E33" i="2"/>
  <c r="B5" i="4"/>
  <c r="E6" i="4"/>
  <c r="B7" i="4"/>
  <c r="E8" i="4"/>
  <c r="B9" i="4"/>
  <c r="E10" i="4"/>
  <c r="B11" i="4"/>
  <c r="E12" i="4"/>
  <c r="B13" i="4"/>
  <c r="E14" i="4"/>
  <c r="B15" i="4"/>
  <c r="E16" i="4"/>
  <c r="B17" i="4"/>
  <c r="E18" i="4"/>
  <c r="B20" i="4"/>
  <c r="B21" i="4"/>
  <c r="B22" i="4"/>
  <c r="B24" i="4"/>
  <c r="B25" i="4"/>
  <c r="B27" i="4"/>
  <c r="B28" i="4"/>
  <c r="E32" i="4"/>
  <c r="G34" i="4"/>
</calcChain>
</file>

<file path=xl/sharedStrings.xml><?xml version="1.0" encoding="utf-8"?>
<sst xmlns="http://schemas.openxmlformats.org/spreadsheetml/2006/main" count="355" uniqueCount="56">
  <si>
    <t>DAYTON CAPACITY FOR JULY 1999</t>
  </si>
  <si>
    <t>ANR</t>
  </si>
  <si>
    <t>PEPL</t>
  </si>
  <si>
    <t>TXG</t>
  </si>
  <si>
    <t>TCO</t>
  </si>
  <si>
    <t>TRUNK</t>
  </si>
  <si>
    <t>TETCO</t>
  </si>
  <si>
    <t>PIPE</t>
  </si>
  <si>
    <t>RECEIPT</t>
  </si>
  <si>
    <t>DELIVERED</t>
  </si>
  <si>
    <t>DELIVERY POINT</t>
  </si>
  <si>
    <t>FUEL</t>
  </si>
  <si>
    <t>COMMODITY</t>
  </si>
  <si>
    <t>SECONDARY</t>
  </si>
  <si>
    <t>DEL CHARGE</t>
  </si>
  <si>
    <t>TOTAL</t>
  </si>
  <si>
    <t>VARIABLE</t>
  </si>
  <si>
    <t>Pool to DPL gate or other point (milage)</t>
  </si>
  <si>
    <t>zn SL or zn 1 to DPL gate in zn 4</t>
  </si>
  <si>
    <t>Leach / Lebanon</t>
  </si>
  <si>
    <t>ELA or WLA to TETCO or Egan</t>
  </si>
  <si>
    <t>Receipt from Trunkline to Market</t>
  </si>
  <si>
    <t>Trunk</t>
  </si>
  <si>
    <t>Pepl</t>
  </si>
  <si>
    <t>Tetco</t>
  </si>
  <si>
    <t>Bourbon / Tuscola</t>
  </si>
  <si>
    <t>Gas City / Tetco / Lebanon</t>
  </si>
  <si>
    <t>Farmersville / Lebanon</t>
  </si>
  <si>
    <t>ANR Defiance or Tco Maumee</t>
  </si>
  <si>
    <t>282 Miles</t>
  </si>
  <si>
    <t>MichCon / Consumers / Union</t>
  </si>
  <si>
    <t>347 - 350 Miles</t>
  </si>
  <si>
    <t>Daily SST</t>
  </si>
  <si>
    <t>Monthly DPL</t>
  </si>
  <si>
    <t>Days</t>
  </si>
  <si>
    <t>Monthly SST</t>
  </si>
  <si>
    <t>Daily DPL</t>
  </si>
  <si>
    <t>APPROMIMATE SST AVAILABLE FOR CES USE Daily:</t>
  </si>
  <si>
    <t>July '99</t>
  </si>
  <si>
    <t>AUGUST 1999</t>
  </si>
  <si>
    <t xml:space="preserve">    DAYTON CAPACITY :</t>
  </si>
  <si>
    <t>Pool to Farmersville (DPL) gate</t>
  </si>
  <si>
    <t>Leach / Lebanon FT to DPL gate</t>
  </si>
  <si>
    <t>GULF</t>
  </si>
  <si>
    <t>Receipt from Mainline to Tco</t>
  </si>
  <si>
    <t>NYMEX</t>
  </si>
  <si>
    <t>Nov '99</t>
  </si>
  <si>
    <t>Receipt</t>
  </si>
  <si>
    <t>Basis</t>
  </si>
  <si>
    <t>Delivered</t>
  </si>
  <si>
    <t>RISK WORKS</t>
  </si>
  <si>
    <t>Transfer</t>
  </si>
  <si>
    <t>Dec'99</t>
  </si>
  <si>
    <t>Jan'99</t>
  </si>
  <si>
    <t>OR</t>
  </si>
  <si>
    <t>Oct '99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</si>
</sst>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8" formatCode="&quot;$&quot;#,##0.00_);[Red]\(&quot;$&quot;#,##0.00\)"/>
    <numFmt numFmtId="164" formatCode="0.0000"/>
    <numFmt numFmtId="165" formatCode="&quot;$&quot;#,##0.0000_);[Red]\(&quot;$&quot;#,##0.0000\)"/>
    <numFmt numFmtId="166" formatCode="&quot;$&quot;#,##0.0000"/>
    <numFmt numFmtId="168" formatCode="0.00000"/>
    <numFmt numFmtId="169" formatCode="&quot;$&quot;#,##0.000"/>
    <numFmt numFmtId="170" formatCode="&quot;$&quot;#,##0.000_);[Red]\(&quot;$&quot;#,##0.000\)"/>
    <numFmt numFmtId="171" formatCode="&quot;$&quot;#,##0.00"/>
  </numFmts>
  <fonts count="10" x14ac:knownFonts="1">
    <font>
      <sz val="10"/>
      <name val="Arial"/>
    </font>
    <font>
      <b/>
      <sz val="1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8"/>
      <name val="Arial"/>
      <family val="2"/>
    </font>
    <font>
      <b/>
      <sz val="10"/>
      <color indexed="57"/>
      <name val="Arial"/>
      <family val="2"/>
    </font>
    <font>
      <b/>
      <sz val="10"/>
      <color indexed="1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</fills>
  <borders count="1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8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0" fontId="2" fillId="0" borderId="0" xfId="0" applyNumberFormat="1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5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3" fontId="5" fillId="0" borderId="2" xfId="0" applyNumberFormat="1" applyFont="1" applyBorder="1"/>
    <xf numFmtId="3" fontId="5" fillId="0" borderId="0" xfId="0" applyNumberFormat="1" applyFont="1" applyBorder="1"/>
    <xf numFmtId="3" fontId="5" fillId="0" borderId="5" xfId="0" applyNumberFormat="1" applyFont="1" applyBorder="1"/>
    <xf numFmtId="165" fontId="0" fillId="0" borderId="2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66" fontId="0" fillId="0" borderId="6" xfId="0" applyNumberFormat="1" applyBorder="1" applyAlignment="1">
      <alignment horizontal="center"/>
    </xf>
    <xf numFmtId="166" fontId="0" fillId="0" borderId="7" xfId="0" applyNumberFormat="1" applyBorder="1" applyAlignment="1">
      <alignment horizontal="center"/>
    </xf>
    <xf numFmtId="166" fontId="0" fillId="0" borderId="8" xfId="0" applyNumberFormat="1" applyBorder="1" applyAlignment="1">
      <alignment horizontal="center"/>
    </xf>
    <xf numFmtId="3" fontId="2" fillId="0" borderId="0" xfId="0" applyNumberFormat="1" applyFont="1" applyAlignment="1">
      <alignment horizontal="center"/>
    </xf>
    <xf numFmtId="3" fontId="6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7" fontId="1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70" fontId="2" fillId="0" borderId="0" xfId="0" applyNumberFormat="1" applyFont="1" applyAlignment="1">
      <alignment horizontal="center"/>
    </xf>
    <xf numFmtId="166" fontId="7" fillId="0" borderId="0" xfId="0" applyNumberFormat="1" applyFont="1"/>
    <xf numFmtId="165" fontId="2" fillId="0" borderId="0" xfId="0" applyNumberFormat="1" applyFont="1"/>
    <xf numFmtId="0" fontId="2" fillId="0" borderId="0" xfId="0" applyFont="1" applyAlignment="1">
      <alignment horizontal="center"/>
    </xf>
    <xf numFmtId="169" fontId="2" fillId="0" borderId="0" xfId="0" applyNumberFormat="1" applyFont="1" applyAlignment="1">
      <alignment horizontal="center"/>
    </xf>
    <xf numFmtId="166" fontId="0" fillId="0" borderId="5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171" fontId="0" fillId="0" borderId="2" xfId="0" applyNumberFormat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66" fontId="0" fillId="0" borderId="2" xfId="0" applyNumberFormat="1" applyBorder="1"/>
    <xf numFmtId="165" fontId="0" fillId="0" borderId="0" xfId="0" applyNumberFormat="1" applyBorder="1"/>
    <xf numFmtId="165" fontId="8" fillId="0" borderId="7" xfId="0" applyNumberFormat="1" applyFont="1" applyBorder="1"/>
    <xf numFmtId="170" fontId="2" fillId="0" borderId="2" xfId="0" applyNumberFormat="1" applyFont="1" applyBorder="1" applyAlignment="1">
      <alignment horizontal="center"/>
    </xf>
    <xf numFmtId="166" fontId="0" fillId="0" borderId="0" xfId="0" applyNumberFormat="1" applyBorder="1"/>
    <xf numFmtId="165" fontId="8" fillId="0" borderId="6" xfId="0" applyNumberFormat="1" applyFont="1" applyBorder="1"/>
    <xf numFmtId="169" fontId="2" fillId="2" borderId="0" xfId="0" applyNumberFormat="1" applyFont="1" applyFill="1" applyAlignment="1">
      <alignment horizontal="center"/>
    </xf>
    <xf numFmtId="0" fontId="0" fillId="3" borderId="1" xfId="0" applyFill="1" applyBorder="1"/>
    <xf numFmtId="3" fontId="5" fillId="3" borderId="2" xfId="0" applyNumberFormat="1" applyFont="1" applyFill="1" applyBorder="1"/>
    <xf numFmtId="0" fontId="0" fillId="3" borderId="2" xfId="0" applyFill="1" applyBorder="1"/>
    <xf numFmtId="10" fontId="0" fillId="3" borderId="2" xfId="0" applyNumberFormat="1" applyFill="1" applyBorder="1" applyAlignment="1">
      <alignment horizontal="center"/>
    </xf>
    <xf numFmtId="165" fontId="0" fillId="3" borderId="2" xfId="0" applyNumberFormat="1" applyFill="1" applyBorder="1" applyAlignment="1">
      <alignment horizontal="center"/>
    </xf>
    <xf numFmtId="171" fontId="0" fillId="3" borderId="2" xfId="0" applyNumberFormat="1" applyFill="1" applyBorder="1" applyAlignment="1">
      <alignment horizontal="center"/>
    </xf>
    <xf numFmtId="170" fontId="2" fillId="3" borderId="2" xfId="0" applyNumberFormat="1" applyFont="1" applyFill="1" applyBorder="1" applyAlignment="1">
      <alignment horizontal="center"/>
    </xf>
    <xf numFmtId="166" fontId="0" fillId="3" borderId="2" xfId="0" applyNumberFormat="1" applyFill="1" applyBorder="1"/>
    <xf numFmtId="165" fontId="8" fillId="3" borderId="6" xfId="0" applyNumberFormat="1" applyFont="1" applyFill="1" applyBorder="1"/>
    <xf numFmtId="0" fontId="0" fillId="3" borderId="3" xfId="0" applyFill="1" applyBorder="1"/>
    <xf numFmtId="3" fontId="5" fillId="3" borderId="0" xfId="0" applyNumberFormat="1" applyFont="1" applyFill="1" applyBorder="1"/>
    <xf numFmtId="0" fontId="0" fillId="3" borderId="0" xfId="0" applyFill="1" applyBorder="1"/>
    <xf numFmtId="10" fontId="0" fillId="3" borderId="0" xfId="0" applyNumberFormat="1" applyFill="1" applyBorder="1" applyAlignment="1">
      <alignment horizontal="center"/>
    </xf>
    <xf numFmtId="166" fontId="0" fillId="3" borderId="0" xfId="0" applyNumberFormat="1" applyFill="1" applyBorder="1" applyAlignment="1">
      <alignment horizontal="center"/>
    </xf>
    <xf numFmtId="171" fontId="0" fillId="3" borderId="0" xfId="0" applyNumberFormat="1" applyFill="1" applyBorder="1" applyAlignment="1">
      <alignment horizontal="center"/>
    </xf>
    <xf numFmtId="170" fontId="2" fillId="3" borderId="0" xfId="0" applyNumberFormat="1" applyFont="1" applyFill="1" applyAlignment="1">
      <alignment horizontal="center"/>
    </xf>
    <xf numFmtId="165" fontId="0" fillId="3" borderId="0" xfId="0" applyNumberFormat="1" applyFill="1" applyBorder="1"/>
    <xf numFmtId="165" fontId="8" fillId="3" borderId="7" xfId="0" applyNumberFormat="1" applyFont="1" applyFill="1" applyBorder="1"/>
    <xf numFmtId="0" fontId="0" fillId="2" borderId="3" xfId="0" applyFill="1" applyBorder="1"/>
    <xf numFmtId="3" fontId="5" fillId="2" borderId="0" xfId="0" applyNumberFormat="1" applyFont="1" applyFill="1" applyBorder="1"/>
    <xf numFmtId="0" fontId="0" fillId="2" borderId="0" xfId="0" applyFill="1" applyBorder="1"/>
    <xf numFmtId="10" fontId="0" fillId="2" borderId="0" xfId="0" applyNumberFormat="1" applyFill="1" applyBorder="1" applyAlignment="1">
      <alignment horizontal="center"/>
    </xf>
    <xf numFmtId="166" fontId="0" fillId="2" borderId="0" xfId="0" applyNumberFormat="1" applyFill="1" applyBorder="1" applyAlignment="1">
      <alignment horizontal="center"/>
    </xf>
    <xf numFmtId="171" fontId="0" fillId="2" borderId="0" xfId="0" applyNumberFormat="1" applyFill="1" applyBorder="1" applyAlignment="1">
      <alignment horizontal="center"/>
    </xf>
    <xf numFmtId="170" fontId="2" fillId="2" borderId="0" xfId="0" applyNumberFormat="1" applyFont="1" applyFill="1" applyAlignment="1">
      <alignment horizontal="center"/>
    </xf>
    <xf numFmtId="166" fontId="0" fillId="2" borderId="0" xfId="0" applyNumberFormat="1" applyFill="1" applyBorder="1"/>
    <xf numFmtId="165" fontId="8" fillId="2" borderId="7" xfId="0" applyNumberFormat="1" applyFont="1" applyFill="1" applyBorder="1"/>
    <xf numFmtId="165" fontId="0" fillId="2" borderId="0" xfId="0" applyNumberFormat="1" applyFill="1" applyBorder="1"/>
    <xf numFmtId="0" fontId="0" fillId="4" borderId="3" xfId="0" applyFill="1" applyBorder="1"/>
    <xf numFmtId="3" fontId="5" fillId="4" borderId="0" xfId="0" applyNumberFormat="1" applyFont="1" applyFill="1" applyBorder="1"/>
    <xf numFmtId="0" fontId="0" fillId="4" borderId="0" xfId="0" applyFill="1" applyBorder="1"/>
    <xf numFmtId="10" fontId="0" fillId="4" borderId="0" xfId="0" applyNumberFormat="1" applyFill="1" applyBorder="1" applyAlignment="1">
      <alignment horizontal="center"/>
    </xf>
    <xf numFmtId="166" fontId="0" fillId="4" borderId="0" xfId="0" applyNumberFormat="1" applyFill="1" applyBorder="1" applyAlignment="1">
      <alignment horizontal="center"/>
    </xf>
    <xf numFmtId="171" fontId="0" fillId="4" borderId="0" xfId="0" applyNumberFormat="1" applyFill="1" applyBorder="1" applyAlignment="1">
      <alignment horizontal="center"/>
    </xf>
    <xf numFmtId="170" fontId="2" fillId="4" borderId="0" xfId="0" applyNumberFormat="1" applyFont="1" applyFill="1" applyAlignment="1">
      <alignment horizontal="center"/>
    </xf>
    <xf numFmtId="166" fontId="0" fillId="4" borderId="0" xfId="0" applyNumberFormat="1" applyFill="1" applyBorder="1"/>
    <xf numFmtId="165" fontId="8" fillId="4" borderId="7" xfId="0" applyNumberFormat="1" applyFont="1" applyFill="1" applyBorder="1"/>
    <xf numFmtId="165" fontId="0" fillId="4" borderId="0" xfId="0" applyNumberFormat="1" applyFill="1" applyBorder="1"/>
    <xf numFmtId="0" fontId="9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tabSelected="1" workbookViewId="0">
      <selection activeCell="C10" sqref="C10"/>
    </sheetView>
  </sheetViews>
  <sheetFormatPr defaultRowHeight="12.75" x14ac:dyDescent="0.2"/>
  <cols>
    <col min="4" max="4" width="34.7109375" customWidth="1"/>
    <col min="5" max="5" width="9.140625" style="7"/>
    <col min="6" max="6" width="11.42578125" style="7" customWidth="1"/>
    <col min="7" max="7" width="10.7109375" style="7" customWidth="1"/>
    <col min="8" max="8" width="11.28515625" style="7" customWidth="1"/>
    <col min="11" max="11" width="10.140625" customWidth="1"/>
  </cols>
  <sheetData>
    <row r="1" spans="1:11" ht="15.75" x14ac:dyDescent="0.25">
      <c r="A1" s="1" t="s">
        <v>40</v>
      </c>
      <c r="D1" s="34">
        <v>36526</v>
      </c>
      <c r="F1" s="39" t="s">
        <v>45</v>
      </c>
      <c r="G1" s="40">
        <v>2.4</v>
      </c>
    </row>
    <row r="2" spans="1:11" ht="12" customHeight="1" x14ac:dyDescent="0.25">
      <c r="A2" s="1"/>
      <c r="D2" s="34"/>
    </row>
    <row r="3" spans="1:11" ht="12.75" customHeight="1" x14ac:dyDescent="0.25">
      <c r="A3" s="1"/>
      <c r="D3" s="34"/>
    </row>
    <row r="4" spans="1:11" s="4" customFormat="1" ht="11.25" x14ac:dyDescent="0.2">
      <c r="E4" s="5"/>
      <c r="F4" s="5"/>
      <c r="G4" s="5" t="s">
        <v>13</v>
      </c>
      <c r="H4" s="5" t="s">
        <v>15</v>
      </c>
      <c r="I4" s="5" t="s">
        <v>47</v>
      </c>
      <c r="J4" s="5" t="s">
        <v>49</v>
      </c>
      <c r="K4" s="4" t="s">
        <v>50</v>
      </c>
    </row>
    <row r="5" spans="1:11" s="5" customFormat="1" ht="11.25" x14ac:dyDescent="0.2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14</v>
      </c>
      <c r="H5" s="5" t="s">
        <v>16</v>
      </c>
      <c r="I5" s="5" t="s">
        <v>48</v>
      </c>
      <c r="J5" s="5" t="s">
        <v>48</v>
      </c>
      <c r="K5" s="5" t="s">
        <v>51</v>
      </c>
    </row>
    <row r="7" spans="1:11" x14ac:dyDescent="0.2">
      <c r="A7" t="s">
        <v>1</v>
      </c>
      <c r="B7" s="3">
        <f>C7/E8</f>
        <v>0</v>
      </c>
      <c r="C7" s="2">
        <v>0</v>
      </c>
      <c r="D7" t="s">
        <v>41</v>
      </c>
      <c r="E7" s="8">
        <v>4.5100000000000001E-2</v>
      </c>
      <c r="F7" s="9">
        <v>1.47E-2</v>
      </c>
      <c r="G7" s="6">
        <v>0</v>
      </c>
      <c r="H7" s="36">
        <f>(($G$1+I7)/E8)+(F7+G7)-($G$1+I7)</f>
        <v>0.12569067965231984</v>
      </c>
      <c r="I7" s="37">
        <v>-0.05</v>
      </c>
      <c r="J7" s="38">
        <f>H7+I7</f>
        <v>7.5690679652319834E-2</v>
      </c>
      <c r="K7" s="52">
        <v>0.105</v>
      </c>
    </row>
    <row r="8" spans="1:11" x14ac:dyDescent="0.2">
      <c r="B8" s="3"/>
      <c r="C8" s="2"/>
      <c r="E8" s="7">
        <f>1-0.0451</f>
        <v>0.95489999999999997</v>
      </c>
      <c r="I8" s="37"/>
      <c r="K8" s="40"/>
    </row>
    <row r="9" spans="1:11" x14ac:dyDescent="0.2">
      <c r="A9" t="s">
        <v>2</v>
      </c>
      <c r="B9" s="3">
        <f>C9/E10</f>
        <v>0</v>
      </c>
      <c r="C9" s="2">
        <v>0</v>
      </c>
      <c r="D9" t="s">
        <v>17</v>
      </c>
      <c r="E9" s="8">
        <v>4.8599999999999997E-2</v>
      </c>
      <c r="F9" s="9">
        <v>5.2299999999999999E-2</v>
      </c>
      <c r="G9" s="6">
        <v>0</v>
      </c>
      <c r="H9" s="36">
        <f>(($G$1+I9)/E10)+(F9+G9)-($G$1+I9)</f>
        <v>0.17093937355476108</v>
      </c>
      <c r="I9" s="37">
        <v>-7.7499999999999999E-2</v>
      </c>
      <c r="J9" s="38">
        <f>H9+I9</f>
        <v>9.3439373554761077E-2</v>
      </c>
      <c r="K9" s="52">
        <v>0.125</v>
      </c>
    </row>
    <row r="10" spans="1:11" x14ac:dyDescent="0.2">
      <c r="B10" s="3"/>
      <c r="C10" s="2"/>
      <c r="E10" s="7">
        <f>1-0.0486</f>
        <v>0.95140000000000002</v>
      </c>
      <c r="I10" s="37"/>
      <c r="K10" s="40"/>
    </row>
    <row r="11" spans="1:11" x14ac:dyDescent="0.2">
      <c r="A11" t="s">
        <v>3</v>
      </c>
      <c r="B11" s="3">
        <f>C11/E12</f>
        <v>6389.3200869295242</v>
      </c>
      <c r="C11" s="2">
        <v>6174</v>
      </c>
      <c r="D11" t="s">
        <v>18</v>
      </c>
      <c r="E11" s="8">
        <v>3.3700000000000001E-2</v>
      </c>
      <c r="F11" s="9">
        <v>4.2900000000000001E-2</v>
      </c>
      <c r="G11" s="6">
        <v>0</v>
      </c>
      <c r="H11" s="36">
        <f>(($G$1+I11)/E12)+(F11+G11)-($G$1+I11)</f>
        <v>0.12599039635723885</v>
      </c>
      <c r="I11" s="37">
        <v>-1.7500000000000002E-2</v>
      </c>
      <c r="J11" s="38">
        <f>H11+I11</f>
        <v>0.10849039635723885</v>
      </c>
      <c r="K11" s="52">
        <v>0.13</v>
      </c>
    </row>
    <row r="12" spans="1:11" x14ac:dyDescent="0.2">
      <c r="B12" s="3"/>
      <c r="C12" s="2"/>
      <c r="E12" s="7">
        <f>1-0.0337</f>
        <v>0.96630000000000005</v>
      </c>
      <c r="I12" s="37"/>
      <c r="K12" s="40"/>
    </row>
    <row r="13" spans="1:11" x14ac:dyDescent="0.2">
      <c r="A13" t="s">
        <v>4</v>
      </c>
      <c r="B13" s="3">
        <f>C13/E14</f>
        <v>1634.4481947427637</v>
      </c>
      <c r="C13" s="2">
        <v>1598</v>
      </c>
      <c r="D13" t="s">
        <v>42</v>
      </c>
      <c r="E13" s="8">
        <v>2.23E-2</v>
      </c>
      <c r="F13" s="9">
        <v>2.46E-2</v>
      </c>
      <c r="G13" s="6">
        <v>0</v>
      </c>
      <c r="H13" s="36">
        <f>($G$1/E14)+(F13+G13)-$G$1</f>
        <v>7.9340718011660094E-2</v>
      </c>
      <c r="I13" s="37"/>
      <c r="K13" s="40"/>
    </row>
    <row r="14" spans="1:11" x14ac:dyDescent="0.2">
      <c r="B14" s="3"/>
      <c r="C14" s="2"/>
      <c r="E14" s="7">
        <f>1-0.0223</f>
        <v>0.97770000000000001</v>
      </c>
      <c r="I14" s="37"/>
      <c r="K14" s="40"/>
    </row>
    <row r="15" spans="1:11" x14ac:dyDescent="0.2">
      <c r="A15" t="s">
        <v>5</v>
      </c>
      <c r="B15" s="3">
        <f>C15/E16</f>
        <v>12635.531323937867</v>
      </c>
      <c r="C15" s="2">
        <v>12283</v>
      </c>
      <c r="D15" t="s">
        <v>20</v>
      </c>
      <c r="E15" s="8">
        <v>2.7900000000000001E-2</v>
      </c>
      <c r="F15" s="9">
        <v>1.7399999999999999E-2</v>
      </c>
      <c r="G15" s="6">
        <v>0</v>
      </c>
      <c r="H15" s="36">
        <f>(($G$1+I15)/E16)+(F15+G15)-($G$1+I15)</f>
        <v>8.4846764736138169E-2</v>
      </c>
      <c r="I15" s="37">
        <v>-0.05</v>
      </c>
      <c r="J15" s="38">
        <f>H15+I15</f>
        <v>3.4846764736138167E-2</v>
      </c>
      <c r="K15" s="40">
        <v>5.5E-2</v>
      </c>
    </row>
    <row r="16" spans="1:11" x14ac:dyDescent="0.2">
      <c r="B16" s="3"/>
      <c r="C16" s="2"/>
      <c r="E16" s="7">
        <f>1-0.0279</f>
        <v>0.97209999999999996</v>
      </c>
      <c r="I16" s="37"/>
      <c r="K16" s="40"/>
    </row>
    <row r="17" spans="1:11" x14ac:dyDescent="0.2">
      <c r="A17" t="s">
        <v>6</v>
      </c>
      <c r="B17" s="3">
        <f>C17/E18</f>
        <v>12363.163371488034</v>
      </c>
      <c r="C17" s="2">
        <v>11881</v>
      </c>
      <c r="D17" t="s">
        <v>21</v>
      </c>
      <c r="E17" s="8">
        <v>3.9E-2</v>
      </c>
      <c r="F17" s="9">
        <v>7.2300000000000003E-2</v>
      </c>
      <c r="G17" s="6">
        <v>0</v>
      </c>
      <c r="H17" s="36">
        <f>(($G$1+I17)/E18)+(F17+G17)-($G$1+I17)</f>
        <v>0.17111271990084198</v>
      </c>
      <c r="I17" s="37">
        <f>J15</f>
        <v>3.4846764736138167E-2</v>
      </c>
      <c r="J17" s="38">
        <f>H17+I17</f>
        <v>0.20595948463698016</v>
      </c>
      <c r="K17" s="40">
        <v>0.25</v>
      </c>
    </row>
    <row r="18" spans="1:11" x14ac:dyDescent="0.2">
      <c r="E18" s="10">
        <f>1-0.039</f>
        <v>0.96099999999999997</v>
      </c>
      <c r="I18" s="37"/>
      <c r="K18" s="40"/>
    </row>
    <row r="19" spans="1:11" x14ac:dyDescent="0.2">
      <c r="A19" t="s">
        <v>43</v>
      </c>
      <c r="B19" s="3">
        <f>C19/E20</f>
        <v>48610.481177586276</v>
      </c>
      <c r="C19" s="2">
        <v>47158</v>
      </c>
      <c r="D19" t="s">
        <v>44</v>
      </c>
      <c r="E19" s="35">
        <v>2.988E-2</v>
      </c>
      <c r="F19" s="9">
        <v>1.9199999999999998E-2</v>
      </c>
      <c r="G19" s="6">
        <v>0</v>
      </c>
      <c r="H19" s="36">
        <f>(($G$1+I19)/E20)+(F19+G19)-($G$1+I19)</f>
        <v>9.4044761472807714E-2</v>
      </c>
      <c r="I19" s="37">
        <v>0.03</v>
      </c>
      <c r="J19" s="38">
        <f>H19+I19</f>
        <v>0.12404476147280771</v>
      </c>
      <c r="K19" s="52">
        <v>0.14499999999999999</v>
      </c>
    </row>
    <row r="20" spans="1:11" x14ac:dyDescent="0.2">
      <c r="E20" s="10">
        <f>1-0.02988</f>
        <v>0.97011999999999998</v>
      </c>
    </row>
    <row r="21" spans="1:11" ht="13.5" thickBot="1" x14ac:dyDescent="0.25"/>
    <row r="22" spans="1:11" ht="13.5" thickTop="1" x14ac:dyDescent="0.2">
      <c r="A22" s="53" t="s">
        <v>22</v>
      </c>
      <c r="B22" s="54">
        <f>C22/0.9773</f>
        <v>6450.4246393123913</v>
      </c>
      <c r="C22" s="54">
        <v>6304</v>
      </c>
      <c r="D22" s="55" t="s">
        <v>25</v>
      </c>
      <c r="E22" s="56">
        <v>2.7900000000000001E-2</v>
      </c>
      <c r="F22" s="57">
        <v>1.7399999999999999E-2</v>
      </c>
      <c r="G22" s="58">
        <v>0</v>
      </c>
      <c r="H22" s="59">
        <f>(($G$1+I22)/(1-E22))+(F22+G22)-($G$1+I22)</f>
        <v>8.4846764736138169E-2</v>
      </c>
      <c r="I22" s="60">
        <f>I15</f>
        <v>-0.05</v>
      </c>
      <c r="J22" s="61">
        <f>H22+I22</f>
        <v>3.4846764736138167E-2</v>
      </c>
    </row>
    <row r="23" spans="1:11" x14ac:dyDescent="0.2">
      <c r="A23" s="62" t="s">
        <v>23</v>
      </c>
      <c r="B23" s="63">
        <f>C23/0.991</f>
        <v>6303.7336024217966</v>
      </c>
      <c r="C23" s="63">
        <v>6247</v>
      </c>
      <c r="D23" s="64" t="s">
        <v>26</v>
      </c>
      <c r="E23" s="65">
        <v>8.9999999999999993E-3</v>
      </c>
      <c r="F23" s="66">
        <v>7.4999999999999997E-3</v>
      </c>
      <c r="G23" s="67">
        <v>0</v>
      </c>
      <c r="H23" s="68">
        <f t="shared" ref="H23:H30" si="0">(($G$1+I23)/(1-E23))+(F23+G23)-($G$1+I23)</f>
        <v>2.9612634593970899E-2</v>
      </c>
      <c r="I23" s="69">
        <f>J22</f>
        <v>3.4846764736138167E-2</v>
      </c>
      <c r="J23" s="70">
        <f>H23+I23</f>
        <v>6.4459399330109066E-2</v>
      </c>
    </row>
    <row r="24" spans="1:11" x14ac:dyDescent="0.2">
      <c r="A24" s="62" t="s">
        <v>24</v>
      </c>
      <c r="B24" s="63">
        <f>C24/0.9957</f>
        <v>6246.8615044692178</v>
      </c>
      <c r="C24" s="63">
        <v>6220</v>
      </c>
      <c r="D24" s="64" t="s">
        <v>27</v>
      </c>
      <c r="E24" s="65">
        <v>4.3E-3</v>
      </c>
      <c r="F24" s="66">
        <v>8.7099999999999997E-2</v>
      </c>
      <c r="G24" s="67">
        <v>0</v>
      </c>
      <c r="H24" s="68">
        <f t="shared" si="0"/>
        <v>9.7742940059374561E-2</v>
      </c>
      <c r="I24" s="69">
        <f>J23</f>
        <v>6.4459399330109066E-2</v>
      </c>
      <c r="J24" s="70">
        <f>H24+I24</f>
        <v>0.16220233938948364</v>
      </c>
    </row>
    <row r="25" spans="1:11" x14ac:dyDescent="0.2">
      <c r="A25" s="14"/>
      <c r="B25" s="24"/>
      <c r="C25" s="24"/>
      <c r="D25" s="15"/>
      <c r="E25" s="91" t="s">
        <v>54</v>
      </c>
      <c r="F25" s="27"/>
      <c r="G25" s="16"/>
      <c r="H25" s="27"/>
      <c r="I25" s="15"/>
      <c r="J25" s="42"/>
    </row>
    <row r="26" spans="1:11" x14ac:dyDescent="0.2">
      <c r="A26" s="71" t="s">
        <v>22</v>
      </c>
      <c r="B26" s="72">
        <f>C26/0.9773</f>
        <v>6450.4246393123913</v>
      </c>
      <c r="C26" s="72">
        <v>6304</v>
      </c>
      <c r="D26" s="73" t="s">
        <v>25</v>
      </c>
      <c r="E26" s="74">
        <v>2.7900000000000001E-2</v>
      </c>
      <c r="F26" s="75">
        <v>1.7399999999999999E-2</v>
      </c>
      <c r="G26" s="76">
        <v>0</v>
      </c>
      <c r="H26" s="77">
        <f t="shared" si="0"/>
        <v>8.4846764736138169E-2</v>
      </c>
      <c r="I26" s="78">
        <f>I15</f>
        <v>-0.05</v>
      </c>
      <c r="J26" s="79">
        <f>H26+I26</f>
        <v>3.4846764736138167E-2</v>
      </c>
    </row>
    <row r="27" spans="1:11" x14ac:dyDescent="0.2">
      <c r="A27" s="71" t="s">
        <v>23</v>
      </c>
      <c r="B27" s="72">
        <f>C27/0.9865</f>
        <v>6304.1054232133802</v>
      </c>
      <c r="C27" s="72">
        <v>6219</v>
      </c>
      <c r="D27" s="73" t="s">
        <v>28</v>
      </c>
      <c r="E27" s="74">
        <v>1.7999999999999999E-2</v>
      </c>
      <c r="F27" s="75">
        <v>0.01</v>
      </c>
      <c r="G27" s="76">
        <v>0</v>
      </c>
      <c r="H27" s="77">
        <f t="shared" si="0"/>
        <v>5.4630592428971614E-2</v>
      </c>
      <c r="I27" s="80">
        <f>J26</f>
        <v>3.4846764736138167E-2</v>
      </c>
      <c r="J27" s="79">
        <f>H27+I27</f>
        <v>8.947735716510978E-2</v>
      </c>
    </row>
    <row r="28" spans="1:11" x14ac:dyDescent="0.2">
      <c r="A28" s="14"/>
      <c r="B28" s="24"/>
      <c r="C28" s="24"/>
      <c r="D28" s="15" t="s">
        <v>29</v>
      </c>
      <c r="E28" s="91" t="s">
        <v>54</v>
      </c>
      <c r="F28" s="27"/>
      <c r="G28" s="16"/>
      <c r="H28" s="27"/>
      <c r="I28" s="15"/>
      <c r="J28" s="42"/>
    </row>
    <row r="29" spans="1:11" x14ac:dyDescent="0.2">
      <c r="A29" s="81" t="s">
        <v>22</v>
      </c>
      <c r="B29" s="82">
        <f>C29/0.9773</f>
        <v>6450.4246393123913</v>
      </c>
      <c r="C29" s="82">
        <v>6304</v>
      </c>
      <c r="D29" s="83" t="s">
        <v>25</v>
      </c>
      <c r="E29" s="84">
        <v>2.7900000000000001E-2</v>
      </c>
      <c r="F29" s="85">
        <v>1.7399999999999999E-2</v>
      </c>
      <c r="G29" s="86">
        <v>0</v>
      </c>
      <c r="H29" s="87">
        <f t="shared" si="0"/>
        <v>8.4846764736138169E-2</v>
      </c>
      <c r="I29" s="88">
        <f>I15</f>
        <v>-0.05</v>
      </c>
      <c r="J29" s="89">
        <f>H29+I29</f>
        <v>3.4846764736138167E-2</v>
      </c>
    </row>
    <row r="30" spans="1:11" x14ac:dyDescent="0.2">
      <c r="A30" s="81" t="s">
        <v>23</v>
      </c>
      <c r="B30" s="82">
        <f>C30/0.982</f>
        <v>6304.4806517311608</v>
      </c>
      <c r="C30" s="82">
        <v>6191</v>
      </c>
      <c r="D30" s="83" t="s">
        <v>30</v>
      </c>
      <c r="E30" s="84">
        <v>1.7999999999999999E-2</v>
      </c>
      <c r="F30" s="85">
        <v>1.2500000000000001E-2</v>
      </c>
      <c r="G30" s="86">
        <v>0</v>
      </c>
      <c r="H30" s="87">
        <f t="shared" si="0"/>
        <v>5.7130592428972005E-2</v>
      </c>
      <c r="I30" s="90">
        <f>J29</f>
        <v>3.4846764736138167E-2</v>
      </c>
      <c r="J30" s="89">
        <f>H30+I30</f>
        <v>9.1977357165110171E-2</v>
      </c>
    </row>
    <row r="31" spans="1:11" ht="13.5" thickBot="1" x14ac:dyDescent="0.25">
      <c r="A31" s="17"/>
      <c r="B31" s="25"/>
      <c r="C31" s="25"/>
      <c r="D31" s="18" t="s">
        <v>31</v>
      </c>
      <c r="E31" s="22"/>
      <c r="F31" s="19"/>
      <c r="G31" s="19"/>
      <c r="H31" s="41"/>
      <c r="I31" s="18"/>
      <c r="J31" s="43"/>
    </row>
    <row r="32" spans="1:11" ht="13.5" thickTop="1" x14ac:dyDescent="0.2"/>
    <row r="33" spans="1:8" ht="13.5" thickBot="1" x14ac:dyDescent="0.25">
      <c r="E33" s="7">
        <v>31</v>
      </c>
      <c r="F33" s="7" t="s">
        <v>34</v>
      </c>
      <c r="G33" s="7" t="s">
        <v>53</v>
      </c>
    </row>
    <row r="34" spans="1:8" ht="13.5" thickBot="1" x14ac:dyDescent="0.25">
      <c r="A34" s="33"/>
      <c r="D34" s="33" t="s">
        <v>37</v>
      </c>
      <c r="E34" s="32">
        <f>(G36-G37)/E33</f>
        <v>141300</v>
      </c>
    </row>
    <row r="36" spans="1:8" x14ac:dyDescent="0.2">
      <c r="E36" s="31">
        <v>240000</v>
      </c>
      <c r="F36" s="7" t="s">
        <v>32</v>
      </c>
      <c r="G36" s="31">
        <f>E36*E33</f>
        <v>7440000</v>
      </c>
      <c r="H36" s="7" t="s">
        <v>35</v>
      </c>
    </row>
    <row r="37" spans="1:8" x14ac:dyDescent="0.2">
      <c r="E37" s="31">
        <v>98700</v>
      </c>
      <c r="F37" s="7" t="s">
        <v>36</v>
      </c>
      <c r="G37" s="31">
        <f>E37*E33</f>
        <v>3059700</v>
      </c>
      <c r="H37" s="7" t="s">
        <v>33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2.75" x14ac:dyDescent="0.2"/>
  <cols>
    <col min="4" max="4" width="34.7109375" customWidth="1"/>
    <col min="5" max="5" width="9.140625" style="7"/>
    <col min="6" max="6" width="11.42578125" style="7" customWidth="1"/>
    <col min="7" max="7" width="10.7109375" style="7" customWidth="1"/>
    <col min="8" max="8" width="11.28515625" style="7" customWidth="1"/>
    <col min="11" max="11" width="10.140625" customWidth="1"/>
  </cols>
  <sheetData>
    <row r="1" spans="1:11" ht="15.75" x14ac:dyDescent="0.25">
      <c r="A1" s="1" t="s">
        <v>40</v>
      </c>
      <c r="D1" s="34">
        <v>36495</v>
      </c>
      <c r="F1" s="39" t="s">
        <v>45</v>
      </c>
      <c r="G1" s="40">
        <v>2.2000000000000002</v>
      </c>
    </row>
    <row r="2" spans="1:11" ht="12" customHeight="1" x14ac:dyDescent="0.25">
      <c r="A2" s="1"/>
      <c r="D2" s="34"/>
    </row>
    <row r="3" spans="1:11" ht="12.75" customHeight="1" x14ac:dyDescent="0.25">
      <c r="A3" s="1"/>
      <c r="D3" s="34"/>
    </row>
    <row r="4" spans="1:11" s="4" customFormat="1" ht="11.25" x14ac:dyDescent="0.2">
      <c r="E4" s="5"/>
      <c r="F4" s="5"/>
      <c r="G4" s="5" t="s">
        <v>13</v>
      </c>
      <c r="H4" s="5" t="s">
        <v>15</v>
      </c>
      <c r="I4" s="5" t="s">
        <v>47</v>
      </c>
      <c r="J4" s="5" t="s">
        <v>49</v>
      </c>
      <c r="K4" s="4" t="s">
        <v>50</v>
      </c>
    </row>
    <row r="5" spans="1:11" s="5" customFormat="1" ht="11.25" x14ac:dyDescent="0.2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14</v>
      </c>
      <c r="H5" s="5" t="s">
        <v>16</v>
      </c>
      <c r="I5" s="5" t="s">
        <v>48</v>
      </c>
      <c r="J5" s="5" t="s">
        <v>48</v>
      </c>
      <c r="K5" s="5" t="s">
        <v>51</v>
      </c>
    </row>
    <row r="7" spans="1:11" x14ac:dyDescent="0.2">
      <c r="A7" t="s">
        <v>1</v>
      </c>
      <c r="B7" s="3">
        <f>C7/E8</f>
        <v>0</v>
      </c>
      <c r="C7" s="2">
        <v>0</v>
      </c>
      <c r="D7" t="s">
        <v>41</v>
      </c>
      <c r="E7" s="8">
        <v>4.5100000000000001E-2</v>
      </c>
      <c r="F7" s="9">
        <v>1.47E-2</v>
      </c>
      <c r="G7" s="6">
        <v>0</v>
      </c>
      <c r="H7" s="36">
        <f>(($G$1+I7)/E8)+(F7+G7)-($G$1+I7)</f>
        <v>0.11624466436276037</v>
      </c>
      <c r="I7" s="37">
        <v>-0.05</v>
      </c>
      <c r="J7" s="38">
        <f>H7+I7</f>
        <v>6.6244664362760372E-2</v>
      </c>
      <c r="K7" s="52">
        <v>0.105</v>
      </c>
    </row>
    <row r="8" spans="1:11" x14ac:dyDescent="0.2">
      <c r="B8" s="3"/>
      <c r="C8" s="2"/>
      <c r="E8" s="7">
        <f>1-0.0451</f>
        <v>0.95489999999999997</v>
      </c>
      <c r="I8" s="37"/>
      <c r="K8" s="40"/>
    </row>
    <row r="9" spans="1:11" x14ac:dyDescent="0.2">
      <c r="A9" t="s">
        <v>2</v>
      </c>
      <c r="B9" s="3">
        <f>C9/E10</f>
        <v>9272.6508303552655</v>
      </c>
      <c r="C9" s="2">
        <v>8822</v>
      </c>
      <c r="D9" t="s">
        <v>17</v>
      </c>
      <c r="E9" s="8">
        <v>4.8599999999999997E-2</v>
      </c>
      <c r="F9" s="9">
        <v>5.2299999999999999E-2</v>
      </c>
      <c r="G9" s="6">
        <v>0</v>
      </c>
      <c r="H9" s="36">
        <f>(($G$1+I9)/E10)+(F9+G9)-($G$1+I9)</f>
        <v>0.16072285053605206</v>
      </c>
      <c r="I9" s="37">
        <v>-7.7499999999999999E-2</v>
      </c>
      <c r="J9" s="38">
        <f>H9+I9</f>
        <v>8.3222850536052065E-2</v>
      </c>
      <c r="K9" s="52">
        <v>0.125</v>
      </c>
    </row>
    <row r="10" spans="1:11" x14ac:dyDescent="0.2">
      <c r="B10" s="3"/>
      <c r="C10" s="2"/>
      <c r="E10" s="7">
        <f>1-0.0486</f>
        <v>0.95140000000000002</v>
      </c>
      <c r="I10" s="37"/>
      <c r="K10" s="40"/>
    </row>
    <row r="11" spans="1:11" x14ac:dyDescent="0.2">
      <c r="A11" t="s">
        <v>3</v>
      </c>
      <c r="B11" s="3">
        <f>C11/E12</f>
        <v>6389.3200869295242</v>
      </c>
      <c r="C11" s="2">
        <v>6174</v>
      </c>
      <c r="D11" t="s">
        <v>18</v>
      </c>
      <c r="E11" s="8">
        <v>3.3700000000000001E-2</v>
      </c>
      <c r="F11" s="9">
        <v>4.2900000000000001E-2</v>
      </c>
      <c r="G11" s="6">
        <v>0</v>
      </c>
      <c r="H11" s="36">
        <f>(($G$1+I11)/E12)+(F11+G11)-($G$1+I11)</f>
        <v>0.11901533685190913</v>
      </c>
      <c r="I11" s="37">
        <v>-1.7500000000000002E-2</v>
      </c>
      <c r="J11" s="38">
        <f>H11+I11</f>
        <v>0.10151533685190912</v>
      </c>
      <c r="K11" s="52">
        <v>0.13</v>
      </c>
    </row>
    <row r="12" spans="1:11" x14ac:dyDescent="0.2">
      <c r="B12" s="3"/>
      <c r="C12" s="2"/>
      <c r="E12" s="7">
        <f>1-0.0337</f>
        <v>0.96630000000000005</v>
      </c>
      <c r="I12" s="37"/>
      <c r="K12" s="40"/>
    </row>
    <row r="13" spans="1:11" x14ac:dyDescent="0.2">
      <c r="A13" t="s">
        <v>4</v>
      </c>
      <c r="B13" s="3">
        <f>C13/E14</f>
        <v>1634.4481947427637</v>
      </c>
      <c r="C13" s="2">
        <v>1598</v>
      </c>
      <c r="D13" t="s">
        <v>42</v>
      </c>
      <c r="E13" s="8">
        <v>2.23E-2</v>
      </c>
      <c r="F13" s="9">
        <v>2.46E-2</v>
      </c>
      <c r="G13" s="6">
        <v>0</v>
      </c>
      <c r="H13" s="36">
        <f>($G$1/E14)+(F13+G13)-$G$1</f>
        <v>7.4778991510688453E-2</v>
      </c>
      <c r="I13" s="37"/>
      <c r="K13" s="40"/>
    </row>
    <row r="14" spans="1:11" x14ac:dyDescent="0.2">
      <c r="B14" s="3"/>
      <c r="C14" s="2"/>
      <c r="E14" s="7">
        <f>1-0.0223</f>
        <v>0.97770000000000001</v>
      </c>
      <c r="I14" s="37"/>
      <c r="K14" s="40"/>
    </row>
    <row r="15" spans="1:11" x14ac:dyDescent="0.2">
      <c r="A15" t="s">
        <v>5</v>
      </c>
      <c r="B15" s="3">
        <f>C15/E16</f>
        <v>9550.4577718341734</v>
      </c>
      <c r="C15" s="2">
        <v>9284</v>
      </c>
      <c r="D15" t="s">
        <v>20</v>
      </c>
      <c r="E15" s="8">
        <v>2.7900000000000001E-2</v>
      </c>
      <c r="F15" s="9">
        <v>1.7399999999999999E-2</v>
      </c>
      <c r="G15" s="6">
        <v>0</v>
      </c>
      <c r="H15" s="36">
        <f>(($G$1+I15)/E16)+(F15+G15)-($G$1+I15)</f>
        <v>7.9106614545828791E-2</v>
      </c>
      <c r="I15" s="37">
        <v>-0.05</v>
      </c>
      <c r="J15" s="38">
        <f>H15+I15</f>
        <v>2.9106614545828788E-2</v>
      </c>
      <c r="K15" s="40">
        <v>5.5E-2</v>
      </c>
    </row>
    <row r="16" spans="1:11" x14ac:dyDescent="0.2">
      <c r="B16" s="3"/>
      <c r="C16" s="2"/>
      <c r="E16" s="7">
        <f>1-0.0279</f>
        <v>0.97209999999999996</v>
      </c>
      <c r="I16" s="37"/>
      <c r="K16" s="40"/>
    </row>
    <row r="17" spans="1:11" x14ac:dyDescent="0.2">
      <c r="A17" t="s">
        <v>6</v>
      </c>
      <c r="B17" s="3">
        <f>C17/E18</f>
        <v>9284.0790842872011</v>
      </c>
      <c r="C17" s="2">
        <v>8922</v>
      </c>
      <c r="D17" t="s">
        <v>21</v>
      </c>
      <c r="E17" s="8">
        <v>3.9E-2</v>
      </c>
      <c r="F17" s="9">
        <v>7.2300000000000003E-2</v>
      </c>
      <c r="G17" s="6">
        <v>0</v>
      </c>
      <c r="H17" s="36">
        <f>(($G$1+I17)/E18)+(F17+G17)-($G$1+I17)</f>
        <v>0.16276322369124596</v>
      </c>
      <c r="I17" s="37">
        <f>J15</f>
        <v>2.9106614545828788E-2</v>
      </c>
      <c r="J17" s="38">
        <f>H17+I17</f>
        <v>0.19186983823707476</v>
      </c>
      <c r="K17" s="40">
        <v>0.25</v>
      </c>
    </row>
    <row r="18" spans="1:11" x14ac:dyDescent="0.2">
      <c r="E18" s="10">
        <f>1-0.039</f>
        <v>0.96099999999999997</v>
      </c>
      <c r="I18" s="37"/>
      <c r="K18" s="40"/>
    </row>
    <row r="19" spans="1:11" x14ac:dyDescent="0.2">
      <c r="A19" t="s">
        <v>43</v>
      </c>
      <c r="B19" s="3">
        <f>C19/E20</f>
        <v>48610.481177586276</v>
      </c>
      <c r="C19" s="2">
        <v>47158</v>
      </c>
      <c r="D19" t="s">
        <v>44</v>
      </c>
      <c r="E19" s="35">
        <v>2.988E-2</v>
      </c>
      <c r="F19" s="9">
        <v>1.9199999999999998E-2</v>
      </c>
      <c r="G19" s="6">
        <v>0</v>
      </c>
      <c r="H19" s="36">
        <f>(($G$1+I19)/E20)+(F19+G19)-($G$1+I19)</f>
        <v>8.7884698800148708E-2</v>
      </c>
      <c r="I19" s="37">
        <v>0.03</v>
      </c>
      <c r="J19" s="38">
        <f>H19+I19</f>
        <v>0.11788469880014871</v>
      </c>
      <c r="K19" s="52">
        <v>0.14499999999999999</v>
      </c>
    </row>
    <row r="20" spans="1:11" x14ac:dyDescent="0.2">
      <c r="E20" s="10">
        <f>1-0.02988</f>
        <v>0.97011999999999998</v>
      </c>
    </row>
    <row r="21" spans="1:11" ht="13.5" thickBot="1" x14ac:dyDescent="0.25"/>
    <row r="22" spans="1:11" ht="13.5" thickTop="1" x14ac:dyDescent="0.2">
      <c r="A22" s="11" t="s">
        <v>22</v>
      </c>
      <c r="B22" s="23">
        <f>C22/0.9773</f>
        <v>10863.603806405403</v>
      </c>
      <c r="C22" s="23">
        <v>10617</v>
      </c>
      <c r="D22" s="12" t="s">
        <v>25</v>
      </c>
      <c r="E22" s="20">
        <v>2.7900000000000001E-2</v>
      </c>
      <c r="F22" s="26">
        <v>1.7399999999999999E-2</v>
      </c>
      <c r="G22" s="44">
        <v>0</v>
      </c>
      <c r="H22" s="49">
        <f>(($G$1+I22)/(1-E22))+(F22+G22)-($G$1+I22)</f>
        <v>7.9106614545828791E-2</v>
      </c>
      <c r="I22" s="46">
        <f>I15</f>
        <v>-0.05</v>
      </c>
      <c r="J22" s="51">
        <f>H22+I22</f>
        <v>2.9106614545828788E-2</v>
      </c>
    </row>
    <row r="23" spans="1:11" x14ac:dyDescent="0.2">
      <c r="A23" s="14" t="s">
        <v>23</v>
      </c>
      <c r="B23" s="24">
        <f>C23/0.991</f>
        <v>10616.548940464178</v>
      </c>
      <c r="C23" s="24">
        <v>10521</v>
      </c>
      <c r="D23" s="15" t="s">
        <v>26</v>
      </c>
      <c r="E23" s="21">
        <v>8.9999999999999993E-3</v>
      </c>
      <c r="F23" s="27">
        <v>7.4999999999999997E-3</v>
      </c>
      <c r="G23" s="45">
        <v>0</v>
      </c>
      <c r="H23" s="36">
        <f t="shared" ref="H23:H30" si="0">(($G$1+I23)/(1-E23))+(F23+G23)-($G$1+I23)</f>
        <v>2.7744156943402931E-2</v>
      </c>
      <c r="I23" s="47">
        <f>J22</f>
        <v>2.9106614545828788E-2</v>
      </c>
      <c r="J23" s="48">
        <f>H23+I23</f>
        <v>5.6850771489231719E-2</v>
      </c>
    </row>
    <row r="24" spans="1:11" x14ac:dyDescent="0.2">
      <c r="A24" s="14" t="s">
        <v>24</v>
      </c>
      <c r="B24" s="24">
        <f>C24/0.9957</f>
        <v>10521.241337752335</v>
      </c>
      <c r="C24" s="24">
        <v>10476</v>
      </c>
      <c r="D24" s="15" t="s">
        <v>27</v>
      </c>
      <c r="E24" s="21">
        <v>4.3E-3</v>
      </c>
      <c r="F24" s="27">
        <v>8.7099999999999997E-2</v>
      </c>
      <c r="G24" s="45">
        <v>0</v>
      </c>
      <c r="H24" s="36">
        <f t="shared" si="0"/>
        <v>9.6846367698506963E-2</v>
      </c>
      <c r="I24" s="47">
        <f>J23</f>
        <v>5.6850771489231719E-2</v>
      </c>
      <c r="J24" s="48">
        <f>H24+I24</f>
        <v>0.1536971391877387</v>
      </c>
    </row>
    <row r="25" spans="1:11" x14ac:dyDescent="0.2">
      <c r="A25" s="14"/>
      <c r="B25" s="24"/>
      <c r="C25" s="24"/>
      <c r="D25" s="15"/>
      <c r="E25" s="16"/>
      <c r="F25" s="27"/>
      <c r="G25" s="16"/>
      <c r="H25" s="27"/>
      <c r="I25" s="15"/>
      <c r="J25" s="42"/>
    </row>
    <row r="26" spans="1:11" x14ac:dyDescent="0.2">
      <c r="A26" s="14" t="s">
        <v>22</v>
      </c>
      <c r="B26" s="24">
        <f>C26/0.9773</f>
        <v>10863.603806405403</v>
      </c>
      <c r="C26" s="24">
        <v>10617</v>
      </c>
      <c r="D26" s="15" t="s">
        <v>25</v>
      </c>
      <c r="E26" s="21">
        <v>2.7900000000000001E-2</v>
      </c>
      <c r="F26" s="27">
        <v>1.7399999999999999E-2</v>
      </c>
      <c r="G26" s="45">
        <v>0</v>
      </c>
      <c r="H26" s="36">
        <f t="shared" si="0"/>
        <v>7.9106614545828791E-2</v>
      </c>
      <c r="I26" s="50">
        <f>I15</f>
        <v>-0.05</v>
      </c>
      <c r="J26" s="48">
        <f>H26+I26</f>
        <v>2.9106614545828788E-2</v>
      </c>
    </row>
    <row r="27" spans="1:11" x14ac:dyDescent="0.2">
      <c r="A27" s="14" t="s">
        <v>23</v>
      </c>
      <c r="B27" s="24">
        <f>C27/0.9865</f>
        <v>10617.334009123162</v>
      </c>
      <c r="C27" s="24">
        <v>10474</v>
      </c>
      <c r="D27" s="15" t="s">
        <v>28</v>
      </c>
      <c r="E27" s="21">
        <v>1.7999999999999999E-2</v>
      </c>
      <c r="F27" s="27">
        <v>0.01</v>
      </c>
      <c r="G27" s="45">
        <v>0</v>
      </c>
      <c r="H27" s="36">
        <f t="shared" si="0"/>
        <v>5.0859388046664566E-2</v>
      </c>
      <c r="I27" s="47">
        <f>J26</f>
        <v>2.9106614545828788E-2</v>
      </c>
      <c r="J27" s="48">
        <f>H27+I27</f>
        <v>7.9966002592493354E-2</v>
      </c>
    </row>
    <row r="28" spans="1:11" x14ac:dyDescent="0.2">
      <c r="A28" s="14"/>
      <c r="B28" s="24"/>
      <c r="C28" s="24"/>
      <c r="D28" s="15" t="s">
        <v>29</v>
      </c>
      <c r="E28" s="16"/>
      <c r="F28" s="27"/>
      <c r="G28" s="16"/>
      <c r="H28" s="27"/>
      <c r="I28" s="15"/>
      <c r="J28" s="42"/>
    </row>
    <row r="29" spans="1:11" x14ac:dyDescent="0.2">
      <c r="A29" s="14" t="s">
        <v>22</v>
      </c>
      <c r="B29" s="24">
        <f>C29/0.9773</f>
        <v>10863.603806405403</v>
      </c>
      <c r="C29" s="24">
        <v>10617</v>
      </c>
      <c r="D29" s="15" t="s">
        <v>25</v>
      </c>
      <c r="E29" s="21">
        <v>2.7900000000000001E-2</v>
      </c>
      <c r="F29" s="27">
        <v>1.7399999999999999E-2</v>
      </c>
      <c r="G29" s="45">
        <v>0</v>
      </c>
      <c r="H29" s="36">
        <f t="shared" si="0"/>
        <v>7.9106614545828791E-2</v>
      </c>
      <c r="I29" s="50">
        <f>I15</f>
        <v>-0.05</v>
      </c>
      <c r="J29" s="48">
        <f>H29+I29</f>
        <v>2.9106614545828788E-2</v>
      </c>
    </row>
    <row r="30" spans="1:11" x14ac:dyDescent="0.2">
      <c r="A30" s="14" t="s">
        <v>23</v>
      </c>
      <c r="B30" s="24">
        <f>C30/0.982</f>
        <v>10617.107942973524</v>
      </c>
      <c r="C30" s="24">
        <v>10426</v>
      </c>
      <c r="D30" s="15" t="s">
        <v>30</v>
      </c>
      <c r="E30" s="21">
        <v>1.7999999999999999E-2</v>
      </c>
      <c r="F30" s="27">
        <v>1.2500000000000001E-2</v>
      </c>
      <c r="G30" s="45">
        <v>0</v>
      </c>
      <c r="H30" s="36">
        <f t="shared" si="0"/>
        <v>5.3359388046664957E-2</v>
      </c>
      <c r="I30" s="47">
        <f>J29</f>
        <v>2.9106614545828788E-2</v>
      </c>
      <c r="J30" s="48">
        <f>H30+I30</f>
        <v>8.2466002592493745E-2</v>
      </c>
    </row>
    <row r="31" spans="1:11" ht="13.5" thickBot="1" x14ac:dyDescent="0.25">
      <c r="A31" s="17"/>
      <c r="B31" s="25"/>
      <c r="C31" s="25"/>
      <c r="D31" s="18" t="s">
        <v>31</v>
      </c>
      <c r="E31" s="22"/>
      <c r="F31" s="19"/>
      <c r="G31" s="19"/>
      <c r="H31" s="41"/>
      <c r="I31" s="18"/>
      <c r="J31" s="43"/>
    </row>
    <row r="32" spans="1:11" ht="13.5" thickTop="1" x14ac:dyDescent="0.2"/>
    <row r="33" spans="1:8" ht="13.5" thickBot="1" x14ac:dyDescent="0.25">
      <c r="E33" s="7">
        <v>31</v>
      </c>
      <c r="F33" s="7" t="s">
        <v>34</v>
      </c>
      <c r="G33" s="7" t="s">
        <v>52</v>
      </c>
    </row>
    <row r="34" spans="1:8" ht="13.5" thickBot="1" x14ac:dyDescent="0.25">
      <c r="A34" s="33"/>
      <c r="D34" s="33" t="s">
        <v>37</v>
      </c>
      <c r="E34" s="32">
        <f>(G36-G37)/E33</f>
        <v>165000</v>
      </c>
    </row>
    <row r="36" spans="1:8" x14ac:dyDescent="0.2">
      <c r="E36" s="31">
        <v>240000</v>
      </c>
      <c r="F36" s="7" t="s">
        <v>32</v>
      </c>
      <c r="G36" s="31">
        <f>E36*E33</f>
        <v>7440000</v>
      </c>
      <c r="H36" s="7" t="s">
        <v>35</v>
      </c>
    </row>
    <row r="37" spans="1:8" x14ac:dyDescent="0.2">
      <c r="E37" s="31">
        <v>75000</v>
      </c>
      <c r="F37" s="7" t="s">
        <v>36</v>
      </c>
      <c r="G37" s="31">
        <f>E37*E33</f>
        <v>2325000</v>
      </c>
      <c r="H37" s="7" t="s">
        <v>33</v>
      </c>
    </row>
  </sheetData>
  <pageMargins left="0.75" right="0.75" top="1" bottom="1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/>
  </sheetViews>
  <sheetFormatPr defaultRowHeight="12.75" x14ac:dyDescent="0.2"/>
  <cols>
    <col min="4" max="4" width="34.7109375" customWidth="1"/>
    <col min="5" max="5" width="9.140625" style="7"/>
    <col min="6" max="6" width="11.42578125" style="7" customWidth="1"/>
    <col min="7" max="7" width="10.7109375" style="7" customWidth="1"/>
    <col min="8" max="8" width="11.28515625" style="7" customWidth="1"/>
    <col min="11" max="11" width="10.140625" customWidth="1"/>
  </cols>
  <sheetData>
    <row r="1" spans="1:11" ht="15.75" x14ac:dyDescent="0.25">
      <c r="A1" s="1" t="s">
        <v>40</v>
      </c>
      <c r="D1" s="34">
        <v>36465</v>
      </c>
      <c r="F1" s="39" t="s">
        <v>45</v>
      </c>
      <c r="G1" s="40">
        <v>3</v>
      </c>
    </row>
    <row r="2" spans="1:11" ht="12" customHeight="1" x14ac:dyDescent="0.25">
      <c r="A2" s="1"/>
      <c r="D2" s="34"/>
    </row>
    <row r="3" spans="1:11" ht="12.75" customHeight="1" x14ac:dyDescent="0.25">
      <c r="A3" s="1"/>
      <c r="D3" s="34"/>
    </row>
    <row r="4" spans="1:11" s="4" customFormat="1" ht="11.25" x14ac:dyDescent="0.2">
      <c r="E4" s="5"/>
      <c r="F4" s="5"/>
      <c r="G4" s="5" t="s">
        <v>13</v>
      </c>
      <c r="H4" s="5" t="s">
        <v>15</v>
      </c>
      <c r="I4" s="5" t="s">
        <v>47</v>
      </c>
      <c r="J4" s="5" t="s">
        <v>49</v>
      </c>
      <c r="K4" s="4" t="s">
        <v>50</v>
      </c>
    </row>
    <row r="5" spans="1:11" s="5" customFormat="1" ht="11.25" x14ac:dyDescent="0.2">
      <c r="A5" s="5" t="s">
        <v>7</v>
      </c>
      <c r="B5" s="5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 t="s">
        <v>14</v>
      </c>
      <c r="H5" s="5" t="s">
        <v>16</v>
      </c>
      <c r="I5" s="5" t="s">
        <v>48</v>
      </c>
      <c r="J5" s="5" t="s">
        <v>48</v>
      </c>
      <c r="K5" s="5" t="s">
        <v>51</v>
      </c>
    </row>
    <row r="7" spans="1:11" x14ac:dyDescent="0.2">
      <c r="A7" t="s">
        <v>1</v>
      </c>
      <c r="B7" s="3">
        <f>C7/E8</f>
        <v>819.98114985862401</v>
      </c>
      <c r="C7" s="2">
        <v>783</v>
      </c>
      <c r="D7" t="s">
        <v>41</v>
      </c>
      <c r="E7" s="8">
        <v>4.5100000000000001E-2</v>
      </c>
      <c r="F7" s="9">
        <v>1.47E-2</v>
      </c>
      <c r="G7" s="6">
        <v>0</v>
      </c>
      <c r="H7" s="36">
        <f>(($G$1+I7)/E8)+(F7+G7)-($G$1+I7)</f>
        <v>0.15402872552099689</v>
      </c>
      <c r="I7" s="37">
        <v>-0.05</v>
      </c>
      <c r="J7" s="38">
        <f>H7+I7</f>
        <v>0.10402872552099689</v>
      </c>
      <c r="K7" s="52">
        <v>0.105</v>
      </c>
    </row>
    <row r="8" spans="1:11" x14ac:dyDescent="0.2">
      <c r="B8" s="3"/>
      <c r="C8" s="2"/>
      <c r="E8" s="7">
        <f>1-0.0451</f>
        <v>0.95489999999999997</v>
      </c>
      <c r="I8" s="37"/>
      <c r="K8" s="40"/>
    </row>
    <row r="9" spans="1:11" x14ac:dyDescent="0.2">
      <c r="A9" t="s">
        <v>2</v>
      </c>
      <c r="B9" s="3">
        <f>C9/E10</f>
        <v>9228.5053605213361</v>
      </c>
      <c r="C9" s="2">
        <v>8780</v>
      </c>
      <c r="D9" t="s">
        <v>17</v>
      </c>
      <c r="E9" s="8">
        <v>4.8599999999999997E-2</v>
      </c>
      <c r="F9" s="9">
        <v>5.2299999999999999E-2</v>
      </c>
      <c r="G9" s="6">
        <v>0</v>
      </c>
      <c r="H9" s="36">
        <f>(($G$1+I9)/E10)+(F9+G9)-($G$1+I9)</f>
        <v>0.201588942610889</v>
      </c>
      <c r="I9" s="37">
        <v>-7.7499999999999999E-2</v>
      </c>
      <c r="J9" s="38">
        <f>H9+I9</f>
        <v>0.124088942610889</v>
      </c>
      <c r="K9" s="52">
        <v>0.125</v>
      </c>
    </row>
    <row r="10" spans="1:11" x14ac:dyDescent="0.2">
      <c r="B10" s="3"/>
      <c r="C10" s="2"/>
      <c r="E10" s="7">
        <f>1-0.0486</f>
        <v>0.95140000000000002</v>
      </c>
      <c r="I10" s="37"/>
      <c r="K10" s="40"/>
    </row>
    <row r="11" spans="1:11" x14ac:dyDescent="0.2">
      <c r="A11" t="s">
        <v>3</v>
      </c>
      <c r="B11" s="3">
        <f>C11/E12</f>
        <v>6388.2852116319982</v>
      </c>
      <c r="C11" s="2">
        <v>6173</v>
      </c>
      <c r="D11" t="s">
        <v>18</v>
      </c>
      <c r="E11" s="8">
        <v>3.3700000000000001E-2</v>
      </c>
      <c r="F11" s="9">
        <v>4.2900000000000001E-2</v>
      </c>
      <c r="G11" s="6">
        <v>0</v>
      </c>
      <c r="H11" s="36">
        <f>(($G$1+I11)/E12)+(F11+G11)-($G$1+I11)</f>
        <v>0.14691557487322759</v>
      </c>
      <c r="I11" s="37">
        <v>-1.7500000000000002E-2</v>
      </c>
      <c r="J11" s="38">
        <f>H11+I11</f>
        <v>0.12941557487322758</v>
      </c>
      <c r="K11" s="52">
        <v>0.13</v>
      </c>
    </row>
    <row r="12" spans="1:11" x14ac:dyDescent="0.2">
      <c r="B12" s="3"/>
      <c r="C12" s="2"/>
      <c r="E12" s="7">
        <f>1-0.0337</f>
        <v>0.96630000000000005</v>
      </c>
      <c r="I12" s="37"/>
      <c r="K12" s="40"/>
    </row>
    <row r="13" spans="1:11" x14ac:dyDescent="0.2">
      <c r="A13" t="s">
        <v>4</v>
      </c>
      <c r="B13" s="3">
        <f>C13/E14</f>
        <v>9302.4445126316859</v>
      </c>
      <c r="C13" s="2">
        <v>9095</v>
      </c>
      <c r="D13" t="s">
        <v>42</v>
      </c>
      <c r="E13" s="8">
        <v>2.23E-2</v>
      </c>
      <c r="F13" s="9">
        <v>2.46E-2</v>
      </c>
      <c r="G13" s="6">
        <v>0</v>
      </c>
      <c r="H13" s="36">
        <f>($G$1/E14)+(F13+G13)-$G$1</f>
        <v>9.3025897514575018E-2</v>
      </c>
      <c r="I13" s="37"/>
      <c r="K13" s="40"/>
    </row>
    <row r="14" spans="1:11" x14ac:dyDescent="0.2">
      <c r="B14" s="3"/>
      <c r="C14" s="2"/>
      <c r="E14" s="7">
        <f>1-0.0223</f>
        <v>0.97770000000000001</v>
      </c>
      <c r="I14" s="37"/>
      <c r="K14" s="40"/>
    </row>
    <row r="15" spans="1:11" x14ac:dyDescent="0.2">
      <c r="A15" t="s">
        <v>5</v>
      </c>
      <c r="B15" s="3">
        <f>C15/E16</f>
        <v>9774.7145355416105</v>
      </c>
      <c r="C15" s="2">
        <v>9502</v>
      </c>
      <c r="D15" t="s">
        <v>20</v>
      </c>
      <c r="E15" s="8">
        <v>2.7900000000000001E-2</v>
      </c>
      <c r="F15" s="9">
        <v>1.7399999999999999E-2</v>
      </c>
      <c r="G15" s="6">
        <v>0</v>
      </c>
      <c r="H15" s="36">
        <f>(($G$1+I15)/E16)+(F15+G15)-($G$1+I15)</f>
        <v>0.10206721530706719</v>
      </c>
      <c r="I15" s="37">
        <v>-0.05</v>
      </c>
      <c r="J15" s="38">
        <f>H15+I15</f>
        <v>5.2067215307067191E-2</v>
      </c>
      <c r="K15" s="40">
        <v>5.5E-2</v>
      </c>
    </row>
    <row r="16" spans="1:11" x14ac:dyDescent="0.2">
      <c r="B16" s="3"/>
      <c r="C16" s="2"/>
      <c r="E16" s="7">
        <f>1-0.0279</f>
        <v>0.97209999999999996</v>
      </c>
      <c r="I16" s="37"/>
      <c r="K16" s="40"/>
    </row>
    <row r="17" spans="1:11" x14ac:dyDescent="0.2">
      <c r="A17" t="s">
        <v>6</v>
      </c>
      <c r="B17" s="3">
        <f>C17/E18</f>
        <v>9501.5608740894913</v>
      </c>
      <c r="C17" s="2">
        <v>9131</v>
      </c>
      <c r="D17" t="s">
        <v>21</v>
      </c>
      <c r="E17" s="8">
        <v>3.9E-2</v>
      </c>
      <c r="F17" s="9">
        <v>7.2300000000000003E-2</v>
      </c>
      <c r="G17" s="6">
        <v>0</v>
      </c>
      <c r="H17" s="36">
        <f>(($G$1+I17)/E18)+(F17+G17)-($G$1+I17)</f>
        <v>0.19616120852963137</v>
      </c>
      <c r="I17" s="37">
        <f>J15</f>
        <v>5.2067215307067191E-2</v>
      </c>
      <c r="J17" s="38">
        <f>H17+I17</f>
        <v>0.24822842383669858</v>
      </c>
      <c r="K17" s="40">
        <v>0.25</v>
      </c>
    </row>
    <row r="18" spans="1:11" x14ac:dyDescent="0.2">
      <c r="E18" s="10">
        <f>1-0.039</f>
        <v>0.96099999999999997</v>
      </c>
      <c r="I18" s="37"/>
      <c r="K18" s="40"/>
    </row>
    <row r="19" spans="1:11" x14ac:dyDescent="0.2">
      <c r="A19" t="s">
        <v>43</v>
      </c>
      <c r="B19" s="3">
        <f>C19/E20</f>
        <v>48610.481177586276</v>
      </c>
      <c r="C19" s="2">
        <v>47158</v>
      </c>
      <c r="D19" t="s">
        <v>44</v>
      </c>
      <c r="E19" s="35">
        <v>2.988E-2</v>
      </c>
      <c r="F19" s="9">
        <v>1.9199999999999998E-2</v>
      </c>
      <c r="G19" s="6">
        <v>0</v>
      </c>
      <c r="H19" s="36">
        <f>(($G$1+I19)/E20)+(F19+G19)-($G$1+I19)</f>
        <v>0.11252494949078473</v>
      </c>
      <c r="I19" s="37">
        <v>0.03</v>
      </c>
      <c r="J19" s="38">
        <f>H19+I19</f>
        <v>0.14252494949078473</v>
      </c>
      <c r="K19" s="52">
        <v>0.14499999999999999</v>
      </c>
    </row>
    <row r="20" spans="1:11" x14ac:dyDescent="0.2">
      <c r="E20" s="10">
        <f>1-0.02988</f>
        <v>0.97011999999999998</v>
      </c>
    </row>
    <row r="21" spans="1:11" ht="13.5" thickBot="1" x14ac:dyDescent="0.25"/>
    <row r="22" spans="1:11" ht="13.5" thickTop="1" x14ac:dyDescent="0.2">
      <c r="A22" s="11" t="s">
        <v>22</v>
      </c>
      <c r="B22" s="23">
        <f>C22/0.9773</f>
        <v>10863.603806405403</v>
      </c>
      <c r="C22" s="23">
        <v>10617</v>
      </c>
      <c r="D22" s="12" t="s">
        <v>25</v>
      </c>
      <c r="E22" s="20">
        <v>2.7900000000000001E-2</v>
      </c>
      <c r="F22" s="26">
        <v>1.7399999999999999E-2</v>
      </c>
      <c r="G22" s="44">
        <v>0</v>
      </c>
      <c r="H22" s="49">
        <f>(($G$1+I22)/(1-E22))+(F22+G22)-($G$1+I22)</f>
        <v>0.10206721530706719</v>
      </c>
      <c r="I22" s="46">
        <f>I15</f>
        <v>-0.05</v>
      </c>
      <c r="J22" s="51">
        <f>H22+I22</f>
        <v>5.2067215307067191E-2</v>
      </c>
    </row>
    <row r="23" spans="1:11" x14ac:dyDescent="0.2">
      <c r="A23" s="14" t="s">
        <v>23</v>
      </c>
      <c r="B23" s="24">
        <f>C23/0.991</f>
        <v>10616.548940464178</v>
      </c>
      <c r="C23" s="24">
        <v>10521</v>
      </c>
      <c r="D23" s="15" t="s">
        <v>26</v>
      </c>
      <c r="E23" s="21">
        <v>8.9999999999999993E-3</v>
      </c>
      <c r="F23" s="27">
        <v>7.4999999999999997E-3</v>
      </c>
      <c r="G23" s="45">
        <v>0</v>
      </c>
      <c r="H23" s="36">
        <f t="shared" ref="H23:H30" si="0">(($G$1+I23)/(1-E23))+(F23+G23)-($G$1+I23)</f>
        <v>3.5218067545674359E-2</v>
      </c>
      <c r="I23" s="47">
        <f>J22</f>
        <v>5.2067215307067191E-2</v>
      </c>
      <c r="J23" s="48">
        <f>H23+I23</f>
        <v>8.728528285274155E-2</v>
      </c>
    </row>
    <row r="24" spans="1:11" x14ac:dyDescent="0.2">
      <c r="A24" s="14" t="s">
        <v>24</v>
      </c>
      <c r="B24" s="24">
        <f>C24/0.9957</f>
        <v>10521.241337752335</v>
      </c>
      <c r="C24" s="24">
        <v>10476</v>
      </c>
      <c r="D24" s="15" t="s">
        <v>27</v>
      </c>
      <c r="E24" s="21">
        <v>4.3E-3</v>
      </c>
      <c r="F24" s="27">
        <v>8.7099999999999997E-2</v>
      </c>
      <c r="G24" s="45">
        <v>0</v>
      </c>
      <c r="H24" s="36">
        <f t="shared" si="0"/>
        <v>0.10043265714197736</v>
      </c>
      <c r="I24" s="47">
        <f>J23</f>
        <v>8.728528285274155E-2</v>
      </c>
      <c r="J24" s="48">
        <f>H24+I24</f>
        <v>0.18771793999471892</v>
      </c>
    </row>
    <row r="25" spans="1:11" x14ac:dyDescent="0.2">
      <c r="A25" s="14"/>
      <c r="B25" s="24"/>
      <c r="C25" s="24"/>
      <c r="D25" s="15"/>
      <c r="E25" s="16"/>
      <c r="F25" s="27"/>
      <c r="G25" s="16"/>
      <c r="H25" s="27"/>
      <c r="I25" s="15"/>
      <c r="J25" s="42"/>
    </row>
    <row r="26" spans="1:11" x14ac:dyDescent="0.2">
      <c r="A26" s="14" t="s">
        <v>22</v>
      </c>
      <c r="B26" s="24">
        <f>C26/0.9773</f>
        <v>10863.603806405403</v>
      </c>
      <c r="C26" s="24">
        <v>10617</v>
      </c>
      <c r="D26" s="15" t="s">
        <v>25</v>
      </c>
      <c r="E26" s="21">
        <v>2.7900000000000001E-2</v>
      </c>
      <c r="F26" s="27">
        <v>1.7399999999999999E-2</v>
      </c>
      <c r="G26" s="45">
        <v>0</v>
      </c>
      <c r="H26" s="36">
        <f t="shared" si="0"/>
        <v>0.10206721530706719</v>
      </c>
      <c r="I26" s="50">
        <f>I15</f>
        <v>-0.05</v>
      </c>
      <c r="J26" s="48">
        <f>H26+I26</f>
        <v>5.2067215307067191E-2</v>
      </c>
    </row>
    <row r="27" spans="1:11" x14ac:dyDescent="0.2">
      <c r="A27" s="14" t="s">
        <v>23</v>
      </c>
      <c r="B27" s="24">
        <f>C27/0.9865</f>
        <v>10617.334009123162</v>
      </c>
      <c r="C27" s="24">
        <v>10474</v>
      </c>
      <c r="D27" s="15" t="s">
        <v>28</v>
      </c>
      <c r="E27" s="21">
        <v>1.7999999999999999E-2</v>
      </c>
      <c r="F27" s="27">
        <v>0.01</v>
      </c>
      <c r="G27" s="45">
        <v>0</v>
      </c>
      <c r="H27" s="36">
        <f t="shared" si="0"/>
        <v>6.59442055758932E-2</v>
      </c>
      <c r="I27" s="47">
        <f>J26</f>
        <v>5.2067215307067191E-2</v>
      </c>
      <c r="J27" s="48">
        <f>H27+I27</f>
        <v>0.11801142088296039</v>
      </c>
    </row>
    <row r="28" spans="1:11" x14ac:dyDescent="0.2">
      <c r="A28" s="14"/>
      <c r="B28" s="24"/>
      <c r="C28" s="24"/>
      <c r="D28" s="15" t="s">
        <v>29</v>
      </c>
      <c r="E28" s="16"/>
      <c r="F28" s="27"/>
      <c r="G28" s="16"/>
      <c r="H28" s="27"/>
      <c r="I28" s="15"/>
      <c r="J28" s="42"/>
    </row>
    <row r="29" spans="1:11" x14ac:dyDescent="0.2">
      <c r="A29" s="14" t="s">
        <v>22</v>
      </c>
      <c r="B29" s="24">
        <f>C29/0.9773</f>
        <v>10863.603806405403</v>
      </c>
      <c r="C29" s="24">
        <v>10617</v>
      </c>
      <c r="D29" s="15" t="s">
        <v>25</v>
      </c>
      <c r="E29" s="21">
        <v>2.7900000000000001E-2</v>
      </c>
      <c r="F29" s="27">
        <v>1.7399999999999999E-2</v>
      </c>
      <c r="G29" s="45">
        <v>0</v>
      </c>
      <c r="H29" s="36">
        <f t="shared" si="0"/>
        <v>0.10206721530706719</v>
      </c>
      <c r="I29" s="50">
        <f>I15</f>
        <v>-0.05</v>
      </c>
      <c r="J29" s="48">
        <f>H29+I29</f>
        <v>5.2067215307067191E-2</v>
      </c>
    </row>
    <row r="30" spans="1:11" x14ac:dyDescent="0.2">
      <c r="A30" s="14" t="s">
        <v>23</v>
      </c>
      <c r="B30" s="24">
        <f>C30/0.982</f>
        <v>10617.107942973524</v>
      </c>
      <c r="C30" s="24">
        <v>10426</v>
      </c>
      <c r="D30" s="15" t="s">
        <v>30</v>
      </c>
      <c r="E30" s="21">
        <v>1.7999999999999999E-2</v>
      </c>
      <c r="F30" s="27">
        <v>1.2500000000000001E-2</v>
      </c>
      <c r="G30" s="45">
        <v>0</v>
      </c>
      <c r="H30" s="36">
        <f t="shared" si="0"/>
        <v>6.8444205575893591E-2</v>
      </c>
      <c r="I30" s="47">
        <f>J29</f>
        <v>5.2067215307067191E-2</v>
      </c>
      <c r="J30" s="48">
        <f>H30+I30</f>
        <v>0.12051142088296078</v>
      </c>
    </row>
    <row r="31" spans="1:11" ht="13.5" thickBot="1" x14ac:dyDescent="0.25">
      <c r="A31" s="17"/>
      <c r="B31" s="25"/>
      <c r="C31" s="25"/>
      <c r="D31" s="18" t="s">
        <v>31</v>
      </c>
      <c r="E31" s="22"/>
      <c r="F31" s="19"/>
      <c r="G31" s="19"/>
      <c r="H31" s="41"/>
      <c r="I31" s="18"/>
      <c r="J31" s="43"/>
    </row>
    <row r="32" spans="1:11" ht="13.5" thickTop="1" x14ac:dyDescent="0.2"/>
    <row r="33" spans="1:8" ht="13.5" thickBot="1" x14ac:dyDescent="0.25">
      <c r="E33" s="7">
        <v>30</v>
      </c>
      <c r="F33" s="7" t="s">
        <v>34</v>
      </c>
      <c r="G33" s="7" t="s">
        <v>46</v>
      </c>
    </row>
    <row r="34" spans="1:8" ht="13.5" thickBot="1" x14ac:dyDescent="0.25">
      <c r="A34" s="33"/>
      <c r="D34" s="33" t="s">
        <v>37</v>
      </c>
      <c r="E34" s="32">
        <f>(G36-G37)/E33</f>
        <v>195000</v>
      </c>
    </row>
    <row r="36" spans="1:8" x14ac:dyDescent="0.2">
      <c r="E36" s="31">
        <v>240000</v>
      </c>
      <c r="F36" s="7" t="s">
        <v>32</v>
      </c>
      <c r="G36" s="31">
        <f>E36*E33</f>
        <v>7200000</v>
      </c>
      <c r="H36" s="7" t="s">
        <v>35</v>
      </c>
    </row>
    <row r="37" spans="1:8" x14ac:dyDescent="0.2">
      <c r="E37" s="31">
        <v>45000</v>
      </c>
      <c r="F37" s="7" t="s">
        <v>36</v>
      </c>
      <c r="G37" s="31">
        <f>E37*E33</f>
        <v>1350000</v>
      </c>
      <c r="H37" s="7" t="s">
        <v>33</v>
      </c>
    </row>
  </sheetData>
  <pageMargins left="0.75" right="0.75" top="1" bottom="1" header="0.5" footer="0.5"/>
  <pageSetup scale="9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>
      <selection activeCell="A7" sqref="A7"/>
    </sheetView>
  </sheetViews>
  <sheetFormatPr defaultRowHeight="12.75" x14ac:dyDescent="0.2"/>
  <cols>
    <col min="4" max="4" width="34.7109375" customWidth="1"/>
    <col min="5" max="5" width="9.140625" style="7"/>
    <col min="6" max="6" width="11.42578125" style="7" customWidth="1"/>
    <col min="7" max="7" width="10.7109375" style="7" customWidth="1"/>
    <col min="8" max="8" width="11.28515625" style="7" customWidth="1"/>
  </cols>
  <sheetData>
    <row r="1" spans="1:8" ht="15.75" x14ac:dyDescent="0.25">
      <c r="A1" s="1" t="s">
        <v>40</v>
      </c>
      <c r="D1" s="34">
        <v>36434</v>
      </c>
    </row>
    <row r="2" spans="1:8" s="4" customFormat="1" ht="11.25" x14ac:dyDescent="0.2">
      <c r="E2" s="5"/>
      <c r="F2" s="5"/>
      <c r="G2" s="5" t="s">
        <v>13</v>
      </c>
      <c r="H2" s="5" t="s">
        <v>15</v>
      </c>
    </row>
    <row r="3" spans="1:8" s="5" customFormat="1" ht="11.25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14</v>
      </c>
      <c r="H3" s="5" t="s">
        <v>16</v>
      </c>
    </row>
    <row r="5" spans="1:8" x14ac:dyDescent="0.2">
      <c r="A5" t="s">
        <v>1</v>
      </c>
      <c r="B5" s="3">
        <f>C5/E6</f>
        <v>0</v>
      </c>
      <c r="C5" s="2">
        <v>0</v>
      </c>
      <c r="D5" t="s">
        <v>41</v>
      </c>
      <c r="E5" s="8">
        <v>4.58E-2</v>
      </c>
      <c r="F5" s="9">
        <v>1.47E-2</v>
      </c>
      <c r="G5" s="6">
        <v>0</v>
      </c>
      <c r="H5" s="9">
        <v>0.10100000000000001</v>
      </c>
    </row>
    <row r="6" spans="1:8" x14ac:dyDescent="0.2">
      <c r="B6" s="3"/>
      <c r="C6" s="2"/>
      <c r="E6" s="7">
        <f>1-0.0458</f>
        <v>0.95420000000000005</v>
      </c>
    </row>
    <row r="7" spans="1:8" x14ac:dyDescent="0.2">
      <c r="A7" t="s">
        <v>2</v>
      </c>
      <c r="B7" s="3">
        <f>C7/E8</f>
        <v>1520.2201990260428</v>
      </c>
      <c r="C7" s="2">
        <v>1436</v>
      </c>
      <c r="D7" t="s">
        <v>17</v>
      </c>
      <c r="E7" s="8">
        <v>5.5399999999999998E-2</v>
      </c>
      <c r="F7" s="9">
        <v>4.9799999999999997E-2</v>
      </c>
      <c r="G7" s="6">
        <v>0</v>
      </c>
      <c r="H7" s="9">
        <v>0.155</v>
      </c>
    </row>
    <row r="8" spans="1:8" x14ac:dyDescent="0.2">
      <c r="B8" s="3"/>
      <c r="C8" s="2"/>
      <c r="E8" s="7">
        <f>1-0.0554</f>
        <v>0.9446</v>
      </c>
    </row>
    <row r="9" spans="1:8" x14ac:dyDescent="0.2">
      <c r="A9" t="s">
        <v>3</v>
      </c>
      <c r="B9" s="3">
        <f>C9/E10</f>
        <v>2566.6632348399053</v>
      </c>
      <c r="C9" s="2">
        <v>2493</v>
      </c>
      <c r="D9" t="s">
        <v>18</v>
      </c>
      <c r="E9" s="8">
        <v>2.87E-2</v>
      </c>
      <c r="F9" s="9">
        <v>4.0899999999999999E-2</v>
      </c>
      <c r="G9" s="6">
        <v>0</v>
      </c>
      <c r="H9" s="9">
        <v>9.4E-2</v>
      </c>
    </row>
    <row r="10" spans="1:8" x14ac:dyDescent="0.2">
      <c r="B10" s="3"/>
      <c r="C10" s="2"/>
      <c r="E10" s="7">
        <f>1-0.0287</f>
        <v>0.97130000000000005</v>
      </c>
    </row>
    <row r="11" spans="1:8" x14ac:dyDescent="0.2">
      <c r="A11" t="s">
        <v>4</v>
      </c>
      <c r="B11" s="3">
        <f>C11/E12</f>
        <v>0</v>
      </c>
      <c r="C11" s="2">
        <v>0</v>
      </c>
      <c r="D11" t="s">
        <v>42</v>
      </c>
      <c r="E11" s="8">
        <v>2.23E-2</v>
      </c>
      <c r="F11" s="9">
        <v>2.46E-2</v>
      </c>
      <c r="G11" s="6">
        <v>0</v>
      </c>
      <c r="H11" s="9">
        <v>6.6000000000000003E-2</v>
      </c>
    </row>
    <row r="12" spans="1:8" x14ac:dyDescent="0.2">
      <c r="B12" s="3"/>
      <c r="C12" s="2"/>
      <c r="E12" s="7">
        <f>1-0.0223</f>
        <v>0.97770000000000001</v>
      </c>
    </row>
    <row r="13" spans="1:8" x14ac:dyDescent="0.2">
      <c r="A13" t="s">
        <v>5</v>
      </c>
      <c r="B13" s="3">
        <f>C13/E14</f>
        <v>12308.400695794537</v>
      </c>
      <c r="C13" s="2">
        <v>12029</v>
      </c>
      <c r="D13" t="s">
        <v>20</v>
      </c>
      <c r="E13" s="8">
        <v>2.2700000000000001E-2</v>
      </c>
      <c r="F13" s="9">
        <v>1.7399999999999999E-2</v>
      </c>
      <c r="G13" s="6">
        <v>0</v>
      </c>
      <c r="H13" s="9">
        <v>5.8999999999999997E-2</v>
      </c>
    </row>
    <row r="14" spans="1:8" x14ac:dyDescent="0.2">
      <c r="B14" s="3"/>
      <c r="C14" s="2"/>
      <c r="E14" s="7">
        <f>1-0.0227</f>
        <v>0.97729999999999995</v>
      </c>
    </row>
    <row r="15" spans="1:8" x14ac:dyDescent="0.2">
      <c r="A15" t="s">
        <v>6</v>
      </c>
      <c r="B15" s="3">
        <f>C15/E16</f>
        <v>12029.13631633715</v>
      </c>
      <c r="C15" s="2">
        <v>11560</v>
      </c>
      <c r="D15" t="s">
        <v>21</v>
      </c>
      <c r="E15" s="8">
        <v>3.9E-2</v>
      </c>
      <c r="F15" s="9">
        <v>8.7099999999999997E-2</v>
      </c>
      <c r="G15" s="6">
        <v>0</v>
      </c>
      <c r="H15" s="9">
        <v>0.16300000000000001</v>
      </c>
    </row>
    <row r="16" spans="1:8" x14ac:dyDescent="0.2">
      <c r="E16" s="10">
        <f>1-0.039</f>
        <v>0.96099999999999997</v>
      </c>
    </row>
    <row r="17" spans="1:8" x14ac:dyDescent="0.2">
      <c r="A17" t="s">
        <v>43</v>
      </c>
      <c r="B17" s="3">
        <f>C17/E18</f>
        <v>48610.481177586276</v>
      </c>
      <c r="C17" s="2">
        <v>47158</v>
      </c>
      <c r="D17" t="s">
        <v>44</v>
      </c>
      <c r="E17" s="35">
        <v>2.988E-2</v>
      </c>
      <c r="F17" s="9">
        <v>1.9199999999999998E-2</v>
      </c>
      <c r="G17" s="6">
        <v>0</v>
      </c>
      <c r="H17" s="9">
        <v>0.16300000000000001</v>
      </c>
    </row>
    <row r="18" spans="1:8" x14ac:dyDescent="0.2">
      <c r="E18" s="10">
        <f>1-0.02988</f>
        <v>0.97011999999999998</v>
      </c>
    </row>
    <row r="19" spans="1:8" ht="13.5" thickBot="1" x14ac:dyDescent="0.25"/>
    <row r="20" spans="1:8" ht="13.5" thickTop="1" x14ac:dyDescent="0.2">
      <c r="A20" s="11" t="s">
        <v>22</v>
      </c>
      <c r="B20" s="23">
        <f>C20/0.9773</f>
        <v>0</v>
      </c>
      <c r="C20" s="23">
        <v>0</v>
      </c>
      <c r="D20" s="12" t="s">
        <v>25</v>
      </c>
      <c r="E20" s="20">
        <v>2.2700000000000001E-2</v>
      </c>
      <c r="F20" s="26">
        <v>1.7399999999999999E-2</v>
      </c>
      <c r="G20" s="13"/>
      <c r="H20" s="28">
        <v>5.8999999999999997E-2</v>
      </c>
    </row>
    <row r="21" spans="1:8" x14ac:dyDescent="0.2">
      <c r="A21" s="14" t="s">
        <v>23</v>
      </c>
      <c r="B21" s="24">
        <f>C21/0.991</f>
        <v>0</v>
      </c>
      <c r="C21" s="24">
        <v>0</v>
      </c>
      <c r="D21" s="15" t="s">
        <v>26</v>
      </c>
      <c r="E21" s="21">
        <v>8.9999999999999993E-3</v>
      </c>
      <c r="F21" s="27">
        <v>7.4999999999999997E-3</v>
      </c>
      <c r="G21" s="16"/>
      <c r="H21" s="29">
        <v>0.24</v>
      </c>
    </row>
    <row r="22" spans="1:8" x14ac:dyDescent="0.2">
      <c r="A22" s="14" t="s">
        <v>24</v>
      </c>
      <c r="B22" s="24">
        <f>C22/0.9957</f>
        <v>0</v>
      </c>
      <c r="C22" s="24">
        <v>0</v>
      </c>
      <c r="D22" s="15" t="s">
        <v>27</v>
      </c>
      <c r="E22" s="21">
        <v>4.3E-3</v>
      </c>
      <c r="F22" s="27">
        <v>8.7099999999999997E-2</v>
      </c>
      <c r="G22" s="16"/>
      <c r="H22" s="29">
        <v>0.16300000000000001</v>
      </c>
    </row>
    <row r="23" spans="1:8" x14ac:dyDescent="0.2">
      <c r="A23" s="14"/>
      <c r="B23" s="24"/>
      <c r="C23" s="24"/>
      <c r="D23" s="15"/>
      <c r="E23" s="16"/>
      <c r="F23" s="27"/>
      <c r="G23" s="16"/>
      <c r="H23" s="29"/>
    </row>
    <row r="24" spans="1:8" x14ac:dyDescent="0.2">
      <c r="A24" s="14" t="s">
        <v>22</v>
      </c>
      <c r="B24" s="24">
        <f>C24/0.9773</f>
        <v>0</v>
      </c>
      <c r="C24" s="24">
        <v>0</v>
      </c>
      <c r="D24" s="15" t="s">
        <v>25</v>
      </c>
      <c r="E24" s="21">
        <v>2.2700000000000001E-2</v>
      </c>
      <c r="F24" s="27">
        <v>1.7399999999999999E-2</v>
      </c>
      <c r="G24" s="16"/>
      <c r="H24" s="29">
        <v>5.8999999999999997E-2</v>
      </c>
    </row>
    <row r="25" spans="1:8" x14ac:dyDescent="0.2">
      <c r="A25" s="14" t="s">
        <v>23</v>
      </c>
      <c r="B25" s="24">
        <f>C25/0.9865</f>
        <v>0</v>
      </c>
      <c r="C25" s="24">
        <v>0</v>
      </c>
      <c r="D25" s="15" t="s">
        <v>28</v>
      </c>
      <c r="E25" s="21">
        <v>1.35E-2</v>
      </c>
      <c r="F25" s="27">
        <v>0.01</v>
      </c>
      <c r="G25" s="16"/>
      <c r="H25" s="29">
        <v>3.5000000000000003E-2</v>
      </c>
    </row>
    <row r="26" spans="1:8" x14ac:dyDescent="0.2">
      <c r="A26" s="14"/>
      <c r="B26" s="24"/>
      <c r="C26" s="24"/>
      <c r="D26" s="15" t="s">
        <v>29</v>
      </c>
      <c r="E26" s="16"/>
      <c r="F26" s="27"/>
      <c r="G26" s="16"/>
      <c r="H26" s="29"/>
    </row>
    <row r="27" spans="1:8" x14ac:dyDescent="0.2">
      <c r="A27" s="14" t="s">
        <v>22</v>
      </c>
      <c r="B27" s="24">
        <f>C27/0.9773</f>
        <v>0</v>
      </c>
      <c r="C27" s="24">
        <v>0</v>
      </c>
      <c r="D27" s="15" t="s">
        <v>25</v>
      </c>
      <c r="E27" s="21">
        <v>2.2700000000000001E-2</v>
      </c>
      <c r="F27" s="27">
        <v>1.7399999999999999E-2</v>
      </c>
      <c r="G27" s="16"/>
      <c r="H27" s="29">
        <v>5.8999999999999997E-2</v>
      </c>
    </row>
    <row r="28" spans="1:8" x14ac:dyDescent="0.2">
      <c r="A28" s="14" t="s">
        <v>23</v>
      </c>
      <c r="B28" s="24">
        <f>C28/0.982</f>
        <v>0</v>
      </c>
      <c r="C28" s="24">
        <v>0</v>
      </c>
      <c r="D28" s="15" t="s">
        <v>30</v>
      </c>
      <c r="E28" s="21">
        <v>1.7999999999999999E-2</v>
      </c>
      <c r="F28" s="27">
        <v>1.2500000000000001E-2</v>
      </c>
      <c r="G28" s="16"/>
      <c r="H28" s="29">
        <v>4.7E-2</v>
      </c>
    </row>
    <row r="29" spans="1:8" ht="13.5" thickBot="1" x14ac:dyDescent="0.25">
      <c r="A29" s="17"/>
      <c r="B29" s="25"/>
      <c r="C29" s="25"/>
      <c r="D29" s="18" t="s">
        <v>31</v>
      </c>
      <c r="E29" s="22"/>
      <c r="F29" s="19"/>
      <c r="G29" s="19"/>
      <c r="H29" s="30"/>
    </row>
    <row r="30" spans="1:8" ht="13.5" thickTop="1" x14ac:dyDescent="0.2"/>
    <row r="31" spans="1:8" ht="13.5" thickBot="1" x14ac:dyDescent="0.25">
      <c r="E31" s="7">
        <v>30</v>
      </c>
      <c r="F31" s="7" t="s">
        <v>34</v>
      </c>
      <c r="G31" s="7" t="s">
        <v>55</v>
      </c>
    </row>
    <row r="32" spans="1:8" ht="13.5" thickBot="1" x14ac:dyDescent="0.25">
      <c r="A32" s="33"/>
      <c r="D32" s="33" t="s">
        <v>37</v>
      </c>
      <c r="E32" s="32">
        <f>(G34-G35)/E31</f>
        <v>96666.666666666672</v>
      </c>
    </row>
    <row r="34" spans="5:8" x14ac:dyDescent="0.2">
      <c r="E34" s="31">
        <v>120000</v>
      </c>
      <c r="F34" s="7" t="s">
        <v>32</v>
      </c>
      <c r="G34" s="31">
        <f>E34*E31</f>
        <v>3600000</v>
      </c>
      <c r="H34" s="7" t="s">
        <v>35</v>
      </c>
    </row>
    <row r="35" spans="5:8" x14ac:dyDescent="0.2">
      <c r="E35" s="31">
        <v>18900</v>
      </c>
      <c r="F35" s="7" t="s">
        <v>36</v>
      </c>
      <c r="G35" s="31">
        <v>700000</v>
      </c>
      <c r="H35" s="7" t="s">
        <v>33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workbookViewId="0"/>
  </sheetViews>
  <sheetFormatPr defaultRowHeight="12.75" x14ac:dyDescent="0.2"/>
  <cols>
    <col min="4" max="4" width="34.7109375" customWidth="1"/>
    <col min="5" max="5" width="9.140625" style="7"/>
    <col min="6" max="6" width="11.42578125" style="7" customWidth="1"/>
    <col min="7" max="7" width="10.7109375" style="7" customWidth="1"/>
    <col min="8" max="8" width="11.28515625" style="7" customWidth="1"/>
  </cols>
  <sheetData>
    <row r="1" spans="1:8" ht="15.75" x14ac:dyDescent="0.25">
      <c r="A1" s="1" t="s">
        <v>40</v>
      </c>
      <c r="D1" s="34">
        <v>36404</v>
      </c>
    </row>
    <row r="2" spans="1:8" s="4" customFormat="1" ht="11.25" x14ac:dyDescent="0.2">
      <c r="E2" s="5"/>
      <c r="F2" s="5"/>
      <c r="G2" s="5" t="s">
        <v>13</v>
      </c>
      <c r="H2" s="5" t="s">
        <v>15</v>
      </c>
    </row>
    <row r="3" spans="1:8" s="5" customFormat="1" ht="11.25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14</v>
      </c>
      <c r="H3" s="5" t="s">
        <v>16</v>
      </c>
    </row>
    <row r="5" spans="1:8" x14ac:dyDescent="0.2">
      <c r="A5" t="s">
        <v>1</v>
      </c>
      <c r="B5" s="3">
        <f>C5/E6</f>
        <v>0</v>
      </c>
      <c r="C5" s="2">
        <v>0</v>
      </c>
      <c r="D5" t="s">
        <v>41</v>
      </c>
      <c r="E5" s="8">
        <v>4.58E-2</v>
      </c>
      <c r="F5" s="9">
        <v>1.47E-2</v>
      </c>
      <c r="G5" s="6">
        <v>0</v>
      </c>
      <c r="H5" s="9">
        <v>0.10100000000000001</v>
      </c>
    </row>
    <row r="6" spans="1:8" x14ac:dyDescent="0.2">
      <c r="B6" s="3"/>
      <c r="C6" s="2"/>
      <c r="E6" s="7">
        <f>1-0.0458</f>
        <v>0.95420000000000005</v>
      </c>
    </row>
    <row r="7" spans="1:8" x14ac:dyDescent="0.2">
      <c r="A7" t="s">
        <v>2</v>
      </c>
      <c r="B7" s="3">
        <f>C7/E8</f>
        <v>1520.2201990260428</v>
      </c>
      <c r="C7" s="2">
        <v>1436</v>
      </c>
      <c r="D7" t="s">
        <v>17</v>
      </c>
      <c r="E7" s="8">
        <v>5.5399999999999998E-2</v>
      </c>
      <c r="F7" s="9">
        <v>4.9799999999999997E-2</v>
      </c>
      <c r="G7" s="6">
        <v>0</v>
      </c>
      <c r="H7" s="9">
        <v>0.155</v>
      </c>
    </row>
    <row r="8" spans="1:8" x14ac:dyDescent="0.2">
      <c r="B8" s="3"/>
      <c r="C8" s="2"/>
      <c r="E8" s="7">
        <f>1-0.0554</f>
        <v>0.9446</v>
      </c>
    </row>
    <row r="9" spans="1:8" x14ac:dyDescent="0.2">
      <c r="A9" t="s">
        <v>3</v>
      </c>
      <c r="B9" s="3">
        <f>C9/E10</f>
        <v>2566.6632348399053</v>
      </c>
      <c r="C9" s="2">
        <v>2493</v>
      </c>
      <c r="D9" t="s">
        <v>18</v>
      </c>
      <c r="E9" s="8">
        <v>2.87E-2</v>
      </c>
      <c r="F9" s="9">
        <v>4.0899999999999999E-2</v>
      </c>
      <c r="G9" s="6">
        <v>0</v>
      </c>
      <c r="H9" s="9">
        <v>9.4E-2</v>
      </c>
    </row>
    <row r="10" spans="1:8" x14ac:dyDescent="0.2">
      <c r="B10" s="3"/>
      <c r="C10" s="2"/>
      <c r="E10" s="7">
        <f>1-0.0287</f>
        <v>0.97130000000000005</v>
      </c>
    </row>
    <row r="11" spans="1:8" x14ac:dyDescent="0.2">
      <c r="A11" t="s">
        <v>4</v>
      </c>
      <c r="B11" s="3">
        <f>C11/E12</f>
        <v>0</v>
      </c>
      <c r="C11" s="2">
        <v>0</v>
      </c>
      <c r="D11" t="s">
        <v>42</v>
      </c>
      <c r="E11" s="8">
        <v>2.23E-2</v>
      </c>
      <c r="F11" s="9">
        <v>2.46E-2</v>
      </c>
      <c r="G11" s="6">
        <v>0</v>
      </c>
      <c r="H11" s="9">
        <v>6.6000000000000003E-2</v>
      </c>
    </row>
    <row r="12" spans="1:8" x14ac:dyDescent="0.2">
      <c r="B12" s="3"/>
      <c r="C12" s="2"/>
      <c r="E12" s="7">
        <f>1-0.0223</f>
        <v>0.97770000000000001</v>
      </c>
    </row>
    <row r="13" spans="1:8" x14ac:dyDescent="0.2">
      <c r="A13" t="s">
        <v>5</v>
      </c>
      <c r="B13" s="3">
        <f>C13/E14</f>
        <v>12308.400695794537</v>
      </c>
      <c r="C13" s="2">
        <v>12029</v>
      </c>
      <c r="D13" t="s">
        <v>20</v>
      </c>
      <c r="E13" s="8">
        <v>2.2700000000000001E-2</v>
      </c>
      <c r="F13" s="9">
        <v>1.7399999999999999E-2</v>
      </c>
      <c r="G13" s="6">
        <v>0</v>
      </c>
      <c r="H13" s="9">
        <v>5.8999999999999997E-2</v>
      </c>
    </row>
    <row r="14" spans="1:8" x14ac:dyDescent="0.2">
      <c r="B14" s="3"/>
      <c r="C14" s="2"/>
      <c r="E14" s="7">
        <f>1-0.0227</f>
        <v>0.97729999999999995</v>
      </c>
    </row>
    <row r="15" spans="1:8" x14ac:dyDescent="0.2">
      <c r="A15" t="s">
        <v>6</v>
      </c>
      <c r="B15" s="3">
        <f>C15/E16</f>
        <v>12029.13631633715</v>
      </c>
      <c r="C15" s="2">
        <v>11560</v>
      </c>
      <c r="D15" t="s">
        <v>21</v>
      </c>
      <c r="E15" s="8">
        <v>3.9E-2</v>
      </c>
      <c r="F15" s="9">
        <v>8.7099999999999997E-2</v>
      </c>
      <c r="G15" s="6">
        <v>0</v>
      </c>
      <c r="H15" s="9">
        <v>0.16300000000000001</v>
      </c>
    </row>
    <row r="16" spans="1:8" x14ac:dyDescent="0.2">
      <c r="E16" s="10">
        <f>1-0.039</f>
        <v>0.96099999999999997</v>
      </c>
    </row>
    <row r="17" spans="1:8" x14ac:dyDescent="0.2">
      <c r="A17" t="s">
        <v>43</v>
      </c>
      <c r="B17" s="3">
        <f>C17/E18</f>
        <v>48610.481177586276</v>
      </c>
      <c r="C17" s="2">
        <v>47158</v>
      </c>
      <c r="D17" t="s">
        <v>44</v>
      </c>
      <c r="E17" s="35">
        <v>2.988E-2</v>
      </c>
      <c r="F17" s="9">
        <v>1.9199999999999998E-2</v>
      </c>
      <c r="G17" s="6">
        <v>0</v>
      </c>
      <c r="H17" s="9">
        <v>0.16300000000000001</v>
      </c>
    </row>
    <row r="18" spans="1:8" x14ac:dyDescent="0.2">
      <c r="E18" s="10">
        <f>1-0.02988</f>
        <v>0.97011999999999998</v>
      </c>
    </row>
    <row r="19" spans="1:8" ht="13.5" thickBot="1" x14ac:dyDescent="0.25"/>
    <row r="20" spans="1:8" ht="13.5" thickTop="1" x14ac:dyDescent="0.2">
      <c r="A20" s="11" t="s">
        <v>22</v>
      </c>
      <c r="B20" s="23">
        <f>C20/0.9773</f>
        <v>0</v>
      </c>
      <c r="C20" s="23">
        <v>0</v>
      </c>
      <c r="D20" s="12" t="s">
        <v>25</v>
      </c>
      <c r="E20" s="20">
        <v>2.2700000000000001E-2</v>
      </c>
      <c r="F20" s="26">
        <v>1.7399999999999999E-2</v>
      </c>
      <c r="G20" s="13"/>
      <c r="H20" s="28">
        <v>5.8999999999999997E-2</v>
      </c>
    </row>
    <row r="21" spans="1:8" x14ac:dyDescent="0.2">
      <c r="A21" s="14" t="s">
        <v>23</v>
      </c>
      <c r="B21" s="24">
        <f>C21/0.991</f>
        <v>0</v>
      </c>
      <c r="C21" s="24">
        <v>0</v>
      </c>
      <c r="D21" s="15" t="s">
        <v>26</v>
      </c>
      <c r="E21" s="21">
        <v>8.9999999999999993E-3</v>
      </c>
      <c r="F21" s="27">
        <v>7.4999999999999997E-3</v>
      </c>
      <c r="G21" s="16"/>
      <c r="H21" s="29">
        <v>0.24</v>
      </c>
    </row>
    <row r="22" spans="1:8" x14ac:dyDescent="0.2">
      <c r="A22" s="14" t="s">
        <v>24</v>
      </c>
      <c r="B22" s="24">
        <f>C22/0.9957</f>
        <v>0</v>
      </c>
      <c r="C22" s="24">
        <v>0</v>
      </c>
      <c r="D22" s="15" t="s">
        <v>27</v>
      </c>
      <c r="E22" s="21">
        <v>4.3E-3</v>
      </c>
      <c r="F22" s="27">
        <v>8.7099999999999997E-2</v>
      </c>
      <c r="G22" s="16"/>
      <c r="H22" s="29">
        <v>0.16300000000000001</v>
      </c>
    </row>
    <row r="23" spans="1:8" x14ac:dyDescent="0.2">
      <c r="A23" s="14"/>
      <c r="B23" s="24"/>
      <c r="C23" s="24"/>
      <c r="D23" s="15"/>
      <c r="E23" s="16"/>
      <c r="F23" s="27"/>
      <c r="G23" s="16"/>
      <c r="H23" s="29"/>
    </row>
    <row r="24" spans="1:8" x14ac:dyDescent="0.2">
      <c r="A24" s="14" t="s">
        <v>22</v>
      </c>
      <c r="B24" s="24">
        <f>C24/0.9773</f>
        <v>0</v>
      </c>
      <c r="C24" s="24">
        <v>0</v>
      </c>
      <c r="D24" s="15" t="s">
        <v>25</v>
      </c>
      <c r="E24" s="21">
        <v>2.2700000000000001E-2</v>
      </c>
      <c r="F24" s="27">
        <v>1.7399999999999999E-2</v>
      </c>
      <c r="G24" s="16"/>
      <c r="H24" s="29">
        <v>5.8999999999999997E-2</v>
      </c>
    </row>
    <row r="25" spans="1:8" x14ac:dyDescent="0.2">
      <c r="A25" s="14" t="s">
        <v>23</v>
      </c>
      <c r="B25" s="24">
        <f>C25/0.9865</f>
        <v>0</v>
      </c>
      <c r="C25" s="24">
        <v>0</v>
      </c>
      <c r="D25" s="15" t="s">
        <v>28</v>
      </c>
      <c r="E25" s="21">
        <v>1.35E-2</v>
      </c>
      <c r="F25" s="27">
        <v>0.01</v>
      </c>
      <c r="G25" s="16"/>
      <c r="H25" s="29">
        <v>3.5000000000000003E-2</v>
      </c>
    </row>
    <row r="26" spans="1:8" x14ac:dyDescent="0.2">
      <c r="A26" s="14"/>
      <c r="B26" s="24"/>
      <c r="C26" s="24"/>
      <c r="D26" s="15" t="s">
        <v>29</v>
      </c>
      <c r="E26" s="16"/>
      <c r="F26" s="27"/>
      <c r="G26" s="16"/>
      <c r="H26" s="29"/>
    </row>
    <row r="27" spans="1:8" x14ac:dyDescent="0.2">
      <c r="A27" s="14" t="s">
        <v>22</v>
      </c>
      <c r="B27" s="24">
        <f>C27/0.9773</f>
        <v>0</v>
      </c>
      <c r="C27" s="24">
        <v>0</v>
      </c>
      <c r="D27" s="15" t="s">
        <v>25</v>
      </c>
      <c r="E27" s="21">
        <v>2.2700000000000001E-2</v>
      </c>
      <c r="F27" s="27">
        <v>1.7399999999999999E-2</v>
      </c>
      <c r="G27" s="16"/>
      <c r="H27" s="29">
        <v>5.8999999999999997E-2</v>
      </c>
    </row>
    <row r="28" spans="1:8" x14ac:dyDescent="0.2">
      <c r="A28" s="14" t="s">
        <v>23</v>
      </c>
      <c r="B28" s="24">
        <f>C28/0.982</f>
        <v>0</v>
      </c>
      <c r="C28" s="24">
        <v>0</v>
      </c>
      <c r="D28" s="15" t="s">
        <v>30</v>
      </c>
      <c r="E28" s="21">
        <v>1.7999999999999999E-2</v>
      </c>
      <c r="F28" s="27">
        <v>1.2500000000000001E-2</v>
      </c>
      <c r="G28" s="16"/>
      <c r="H28" s="29">
        <v>4.7E-2</v>
      </c>
    </row>
    <row r="29" spans="1:8" ht="13.5" thickBot="1" x14ac:dyDescent="0.25">
      <c r="A29" s="17"/>
      <c r="B29" s="25"/>
      <c r="C29" s="25"/>
      <c r="D29" s="18" t="s">
        <v>31</v>
      </c>
      <c r="E29" s="22"/>
      <c r="F29" s="19"/>
      <c r="G29" s="19"/>
      <c r="H29" s="30"/>
    </row>
    <row r="30" spans="1:8" ht="13.5" thickTop="1" x14ac:dyDescent="0.2"/>
    <row r="31" spans="1:8" ht="13.5" thickBot="1" x14ac:dyDescent="0.25">
      <c r="E31" s="7">
        <v>30</v>
      </c>
      <c r="F31" s="7" t="s">
        <v>34</v>
      </c>
      <c r="G31" s="7" t="s">
        <v>38</v>
      </c>
    </row>
    <row r="32" spans="1:8" ht="13.5" thickBot="1" x14ac:dyDescent="0.25">
      <c r="A32" s="33"/>
      <c r="D32" s="33" t="s">
        <v>37</v>
      </c>
      <c r="E32" s="32">
        <f>(G34-G35)/E31</f>
        <v>96666.666666666672</v>
      </c>
    </row>
    <row r="34" spans="5:8" x14ac:dyDescent="0.2">
      <c r="E34" s="31">
        <v>120000</v>
      </c>
      <c r="F34" s="7" t="s">
        <v>32</v>
      </c>
      <c r="G34" s="31">
        <f>E34*E31</f>
        <v>3600000</v>
      </c>
      <c r="H34" s="7" t="s">
        <v>35</v>
      </c>
    </row>
    <row r="35" spans="5:8" x14ac:dyDescent="0.2">
      <c r="E35" s="31">
        <v>18900</v>
      </c>
      <c r="F35" s="7" t="s">
        <v>36</v>
      </c>
      <c r="G35" s="31">
        <v>700000</v>
      </c>
      <c r="H35" s="7" t="s">
        <v>33</v>
      </c>
    </row>
  </sheetData>
  <pageMargins left="0.75" right="0.75" top="1" bottom="1" header="0.5" footer="0.5"/>
  <pageSetup scale="80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>
      <selection activeCell="C8" sqref="C8"/>
    </sheetView>
  </sheetViews>
  <sheetFormatPr defaultRowHeight="12.75" x14ac:dyDescent="0.2"/>
  <cols>
    <col min="4" max="4" width="34.7109375" customWidth="1"/>
    <col min="5" max="5" width="9.140625" style="7"/>
    <col min="6" max="6" width="11.42578125" style="7" customWidth="1"/>
    <col min="7" max="7" width="10.7109375" style="7" customWidth="1"/>
    <col min="8" max="8" width="11.28515625" style="7" customWidth="1"/>
  </cols>
  <sheetData>
    <row r="1" spans="1:8" ht="15.75" x14ac:dyDescent="0.25">
      <c r="A1" s="1" t="s">
        <v>0</v>
      </c>
    </row>
    <row r="2" spans="1:8" s="4" customFormat="1" ht="11.25" x14ac:dyDescent="0.2">
      <c r="E2" s="5"/>
      <c r="F2" s="5"/>
      <c r="G2" s="5" t="s">
        <v>13</v>
      </c>
      <c r="H2" s="5" t="s">
        <v>15</v>
      </c>
    </row>
    <row r="3" spans="1:8" s="5" customFormat="1" ht="11.25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14</v>
      </c>
      <c r="H3" s="5" t="s">
        <v>16</v>
      </c>
    </row>
    <row r="5" spans="1:8" x14ac:dyDescent="0.2">
      <c r="A5" t="s">
        <v>1</v>
      </c>
      <c r="B5" s="3">
        <f>C5/E6</f>
        <v>0</v>
      </c>
      <c r="C5" s="2">
        <v>0</v>
      </c>
      <c r="E5" s="8">
        <v>4.58E-2</v>
      </c>
      <c r="F5" s="9">
        <v>1.47E-2</v>
      </c>
      <c r="G5" s="6">
        <v>0</v>
      </c>
      <c r="H5" s="9">
        <v>0.10100000000000001</v>
      </c>
    </row>
    <row r="6" spans="1:8" x14ac:dyDescent="0.2">
      <c r="B6" s="3"/>
      <c r="C6" s="2"/>
      <c r="E6" s="7">
        <f>1-0.0458</f>
        <v>0.95420000000000005</v>
      </c>
    </row>
    <row r="7" spans="1:8" x14ac:dyDescent="0.2">
      <c r="A7" t="s">
        <v>2</v>
      </c>
      <c r="B7" s="3">
        <f>C7/E8</f>
        <v>1520.2201990260428</v>
      </c>
      <c r="C7" s="2">
        <v>1436</v>
      </c>
      <c r="D7" t="s">
        <v>17</v>
      </c>
      <c r="E7" s="8">
        <v>5.5399999999999998E-2</v>
      </c>
      <c r="F7" s="9">
        <v>4.9799999999999997E-2</v>
      </c>
      <c r="G7" s="6">
        <v>0</v>
      </c>
      <c r="H7" s="9">
        <v>0.155</v>
      </c>
    </row>
    <row r="8" spans="1:8" x14ac:dyDescent="0.2">
      <c r="B8" s="3"/>
      <c r="C8" s="2"/>
      <c r="E8" s="7">
        <f>1-0.0554</f>
        <v>0.9446</v>
      </c>
    </row>
    <row r="9" spans="1:8" x14ac:dyDescent="0.2">
      <c r="A9" t="s">
        <v>3</v>
      </c>
      <c r="B9" s="3">
        <f>C9/E10</f>
        <v>2566.6632348399053</v>
      </c>
      <c r="C9" s="2">
        <v>2493</v>
      </c>
      <c r="D9" t="s">
        <v>18</v>
      </c>
      <c r="E9" s="8">
        <v>2.87E-2</v>
      </c>
      <c r="F9" s="9">
        <v>4.0899999999999999E-2</v>
      </c>
      <c r="G9" s="6">
        <v>0</v>
      </c>
      <c r="H9" s="9">
        <v>9.4E-2</v>
      </c>
    </row>
    <row r="10" spans="1:8" x14ac:dyDescent="0.2">
      <c r="B10" s="3"/>
      <c r="C10" s="2"/>
      <c r="E10" s="7">
        <f>1-0.0287</f>
        <v>0.97130000000000005</v>
      </c>
    </row>
    <row r="11" spans="1:8" x14ac:dyDescent="0.2">
      <c r="A11" t="s">
        <v>4</v>
      </c>
      <c r="B11" s="3">
        <f>C11/E12</f>
        <v>0</v>
      </c>
      <c r="C11" s="2">
        <v>0</v>
      </c>
      <c r="D11" t="s">
        <v>19</v>
      </c>
      <c r="E11" s="8">
        <v>2.23E-2</v>
      </c>
      <c r="F11" s="9">
        <v>2.46E-2</v>
      </c>
      <c r="G11" s="6">
        <v>0</v>
      </c>
      <c r="H11" s="9">
        <v>6.6000000000000003E-2</v>
      </c>
    </row>
    <row r="12" spans="1:8" x14ac:dyDescent="0.2">
      <c r="B12" s="3"/>
      <c r="C12" s="2"/>
      <c r="E12" s="7">
        <f>1-0.0223</f>
        <v>0.97770000000000001</v>
      </c>
    </row>
    <row r="13" spans="1:8" x14ac:dyDescent="0.2">
      <c r="A13" t="s">
        <v>5</v>
      </c>
      <c r="B13" s="3">
        <f>C13/E14</f>
        <v>12308.400695794537</v>
      </c>
      <c r="C13" s="2">
        <v>12029</v>
      </c>
      <c r="D13" t="s">
        <v>20</v>
      </c>
      <c r="E13" s="8">
        <v>2.2700000000000001E-2</v>
      </c>
      <c r="F13" s="9">
        <v>1.7399999999999999E-2</v>
      </c>
      <c r="G13" s="6">
        <v>0</v>
      </c>
      <c r="H13" s="9">
        <v>5.8999999999999997E-2</v>
      </c>
    </row>
    <row r="14" spans="1:8" x14ac:dyDescent="0.2">
      <c r="B14" s="3"/>
      <c r="C14" s="2"/>
      <c r="E14" s="7">
        <f>1-0.0227</f>
        <v>0.97729999999999995</v>
      </c>
    </row>
    <row r="15" spans="1:8" x14ac:dyDescent="0.2">
      <c r="A15" t="s">
        <v>6</v>
      </c>
      <c r="B15" s="3">
        <f>C15/E16</f>
        <v>12029.13631633715</v>
      </c>
      <c r="C15" s="2">
        <v>11560</v>
      </c>
      <c r="D15" t="s">
        <v>21</v>
      </c>
      <c r="E15" s="8">
        <v>3.9E-2</v>
      </c>
      <c r="F15" s="9">
        <v>8.7099999999999997E-2</v>
      </c>
      <c r="G15" s="6">
        <v>0</v>
      </c>
      <c r="H15" s="9">
        <v>0.16300000000000001</v>
      </c>
    </row>
    <row r="16" spans="1:8" x14ac:dyDescent="0.2">
      <c r="E16" s="10">
        <f>1-0.039</f>
        <v>0.96099999999999997</v>
      </c>
    </row>
    <row r="17" spans="1:8" ht="13.5" thickBot="1" x14ac:dyDescent="0.25"/>
    <row r="18" spans="1:8" ht="13.5" thickTop="1" x14ac:dyDescent="0.2">
      <c r="A18" s="11" t="s">
        <v>22</v>
      </c>
      <c r="B18" s="23">
        <f>C18/0.9773</f>
        <v>0</v>
      </c>
      <c r="C18" s="23">
        <v>0</v>
      </c>
      <c r="D18" s="12" t="s">
        <v>25</v>
      </c>
      <c r="E18" s="20">
        <v>2.2700000000000001E-2</v>
      </c>
      <c r="F18" s="26">
        <v>1.7399999999999999E-2</v>
      </c>
      <c r="G18" s="13"/>
      <c r="H18" s="28">
        <v>5.8999999999999997E-2</v>
      </c>
    </row>
    <row r="19" spans="1:8" x14ac:dyDescent="0.2">
      <c r="A19" s="14" t="s">
        <v>23</v>
      </c>
      <c r="B19" s="24">
        <f>C19/0.991</f>
        <v>0</v>
      </c>
      <c r="C19" s="24">
        <v>0</v>
      </c>
      <c r="D19" s="15" t="s">
        <v>26</v>
      </c>
      <c r="E19" s="21">
        <v>8.9999999999999993E-3</v>
      </c>
      <c r="F19" s="27">
        <v>7.4999999999999997E-3</v>
      </c>
      <c r="G19" s="16"/>
      <c r="H19" s="29">
        <v>0.24</v>
      </c>
    </row>
    <row r="20" spans="1:8" x14ac:dyDescent="0.2">
      <c r="A20" s="14" t="s">
        <v>24</v>
      </c>
      <c r="B20" s="24">
        <f>C20/0.9957</f>
        <v>0</v>
      </c>
      <c r="C20" s="24">
        <v>0</v>
      </c>
      <c r="D20" s="15" t="s">
        <v>27</v>
      </c>
      <c r="E20" s="21">
        <v>4.3E-3</v>
      </c>
      <c r="F20" s="27">
        <v>8.7099999999999997E-2</v>
      </c>
      <c r="G20" s="16"/>
      <c r="H20" s="29">
        <v>0.16300000000000001</v>
      </c>
    </row>
    <row r="21" spans="1:8" x14ac:dyDescent="0.2">
      <c r="A21" s="14"/>
      <c r="B21" s="24"/>
      <c r="C21" s="24"/>
      <c r="D21" s="15"/>
      <c r="E21" s="16"/>
      <c r="F21" s="27"/>
      <c r="G21" s="16"/>
      <c r="H21" s="29"/>
    </row>
    <row r="22" spans="1:8" x14ac:dyDescent="0.2">
      <c r="A22" s="14" t="s">
        <v>22</v>
      </c>
      <c r="B22" s="24">
        <f>C22/0.9773</f>
        <v>0</v>
      </c>
      <c r="C22" s="24">
        <v>0</v>
      </c>
      <c r="D22" s="15" t="s">
        <v>25</v>
      </c>
      <c r="E22" s="21">
        <v>2.2700000000000001E-2</v>
      </c>
      <c r="F22" s="27">
        <v>1.7399999999999999E-2</v>
      </c>
      <c r="G22" s="16"/>
      <c r="H22" s="29">
        <v>5.8999999999999997E-2</v>
      </c>
    </row>
    <row r="23" spans="1:8" x14ac:dyDescent="0.2">
      <c r="A23" s="14" t="s">
        <v>23</v>
      </c>
      <c r="B23" s="24">
        <f>C23/0.9865</f>
        <v>0</v>
      </c>
      <c r="C23" s="24">
        <v>0</v>
      </c>
      <c r="D23" s="15" t="s">
        <v>28</v>
      </c>
      <c r="E23" s="21">
        <v>1.35E-2</v>
      </c>
      <c r="F23" s="27">
        <v>0.01</v>
      </c>
      <c r="G23" s="16"/>
      <c r="H23" s="29">
        <v>3.5000000000000003E-2</v>
      </c>
    </row>
    <row r="24" spans="1:8" x14ac:dyDescent="0.2">
      <c r="A24" s="14"/>
      <c r="B24" s="24"/>
      <c r="C24" s="24"/>
      <c r="D24" s="15" t="s">
        <v>29</v>
      </c>
      <c r="E24" s="16"/>
      <c r="F24" s="27"/>
      <c r="G24" s="16"/>
      <c r="H24" s="29"/>
    </row>
    <row r="25" spans="1:8" x14ac:dyDescent="0.2">
      <c r="A25" s="14" t="s">
        <v>22</v>
      </c>
      <c r="B25" s="24">
        <f>C25/0.9773</f>
        <v>0</v>
      </c>
      <c r="C25" s="24">
        <v>0</v>
      </c>
      <c r="D25" s="15" t="s">
        <v>25</v>
      </c>
      <c r="E25" s="21">
        <v>2.2700000000000001E-2</v>
      </c>
      <c r="F25" s="27">
        <v>1.7399999999999999E-2</v>
      </c>
      <c r="G25" s="16"/>
      <c r="H25" s="29">
        <v>5.8999999999999997E-2</v>
      </c>
    </row>
    <row r="26" spans="1:8" x14ac:dyDescent="0.2">
      <c r="A26" s="14" t="s">
        <v>23</v>
      </c>
      <c r="B26" s="24">
        <f>C26/0.982</f>
        <v>0</v>
      </c>
      <c r="C26" s="24">
        <v>0</v>
      </c>
      <c r="D26" s="15" t="s">
        <v>30</v>
      </c>
      <c r="E26" s="21">
        <v>1.7999999999999999E-2</v>
      </c>
      <c r="F26" s="27">
        <v>1.2500000000000001E-2</v>
      </c>
      <c r="G26" s="16"/>
      <c r="H26" s="29">
        <v>4.7E-2</v>
      </c>
    </row>
    <row r="27" spans="1:8" ht="13.5" thickBot="1" x14ac:dyDescent="0.25">
      <c r="A27" s="17"/>
      <c r="B27" s="25"/>
      <c r="C27" s="25"/>
      <c r="D27" s="18" t="s">
        <v>31</v>
      </c>
      <c r="E27" s="22"/>
      <c r="F27" s="19"/>
      <c r="G27" s="19"/>
      <c r="H27" s="30"/>
    </row>
    <row r="28" spans="1:8" ht="13.5" thickTop="1" x14ac:dyDescent="0.2"/>
    <row r="29" spans="1:8" ht="13.5" thickBot="1" x14ac:dyDescent="0.25">
      <c r="E29" s="7">
        <v>31</v>
      </c>
      <c r="F29" s="7" t="s">
        <v>34</v>
      </c>
      <c r="G29" s="7" t="s">
        <v>38</v>
      </c>
    </row>
    <row r="30" spans="1:8" ht="13.5" thickBot="1" x14ac:dyDescent="0.25">
      <c r="A30" s="33"/>
      <c r="D30" s="33" t="s">
        <v>37</v>
      </c>
      <c r="E30" s="32">
        <f>(G32-G33)/E29</f>
        <v>89354.838709677424</v>
      </c>
    </row>
    <row r="32" spans="1:8" x14ac:dyDescent="0.2">
      <c r="E32" s="31">
        <v>120000</v>
      </c>
      <c r="F32" s="7" t="s">
        <v>32</v>
      </c>
      <c r="G32" s="31">
        <f>E32*E29</f>
        <v>3720000</v>
      </c>
      <c r="H32" s="7" t="s">
        <v>35</v>
      </c>
    </row>
    <row r="33" spans="5:8" x14ac:dyDescent="0.2">
      <c r="E33" s="31">
        <f>G33/E29</f>
        <v>30645.16129032258</v>
      </c>
      <c r="F33" s="7" t="s">
        <v>36</v>
      </c>
      <c r="G33" s="31">
        <v>950000</v>
      </c>
      <c r="H33" s="7" t="s">
        <v>33</v>
      </c>
    </row>
  </sheetData>
  <pageMargins left="0.75" right="0.75" top="1" bottom="1" header="0.5" footer="0.5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2.75" x14ac:dyDescent="0.2"/>
  <cols>
    <col min="4" max="4" width="34.7109375" customWidth="1"/>
    <col min="5" max="5" width="9.140625" style="7"/>
    <col min="6" max="6" width="11.42578125" style="7" customWidth="1"/>
    <col min="7" max="7" width="10.7109375" style="7" customWidth="1"/>
    <col min="8" max="8" width="11.28515625" style="7" customWidth="1"/>
  </cols>
  <sheetData>
    <row r="1" spans="1:8" ht="15.75" x14ac:dyDescent="0.25">
      <c r="A1" s="1" t="s">
        <v>40</v>
      </c>
      <c r="D1" s="34" t="s">
        <v>39</v>
      </c>
    </row>
    <row r="2" spans="1:8" s="4" customFormat="1" ht="11.25" x14ac:dyDescent="0.2">
      <c r="E2" s="5"/>
      <c r="F2" s="5"/>
      <c r="G2" s="5" t="s">
        <v>13</v>
      </c>
      <c r="H2" s="5" t="s">
        <v>15</v>
      </c>
    </row>
    <row r="3" spans="1:8" s="5" customFormat="1" ht="11.25" x14ac:dyDescent="0.2">
      <c r="A3" s="5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5" t="s">
        <v>12</v>
      </c>
      <c r="G3" s="5" t="s">
        <v>14</v>
      </c>
      <c r="H3" s="5" t="s">
        <v>16</v>
      </c>
    </row>
    <row r="5" spans="1:8" x14ac:dyDescent="0.2">
      <c r="A5" t="s">
        <v>1</v>
      </c>
      <c r="B5" s="3">
        <f>C5/E6</f>
        <v>0</v>
      </c>
      <c r="C5" s="2">
        <v>0</v>
      </c>
      <c r="D5" t="s">
        <v>41</v>
      </c>
      <c r="E5" s="8">
        <v>4.58E-2</v>
      </c>
      <c r="F5" s="9">
        <v>1.47E-2</v>
      </c>
      <c r="G5" s="6">
        <v>0</v>
      </c>
      <c r="H5" s="9">
        <v>0.10100000000000001</v>
      </c>
    </row>
    <row r="6" spans="1:8" x14ac:dyDescent="0.2">
      <c r="B6" s="3"/>
      <c r="C6" s="2"/>
      <c r="E6" s="7">
        <f>1-0.0458</f>
        <v>0.95420000000000005</v>
      </c>
    </row>
    <row r="7" spans="1:8" x14ac:dyDescent="0.2">
      <c r="A7" t="s">
        <v>2</v>
      </c>
      <c r="B7" s="3">
        <f>C7/E8</f>
        <v>1252.381960618251</v>
      </c>
      <c r="C7" s="2">
        <v>1183</v>
      </c>
      <c r="D7" t="s">
        <v>17</v>
      </c>
      <c r="E7" s="8">
        <v>5.5399999999999998E-2</v>
      </c>
      <c r="F7" s="9">
        <v>4.9799999999999997E-2</v>
      </c>
      <c r="G7" s="6">
        <v>0</v>
      </c>
      <c r="H7" s="9">
        <v>0.155</v>
      </c>
    </row>
    <row r="8" spans="1:8" x14ac:dyDescent="0.2">
      <c r="B8" s="3"/>
      <c r="C8" s="2"/>
      <c r="E8" s="7">
        <f>1-0.0554</f>
        <v>0.9446</v>
      </c>
    </row>
    <row r="9" spans="1:8" x14ac:dyDescent="0.2">
      <c r="A9" t="s">
        <v>3</v>
      </c>
      <c r="B9" s="3">
        <f>C9/E10</f>
        <v>2566.6632348399053</v>
      </c>
      <c r="C9" s="2">
        <v>2493</v>
      </c>
      <c r="D9" t="s">
        <v>18</v>
      </c>
      <c r="E9" s="8">
        <v>2.87E-2</v>
      </c>
      <c r="F9" s="9">
        <v>4.0899999999999999E-2</v>
      </c>
      <c r="G9" s="6">
        <v>0</v>
      </c>
      <c r="H9" s="9">
        <v>9.4E-2</v>
      </c>
    </row>
    <row r="10" spans="1:8" x14ac:dyDescent="0.2">
      <c r="B10" s="3"/>
      <c r="C10" s="2"/>
      <c r="E10" s="7">
        <f>1-0.0287</f>
        <v>0.97130000000000005</v>
      </c>
    </row>
    <row r="11" spans="1:8" x14ac:dyDescent="0.2">
      <c r="A11" t="s">
        <v>4</v>
      </c>
      <c r="B11" s="3">
        <f>C11/E12</f>
        <v>0</v>
      </c>
      <c r="C11" s="2">
        <v>0</v>
      </c>
      <c r="D11" t="s">
        <v>42</v>
      </c>
      <c r="E11" s="8">
        <v>2.23E-2</v>
      </c>
      <c r="F11" s="9">
        <v>2.46E-2</v>
      </c>
      <c r="G11" s="6">
        <v>0</v>
      </c>
      <c r="H11" s="9">
        <v>6.6000000000000003E-2</v>
      </c>
    </row>
    <row r="12" spans="1:8" x14ac:dyDescent="0.2">
      <c r="B12" s="3"/>
      <c r="C12" s="2"/>
      <c r="E12" s="7">
        <f>1-0.0223</f>
        <v>0.97770000000000001</v>
      </c>
    </row>
    <row r="13" spans="1:8" x14ac:dyDescent="0.2">
      <c r="A13" t="s">
        <v>5</v>
      </c>
      <c r="B13" s="3">
        <f>C13/E14</f>
        <v>12308.400695794537</v>
      </c>
      <c r="C13" s="2">
        <v>12029</v>
      </c>
      <c r="D13" t="s">
        <v>20</v>
      </c>
      <c r="E13" s="8">
        <v>2.2700000000000001E-2</v>
      </c>
      <c r="F13" s="9">
        <v>1.7399999999999999E-2</v>
      </c>
      <c r="G13" s="6">
        <v>0</v>
      </c>
      <c r="H13" s="9">
        <v>5.8999999999999997E-2</v>
      </c>
    </row>
    <row r="14" spans="1:8" x14ac:dyDescent="0.2">
      <c r="B14" s="3"/>
      <c r="C14" s="2"/>
      <c r="E14" s="7">
        <f>1-0.0227</f>
        <v>0.97729999999999995</v>
      </c>
    </row>
    <row r="15" spans="1:8" x14ac:dyDescent="0.2">
      <c r="A15" t="s">
        <v>6</v>
      </c>
      <c r="B15" s="3">
        <f>C15/E16</f>
        <v>12029.13631633715</v>
      </c>
      <c r="C15" s="2">
        <v>11560</v>
      </c>
      <c r="D15" t="s">
        <v>21</v>
      </c>
      <c r="E15" s="8">
        <v>3.9E-2</v>
      </c>
      <c r="F15" s="9">
        <v>8.7099999999999997E-2</v>
      </c>
      <c r="G15" s="6">
        <v>0</v>
      </c>
      <c r="H15" s="9">
        <v>0.16300000000000001</v>
      </c>
    </row>
    <row r="16" spans="1:8" x14ac:dyDescent="0.2">
      <c r="E16" s="10">
        <f>1-0.039</f>
        <v>0.96099999999999997</v>
      </c>
    </row>
    <row r="17" spans="1:8" ht="13.5" thickBot="1" x14ac:dyDescent="0.25"/>
    <row r="18" spans="1:8" ht="13.5" thickTop="1" x14ac:dyDescent="0.2">
      <c r="A18" s="11" t="s">
        <v>22</v>
      </c>
      <c r="B18" s="23">
        <f>C18/0.9773</f>
        <v>0</v>
      </c>
      <c r="C18" s="23">
        <v>0</v>
      </c>
      <c r="D18" s="12" t="s">
        <v>25</v>
      </c>
      <c r="E18" s="20">
        <v>2.2700000000000001E-2</v>
      </c>
      <c r="F18" s="26">
        <v>1.7399999999999999E-2</v>
      </c>
      <c r="G18" s="13"/>
      <c r="H18" s="28">
        <v>5.8999999999999997E-2</v>
      </c>
    </row>
    <row r="19" spans="1:8" x14ac:dyDescent="0.2">
      <c r="A19" s="14" t="s">
        <v>23</v>
      </c>
      <c r="B19" s="24">
        <f>C19/0.991</f>
        <v>0</v>
      </c>
      <c r="C19" s="24">
        <v>0</v>
      </c>
      <c r="D19" s="15" t="s">
        <v>26</v>
      </c>
      <c r="E19" s="21">
        <v>8.9999999999999993E-3</v>
      </c>
      <c r="F19" s="27">
        <v>7.4999999999999997E-3</v>
      </c>
      <c r="G19" s="16"/>
      <c r="H19" s="29">
        <v>0.24</v>
      </c>
    </row>
    <row r="20" spans="1:8" x14ac:dyDescent="0.2">
      <c r="A20" s="14" t="s">
        <v>24</v>
      </c>
      <c r="B20" s="24">
        <f>C20/0.9957</f>
        <v>0</v>
      </c>
      <c r="C20" s="24">
        <v>0</v>
      </c>
      <c r="D20" s="15" t="s">
        <v>27</v>
      </c>
      <c r="E20" s="21">
        <v>4.3E-3</v>
      </c>
      <c r="F20" s="27">
        <v>8.7099999999999997E-2</v>
      </c>
      <c r="G20" s="16"/>
      <c r="H20" s="29">
        <v>0.16300000000000001</v>
      </c>
    </row>
    <row r="21" spans="1:8" x14ac:dyDescent="0.2">
      <c r="A21" s="14"/>
      <c r="B21" s="24"/>
      <c r="C21" s="24"/>
      <c r="D21" s="15"/>
      <c r="E21" s="16"/>
      <c r="F21" s="27"/>
      <c r="G21" s="16"/>
      <c r="H21" s="29"/>
    </row>
    <row r="22" spans="1:8" x14ac:dyDescent="0.2">
      <c r="A22" s="14" t="s">
        <v>22</v>
      </c>
      <c r="B22" s="24">
        <f>C22/0.9773</f>
        <v>0</v>
      </c>
      <c r="C22" s="24">
        <v>0</v>
      </c>
      <c r="D22" s="15" t="s">
        <v>25</v>
      </c>
      <c r="E22" s="21">
        <v>2.2700000000000001E-2</v>
      </c>
      <c r="F22" s="27">
        <v>1.7399999999999999E-2</v>
      </c>
      <c r="G22" s="16"/>
      <c r="H22" s="29">
        <v>5.8999999999999997E-2</v>
      </c>
    </row>
    <row r="23" spans="1:8" x14ac:dyDescent="0.2">
      <c r="A23" s="14" t="s">
        <v>23</v>
      </c>
      <c r="B23" s="24">
        <f>C23/0.9865</f>
        <v>0</v>
      </c>
      <c r="C23" s="24">
        <v>0</v>
      </c>
      <c r="D23" s="15" t="s">
        <v>28</v>
      </c>
      <c r="E23" s="21">
        <v>1.35E-2</v>
      </c>
      <c r="F23" s="27">
        <v>0.01</v>
      </c>
      <c r="G23" s="16"/>
      <c r="H23" s="29">
        <v>3.5000000000000003E-2</v>
      </c>
    </row>
    <row r="24" spans="1:8" x14ac:dyDescent="0.2">
      <c r="A24" s="14"/>
      <c r="B24" s="24"/>
      <c r="C24" s="24"/>
      <c r="D24" s="15" t="s">
        <v>29</v>
      </c>
      <c r="E24" s="16"/>
      <c r="F24" s="27"/>
      <c r="G24" s="16"/>
      <c r="H24" s="29"/>
    </row>
    <row r="25" spans="1:8" x14ac:dyDescent="0.2">
      <c r="A25" s="14" t="s">
        <v>22</v>
      </c>
      <c r="B25" s="24">
        <f>C25/0.9773</f>
        <v>0</v>
      </c>
      <c r="C25" s="24">
        <v>0</v>
      </c>
      <c r="D25" s="15" t="s">
        <v>25</v>
      </c>
      <c r="E25" s="21">
        <v>2.2700000000000001E-2</v>
      </c>
      <c r="F25" s="27">
        <v>1.7399999999999999E-2</v>
      </c>
      <c r="G25" s="16"/>
      <c r="H25" s="29">
        <v>5.8999999999999997E-2</v>
      </c>
    </row>
    <row r="26" spans="1:8" x14ac:dyDescent="0.2">
      <c r="A26" s="14" t="s">
        <v>23</v>
      </c>
      <c r="B26" s="24">
        <f>C26/0.982</f>
        <v>0</v>
      </c>
      <c r="C26" s="24">
        <v>0</v>
      </c>
      <c r="D26" s="15" t="s">
        <v>30</v>
      </c>
      <c r="E26" s="21">
        <v>1.7999999999999999E-2</v>
      </c>
      <c r="F26" s="27">
        <v>1.2500000000000001E-2</v>
      </c>
      <c r="G26" s="16"/>
      <c r="H26" s="29">
        <v>4.7E-2</v>
      </c>
    </row>
    <row r="27" spans="1:8" ht="13.5" thickBot="1" x14ac:dyDescent="0.25">
      <c r="A27" s="17"/>
      <c r="B27" s="25"/>
      <c r="C27" s="25"/>
      <c r="D27" s="18" t="s">
        <v>31</v>
      </c>
      <c r="E27" s="22"/>
      <c r="F27" s="19"/>
      <c r="G27" s="19"/>
      <c r="H27" s="30"/>
    </row>
    <row r="28" spans="1:8" ht="13.5" thickTop="1" x14ac:dyDescent="0.2"/>
    <row r="29" spans="1:8" ht="13.5" thickBot="1" x14ac:dyDescent="0.25">
      <c r="E29" s="7">
        <v>31</v>
      </c>
      <c r="F29" s="7" t="s">
        <v>34</v>
      </c>
      <c r="G29" s="7" t="s">
        <v>38</v>
      </c>
    </row>
    <row r="30" spans="1:8" ht="13.5" thickBot="1" x14ac:dyDescent="0.25">
      <c r="A30" s="33"/>
      <c r="D30" s="33" t="s">
        <v>37</v>
      </c>
      <c r="E30" s="32">
        <f>(G32-G33)/E29</f>
        <v>97419.354838709682</v>
      </c>
    </row>
    <row r="32" spans="1:8" x14ac:dyDescent="0.2">
      <c r="E32" s="31">
        <v>120000</v>
      </c>
      <c r="F32" s="7" t="s">
        <v>32</v>
      </c>
      <c r="G32" s="31">
        <f>E32*E29</f>
        <v>3720000</v>
      </c>
      <c r="H32" s="7" t="s">
        <v>35</v>
      </c>
    </row>
    <row r="33" spans="5:8" x14ac:dyDescent="0.2">
      <c r="E33" s="31">
        <f>G33/E29</f>
        <v>22580.645161290322</v>
      </c>
      <c r="F33" s="7" t="s">
        <v>36</v>
      </c>
      <c r="G33" s="31">
        <v>700000</v>
      </c>
      <c r="H33" s="7" t="s">
        <v>33</v>
      </c>
    </row>
  </sheetData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1-00</vt:lpstr>
      <vt:lpstr>12-99</vt:lpstr>
      <vt:lpstr>11-99</vt:lpstr>
      <vt:lpstr>10-99</vt:lpstr>
      <vt:lpstr>9-99</vt:lpstr>
      <vt:lpstr>7-99</vt:lpstr>
      <vt:lpstr>8-99</vt:lpstr>
      <vt:lpstr>Sheet3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D. Gillespie</dc:creator>
  <cp:lastModifiedBy>Jan Havlíček</cp:lastModifiedBy>
  <cp:lastPrinted>1999-11-22T20:36:11Z</cp:lastPrinted>
  <dcterms:created xsi:type="dcterms:W3CDTF">1999-07-26T18:10:54Z</dcterms:created>
  <dcterms:modified xsi:type="dcterms:W3CDTF">2023-09-17T19:18:15Z</dcterms:modified>
</cp:coreProperties>
</file>