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1546DB-B075-4521-8E26-76F4111DDEC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ENA Purchase Summary" sheetId="6" r:id="rId1"/>
    <sheet name="Independent" sheetId="5" r:id="rId2"/>
    <sheet name="Kennedy" sheetId="4" r:id="rId3"/>
    <sheet name="Phillips" sheetId="3" r:id="rId4"/>
    <sheet name="Quantum" sheetId="2" r:id="rId5"/>
    <sheet name="Wellstar" sheetId="7" r:id="rId6"/>
    <sheet name="MTG" sheetId="1" r:id="rId7"/>
  </sheets>
  <definedNames>
    <definedName name="_xlnm.Print_Area" localSheetId="6">MTG!$A$1:$H$45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F9" i="6"/>
  <c r="G9" i="6"/>
  <c r="H9" i="6"/>
  <c r="I9" i="6"/>
  <c r="J9" i="6"/>
  <c r="K9" i="6"/>
  <c r="B10" i="6"/>
  <c r="F10" i="6"/>
  <c r="G10" i="6"/>
  <c r="H10" i="6"/>
  <c r="I10" i="6"/>
  <c r="J10" i="6"/>
  <c r="K10" i="6"/>
  <c r="F11" i="6"/>
  <c r="G11" i="6"/>
  <c r="H11" i="6"/>
  <c r="J11" i="6"/>
  <c r="K11" i="6"/>
  <c r="B12" i="6"/>
  <c r="F12" i="6"/>
  <c r="G12" i="6"/>
  <c r="G15" i="6"/>
  <c r="I15" i="6"/>
  <c r="K15" i="6"/>
  <c r="G16" i="6"/>
  <c r="I16" i="6"/>
  <c r="J16" i="6"/>
  <c r="K16" i="6"/>
  <c r="F19" i="6"/>
  <c r="G19" i="6"/>
  <c r="H19" i="6"/>
  <c r="J19" i="6"/>
  <c r="K19" i="6"/>
  <c r="F20" i="6"/>
  <c r="G20" i="6"/>
  <c r="I20" i="6"/>
  <c r="K20" i="6"/>
  <c r="B21" i="6"/>
  <c r="F25" i="6"/>
  <c r="G25" i="6"/>
  <c r="I25" i="6"/>
  <c r="J25" i="6"/>
  <c r="K25" i="6"/>
  <c r="F26" i="6"/>
  <c r="G26" i="6"/>
  <c r="J26" i="6"/>
  <c r="K26" i="6"/>
  <c r="F27" i="6"/>
  <c r="G27" i="6"/>
  <c r="H27" i="6"/>
  <c r="I27" i="6"/>
  <c r="J27" i="6"/>
  <c r="K27" i="6"/>
  <c r="F28" i="6"/>
  <c r="G28" i="6"/>
  <c r="I28" i="6"/>
  <c r="J28" i="6"/>
  <c r="K28" i="6"/>
  <c r="F29" i="6"/>
  <c r="G29" i="6"/>
  <c r="I29" i="6"/>
  <c r="J29" i="6"/>
  <c r="K29" i="6"/>
  <c r="B30" i="6"/>
  <c r="G30" i="6"/>
  <c r="F31" i="6"/>
  <c r="G31" i="6"/>
  <c r="H31" i="6"/>
  <c r="I31" i="6"/>
  <c r="J31" i="6"/>
  <c r="K31" i="6"/>
  <c r="F35" i="6"/>
  <c r="G35" i="6"/>
  <c r="J35" i="6"/>
  <c r="K35" i="6"/>
  <c r="E25" i="5"/>
  <c r="G25" i="5"/>
  <c r="D36" i="5"/>
  <c r="E36" i="5"/>
  <c r="G36" i="5"/>
  <c r="E24" i="4"/>
  <c r="G24" i="4"/>
  <c r="E27" i="4"/>
  <c r="F27" i="4"/>
  <c r="G27" i="4"/>
  <c r="E29" i="4"/>
  <c r="F29" i="4"/>
  <c r="G29" i="4"/>
  <c r="E31" i="4"/>
  <c r="F31" i="4"/>
  <c r="G31" i="4"/>
  <c r="E33" i="4"/>
  <c r="F33" i="4"/>
  <c r="G33" i="4"/>
  <c r="E35" i="4"/>
  <c r="F35" i="4"/>
  <c r="G35" i="4"/>
  <c r="E37" i="4"/>
  <c r="F37" i="4"/>
  <c r="G37" i="4"/>
  <c r="E40" i="4"/>
  <c r="F40" i="4"/>
  <c r="G40" i="4"/>
  <c r="E41" i="4"/>
  <c r="E43" i="4"/>
  <c r="D45" i="4"/>
  <c r="E45" i="4"/>
  <c r="G45" i="4"/>
  <c r="E24" i="1"/>
  <c r="G24" i="1"/>
  <c r="D29" i="1"/>
  <c r="E29" i="1"/>
  <c r="G29" i="1"/>
  <c r="G29" i="3"/>
  <c r="G32" i="3"/>
  <c r="G35" i="3"/>
  <c r="G37" i="3"/>
  <c r="G40" i="3"/>
  <c r="G43" i="3"/>
  <c r="E45" i="3"/>
  <c r="G45" i="3"/>
  <c r="D47" i="3"/>
  <c r="E47" i="3"/>
  <c r="G47" i="3"/>
  <c r="E27" i="2"/>
  <c r="G27" i="2"/>
  <c r="E29" i="2"/>
  <c r="G29" i="2"/>
  <c r="E31" i="2"/>
  <c r="G31" i="2"/>
  <c r="E33" i="2"/>
  <c r="G33" i="2"/>
  <c r="D36" i="2"/>
  <c r="E36" i="2"/>
  <c r="G36" i="2"/>
  <c r="E24" i="7"/>
  <c r="G24" i="7"/>
  <c r="E27" i="7"/>
  <c r="G27" i="7"/>
  <c r="E30" i="7"/>
  <c r="G30" i="7"/>
  <c r="D36" i="7"/>
  <c r="E36" i="7"/>
  <c r="G36" i="7"/>
</calcChain>
</file>

<file path=xl/sharedStrings.xml><?xml version="1.0" encoding="utf-8"?>
<sst xmlns="http://schemas.openxmlformats.org/spreadsheetml/2006/main" count="306" uniqueCount="173">
  <si>
    <t>Contract #:</t>
  </si>
  <si>
    <t>Meter #</t>
  </si>
  <si>
    <t>Total Delivery Volume:</t>
  </si>
  <si>
    <t>1200 17th Street, Suite 2750</t>
  </si>
  <si>
    <t>Denver, Colorado  80202</t>
  </si>
  <si>
    <t>Flow Month:</t>
  </si>
  <si>
    <t xml:space="preserve">Effective Date:  </t>
  </si>
  <si>
    <t>Meter Name</t>
  </si>
  <si>
    <t>DELIVERY POINTS:</t>
  </si>
  <si>
    <t>FIRST OF MONTH SCHEDULED VOLUME</t>
  </si>
  <si>
    <t>Expected Volume Mcf/d</t>
  </si>
  <si>
    <t>Expected Volume MMBtu/d</t>
  </si>
  <si>
    <t># of Days</t>
  </si>
  <si>
    <t>Btu factor:</t>
  </si>
  <si>
    <t>Total MMBtu/for Month</t>
  </si>
  <si>
    <t>(start date for flow)</t>
  </si>
  <si>
    <t>Fax:  (303) 534-0552</t>
  </si>
  <si>
    <t>117 South Main Street</t>
  </si>
  <si>
    <t>Buffalo, Wyoming  82834</t>
  </si>
  <si>
    <t>Attention:   Clint Guthrie</t>
  </si>
  <si>
    <t>Phone:  (307) 684-0964</t>
  </si>
  <si>
    <t>Fax:  (307) 684-0966</t>
  </si>
  <si>
    <t>E-mail Address: cguthrie@vcn.com</t>
  </si>
  <si>
    <t>MTG Compressor Discharge</t>
  </si>
  <si>
    <t>(48N 72W Sec 32)</t>
  </si>
  <si>
    <t>MTG Operating Company</t>
  </si>
  <si>
    <t>CONFIRMED</t>
  </si>
  <si>
    <t>0814041</t>
  </si>
  <si>
    <t>Effective 3/1/01</t>
  </si>
  <si>
    <t>PURCHASER:</t>
  </si>
  <si>
    <t>Enron North America Corp.</t>
  </si>
  <si>
    <t>Attention:  Theresa Staab</t>
  </si>
  <si>
    <t>Phone:  (303) 575-6485</t>
  </si>
  <si>
    <t>E-mail Address:  tstaab@enron.com</t>
  </si>
  <si>
    <t>SELLER:</t>
  </si>
  <si>
    <t>Wellstar Corporation</t>
  </si>
  <si>
    <t>9704 State Hwy 66</t>
  </si>
  <si>
    <t>Platteville, Colorado  80651</t>
  </si>
  <si>
    <t>Attention:   Tim Collins</t>
  </si>
  <si>
    <t>Phone:  (303) 659-0676</t>
  </si>
  <si>
    <t>Fax:  (303) 659-0680</t>
  </si>
  <si>
    <t>E-mail Address:  tcollins@info2000.net</t>
  </si>
  <si>
    <t>0814004</t>
  </si>
  <si>
    <t xml:space="preserve">Box Draw Screw #6 </t>
  </si>
  <si>
    <t>(51N 73W 2 Sec)</t>
  </si>
  <si>
    <t>0814005</t>
  </si>
  <si>
    <t>Box Draw Screw # 5</t>
  </si>
  <si>
    <t>(52N 73W 35 Sec)</t>
  </si>
  <si>
    <t>Quantum Energy, L.L.C.</t>
  </si>
  <si>
    <t>Enernet of Wyoming, L.L.C.</t>
  </si>
  <si>
    <t>P. O. Box 7370</t>
  </si>
  <si>
    <t>Sheridan, Wyoming  82801</t>
  </si>
  <si>
    <t>Attention:   Bill Courtney</t>
  </si>
  <si>
    <t>Phone:  (307) 673-1500</t>
  </si>
  <si>
    <t>Fax:  (307) 673-1400</t>
  </si>
  <si>
    <t>E-mail Address: roscoe@fiberpipe.net</t>
  </si>
  <si>
    <t>0814038</t>
  </si>
  <si>
    <t>Quantum #1 &amp; #2</t>
  </si>
  <si>
    <t>(48N 72W 16 Sec)</t>
  </si>
  <si>
    <t>0814039</t>
  </si>
  <si>
    <t>Quantum #3 &amp; #4</t>
  </si>
  <si>
    <t>0814040</t>
  </si>
  <si>
    <t>Quantum #5</t>
  </si>
  <si>
    <t>Phillips Petroleum</t>
  </si>
  <si>
    <t>P. O. Box 1967</t>
  </si>
  <si>
    <t>Houston, TX 77251</t>
  </si>
  <si>
    <t>Attention:   Donna Hatter</t>
  </si>
  <si>
    <t xml:space="preserve">Phone:  (713) 669-3493 </t>
  </si>
  <si>
    <t xml:space="preserve">Fax:  (713) 669-7358 </t>
  </si>
  <si>
    <t>E-mail Address:  drhatte@ppco.com</t>
  </si>
  <si>
    <t>Clydesdale Btu factor:</t>
  </si>
  <si>
    <t>Palimino Btu factor:</t>
  </si>
  <si>
    <t>Bear Paw Btu factor:</t>
  </si>
  <si>
    <t>0814035</t>
  </si>
  <si>
    <t>Palomino Screw #1</t>
  </si>
  <si>
    <t>(47N 72W 5 Sec)</t>
  </si>
  <si>
    <t>0814036</t>
  </si>
  <si>
    <t>Palomino Screw #2</t>
  </si>
  <si>
    <t>Bear Paw</t>
  </si>
  <si>
    <t>0814032</t>
  </si>
  <si>
    <t>Clydesdale Screw #1</t>
  </si>
  <si>
    <t>(48N 73W 30 Sec)</t>
  </si>
  <si>
    <t>0814033</t>
  </si>
  <si>
    <t>Clydesdale Screw #2</t>
  </si>
  <si>
    <t>(48N 73W 29 Sec)</t>
  </si>
  <si>
    <t>0814034</t>
  </si>
  <si>
    <t>Clydesdale Screw #3</t>
  </si>
  <si>
    <t>Kennedy Oil</t>
  </si>
  <si>
    <t>700 West 6th Street</t>
  </si>
  <si>
    <t>Gillette, Wyoming  82716</t>
  </si>
  <si>
    <t>Attention:   Ruth Reile</t>
  </si>
  <si>
    <t>Phone:  (307) 682-8726</t>
  </si>
  <si>
    <t>Fax:  (307) 682-6060</t>
  </si>
  <si>
    <t>E-mail Address:  rmr@vcn.com</t>
  </si>
  <si>
    <t>S. Kitty Btu factor:</t>
  </si>
  <si>
    <t xml:space="preserve"> N. Kitty Btu factor:</t>
  </si>
  <si>
    <t>0814000</t>
  </si>
  <si>
    <t>Kennedy Screw #1</t>
  </si>
  <si>
    <t>(52N 73W 30 Sec)</t>
  </si>
  <si>
    <t>0814001</t>
  </si>
  <si>
    <t>Kennedy Screw #2</t>
  </si>
  <si>
    <t>(51N 73W 6 Sec)</t>
  </si>
  <si>
    <t>0814002</t>
  </si>
  <si>
    <t>Kennedy Screw #3</t>
  </si>
  <si>
    <t>(51N 73W 4 Sec)</t>
  </si>
  <si>
    <t>0814003</t>
  </si>
  <si>
    <t>Kennedy Screw #4</t>
  </si>
  <si>
    <t>(51N 73W 9 Sec)</t>
  </si>
  <si>
    <t>South Kitty Screw #1</t>
  </si>
  <si>
    <t>(50N 73W 27 Sec)</t>
  </si>
  <si>
    <t>South Kitty Screw #2</t>
  </si>
  <si>
    <t>(50N 73W 36 Sec)</t>
  </si>
  <si>
    <t>South Kitty Screw #4</t>
  </si>
  <si>
    <t>(49N 73W 4 Sec)</t>
  </si>
  <si>
    <t>South Kitty Screw #5</t>
  </si>
  <si>
    <t>(50N 73W 21 Sec)</t>
  </si>
  <si>
    <t>Independent Production Company, Inc.</t>
  </si>
  <si>
    <t>410 17th Street, Suite 570</t>
  </si>
  <si>
    <t>Attention:   Kim Holtz</t>
  </si>
  <si>
    <t>Phone:  (303) 595-8829 (ext 27)</t>
  </si>
  <si>
    <t>Fax:  (303) 595-3653</t>
  </si>
  <si>
    <t xml:space="preserve">E-mail Address: </t>
  </si>
  <si>
    <t>0814015</t>
  </si>
  <si>
    <t>Independent 47N 73W SEC 9</t>
  </si>
  <si>
    <t>Mcf</t>
  </si>
  <si>
    <t>Mmbtu</t>
  </si>
  <si>
    <t>MMBtu</t>
  </si>
  <si>
    <t>Purchase Summary</t>
  </si>
  <si>
    <t>Total Purchases</t>
  </si>
  <si>
    <t>Wellhead</t>
  </si>
  <si>
    <t xml:space="preserve">Less fuel </t>
  </si>
  <si>
    <t>Nomination</t>
  </si>
  <si>
    <t>Firm Capacity</t>
  </si>
  <si>
    <t>IT</t>
  </si>
  <si>
    <t>Btu Factor</t>
  </si>
  <si>
    <t>Confirmation</t>
  </si>
  <si>
    <t>to Glennrock</t>
  </si>
  <si>
    <t>NGPL</t>
  </si>
  <si>
    <t>CIG</t>
  </si>
  <si>
    <t>CIG GD</t>
  </si>
  <si>
    <t>note:</t>
  </si>
  <si>
    <t>Box Draw/So. Kitty/Maverick</t>
  </si>
  <si>
    <t>Kennedy</t>
  </si>
  <si>
    <t>Kennedy South Kitty</t>
  </si>
  <si>
    <t>Wellstar</t>
  </si>
  <si>
    <t>Box Draw/Maverick Total</t>
  </si>
  <si>
    <t>Phillips (Non Dedicated)</t>
  </si>
  <si>
    <t>was 3004</t>
  </si>
  <si>
    <t>Coleman</t>
  </si>
  <si>
    <t>was 4000</t>
  </si>
  <si>
    <t>Clydesdale</t>
  </si>
  <si>
    <t>Phillips</t>
  </si>
  <si>
    <t>Clydesdale Total</t>
  </si>
  <si>
    <t>Caballo</t>
  </si>
  <si>
    <t>MTG</t>
  </si>
  <si>
    <t>North Finn</t>
  </si>
  <si>
    <t>Quantum</t>
  </si>
  <si>
    <t>Independent</t>
  </si>
  <si>
    <t>settle on actual production NOT nomination</t>
  </si>
  <si>
    <t>Caballo Total</t>
  </si>
  <si>
    <t>TOTAL ENA</t>
  </si>
  <si>
    <t>Purchase Confirmation Summary - Powder River</t>
  </si>
  <si>
    <t>Purchase Volume Mcf/d</t>
  </si>
  <si>
    <t>Purchase Volume MMBtu/d</t>
  </si>
  <si>
    <t>TOTAL Purchase Volume</t>
  </si>
  <si>
    <t>TOTAL Purchase</t>
  </si>
  <si>
    <t>TOTAL PURCHASE:</t>
  </si>
  <si>
    <t>Additional Purchase:</t>
  </si>
  <si>
    <t>**Additional Purchases will not be priced under the current Gas Purchase Agreement.  Price on the 10,500 shall be Gas Daily CIG minus $0.55 minus gathering, fuel and UA/4</t>
  </si>
  <si>
    <t>ENRON NORTH AMERICA CORP.</t>
  </si>
  <si>
    <t>ADDITIONAL PURCHASES:</t>
  </si>
  <si>
    <t>Kennedy  CIG GD-$0.55</t>
  </si>
  <si>
    <t>Open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</si>
</sst>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_(* #,##0_);_(* \(#,##0\);_(* &quot;-&quot;??_);_(@_)"/>
    <numFmt numFmtId="168" formatCode="0.000"/>
    <numFmt numFmtId="169" formatCode="m/d/yy"/>
    <numFmt numFmtId="170" formatCode="mmmm\-yy"/>
  </numFmts>
  <fonts count="2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b/>
      <sz val="12"/>
      <color indexed="48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3" fillId="0" borderId="7" xfId="0" quotePrefix="1" applyFon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7" fontId="3" fillId="0" borderId="0" xfId="0" applyNumberFormat="1" applyFont="1" applyBorder="1"/>
    <xf numFmtId="0" fontId="0" fillId="0" borderId="0" xfId="0" applyBorder="1"/>
    <xf numFmtId="0" fontId="3" fillId="0" borderId="7" xfId="0" quotePrefix="1" applyFont="1" applyBorder="1" applyAlignment="1">
      <alignment horizontal="left"/>
    </xf>
    <xf numFmtId="0" fontId="7" fillId="0" borderId="0" xfId="0" applyFont="1"/>
    <xf numFmtId="0" fontId="0" fillId="0" borderId="8" xfId="0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8" fillId="0" borderId="3" xfId="0" applyFont="1" applyBorder="1"/>
    <xf numFmtId="0" fontId="10" fillId="0" borderId="0" xfId="0" applyFont="1" applyAlignment="1">
      <alignment horizontal="right"/>
    </xf>
    <xf numFmtId="0" fontId="4" fillId="0" borderId="13" xfId="0" applyFont="1" applyBorder="1"/>
    <xf numFmtId="14" fontId="9" fillId="0" borderId="13" xfId="0" applyNumberFormat="1" applyFont="1" applyBorder="1"/>
    <xf numFmtId="17" fontId="8" fillId="0" borderId="13" xfId="0" applyNumberFormat="1" applyFont="1" applyBorder="1"/>
    <xf numFmtId="167" fontId="8" fillId="0" borderId="3" xfId="1" applyNumberFormat="1" applyFont="1" applyBorder="1"/>
    <xf numFmtId="167" fontId="3" fillId="0" borderId="6" xfId="1" applyNumberFormat="1" applyFont="1" applyBorder="1"/>
    <xf numFmtId="167" fontId="0" fillId="0" borderId="14" xfId="1" applyNumberFormat="1" applyFont="1" applyBorder="1"/>
    <xf numFmtId="167" fontId="4" fillId="0" borderId="9" xfId="1" applyNumberFormat="1" applyFont="1" applyBorder="1"/>
    <xf numFmtId="0" fontId="9" fillId="0" borderId="14" xfId="0" applyFont="1" applyBorder="1"/>
    <xf numFmtId="168" fontId="9" fillId="0" borderId="0" xfId="0" applyNumberFormat="1" applyFont="1"/>
    <xf numFmtId="0" fontId="6" fillId="0" borderId="0" xfId="0" applyFont="1"/>
    <xf numFmtId="0" fontId="8" fillId="0" borderId="14" xfId="0" applyFont="1" applyBorder="1"/>
    <xf numFmtId="167" fontId="3" fillId="0" borderId="9" xfId="1" applyNumberFormat="1" applyFont="1" applyBorder="1"/>
    <xf numFmtId="0" fontId="9" fillId="0" borderId="11" xfId="0" applyFont="1" applyBorder="1"/>
    <xf numFmtId="167" fontId="0" fillId="0" borderId="11" xfId="1" applyNumberFormat="1" applyFont="1" applyBorder="1"/>
    <xf numFmtId="0" fontId="3" fillId="0" borderId="7" xfId="0" applyFont="1" applyBorder="1"/>
    <xf numFmtId="0" fontId="11" fillId="0" borderId="11" xfId="0" applyFont="1" applyBorder="1"/>
    <xf numFmtId="167" fontId="0" fillId="0" borderId="12" xfId="1" applyNumberFormat="1" applyFont="1" applyBorder="1"/>
    <xf numFmtId="167" fontId="3" fillId="0" borderId="0" xfId="1" applyNumberFormat="1" applyFont="1"/>
    <xf numFmtId="167" fontId="0" fillId="0" borderId="0" xfId="1" applyNumberFormat="1" applyFont="1"/>
    <xf numFmtId="0" fontId="0" fillId="0" borderId="15" xfId="0" applyBorder="1"/>
    <xf numFmtId="167" fontId="0" fillId="0" borderId="15" xfId="1" applyNumberFormat="1" applyFont="1" applyBorder="1"/>
    <xf numFmtId="0" fontId="11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4" xfId="0" applyBorder="1" applyAlignment="1">
      <alignment horizontal="center"/>
    </xf>
    <xf numFmtId="167" fontId="4" fillId="0" borderId="3" xfId="1" applyNumberFormat="1" applyFont="1" applyBorder="1"/>
    <xf numFmtId="167" fontId="8" fillId="0" borderId="9" xfId="1" applyNumberFormat="1" applyFont="1" applyBorder="1"/>
    <xf numFmtId="0" fontId="8" fillId="0" borderId="15" xfId="0" applyFont="1" applyBorder="1"/>
    <xf numFmtId="167" fontId="3" fillId="0" borderId="15" xfId="1" applyNumberFormat="1" applyFont="1" applyBorder="1"/>
    <xf numFmtId="0" fontId="3" fillId="0" borderId="19" xfId="0" quotePrefix="1" applyFont="1" applyBorder="1"/>
    <xf numFmtId="0" fontId="3" fillId="0" borderId="20" xfId="0" applyFont="1" applyBorder="1"/>
    <xf numFmtId="167" fontId="8" fillId="0" borderId="20" xfId="1" applyNumberFormat="1" applyFont="1" applyBorder="1"/>
    <xf numFmtId="167" fontId="3" fillId="0" borderId="21" xfId="1" applyNumberFormat="1" applyFont="1" applyBorder="1"/>
    <xf numFmtId="0" fontId="0" fillId="0" borderId="22" xfId="0" applyBorder="1"/>
    <xf numFmtId="0" fontId="0" fillId="0" borderId="0" xfId="0" applyAlignment="1">
      <alignment horizontal="right"/>
    </xf>
    <xf numFmtId="1" fontId="5" fillId="0" borderId="0" xfId="0" applyNumberFormat="1" applyFont="1"/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69" fontId="9" fillId="0" borderId="13" xfId="0" applyNumberFormat="1" applyFont="1" applyBorder="1"/>
    <xf numFmtId="1" fontId="0" fillId="0" borderId="0" xfId="0" applyNumberFormat="1" applyBorder="1"/>
    <xf numFmtId="1" fontId="3" fillId="0" borderId="2" xfId="0" applyNumberFormat="1" applyFont="1" applyBorder="1"/>
    <xf numFmtId="1" fontId="0" fillId="0" borderId="8" xfId="0" applyNumberFormat="1" applyBorder="1" applyAlignment="1">
      <alignment horizontal="center"/>
    </xf>
    <xf numFmtId="1" fontId="8" fillId="0" borderId="3" xfId="0" applyNumberFormat="1" applyFont="1" applyBorder="1"/>
    <xf numFmtId="1" fontId="3" fillId="0" borderId="9" xfId="0" applyNumberFormat="1" applyFont="1" applyBorder="1"/>
    <xf numFmtId="0" fontId="12" fillId="0" borderId="14" xfId="0" applyFont="1" applyBorder="1"/>
    <xf numFmtId="1" fontId="0" fillId="0" borderId="14" xfId="0" applyNumberFormat="1" applyBorder="1"/>
    <xf numFmtId="0" fontId="12" fillId="0" borderId="11" xfId="0" applyFont="1" applyBorder="1"/>
    <xf numFmtId="1" fontId="0" fillId="0" borderId="11" xfId="0" applyNumberFormat="1" applyBorder="1"/>
    <xf numFmtId="167" fontId="11" fillId="0" borderId="11" xfId="1" applyNumberFormat="1" applyFont="1" applyBorder="1"/>
    <xf numFmtId="167" fontId="12" fillId="0" borderId="11" xfId="1" applyNumberFormat="1" applyFont="1" applyBorder="1"/>
    <xf numFmtId="167" fontId="12" fillId="0" borderId="22" xfId="1" applyNumberFormat="1" applyFont="1" applyBorder="1"/>
    <xf numFmtId="167" fontId="0" fillId="0" borderId="22" xfId="1" applyNumberFormat="1" applyFont="1" applyBorder="1"/>
    <xf numFmtId="0" fontId="3" fillId="0" borderId="19" xfId="0" quotePrefix="1" applyFont="1" applyBorder="1" applyAlignment="1">
      <alignment horizontal="left"/>
    </xf>
    <xf numFmtId="0" fontId="3" fillId="0" borderId="23" xfId="0" applyFont="1" applyBorder="1"/>
    <xf numFmtId="1" fontId="3" fillId="0" borderId="21" xfId="0" applyNumberFormat="1" applyFont="1" applyBorder="1"/>
    <xf numFmtId="167" fontId="13" fillId="0" borderId="12" xfId="1" applyNumberFormat="1" applyFont="1" applyBorder="1"/>
    <xf numFmtId="0" fontId="0" fillId="0" borderId="14" xfId="0" applyBorder="1"/>
    <xf numFmtId="170" fontId="9" fillId="0" borderId="0" xfId="0" applyNumberFormat="1" applyFont="1" applyAlignment="1">
      <alignment horizontal="left"/>
    </xf>
    <xf numFmtId="17" fontId="7" fillId="0" borderId="0" xfId="0" applyNumberFormat="1" applyFont="1" applyAlignment="1">
      <alignment horizontal="left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0" borderId="21" xfId="0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18" xfId="0" applyBorder="1"/>
    <xf numFmtId="0" fontId="0" fillId="2" borderId="16" xfId="0" applyFill="1" applyBorder="1"/>
    <xf numFmtId="0" fontId="0" fillId="2" borderId="18" xfId="0" applyFill="1" applyBorder="1"/>
    <xf numFmtId="0" fontId="0" fillId="2" borderId="32" xfId="0" applyFill="1" applyBorder="1"/>
    <xf numFmtId="0" fontId="0" fillId="0" borderId="29" xfId="0" applyBorder="1"/>
    <xf numFmtId="0" fontId="14" fillId="0" borderId="33" xfId="0" applyFont="1" applyBorder="1"/>
    <xf numFmtId="0" fontId="15" fillId="0" borderId="34" xfId="0" applyFont="1" applyBorder="1"/>
    <xf numFmtId="0" fontId="14" fillId="0" borderId="34" xfId="0" applyFont="1" applyBorder="1"/>
    <xf numFmtId="168" fontId="15" fillId="0" borderId="34" xfId="0" applyNumberFormat="1" applyFont="1" applyBorder="1"/>
    <xf numFmtId="167" fontId="14" fillId="0" borderId="34" xfId="1" applyNumberFormat="1" applyFont="1" applyBorder="1"/>
    <xf numFmtId="1" fontId="14" fillId="2" borderId="35" xfId="0" applyNumberFormat="1" applyFont="1" applyFill="1" applyBorder="1"/>
    <xf numFmtId="1" fontId="14" fillId="2" borderId="34" xfId="0" applyNumberFormat="1" applyFont="1" applyFill="1" applyBorder="1"/>
    <xf numFmtId="167" fontId="14" fillId="2" borderId="34" xfId="1" applyNumberFormat="1" applyFont="1" applyFill="1" applyBorder="1"/>
    <xf numFmtId="1" fontId="14" fillId="2" borderId="27" xfId="0" applyNumberFormat="1" applyFont="1" applyFill="1" applyBorder="1"/>
    <xf numFmtId="0" fontId="16" fillId="0" borderId="0" xfId="0" applyFont="1"/>
    <xf numFmtId="0" fontId="14" fillId="0" borderId="36" xfId="0" applyFont="1" applyBorder="1"/>
    <xf numFmtId="0" fontId="15" fillId="0" borderId="0" xfId="0" applyFont="1" applyBorder="1"/>
    <xf numFmtId="0" fontId="14" fillId="0" borderId="0" xfId="0" applyFont="1" applyBorder="1"/>
    <xf numFmtId="168" fontId="15" fillId="0" borderId="0" xfId="0" applyNumberFormat="1" applyFont="1" applyBorder="1"/>
    <xf numFmtId="167" fontId="14" fillId="0" borderId="0" xfId="1" applyNumberFormat="1" applyFont="1" applyBorder="1"/>
    <xf numFmtId="1" fontId="14" fillId="2" borderId="29" xfId="0" applyNumberFormat="1" applyFont="1" applyFill="1" applyBorder="1"/>
    <xf numFmtId="1" fontId="14" fillId="2" borderId="0" xfId="0" applyNumberFormat="1" applyFont="1" applyFill="1" applyBorder="1"/>
    <xf numFmtId="167" fontId="14" fillId="2" borderId="0" xfId="1" applyNumberFormat="1" applyFont="1" applyFill="1" applyBorder="1"/>
    <xf numFmtId="1" fontId="14" fillId="2" borderId="31" xfId="0" applyNumberFormat="1" applyFont="1" applyFill="1" applyBorder="1"/>
    <xf numFmtId="0" fontId="14" fillId="0" borderId="37" xfId="0" applyFont="1" applyBorder="1"/>
    <xf numFmtId="0" fontId="15" fillId="0" borderId="38" xfId="0" applyFont="1" applyBorder="1"/>
    <xf numFmtId="0" fontId="14" fillId="0" borderId="38" xfId="0" applyFont="1" applyBorder="1"/>
    <xf numFmtId="168" fontId="15" fillId="0" borderId="38" xfId="0" applyNumberFormat="1" applyFont="1" applyBorder="1"/>
    <xf numFmtId="167" fontId="14" fillId="0" borderId="38" xfId="1" applyNumberFormat="1" applyFont="1" applyBorder="1"/>
    <xf numFmtId="1" fontId="14" fillId="2" borderId="39" xfId="0" applyNumberFormat="1" applyFont="1" applyFill="1" applyBorder="1"/>
    <xf numFmtId="1" fontId="14" fillId="2" borderId="38" xfId="0" applyNumberFormat="1" applyFont="1" applyFill="1" applyBorder="1"/>
    <xf numFmtId="167" fontId="14" fillId="2" borderId="38" xfId="1" applyNumberFormat="1" applyFont="1" applyFill="1" applyBorder="1"/>
    <xf numFmtId="1" fontId="14" fillId="2" borderId="40" xfId="0" applyNumberFormat="1" applyFont="1" applyFill="1" applyBorder="1"/>
    <xf numFmtId="0" fontId="14" fillId="0" borderId="0" xfId="0" applyFont="1" applyAlignment="1">
      <alignment horizontal="right"/>
    </xf>
    <xf numFmtId="0" fontId="17" fillId="0" borderId="0" xfId="0" applyFont="1" applyBorder="1"/>
    <xf numFmtId="0" fontId="14" fillId="0" borderId="0" xfId="0" applyFont="1"/>
    <xf numFmtId="167" fontId="18" fillId="0" borderId="0" xfId="0" applyNumberFormat="1" applyFont="1" applyBorder="1"/>
    <xf numFmtId="1" fontId="16" fillId="2" borderId="36" xfId="0" applyNumberFormat="1" applyFont="1" applyFill="1" applyBorder="1"/>
    <xf numFmtId="1" fontId="16" fillId="2" borderId="0" xfId="0" applyNumberFormat="1" applyFont="1" applyFill="1" applyBorder="1"/>
    <xf numFmtId="1" fontId="16" fillId="2" borderId="31" xfId="0" applyNumberFormat="1" applyFont="1" applyFill="1" applyBorder="1"/>
    <xf numFmtId="0" fontId="19" fillId="0" borderId="0" xfId="0" applyFont="1" applyBorder="1"/>
    <xf numFmtId="0" fontId="16" fillId="0" borderId="0" xfId="0" applyFont="1" applyBorder="1"/>
    <xf numFmtId="0" fontId="16" fillId="0" borderId="31" xfId="0" applyFont="1" applyBorder="1"/>
    <xf numFmtId="0" fontId="7" fillId="0" borderId="34" xfId="0" applyFont="1" applyBorder="1"/>
    <xf numFmtId="0" fontId="7" fillId="0" borderId="38" xfId="0" applyFont="1" applyBorder="1"/>
    <xf numFmtId="0" fontId="7" fillId="0" borderId="0" xfId="0" applyFont="1" applyBorder="1"/>
    <xf numFmtId="1" fontId="14" fillId="2" borderId="36" xfId="0" applyNumberFormat="1" applyFont="1" applyFill="1" applyBorder="1"/>
    <xf numFmtId="1" fontId="14" fillId="0" borderId="34" xfId="0" applyNumberFormat="1" applyFont="1" applyBorder="1"/>
    <xf numFmtId="1" fontId="14" fillId="2" borderId="33" xfId="0" applyNumberFormat="1" applyFont="1" applyFill="1" applyBorder="1"/>
    <xf numFmtId="1" fontId="14" fillId="0" borderId="38" xfId="0" applyNumberFormat="1" applyFont="1" applyBorder="1"/>
    <xf numFmtId="1" fontId="14" fillId="2" borderId="37" xfId="0" applyNumberFormat="1" applyFont="1" applyFill="1" applyBorder="1"/>
    <xf numFmtId="0" fontId="14" fillId="0" borderId="0" xfId="0" applyFont="1" applyFill="1" applyBorder="1" applyAlignment="1">
      <alignment horizontal="right"/>
    </xf>
    <xf numFmtId="167" fontId="14" fillId="0" borderId="0" xfId="0" applyNumberFormat="1" applyFont="1" applyBorder="1"/>
    <xf numFmtId="1" fontId="14" fillId="0" borderId="27" xfId="0" applyNumberFormat="1" applyFont="1" applyBorder="1"/>
    <xf numFmtId="1" fontId="14" fillId="0" borderId="31" xfId="0" applyNumberFormat="1" applyFont="1" applyBorder="1"/>
    <xf numFmtId="1" fontId="14" fillId="0" borderId="40" xfId="0" applyNumberFormat="1" applyFont="1" applyBorder="1"/>
    <xf numFmtId="0" fontId="0" fillId="2" borderId="36" xfId="0" applyFill="1" applyBorder="1"/>
    <xf numFmtId="0" fontId="0" fillId="2" borderId="0" xfId="0" applyFill="1" applyBorder="1"/>
    <xf numFmtId="1" fontId="14" fillId="0" borderId="0" xfId="0" applyNumberFormat="1" applyFont="1"/>
    <xf numFmtId="1" fontId="3" fillId="0" borderId="24" xfId="0" applyNumberFormat="1" applyFont="1" applyBorder="1"/>
    <xf numFmtId="1" fontId="4" fillId="2" borderId="4" xfId="0" applyNumberFormat="1" applyFont="1" applyFill="1" applyBorder="1"/>
    <xf numFmtId="1" fontId="4" fillId="2" borderId="41" xfId="0" applyNumberFormat="1" applyFont="1" applyFill="1" applyBorder="1"/>
    <xf numFmtId="1" fontId="2" fillId="2" borderId="40" xfId="0" applyNumberFormat="1" applyFont="1" applyFill="1" applyBorder="1"/>
    <xf numFmtId="167" fontId="0" fillId="0" borderId="0" xfId="0" applyNumberFormat="1" applyBorder="1"/>
    <xf numFmtId="1" fontId="14" fillId="0" borderId="0" xfId="0" applyNumberFormat="1" applyFont="1" applyBorder="1"/>
    <xf numFmtId="0" fontId="4" fillId="0" borderId="3" xfId="0" applyFont="1" applyBorder="1"/>
    <xf numFmtId="0" fontId="4" fillId="0" borderId="5" xfId="0" applyFont="1" applyBorder="1"/>
    <xf numFmtId="167" fontId="4" fillId="0" borderId="5" xfId="1" applyNumberFormat="1" applyFont="1" applyBorder="1"/>
    <xf numFmtId="167" fontId="4" fillId="0" borderId="10" xfId="1" applyNumberFormat="1" applyFont="1" applyBorder="1"/>
    <xf numFmtId="167" fontId="4" fillId="0" borderId="15" xfId="1" applyNumberFormat="1" applyFont="1" applyBorder="1"/>
    <xf numFmtId="0" fontId="7" fillId="0" borderId="12" xfId="0" applyFont="1" applyBorder="1"/>
    <xf numFmtId="167" fontId="8" fillId="0" borderId="42" xfId="1" applyNumberFormat="1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4" fillId="0" borderId="46" xfId="0" applyFont="1" applyBorder="1"/>
    <xf numFmtId="0" fontId="3" fillId="0" borderId="47" xfId="0" applyFont="1" applyBorder="1"/>
    <xf numFmtId="167" fontId="11" fillId="0" borderId="22" xfId="1" applyNumberFormat="1" applyFont="1" applyBorder="1"/>
    <xf numFmtId="0" fontId="4" fillId="0" borderId="0" xfId="0" applyFont="1" applyBorder="1"/>
    <xf numFmtId="167" fontId="4" fillId="0" borderId="42" xfId="1" applyNumberFormat="1" applyFont="1" applyBorder="1"/>
    <xf numFmtId="167" fontId="4" fillId="0" borderId="21" xfId="1" applyNumberFormat="1" applyFont="1" applyBorder="1"/>
    <xf numFmtId="0" fontId="7" fillId="0" borderId="0" xfId="0" applyFont="1" applyFill="1" applyBorder="1"/>
    <xf numFmtId="1" fontId="14" fillId="2" borderId="24" xfId="0" applyNumberFormat="1" applyFont="1" applyFill="1" applyBorder="1"/>
    <xf numFmtId="1" fontId="14" fillId="2" borderId="25" xfId="0" applyNumberFormat="1" applyFont="1" applyFill="1" applyBorder="1"/>
    <xf numFmtId="167" fontId="14" fillId="2" borderId="25" xfId="1" applyNumberFormat="1" applyFont="1" applyFill="1" applyBorder="1"/>
    <xf numFmtId="1" fontId="2" fillId="2" borderId="26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abSelected="1" workbookViewId="0"/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10" max="10" width="9.28515625" bestFit="1" customWidth="1"/>
    <col min="11" max="11" width="14.42578125" bestFit="1" customWidth="1"/>
    <col min="12" max="12" width="29.42578125" customWidth="1"/>
  </cols>
  <sheetData>
    <row r="1" spans="1:12" x14ac:dyDescent="0.2">
      <c r="A1" s="19" t="s">
        <v>169</v>
      </c>
    </row>
    <row r="2" spans="1:12" x14ac:dyDescent="0.2">
      <c r="A2" s="19" t="s">
        <v>161</v>
      </c>
    </row>
    <row r="3" spans="1:12" x14ac:dyDescent="0.2">
      <c r="A3" s="85">
        <v>36982</v>
      </c>
      <c r="B3" s="86"/>
      <c r="C3" s="86"/>
      <c r="D3" s="86"/>
      <c r="E3" s="86"/>
    </row>
    <row r="4" spans="1:12" ht="13.5" thickBot="1" x14ac:dyDescent="0.25">
      <c r="A4" s="19"/>
      <c r="B4" s="19"/>
      <c r="C4" s="19"/>
      <c r="D4" s="19"/>
      <c r="E4" s="19"/>
    </row>
    <row r="5" spans="1:12" ht="13.5" thickBot="1" x14ac:dyDescent="0.25">
      <c r="B5" t="s">
        <v>124</v>
      </c>
      <c r="F5" t="s">
        <v>125</v>
      </c>
      <c r="G5" t="s">
        <v>126</v>
      </c>
      <c r="H5" s="87"/>
      <c r="I5" s="88" t="s">
        <v>127</v>
      </c>
      <c r="J5" s="89"/>
      <c r="K5" s="90" t="s">
        <v>128</v>
      </c>
    </row>
    <row r="6" spans="1:12" x14ac:dyDescent="0.2">
      <c r="B6" s="91" t="s">
        <v>129</v>
      </c>
      <c r="C6" s="91"/>
      <c r="D6" s="91"/>
      <c r="E6" s="91"/>
      <c r="F6" s="91" t="s">
        <v>129</v>
      </c>
      <c r="G6" s="91" t="s">
        <v>130</v>
      </c>
      <c r="H6" s="92"/>
      <c r="I6" s="93"/>
      <c r="J6" s="94"/>
      <c r="K6" s="95"/>
    </row>
    <row r="7" spans="1:12" x14ac:dyDescent="0.2">
      <c r="B7" s="96" t="s">
        <v>131</v>
      </c>
      <c r="C7" s="96" t="s">
        <v>132</v>
      </c>
      <c r="D7" s="96" t="s">
        <v>133</v>
      </c>
      <c r="E7" s="96" t="s">
        <v>134</v>
      </c>
      <c r="F7" s="96" t="s">
        <v>135</v>
      </c>
      <c r="G7" s="96" t="s">
        <v>136</v>
      </c>
      <c r="H7" s="97" t="s">
        <v>137</v>
      </c>
      <c r="I7" s="98" t="s">
        <v>138</v>
      </c>
      <c r="J7" s="99" t="s">
        <v>139</v>
      </c>
      <c r="K7" s="95"/>
      <c r="L7" t="s">
        <v>140</v>
      </c>
    </row>
    <row r="8" spans="1:12" ht="13.5" thickBot="1" x14ac:dyDescent="0.25">
      <c r="A8" s="19" t="s">
        <v>141</v>
      </c>
      <c r="B8" s="17"/>
      <c r="C8" s="17"/>
      <c r="D8" s="17"/>
      <c r="E8" s="17"/>
      <c r="F8" s="100"/>
      <c r="G8" s="100"/>
      <c r="H8" s="92"/>
      <c r="I8" s="93"/>
      <c r="J8" s="94"/>
      <c r="K8" s="95"/>
    </row>
    <row r="9" spans="1:12" s="110" customFormat="1" x14ac:dyDescent="0.2">
      <c r="A9" s="101" t="s">
        <v>142</v>
      </c>
      <c r="B9" s="102">
        <f>+Kennedy!D43-9000</f>
        <v>1500</v>
      </c>
      <c r="C9" s="103"/>
      <c r="D9" s="103"/>
      <c r="E9" s="104">
        <v>0.96099999999999997</v>
      </c>
      <c r="F9" s="105">
        <f>+B9*E9</f>
        <v>1441.5</v>
      </c>
      <c r="G9" s="105">
        <f>0.902*F9</f>
        <v>1300.2329999999999</v>
      </c>
      <c r="H9" s="106">
        <f>0.065*12000</f>
        <v>780</v>
      </c>
      <c r="I9" s="107">
        <f>0.8*F9-H9</f>
        <v>373.20000000000005</v>
      </c>
      <c r="J9" s="108">
        <f>+G9-H9-I9</f>
        <v>147.0329999999999</v>
      </c>
      <c r="K9" s="109">
        <f>SUM(H9:J9)</f>
        <v>1300.2329999999999</v>
      </c>
    </row>
    <row r="10" spans="1:12" s="110" customFormat="1" x14ac:dyDescent="0.2">
      <c r="A10" s="111" t="s">
        <v>143</v>
      </c>
      <c r="B10" s="112">
        <f>+Kennedy!D41</f>
        <v>22000</v>
      </c>
      <c r="C10" s="113"/>
      <c r="D10" s="113"/>
      <c r="E10" s="114">
        <v>0.94</v>
      </c>
      <c r="F10" s="115">
        <f>+B10*E10</f>
        <v>20680</v>
      </c>
      <c r="G10" s="115">
        <f>0.902*F10</f>
        <v>18653.36</v>
      </c>
      <c r="H10" s="116">
        <f>0.935*12000</f>
        <v>11220</v>
      </c>
      <c r="I10" s="117">
        <f>0.8*F10-H10</f>
        <v>5324</v>
      </c>
      <c r="J10" s="118">
        <f>+G10-H10-I10</f>
        <v>2109.3600000000006</v>
      </c>
      <c r="K10" s="119">
        <f>SUM(H10:J10)</f>
        <v>18653.36</v>
      </c>
    </row>
    <row r="11" spans="1:12" s="110" customFormat="1" ht="13.5" thickBot="1" x14ac:dyDescent="0.25">
      <c r="A11" s="120" t="s">
        <v>144</v>
      </c>
      <c r="B11" s="121">
        <v>1950</v>
      </c>
      <c r="C11" s="122"/>
      <c r="D11" s="122"/>
      <c r="E11" s="123">
        <v>0.93899999999999995</v>
      </c>
      <c r="F11" s="124">
        <f>+B11*E11</f>
        <v>1831.05</v>
      </c>
      <c r="G11" s="124">
        <f>0.902*F11</f>
        <v>1651.6070999999999</v>
      </c>
      <c r="H11" s="125">
        <f>+G11*0.8</f>
        <v>1321.28568</v>
      </c>
      <c r="I11" s="126">
        <v>0</v>
      </c>
      <c r="J11" s="127">
        <f>+G11-H11-I11</f>
        <v>330.32141999999999</v>
      </c>
      <c r="K11" s="128">
        <f>SUM(H11:J11)</f>
        <v>1651.6070999999999</v>
      </c>
    </row>
    <row r="12" spans="1:12" s="110" customFormat="1" x14ac:dyDescent="0.2">
      <c r="A12" s="129" t="s">
        <v>145</v>
      </c>
      <c r="B12" s="130">
        <f>SUM(B9:B11)</f>
        <v>25450</v>
      </c>
      <c r="C12" s="131"/>
      <c r="D12" s="131"/>
      <c r="E12" s="131"/>
      <c r="F12" s="132">
        <f>SUM(F9:F11)</f>
        <v>23952.55</v>
      </c>
      <c r="G12" s="132">
        <f>SUM(G9:G11)</f>
        <v>21605.200100000002</v>
      </c>
      <c r="H12" s="133"/>
      <c r="I12" s="134"/>
      <c r="J12" s="134"/>
      <c r="K12" s="135"/>
    </row>
    <row r="13" spans="1:12" s="110" customFormat="1" x14ac:dyDescent="0.2">
      <c r="A13" s="129"/>
      <c r="B13" s="136"/>
      <c r="C13" s="131"/>
      <c r="D13" s="131"/>
      <c r="E13" s="131"/>
      <c r="F13" s="137"/>
      <c r="G13" s="137"/>
      <c r="H13" s="133"/>
      <c r="I13" s="134"/>
      <c r="J13" s="134"/>
      <c r="K13" s="135"/>
    </row>
    <row r="14" spans="1:12" s="110" customFormat="1" ht="13.5" thickBot="1" x14ac:dyDescent="0.25">
      <c r="A14" s="19" t="s">
        <v>78</v>
      </c>
      <c r="B14" s="136"/>
      <c r="C14" s="131"/>
      <c r="D14" s="131"/>
      <c r="E14" s="131"/>
      <c r="F14" s="137"/>
      <c r="G14" s="138"/>
      <c r="H14" s="133"/>
      <c r="I14" s="134"/>
      <c r="J14" s="134"/>
      <c r="K14" s="135"/>
    </row>
    <row r="15" spans="1:12" s="110" customFormat="1" x14ac:dyDescent="0.2">
      <c r="A15" s="101" t="s">
        <v>146</v>
      </c>
      <c r="B15" s="139"/>
      <c r="C15" s="103"/>
      <c r="D15" s="103"/>
      <c r="E15" s="103"/>
      <c r="F15" s="102">
        <v>0</v>
      </c>
      <c r="G15" s="105">
        <f>F15</f>
        <v>0</v>
      </c>
      <c r="H15" s="106"/>
      <c r="I15" s="107">
        <f>+G15</f>
        <v>0</v>
      </c>
      <c r="J15" s="107"/>
      <c r="K15" s="109">
        <f>SUM(H15:J15)</f>
        <v>0</v>
      </c>
      <c r="L15" s="110" t="s">
        <v>147</v>
      </c>
    </row>
    <row r="16" spans="1:12" s="110" customFormat="1" ht="13.5" thickBot="1" x14ac:dyDescent="0.25">
      <c r="A16" s="120" t="s">
        <v>148</v>
      </c>
      <c r="B16" s="140"/>
      <c r="C16" s="122"/>
      <c r="D16" s="122"/>
      <c r="E16" s="122"/>
      <c r="F16" s="121">
        <v>0</v>
      </c>
      <c r="G16" s="124">
        <f>F16</f>
        <v>0</v>
      </c>
      <c r="H16" s="125"/>
      <c r="I16" s="126">
        <f>0.8*F16</f>
        <v>0</v>
      </c>
      <c r="J16" s="126">
        <f>+G16-I16</f>
        <v>0</v>
      </c>
      <c r="K16" s="128">
        <f>SUM(H16:J16)</f>
        <v>0</v>
      </c>
      <c r="L16" s="110" t="s">
        <v>149</v>
      </c>
    </row>
    <row r="17" spans="1:12" s="110" customFormat="1" x14ac:dyDescent="0.2">
      <c r="A17" s="113"/>
      <c r="B17" s="141"/>
      <c r="C17" s="113"/>
      <c r="D17" s="113"/>
      <c r="E17" s="113"/>
      <c r="F17" s="113"/>
      <c r="G17" s="115"/>
      <c r="H17" s="142"/>
      <c r="I17" s="117"/>
      <c r="J17" s="117"/>
      <c r="K17" s="119"/>
    </row>
    <row r="18" spans="1:12" s="110" customFormat="1" ht="13.5" thickBot="1" x14ac:dyDescent="0.25">
      <c r="A18" s="141" t="s">
        <v>150</v>
      </c>
      <c r="B18" s="141"/>
      <c r="C18" s="113"/>
      <c r="D18" s="113"/>
      <c r="E18" s="113"/>
      <c r="F18" s="113"/>
      <c r="G18" s="115"/>
      <c r="H18" s="142"/>
      <c r="I18" s="117"/>
      <c r="J18" s="117"/>
      <c r="K18" s="119"/>
    </row>
    <row r="19" spans="1:12" s="110" customFormat="1" x14ac:dyDescent="0.2">
      <c r="A19" s="101" t="s">
        <v>151</v>
      </c>
      <c r="B19" s="102">
        <v>12500</v>
      </c>
      <c r="C19" s="103"/>
      <c r="D19" s="103"/>
      <c r="E19" s="104">
        <v>0.93520000000000003</v>
      </c>
      <c r="F19" s="105">
        <f>+B19*E19</f>
        <v>11690</v>
      </c>
      <c r="G19" s="143">
        <f>0.937*F19</f>
        <v>10953.53</v>
      </c>
      <c r="H19" s="144">
        <f>+G19*0.8</f>
        <v>8762.8240000000005</v>
      </c>
      <c r="I19" s="107">
        <v>0</v>
      </c>
      <c r="J19" s="107">
        <f>+G19-I19-H19</f>
        <v>2190.7060000000001</v>
      </c>
      <c r="K19" s="109">
        <f>SUM(H19:J19)</f>
        <v>10953.53</v>
      </c>
    </row>
    <row r="20" spans="1:12" s="110" customFormat="1" ht="13.5" thickBot="1" x14ac:dyDescent="0.25">
      <c r="A20" s="120" t="s">
        <v>146</v>
      </c>
      <c r="B20" s="121">
        <v>0</v>
      </c>
      <c r="C20" s="122"/>
      <c r="D20" s="122"/>
      <c r="E20" s="123">
        <v>0.94299999999999995</v>
      </c>
      <c r="F20" s="124">
        <f>+B20*E20</f>
        <v>0</v>
      </c>
      <c r="G20" s="145">
        <f>0.937*F20</f>
        <v>0</v>
      </c>
      <c r="H20" s="146"/>
      <c r="I20" s="126">
        <f>+G20</f>
        <v>0</v>
      </c>
      <c r="J20" s="126"/>
      <c r="K20" s="128">
        <f>SUM(H20:J20)</f>
        <v>0</v>
      </c>
    </row>
    <row r="21" spans="1:12" s="110" customFormat="1" x14ac:dyDescent="0.2">
      <c r="A21" s="147" t="s">
        <v>152</v>
      </c>
      <c r="B21" s="141">
        <f>SUM(B19:B20)</f>
        <v>12500</v>
      </c>
      <c r="C21" s="113"/>
      <c r="D21" s="113"/>
      <c r="E21" s="113"/>
      <c r="F21" s="148"/>
      <c r="G21" s="115"/>
      <c r="H21" s="142"/>
      <c r="I21" s="117"/>
      <c r="J21" s="117"/>
      <c r="K21" s="119"/>
    </row>
    <row r="22" spans="1:12" s="110" customFormat="1" x14ac:dyDescent="0.2">
      <c r="A22" s="113"/>
      <c r="B22" s="141"/>
      <c r="C22" s="113"/>
      <c r="D22" s="113"/>
      <c r="E22" s="113"/>
      <c r="F22" s="113"/>
      <c r="G22" s="115"/>
      <c r="H22" s="142"/>
      <c r="I22" s="117"/>
      <c r="J22" s="117"/>
      <c r="K22" s="119"/>
    </row>
    <row r="23" spans="1:12" s="110" customFormat="1" x14ac:dyDescent="0.2">
      <c r="A23" s="137"/>
      <c r="B23" s="136"/>
      <c r="C23" s="137"/>
      <c r="D23" s="137"/>
      <c r="E23" s="137"/>
      <c r="F23" s="137"/>
      <c r="G23" s="137"/>
      <c r="H23" s="133"/>
      <c r="I23" s="134"/>
      <c r="J23" s="134"/>
      <c r="K23" s="135"/>
    </row>
    <row r="24" spans="1:12" s="110" customFormat="1" ht="13.5" thickBot="1" x14ac:dyDescent="0.25">
      <c r="A24" s="141" t="s">
        <v>153</v>
      </c>
      <c r="B24" s="136"/>
      <c r="C24" s="137"/>
      <c r="D24" s="137"/>
      <c r="E24" s="137"/>
      <c r="F24" s="137"/>
      <c r="G24" s="137"/>
      <c r="H24" s="133"/>
      <c r="I24" s="134"/>
      <c r="J24" s="134"/>
      <c r="K24" s="135"/>
    </row>
    <row r="25" spans="1:12" s="110" customFormat="1" x14ac:dyDescent="0.2">
      <c r="A25" s="101" t="s">
        <v>154</v>
      </c>
      <c r="B25" s="102">
        <v>500</v>
      </c>
      <c r="C25" s="139"/>
      <c r="D25" s="139"/>
      <c r="E25" s="104">
        <v>0.95699999999999996</v>
      </c>
      <c r="F25" s="105">
        <f>+B25*E25</f>
        <v>478.5</v>
      </c>
      <c r="G25" s="149">
        <f>0.937*F25</f>
        <v>448.35450000000003</v>
      </c>
      <c r="H25" s="107"/>
      <c r="I25" s="107">
        <f>0.5*F25</f>
        <v>239.25</v>
      </c>
      <c r="J25" s="107">
        <f>+G25-I25</f>
        <v>209.10450000000003</v>
      </c>
      <c r="K25" s="109">
        <f>SUM(H25:J25)</f>
        <v>448.35450000000003</v>
      </c>
    </row>
    <row r="26" spans="1:12" s="110" customFormat="1" x14ac:dyDescent="0.2">
      <c r="A26" s="111" t="s">
        <v>155</v>
      </c>
      <c r="B26" s="112">
        <v>0</v>
      </c>
      <c r="C26" s="17"/>
      <c r="D26" s="17"/>
      <c r="E26" s="114">
        <v>0.94</v>
      </c>
      <c r="F26" s="115">
        <f>+B26*E26</f>
        <v>0</v>
      </c>
      <c r="G26" s="150">
        <f>0.937*F26</f>
        <v>0</v>
      </c>
      <c r="H26" s="117"/>
      <c r="I26" s="117"/>
      <c r="J26" s="117">
        <f>+G26</f>
        <v>0</v>
      </c>
      <c r="K26" s="119">
        <f>SUM(H26:J26)</f>
        <v>0</v>
      </c>
    </row>
    <row r="27" spans="1:12" s="110" customFormat="1" x14ac:dyDescent="0.2">
      <c r="A27" s="111" t="s">
        <v>151</v>
      </c>
      <c r="B27" s="112">
        <v>0</v>
      </c>
      <c r="C27" s="141"/>
      <c r="D27" s="141"/>
      <c r="E27" s="114">
        <v>0.94</v>
      </c>
      <c r="F27" s="115">
        <f>+B27*E27</f>
        <v>0</v>
      </c>
      <c r="G27" s="150">
        <f>0.937*F27</f>
        <v>0</v>
      </c>
      <c r="H27" s="117">
        <f>F27/($F$19+$F$27)*10000</f>
        <v>0</v>
      </c>
      <c r="I27" s="117">
        <f>MAX(0,0.8*F27-H27)</f>
        <v>0</v>
      </c>
      <c r="J27" s="117">
        <f>+G27-I27-H27</f>
        <v>0</v>
      </c>
      <c r="K27" s="119">
        <f>SUM(H27:J27)</f>
        <v>0</v>
      </c>
    </row>
    <row r="28" spans="1:12" s="110" customFormat="1" x14ac:dyDescent="0.2">
      <c r="A28" s="111" t="s">
        <v>156</v>
      </c>
      <c r="B28" s="112">
        <v>1000</v>
      </c>
      <c r="C28" s="141"/>
      <c r="D28" s="141"/>
      <c r="E28" s="114">
        <v>0.94399999999999995</v>
      </c>
      <c r="F28" s="115">
        <f>+B28*E28</f>
        <v>944</v>
      </c>
      <c r="G28" s="150">
        <f>0.937*F28</f>
        <v>884.52800000000002</v>
      </c>
      <c r="H28" s="117">
        <v>0</v>
      </c>
      <c r="I28" s="117">
        <f>0.8*F28</f>
        <v>755.2</v>
      </c>
      <c r="J28" s="117">
        <f>+G28-I28-H28</f>
        <v>129.32799999999997</v>
      </c>
      <c r="K28" s="119">
        <f>SUM(H28:J28)</f>
        <v>884.52800000000002</v>
      </c>
    </row>
    <row r="29" spans="1:12" s="110" customFormat="1" ht="13.5" thickBot="1" x14ac:dyDescent="0.25">
      <c r="A29" s="120" t="s">
        <v>157</v>
      </c>
      <c r="B29" s="121">
        <v>15800</v>
      </c>
      <c r="C29" s="140"/>
      <c r="D29" s="140"/>
      <c r="E29" s="123">
        <v>0.95499999999999996</v>
      </c>
      <c r="F29" s="124">
        <f>+B29*E29</f>
        <v>15089</v>
      </c>
      <c r="G29" s="151">
        <f>0.937*F29</f>
        <v>14138.393</v>
      </c>
      <c r="H29" s="117">
        <v>10000</v>
      </c>
      <c r="I29" s="117">
        <f>0.8*F29-H29</f>
        <v>2071.2000000000007</v>
      </c>
      <c r="J29" s="117">
        <f>+G29-H29-I29</f>
        <v>2067.1929999999993</v>
      </c>
      <c r="K29" s="119">
        <f>SUM(H29:J29)</f>
        <v>14138.393</v>
      </c>
      <c r="L29" s="131" t="s">
        <v>158</v>
      </c>
    </row>
    <row r="30" spans="1:12" ht="13.5" thickBot="1" x14ac:dyDescent="0.25">
      <c r="A30" s="62" t="s">
        <v>159</v>
      </c>
      <c r="B30">
        <f>SUM(B25:B29)</f>
        <v>17300</v>
      </c>
      <c r="G30" s="65">
        <f>SUM(G25:G29)</f>
        <v>15471.2755</v>
      </c>
      <c r="H30" s="152"/>
      <c r="I30" s="153"/>
      <c r="J30" s="153"/>
      <c r="K30" s="95"/>
    </row>
    <row r="31" spans="1:12" ht="18.75" thickBot="1" x14ac:dyDescent="0.3">
      <c r="A31" s="19" t="s">
        <v>160</v>
      </c>
      <c r="B31" s="131"/>
      <c r="C31" s="131"/>
      <c r="D31" s="131"/>
      <c r="E31" s="131"/>
      <c r="F31" s="154">
        <f>SUM(F9:F30)</f>
        <v>76106.600000000006</v>
      </c>
      <c r="G31" s="155">
        <f>SUM(G9:G30)-G30-G12</f>
        <v>48030.005600000004</v>
      </c>
      <c r="H31" s="156">
        <f>SUM(H9:H30)</f>
        <v>32084.109680000001</v>
      </c>
      <c r="I31" s="157">
        <f>SUM(I9:I30)</f>
        <v>8762.85</v>
      </c>
      <c r="J31" s="157">
        <f>SUM(J9:J30)</f>
        <v>7183.0459200000005</v>
      </c>
      <c r="K31" s="158">
        <f>SUM(K9:K29)</f>
        <v>48030.005600000004</v>
      </c>
      <c r="L31" s="65"/>
    </row>
    <row r="32" spans="1:12" x14ac:dyDescent="0.2">
      <c r="A32" s="62"/>
      <c r="K32" t="s">
        <v>172</v>
      </c>
    </row>
    <row r="33" spans="1:11" x14ac:dyDescent="0.2">
      <c r="A33" s="141" t="s">
        <v>170</v>
      </c>
      <c r="B33" s="17"/>
      <c r="C33" s="17"/>
      <c r="D33" s="17"/>
      <c r="E33" s="17"/>
      <c r="F33" s="17"/>
      <c r="G33" s="17"/>
      <c r="H33" s="17"/>
    </row>
    <row r="34" spans="1:11" ht="13.5" thickBot="1" x14ac:dyDescent="0.25">
      <c r="A34" s="141"/>
      <c r="B34" s="17"/>
      <c r="C34" s="17"/>
      <c r="D34" s="17"/>
      <c r="E34" s="17"/>
      <c r="F34" s="159"/>
      <c r="G34" s="17"/>
      <c r="H34" s="17"/>
    </row>
    <row r="35" spans="1:11" ht="18.75" thickBot="1" x14ac:dyDescent="0.3">
      <c r="A35" s="177" t="s">
        <v>171</v>
      </c>
      <c r="B35" s="102">
        <v>10500</v>
      </c>
      <c r="C35" s="103"/>
      <c r="D35" s="103"/>
      <c r="E35" s="104">
        <v>0.96099999999999997</v>
      </c>
      <c r="F35" s="105">
        <f>+B35*E35</f>
        <v>10090.5</v>
      </c>
      <c r="G35" s="105">
        <f>0.902*F35</f>
        <v>9101.6309999999994</v>
      </c>
      <c r="H35" s="178"/>
      <c r="I35" s="179"/>
      <c r="J35" s="180">
        <f>+G35-H35-I35</f>
        <v>9101.6309999999994</v>
      </c>
      <c r="K35" s="181">
        <f>SUM(H35:J35)</f>
        <v>9101.6309999999994</v>
      </c>
    </row>
    <row r="36" spans="1:11" x14ac:dyDescent="0.2">
      <c r="A36" s="113"/>
      <c r="B36" s="112"/>
      <c r="C36" s="141"/>
      <c r="D36" s="141"/>
      <c r="E36" s="114"/>
      <c r="F36" s="115"/>
      <c r="G36" s="160"/>
      <c r="H36" s="67"/>
      <c r="I36" s="65"/>
    </row>
    <row r="37" spans="1:11" x14ac:dyDescent="0.2">
      <c r="A37" s="113"/>
      <c r="B37" s="112"/>
      <c r="C37" s="141"/>
      <c r="D37" s="141"/>
      <c r="E37" s="114"/>
      <c r="F37" s="115"/>
      <c r="G37" s="160"/>
      <c r="H37" s="17"/>
    </row>
    <row r="38" spans="1:11" x14ac:dyDescent="0.2">
      <c r="A38" s="17"/>
      <c r="B38" s="17"/>
      <c r="C38" s="17"/>
      <c r="D38" s="17"/>
      <c r="E38" s="17"/>
      <c r="F38" s="17"/>
      <c r="G38" s="17"/>
      <c r="H38" s="17"/>
    </row>
    <row r="39" spans="1:11" x14ac:dyDescent="0.2">
      <c r="A39" s="141"/>
      <c r="B39" s="17"/>
      <c r="C39" s="17"/>
      <c r="D39" s="17"/>
      <c r="E39" s="17"/>
      <c r="F39" s="159"/>
      <c r="G39" s="67"/>
      <c r="H39" s="17"/>
    </row>
    <row r="40" spans="1:11" x14ac:dyDescent="0.2">
      <c r="A40" s="17"/>
      <c r="B40" s="17"/>
      <c r="C40" s="17"/>
      <c r="D40" s="17"/>
      <c r="E40" s="17"/>
      <c r="F40" s="17"/>
      <c r="G40" s="17"/>
      <c r="H40" s="17"/>
    </row>
    <row r="41" spans="1:11" x14ac:dyDescent="0.2">
      <c r="A41" s="17"/>
      <c r="B41" s="17"/>
      <c r="C41" s="17"/>
      <c r="D41" s="17"/>
      <c r="E41" s="17"/>
      <c r="F41" s="17"/>
      <c r="G41" s="17"/>
      <c r="H41" s="17"/>
    </row>
    <row r="42" spans="1:11" x14ac:dyDescent="0.2">
      <c r="A42" s="141"/>
      <c r="B42" s="17"/>
      <c r="C42" s="17"/>
      <c r="D42" s="17"/>
      <c r="E42" s="17"/>
      <c r="F42" s="17"/>
      <c r="G42" s="17"/>
      <c r="H42" s="17"/>
    </row>
  </sheetData>
  <phoneticPr fontId="0" type="noConversion"/>
  <pageMargins left="0.75" right="0.75" top="1" bottom="1" header="0.5" footer="0.5"/>
  <pageSetup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workbookViewId="0">
      <selection activeCell="C18" sqref="C18"/>
    </sheetView>
  </sheetViews>
  <sheetFormatPr defaultRowHeight="12.75" x14ac:dyDescent="0.2"/>
  <cols>
    <col min="1" max="1" width="13.7109375" customWidth="1"/>
    <col min="2" max="2" width="16.5703125" customWidth="1"/>
    <col min="3" max="3" width="30.7109375" bestFit="1" customWidth="1"/>
    <col min="4" max="4" width="31.42578125" customWidth="1"/>
    <col min="5" max="5" width="29.7109375" customWidth="1"/>
    <col min="6" max="6" width="27.28515625" customWidth="1"/>
    <col min="7" max="7" width="23.42578125" customWidth="1"/>
    <col min="8" max="8" width="23.85546875" customWidth="1"/>
  </cols>
  <sheetData>
    <row r="1" spans="1:6" s="13" customFormat="1" ht="20.100000000000001" customHeight="1" x14ac:dyDescent="0.3">
      <c r="A1" s="13" t="s">
        <v>26</v>
      </c>
      <c r="D1" s="14" t="s">
        <v>9</v>
      </c>
    </row>
    <row r="2" spans="1:6" s="13" customFormat="1" ht="20.100000000000001" customHeight="1" x14ac:dyDescent="0.3">
      <c r="C2" s="14"/>
    </row>
    <row r="3" spans="1:6" ht="20.100000000000001" customHeight="1" x14ac:dyDescent="0.25">
      <c r="E3" s="10"/>
    </row>
    <row r="4" spans="1:6" ht="20.100000000000001" customHeight="1" x14ac:dyDescent="0.2">
      <c r="A4" t="s">
        <v>29</v>
      </c>
      <c r="D4" t="s">
        <v>34</v>
      </c>
    </row>
    <row r="5" spans="1:6" ht="20.100000000000001" customHeight="1" x14ac:dyDescent="0.25">
      <c r="A5" s="1" t="s">
        <v>30</v>
      </c>
      <c r="D5" s="1" t="s">
        <v>116</v>
      </c>
    </row>
    <row r="6" spans="1:6" ht="20.100000000000001" customHeight="1" x14ac:dyDescent="0.2">
      <c r="A6" t="s">
        <v>3</v>
      </c>
      <c r="D6" t="s">
        <v>117</v>
      </c>
    </row>
    <row r="7" spans="1:6" ht="20.100000000000001" customHeight="1" x14ac:dyDescent="0.2">
      <c r="A7" t="s">
        <v>4</v>
      </c>
      <c r="D7" t="s">
        <v>4</v>
      </c>
    </row>
    <row r="8" spans="1:6" ht="20.100000000000001" customHeight="1" x14ac:dyDescent="0.2">
      <c r="A8" t="s">
        <v>31</v>
      </c>
      <c r="D8" t="s">
        <v>118</v>
      </c>
    </row>
    <row r="9" spans="1:6" ht="20.100000000000001" customHeight="1" x14ac:dyDescent="0.2"/>
    <row r="10" spans="1:6" ht="20.100000000000001" customHeight="1" x14ac:dyDescent="0.2">
      <c r="A10" t="s">
        <v>32</v>
      </c>
      <c r="D10" t="s">
        <v>119</v>
      </c>
    </row>
    <row r="11" spans="1:6" ht="20.100000000000001" customHeight="1" x14ac:dyDescent="0.2">
      <c r="A11" t="s">
        <v>16</v>
      </c>
      <c r="D11" t="s">
        <v>120</v>
      </c>
    </row>
    <row r="12" spans="1:6" ht="20.100000000000001" customHeight="1" x14ac:dyDescent="0.2">
      <c r="A12" t="s">
        <v>33</v>
      </c>
      <c r="D12" t="s">
        <v>121</v>
      </c>
    </row>
    <row r="13" spans="1:6" ht="20.100000000000001" customHeight="1" x14ac:dyDescent="0.2"/>
    <row r="14" spans="1:6" ht="20.100000000000001" customHeight="1" x14ac:dyDescent="0.2"/>
    <row r="15" spans="1:6" ht="20.100000000000001" customHeight="1" x14ac:dyDescent="0.25">
      <c r="A15" s="12" t="s">
        <v>5</v>
      </c>
      <c r="B15" s="29">
        <v>36982</v>
      </c>
      <c r="D15" s="15" t="s">
        <v>6</v>
      </c>
      <c r="E15" s="28">
        <v>36982</v>
      </c>
      <c r="F15" s="9"/>
    </row>
    <row r="16" spans="1:6" ht="20.100000000000001" customHeight="1" x14ac:dyDescent="0.25">
      <c r="A16" s="12"/>
      <c r="B16" s="16"/>
      <c r="D16" s="26" t="s">
        <v>15</v>
      </c>
      <c r="E16" s="17"/>
      <c r="F16" s="9"/>
    </row>
    <row r="17" spans="1:7" ht="20.100000000000001" customHeight="1" x14ac:dyDescent="0.25">
      <c r="A17" s="12" t="s">
        <v>0</v>
      </c>
      <c r="B17" s="27">
        <v>96023736</v>
      </c>
      <c r="D17" s="9"/>
    </row>
    <row r="18" spans="1:7" ht="20.100000000000001" customHeight="1" x14ac:dyDescent="0.2">
      <c r="B18" s="2"/>
      <c r="C18" s="2"/>
      <c r="D18" s="9"/>
    </row>
    <row r="19" spans="1:7" ht="20.100000000000001" customHeight="1" x14ac:dyDescent="0.25">
      <c r="A19" s="12"/>
    </row>
    <row r="20" spans="1:7" ht="20.100000000000001" customHeight="1" x14ac:dyDescent="0.25">
      <c r="A20" s="12"/>
      <c r="C20" s="19" t="s">
        <v>13</v>
      </c>
      <c r="D20" s="35">
        <v>0.95499999999999996</v>
      </c>
      <c r="E20" t="s">
        <v>28</v>
      </c>
    </row>
    <row r="21" spans="1:7" ht="20.100000000000001" customHeight="1" x14ac:dyDescent="0.25">
      <c r="A21" s="12" t="s">
        <v>8</v>
      </c>
    </row>
    <row r="22" spans="1:7" ht="20.100000000000001" customHeight="1" thickBot="1" x14ac:dyDescent="0.25"/>
    <row r="23" spans="1:7" ht="20.100000000000001" customHeight="1" thickBot="1" x14ac:dyDescent="0.25">
      <c r="B23" s="3" t="s">
        <v>1</v>
      </c>
      <c r="C23" s="4" t="s">
        <v>7</v>
      </c>
      <c r="D23" s="4" t="s">
        <v>10</v>
      </c>
      <c r="E23" s="4" t="s">
        <v>11</v>
      </c>
      <c r="F23" s="20" t="s">
        <v>12</v>
      </c>
      <c r="G23" s="20" t="s">
        <v>14</v>
      </c>
    </row>
    <row r="24" spans="1:7" ht="20.100000000000001" customHeight="1" thickBot="1" x14ac:dyDescent="0.3">
      <c r="B24" s="18"/>
      <c r="C24" s="5"/>
      <c r="D24" s="25"/>
      <c r="E24" s="21"/>
      <c r="F24" s="84"/>
      <c r="G24" s="84"/>
    </row>
    <row r="25" spans="1:7" ht="20.100000000000001" customHeight="1" x14ac:dyDescent="0.25">
      <c r="B25" s="11" t="s">
        <v>122</v>
      </c>
      <c r="C25" s="5" t="s">
        <v>123</v>
      </c>
      <c r="D25" s="25">
        <v>15800</v>
      </c>
      <c r="E25" s="38">
        <f>+D25*$D$20</f>
        <v>15089</v>
      </c>
      <c r="F25" s="34">
        <v>30</v>
      </c>
      <c r="G25" s="32">
        <f>+F25*E25</f>
        <v>452670</v>
      </c>
    </row>
    <row r="26" spans="1:7" ht="20.100000000000001" customHeight="1" x14ac:dyDescent="0.25">
      <c r="B26" s="41"/>
      <c r="C26" s="5"/>
      <c r="D26" s="25"/>
      <c r="E26" s="21"/>
      <c r="F26" s="23"/>
      <c r="G26" s="23"/>
    </row>
    <row r="27" spans="1:7" ht="20.100000000000001" customHeight="1" x14ac:dyDescent="0.25">
      <c r="B27" s="11"/>
      <c r="C27" s="5"/>
      <c r="D27" s="25"/>
      <c r="E27" s="21"/>
      <c r="F27" s="23"/>
      <c r="G27" s="23"/>
    </row>
    <row r="28" spans="1:7" ht="20.100000000000001" customHeight="1" x14ac:dyDescent="0.25">
      <c r="B28" s="41"/>
      <c r="C28" s="5"/>
      <c r="D28" s="25"/>
      <c r="E28" s="21"/>
      <c r="F28" s="23"/>
      <c r="G28" s="23"/>
    </row>
    <row r="29" spans="1:7" ht="20.100000000000001" customHeight="1" x14ac:dyDescent="0.25">
      <c r="B29" s="41"/>
      <c r="C29" s="5"/>
      <c r="D29" s="25"/>
      <c r="E29" s="21"/>
      <c r="F29" s="23"/>
      <c r="G29" s="23"/>
    </row>
    <row r="30" spans="1:7" ht="20.100000000000001" customHeight="1" x14ac:dyDescent="0.25">
      <c r="B30" s="11"/>
      <c r="C30" s="5"/>
      <c r="D30" s="25"/>
      <c r="E30" s="21"/>
      <c r="F30" s="23"/>
      <c r="G30" s="23"/>
    </row>
    <row r="31" spans="1:7" ht="20.100000000000001" customHeight="1" x14ac:dyDescent="0.25">
      <c r="B31" s="41"/>
      <c r="C31" s="5"/>
      <c r="D31" s="25"/>
      <c r="E31" s="21"/>
      <c r="F31" s="23"/>
      <c r="G31" s="23"/>
    </row>
    <row r="32" spans="1:7" ht="20.100000000000001" customHeight="1" x14ac:dyDescent="0.25">
      <c r="B32" s="41"/>
      <c r="C32" s="5"/>
      <c r="D32" s="25"/>
      <c r="E32" s="21"/>
      <c r="F32" s="23"/>
      <c r="G32" s="23"/>
    </row>
    <row r="33" spans="2:7" ht="20.100000000000001" customHeight="1" x14ac:dyDescent="0.25">
      <c r="B33" s="11"/>
      <c r="C33" s="5"/>
      <c r="D33" s="25"/>
      <c r="E33" s="21"/>
      <c r="F33" s="23"/>
      <c r="G33" s="23"/>
    </row>
    <row r="34" spans="2:7" ht="20.100000000000001" customHeight="1" thickBot="1" x14ac:dyDescent="0.25">
      <c r="B34" s="6"/>
      <c r="C34" s="7"/>
      <c r="D34" s="7"/>
      <c r="E34" s="22"/>
      <c r="F34" s="24"/>
      <c r="G34" s="24"/>
    </row>
    <row r="35" spans="2:7" ht="20.100000000000001" customHeight="1" thickBot="1" x14ac:dyDescent="0.25">
      <c r="B35" s="2"/>
      <c r="C35" s="2"/>
      <c r="D35" s="2"/>
      <c r="E35" s="2"/>
    </row>
    <row r="36" spans="2:7" ht="20.100000000000001" customHeight="1" thickBot="1" x14ac:dyDescent="0.25">
      <c r="B36" s="2" t="s">
        <v>2</v>
      </c>
      <c r="C36" s="9"/>
      <c r="D36" s="8">
        <f>SUM(D24:D34)</f>
        <v>15800</v>
      </c>
      <c r="E36" s="8">
        <f>SUM(E24:E34)</f>
        <v>15089</v>
      </c>
      <c r="F36" s="8"/>
      <c r="G36" s="8">
        <f>SUM(G24:G34)</f>
        <v>452670</v>
      </c>
    </row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8"/>
  <sheetViews>
    <sheetView topLeftCell="A25" workbookViewId="0">
      <selection activeCell="C4" sqref="C4"/>
    </sheetView>
  </sheetViews>
  <sheetFormatPr defaultRowHeight="12.75" x14ac:dyDescent="0.2"/>
  <cols>
    <col min="1" max="1" width="13.7109375" customWidth="1"/>
    <col min="2" max="2" width="16.5703125" customWidth="1"/>
    <col min="3" max="3" width="28.140625" customWidth="1"/>
    <col min="4" max="4" width="31.42578125" customWidth="1"/>
    <col min="5" max="5" width="29.7109375" style="65" customWidth="1"/>
    <col min="6" max="6" width="27.28515625" customWidth="1"/>
    <col min="7" max="7" width="23.42578125" style="65" customWidth="1"/>
    <col min="8" max="8" width="23.85546875" customWidth="1"/>
  </cols>
  <sheetData>
    <row r="1" spans="1:7" s="13" customFormat="1" ht="20.100000000000001" customHeight="1" x14ac:dyDescent="0.3">
      <c r="A1" s="13" t="s">
        <v>26</v>
      </c>
      <c r="D1" s="14" t="s">
        <v>9</v>
      </c>
      <c r="E1" s="63"/>
      <c r="G1" s="63"/>
    </row>
    <row r="2" spans="1:7" s="13" customFormat="1" ht="20.100000000000001" customHeight="1" x14ac:dyDescent="0.3">
      <c r="C2" s="14"/>
      <c r="E2" s="63"/>
      <c r="G2" s="63"/>
    </row>
    <row r="3" spans="1:7" ht="20.100000000000001" customHeight="1" x14ac:dyDescent="0.25">
      <c r="E3" s="64"/>
    </row>
    <row r="4" spans="1:7" ht="20.100000000000001" customHeight="1" x14ac:dyDescent="0.2">
      <c r="A4" t="s">
        <v>29</v>
      </c>
      <c r="D4" t="s">
        <v>34</v>
      </c>
    </row>
    <row r="5" spans="1:7" ht="20.100000000000001" customHeight="1" x14ac:dyDescent="0.25">
      <c r="A5" s="1" t="s">
        <v>30</v>
      </c>
      <c r="D5" s="1" t="s">
        <v>87</v>
      </c>
    </row>
    <row r="6" spans="1:7" ht="20.100000000000001" customHeight="1" x14ac:dyDescent="0.2">
      <c r="A6" t="s">
        <v>3</v>
      </c>
      <c r="D6" t="s">
        <v>88</v>
      </c>
    </row>
    <row r="7" spans="1:7" ht="20.100000000000001" customHeight="1" x14ac:dyDescent="0.2">
      <c r="A7" t="s">
        <v>4</v>
      </c>
      <c r="D7" t="s">
        <v>89</v>
      </c>
    </row>
    <row r="8" spans="1:7" ht="20.100000000000001" customHeight="1" x14ac:dyDescent="0.2">
      <c r="A8" t="s">
        <v>31</v>
      </c>
      <c r="D8" t="s">
        <v>90</v>
      </c>
    </row>
    <row r="9" spans="1:7" ht="20.100000000000001" customHeight="1" x14ac:dyDescent="0.2"/>
    <row r="10" spans="1:7" ht="20.100000000000001" customHeight="1" x14ac:dyDescent="0.2">
      <c r="A10" t="s">
        <v>32</v>
      </c>
      <c r="D10" t="s">
        <v>91</v>
      </c>
    </row>
    <row r="11" spans="1:7" ht="20.100000000000001" customHeight="1" x14ac:dyDescent="0.2">
      <c r="A11" t="s">
        <v>16</v>
      </c>
      <c r="D11" t="s">
        <v>92</v>
      </c>
    </row>
    <row r="12" spans="1:7" ht="20.100000000000001" customHeight="1" x14ac:dyDescent="0.2">
      <c r="A12" t="s">
        <v>33</v>
      </c>
      <c r="D12" t="s">
        <v>93</v>
      </c>
    </row>
    <row r="13" spans="1:7" ht="20.100000000000001" customHeight="1" x14ac:dyDescent="0.2"/>
    <row r="14" spans="1:7" ht="20.100000000000001" customHeight="1" x14ac:dyDescent="0.2"/>
    <row r="15" spans="1:7" ht="20.100000000000001" customHeight="1" x14ac:dyDescent="0.25">
      <c r="A15" s="12" t="s">
        <v>5</v>
      </c>
      <c r="B15" s="29">
        <v>36982</v>
      </c>
      <c r="D15" s="15" t="s">
        <v>6</v>
      </c>
      <c r="E15" s="66">
        <v>36982</v>
      </c>
      <c r="F15" s="9"/>
    </row>
    <row r="16" spans="1:7" ht="20.100000000000001" customHeight="1" x14ac:dyDescent="0.25">
      <c r="A16" s="12"/>
      <c r="B16" s="16"/>
      <c r="D16" s="26" t="s">
        <v>15</v>
      </c>
      <c r="E16" s="67"/>
      <c r="F16" s="9"/>
    </row>
    <row r="17" spans="1:7" ht="20.100000000000001" customHeight="1" x14ac:dyDescent="0.25">
      <c r="A17" s="12" t="s">
        <v>0</v>
      </c>
      <c r="B17" s="27">
        <v>96023720</v>
      </c>
      <c r="D17" s="9"/>
    </row>
    <row r="18" spans="1:7" ht="20.100000000000001" customHeight="1" x14ac:dyDescent="0.2">
      <c r="B18" s="2"/>
      <c r="C18" s="2"/>
      <c r="D18" s="9"/>
    </row>
    <row r="19" spans="1:7" ht="20.100000000000001" customHeight="1" x14ac:dyDescent="0.25">
      <c r="A19" s="12"/>
      <c r="C19" s="19" t="s">
        <v>94</v>
      </c>
      <c r="D19" s="35">
        <v>0.94020000000000004</v>
      </c>
      <c r="E19" s="65" t="s">
        <v>28</v>
      </c>
    </row>
    <row r="20" spans="1:7" ht="20.100000000000001" customHeight="1" x14ac:dyDescent="0.25">
      <c r="A20" s="12"/>
      <c r="C20" s="19" t="s">
        <v>95</v>
      </c>
      <c r="D20" s="35">
        <v>0.9607</v>
      </c>
      <c r="E20" s="65" t="s">
        <v>28</v>
      </c>
    </row>
    <row r="21" spans="1:7" ht="20.100000000000001" customHeight="1" x14ac:dyDescent="0.25">
      <c r="A21" s="12" t="s">
        <v>8</v>
      </c>
    </row>
    <row r="22" spans="1:7" ht="20.100000000000001" customHeight="1" thickBot="1" x14ac:dyDescent="0.25"/>
    <row r="23" spans="1:7" ht="20.100000000000001" customHeight="1" thickBot="1" x14ac:dyDescent="0.25">
      <c r="B23" s="3" t="s">
        <v>1</v>
      </c>
      <c r="C23" s="4" t="s">
        <v>7</v>
      </c>
      <c r="D23" s="4" t="s">
        <v>10</v>
      </c>
      <c r="E23" s="68" t="s">
        <v>11</v>
      </c>
      <c r="F23" s="20" t="s">
        <v>12</v>
      </c>
      <c r="G23" s="69" t="s">
        <v>14</v>
      </c>
    </row>
    <row r="24" spans="1:7" ht="20.100000000000001" customHeight="1" x14ac:dyDescent="0.25">
      <c r="B24" s="18" t="s">
        <v>96</v>
      </c>
      <c r="C24" s="5" t="s">
        <v>97</v>
      </c>
      <c r="D24" s="70">
        <v>0</v>
      </c>
      <c r="E24" s="71">
        <f>+D24*D20</f>
        <v>0</v>
      </c>
      <c r="F24" s="72">
        <v>31</v>
      </c>
      <c r="G24" s="73">
        <f>+F24*E24</f>
        <v>0</v>
      </c>
    </row>
    <row r="25" spans="1:7" ht="20.100000000000001" customHeight="1" x14ac:dyDescent="0.25">
      <c r="B25" s="11"/>
      <c r="C25" s="5" t="s">
        <v>98</v>
      </c>
      <c r="D25" s="70"/>
      <c r="E25" s="71"/>
      <c r="F25" s="74"/>
      <c r="G25" s="75"/>
    </row>
    <row r="26" spans="1:7" ht="20.100000000000001" customHeight="1" x14ac:dyDescent="0.25">
      <c r="B26" s="41"/>
      <c r="C26" s="5"/>
      <c r="D26" s="70"/>
      <c r="E26" s="71"/>
      <c r="F26" s="74"/>
      <c r="G26" s="75"/>
    </row>
    <row r="27" spans="1:7" ht="20.100000000000001" customHeight="1" x14ac:dyDescent="0.25">
      <c r="B27" s="11" t="s">
        <v>99</v>
      </c>
      <c r="C27" s="5" t="s">
        <v>100</v>
      </c>
      <c r="D27" s="30">
        <v>0</v>
      </c>
      <c r="E27" s="71">
        <f>+D27*D20</f>
        <v>0</v>
      </c>
      <c r="F27" s="76">
        <f>+F24</f>
        <v>31</v>
      </c>
      <c r="G27" s="40">
        <f>+F27*E27</f>
        <v>0</v>
      </c>
    </row>
    <row r="28" spans="1:7" ht="20.100000000000001" customHeight="1" x14ac:dyDescent="0.25">
      <c r="B28" s="41"/>
      <c r="C28" s="5" t="s">
        <v>101</v>
      </c>
      <c r="D28" s="30"/>
      <c r="E28" s="38"/>
      <c r="F28" s="77"/>
      <c r="G28" s="40"/>
    </row>
    <row r="29" spans="1:7" ht="20.100000000000001" customHeight="1" x14ac:dyDescent="0.25">
      <c r="B29" s="11" t="s">
        <v>102</v>
      </c>
      <c r="C29" s="5" t="s">
        <v>103</v>
      </c>
      <c r="D29" s="30">
        <v>0</v>
      </c>
      <c r="E29" s="71">
        <f>+D29*D20</f>
        <v>0</v>
      </c>
      <c r="F29" s="76">
        <f>+F24</f>
        <v>31</v>
      </c>
      <c r="G29" s="40">
        <f>+F29*E29</f>
        <v>0</v>
      </c>
    </row>
    <row r="30" spans="1:7" ht="20.100000000000001" customHeight="1" x14ac:dyDescent="0.25">
      <c r="B30" s="41"/>
      <c r="C30" s="5" t="s">
        <v>104</v>
      </c>
      <c r="D30" s="30"/>
      <c r="E30" s="38"/>
      <c r="F30" s="77"/>
      <c r="G30" s="40"/>
    </row>
    <row r="31" spans="1:7" ht="20.100000000000001" customHeight="1" x14ac:dyDescent="0.25">
      <c r="B31" s="11" t="s">
        <v>105</v>
      </c>
      <c r="C31" s="5" t="s">
        <v>106</v>
      </c>
      <c r="D31" s="30">
        <v>0</v>
      </c>
      <c r="E31" s="71">
        <f>+D31*D20</f>
        <v>0</v>
      </c>
      <c r="F31" s="76">
        <f>+F24</f>
        <v>31</v>
      </c>
      <c r="G31" s="40">
        <f>+F31*E31</f>
        <v>0</v>
      </c>
    </row>
    <row r="32" spans="1:7" ht="20.100000000000001" customHeight="1" x14ac:dyDescent="0.25">
      <c r="B32" s="57"/>
      <c r="C32" s="5" t="s">
        <v>107</v>
      </c>
      <c r="D32" s="59"/>
      <c r="E32" s="60"/>
      <c r="F32" s="78"/>
      <c r="G32" s="79"/>
    </row>
    <row r="33" spans="2:7" ht="20.100000000000001" customHeight="1" x14ac:dyDescent="0.25">
      <c r="B33" s="80">
        <v>814022</v>
      </c>
      <c r="C33" s="81" t="s">
        <v>108</v>
      </c>
      <c r="D33" s="30">
        <v>0</v>
      </c>
      <c r="E33" s="71">
        <f>+D33*D19</f>
        <v>0</v>
      </c>
      <c r="F33" s="76">
        <f>+F24</f>
        <v>31</v>
      </c>
      <c r="G33" s="40">
        <f>+F33*E33</f>
        <v>0</v>
      </c>
    </row>
    <row r="34" spans="2:7" ht="20.100000000000001" customHeight="1" x14ac:dyDescent="0.25">
      <c r="B34" s="80"/>
      <c r="C34" s="5" t="s">
        <v>109</v>
      </c>
      <c r="D34" s="59"/>
      <c r="E34" s="82"/>
      <c r="F34" s="78"/>
      <c r="G34" s="79"/>
    </row>
    <row r="35" spans="2:7" ht="20.100000000000001" customHeight="1" x14ac:dyDescent="0.25">
      <c r="B35" s="80">
        <v>814023</v>
      </c>
      <c r="C35" s="81" t="s">
        <v>110</v>
      </c>
      <c r="D35" s="30">
        <v>0</v>
      </c>
      <c r="E35" s="71">
        <f>+D35*D19</f>
        <v>0</v>
      </c>
      <c r="F35" s="76">
        <f>+F24</f>
        <v>31</v>
      </c>
      <c r="G35" s="40">
        <f>+F35*E35</f>
        <v>0</v>
      </c>
    </row>
    <row r="36" spans="2:7" ht="20.100000000000001" customHeight="1" x14ac:dyDescent="0.25">
      <c r="B36" s="80"/>
      <c r="C36" s="5" t="s">
        <v>111</v>
      </c>
      <c r="D36" s="59"/>
      <c r="E36" s="82"/>
      <c r="F36" s="78"/>
      <c r="G36" s="79"/>
    </row>
    <row r="37" spans="2:7" ht="20.100000000000001" customHeight="1" x14ac:dyDescent="0.25">
      <c r="B37" s="80">
        <v>814025</v>
      </c>
      <c r="C37" s="81" t="s">
        <v>112</v>
      </c>
      <c r="D37" s="30">
        <v>0</v>
      </c>
      <c r="E37" s="71">
        <f>+D37*D19</f>
        <v>0</v>
      </c>
      <c r="F37" s="76">
        <f>+F24</f>
        <v>31</v>
      </c>
      <c r="G37" s="40">
        <f>+F37*E37</f>
        <v>0</v>
      </c>
    </row>
    <row r="38" spans="2:7" ht="20.100000000000001" customHeight="1" x14ac:dyDescent="0.25">
      <c r="B38" s="80"/>
      <c r="C38" s="5" t="s">
        <v>113</v>
      </c>
      <c r="D38" s="59"/>
      <c r="E38" s="82"/>
      <c r="F38" s="78"/>
      <c r="G38" s="79"/>
    </row>
    <row r="39" spans="2:7" ht="20.100000000000001" customHeight="1" x14ac:dyDescent="0.25">
      <c r="B39" s="80">
        <v>814026</v>
      </c>
      <c r="C39" s="81" t="s">
        <v>114</v>
      </c>
      <c r="D39" s="59"/>
      <c r="E39" s="60"/>
      <c r="F39" s="78"/>
      <c r="G39" s="79"/>
    </row>
    <row r="40" spans="2:7" ht="20.100000000000001" customHeight="1" x14ac:dyDescent="0.25">
      <c r="B40" s="168"/>
      <c r="C40" s="169" t="s">
        <v>115</v>
      </c>
      <c r="D40" s="167">
        <v>0</v>
      </c>
      <c r="E40" s="71">
        <f>+D40*D19</f>
        <v>0</v>
      </c>
      <c r="F40" s="76">
        <f>+F24</f>
        <v>31</v>
      </c>
      <c r="G40" s="40">
        <f>+F40*E40</f>
        <v>0</v>
      </c>
    </row>
    <row r="41" spans="2:7" ht="20.100000000000001" customHeight="1" x14ac:dyDescent="0.25">
      <c r="B41" s="172"/>
      <c r="C41" s="174" t="s">
        <v>166</v>
      </c>
      <c r="D41" s="175">
        <v>22000</v>
      </c>
      <c r="E41" s="176">
        <f>+D41*D19</f>
        <v>20684.400000000001</v>
      </c>
      <c r="F41" s="173"/>
      <c r="G41" s="79"/>
    </row>
    <row r="42" spans="2:7" ht="20.100000000000001" customHeight="1" x14ac:dyDescent="0.25">
      <c r="B42" s="172"/>
      <c r="C42" s="174"/>
      <c r="D42" s="175"/>
      <c r="E42" s="176"/>
      <c r="F42" s="173"/>
      <c r="G42" s="79"/>
    </row>
    <row r="43" spans="2:7" ht="20.100000000000001" customHeight="1" thickBot="1" x14ac:dyDescent="0.3">
      <c r="B43" s="170"/>
      <c r="C43" s="171" t="s">
        <v>167</v>
      </c>
      <c r="D43" s="163">
        <v>10500</v>
      </c>
      <c r="E43" s="164">
        <f>+D43*D20</f>
        <v>10087.35</v>
      </c>
      <c r="F43" s="83"/>
      <c r="G43" s="43"/>
    </row>
    <row r="44" spans="2:7" ht="20.100000000000001" customHeight="1" thickBot="1" x14ac:dyDescent="0.25">
      <c r="B44" s="2"/>
      <c r="C44" s="2"/>
      <c r="D44" s="44"/>
      <c r="E44" s="44"/>
      <c r="F44" s="45"/>
      <c r="G44" s="45"/>
    </row>
    <row r="45" spans="2:7" ht="20.100000000000001" customHeight="1" thickBot="1" x14ac:dyDescent="0.25">
      <c r="B45" s="2" t="s">
        <v>2</v>
      </c>
      <c r="C45" s="9"/>
      <c r="D45" s="31">
        <f>SUM(D24:D43)</f>
        <v>32500</v>
      </c>
      <c r="E45" s="31">
        <f>SUM(E24:E43)</f>
        <v>30771.75</v>
      </c>
      <c r="F45" s="31"/>
      <c r="G45" s="31">
        <f>SUM(G24:G43)</f>
        <v>0</v>
      </c>
    </row>
    <row r="48" spans="2:7" x14ac:dyDescent="0.2">
      <c r="B48" t="s">
        <v>168</v>
      </c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topLeftCell="A7" workbookViewId="0">
      <selection activeCell="E33" sqref="E33"/>
    </sheetView>
  </sheetViews>
  <sheetFormatPr defaultRowHeight="12.75" x14ac:dyDescent="0.2"/>
  <cols>
    <col min="1" max="1" width="13.7109375" customWidth="1"/>
    <col min="2" max="2" width="16.5703125" customWidth="1"/>
    <col min="3" max="3" width="28.140625" customWidth="1"/>
    <col min="4" max="4" width="31.42578125" customWidth="1"/>
    <col min="5" max="5" width="29.7109375" customWidth="1"/>
    <col min="6" max="6" width="23" customWidth="1"/>
    <col min="7" max="7" width="23.42578125" customWidth="1"/>
    <col min="8" max="8" width="23.85546875" customWidth="1"/>
  </cols>
  <sheetData>
    <row r="1" spans="1:7" s="13" customFormat="1" ht="20.100000000000001" customHeight="1" x14ac:dyDescent="0.3">
      <c r="A1" s="13" t="s">
        <v>26</v>
      </c>
      <c r="D1" s="14" t="s">
        <v>9</v>
      </c>
    </row>
    <row r="2" spans="1:7" s="13" customFormat="1" ht="15" customHeight="1" x14ac:dyDescent="0.3">
      <c r="C2" s="14"/>
    </row>
    <row r="3" spans="1:7" ht="15" customHeight="1" x14ac:dyDescent="0.25">
      <c r="E3" s="10"/>
    </row>
    <row r="4" spans="1:7" ht="15" customHeight="1" x14ac:dyDescent="0.2">
      <c r="A4" t="s">
        <v>29</v>
      </c>
      <c r="E4" t="s">
        <v>34</v>
      </c>
    </row>
    <row r="5" spans="1:7" ht="15" customHeight="1" x14ac:dyDescent="0.25">
      <c r="A5" s="1" t="s">
        <v>30</v>
      </c>
      <c r="E5" s="1" t="s">
        <v>63</v>
      </c>
      <c r="G5" s="1"/>
    </row>
    <row r="6" spans="1:7" ht="15" customHeight="1" x14ac:dyDescent="0.2">
      <c r="A6" t="s">
        <v>3</v>
      </c>
      <c r="E6" t="s">
        <v>64</v>
      </c>
    </row>
    <row r="7" spans="1:7" ht="15" customHeight="1" x14ac:dyDescent="0.2">
      <c r="A7" t="s">
        <v>4</v>
      </c>
      <c r="E7" t="s">
        <v>65</v>
      </c>
    </row>
    <row r="8" spans="1:7" ht="15" customHeight="1" x14ac:dyDescent="0.2">
      <c r="A8" t="s">
        <v>31</v>
      </c>
      <c r="E8" t="s">
        <v>66</v>
      </c>
    </row>
    <row r="9" spans="1:7" ht="15" customHeight="1" x14ac:dyDescent="0.2"/>
    <row r="10" spans="1:7" ht="15" customHeight="1" x14ac:dyDescent="0.2">
      <c r="A10" t="s">
        <v>32</v>
      </c>
      <c r="E10" t="s">
        <v>67</v>
      </c>
    </row>
    <row r="11" spans="1:7" ht="15" customHeight="1" x14ac:dyDescent="0.2">
      <c r="A11" t="s">
        <v>16</v>
      </c>
      <c r="E11" t="s">
        <v>68</v>
      </c>
    </row>
    <row r="12" spans="1:7" ht="15" customHeight="1" x14ac:dyDescent="0.2">
      <c r="A12" t="s">
        <v>33</v>
      </c>
      <c r="E12" t="s">
        <v>69</v>
      </c>
    </row>
    <row r="13" spans="1:7" ht="15" customHeight="1" x14ac:dyDescent="0.2"/>
    <row r="14" spans="1:7" ht="15" customHeight="1" x14ac:dyDescent="0.2"/>
    <row r="15" spans="1:7" ht="15" customHeight="1" x14ac:dyDescent="0.25">
      <c r="A15" s="12" t="s">
        <v>5</v>
      </c>
      <c r="B15" s="29">
        <v>36982</v>
      </c>
      <c r="F15" s="15" t="s">
        <v>6</v>
      </c>
      <c r="G15" s="28">
        <v>36982</v>
      </c>
    </row>
    <row r="16" spans="1:7" ht="15" customHeight="1" x14ac:dyDescent="0.25">
      <c r="A16" s="12"/>
      <c r="B16" s="16"/>
      <c r="F16" s="26" t="s">
        <v>15</v>
      </c>
      <c r="G16" s="17"/>
    </row>
    <row r="17" spans="1:7" ht="15" customHeight="1" x14ac:dyDescent="0.25">
      <c r="A17" s="12" t="s">
        <v>0</v>
      </c>
      <c r="B17" s="27">
        <v>96028454</v>
      </c>
      <c r="D17" s="9"/>
    </row>
    <row r="18" spans="1:7" ht="15" customHeight="1" x14ac:dyDescent="0.2">
      <c r="B18" s="2"/>
      <c r="C18" s="2"/>
      <c r="D18" s="9"/>
    </row>
    <row r="19" spans="1:7" ht="15" customHeight="1" x14ac:dyDescent="0.2">
      <c r="B19" s="2"/>
      <c r="C19" s="2"/>
      <c r="D19" s="9"/>
    </row>
    <row r="20" spans="1:7" ht="15" customHeight="1" x14ac:dyDescent="0.2">
      <c r="B20" s="2"/>
      <c r="C20" s="2"/>
      <c r="D20" s="9"/>
    </row>
    <row r="21" spans="1:7" ht="15" customHeight="1" x14ac:dyDescent="0.2">
      <c r="B21" s="2"/>
      <c r="C21" s="2"/>
      <c r="D21" s="9"/>
    </row>
    <row r="22" spans="1:7" ht="15" customHeight="1" x14ac:dyDescent="0.2">
      <c r="B22" s="2"/>
      <c r="C22" s="2"/>
      <c r="D22" s="9"/>
    </row>
    <row r="23" spans="1:7" ht="15" customHeight="1" x14ac:dyDescent="0.25">
      <c r="A23" s="12"/>
      <c r="C23" s="19" t="s">
        <v>70</v>
      </c>
      <c r="D23" s="35">
        <v>0.94299999999999995</v>
      </c>
      <c r="E23" t="s">
        <v>28</v>
      </c>
    </row>
    <row r="24" spans="1:7" ht="15" customHeight="1" x14ac:dyDescent="0.25">
      <c r="A24" s="12"/>
      <c r="C24" s="19" t="s">
        <v>71</v>
      </c>
      <c r="D24" s="35">
        <v>0.94</v>
      </c>
      <c r="E24" t="s">
        <v>28</v>
      </c>
    </row>
    <row r="25" spans="1:7" ht="15" customHeight="1" x14ac:dyDescent="0.25">
      <c r="A25" s="12" t="s">
        <v>8</v>
      </c>
      <c r="C25" s="19" t="s">
        <v>72</v>
      </c>
      <c r="D25">
        <v>0.96899999999999997</v>
      </c>
    </row>
    <row r="26" spans="1:7" ht="15" customHeight="1" thickBot="1" x14ac:dyDescent="0.25"/>
    <row r="27" spans="1:7" ht="15" customHeight="1" thickBot="1" x14ac:dyDescent="0.25">
      <c r="B27" s="3" t="s">
        <v>1</v>
      </c>
      <c r="C27" s="4" t="s">
        <v>7</v>
      </c>
      <c r="D27" s="4" t="s">
        <v>10</v>
      </c>
      <c r="E27" s="4" t="s">
        <v>11</v>
      </c>
      <c r="F27" s="20" t="s">
        <v>12</v>
      </c>
      <c r="G27" s="20" t="s">
        <v>14</v>
      </c>
    </row>
    <row r="28" spans="1:7" ht="15" customHeight="1" x14ac:dyDescent="0.2">
      <c r="B28" s="49"/>
      <c r="C28" s="50"/>
      <c r="D28" s="50"/>
      <c r="E28" s="51"/>
      <c r="F28" s="52"/>
      <c r="G28" s="52"/>
    </row>
    <row r="29" spans="1:7" ht="15" customHeight="1" x14ac:dyDescent="0.25">
      <c r="B29" s="18" t="s">
        <v>73</v>
      </c>
      <c r="C29" s="5" t="s">
        <v>74</v>
      </c>
      <c r="D29" s="53">
        <v>0</v>
      </c>
      <c r="E29" s="54">
        <v>0</v>
      </c>
      <c r="F29" s="55"/>
      <c r="G29" s="56">
        <f>+F29*E29</f>
        <v>0</v>
      </c>
    </row>
    <row r="30" spans="1:7" ht="15" customHeight="1" x14ac:dyDescent="0.25">
      <c r="B30" s="11"/>
      <c r="C30" s="5" t="s">
        <v>75</v>
      </c>
      <c r="D30" s="30"/>
      <c r="E30" s="38"/>
      <c r="F30" s="23"/>
      <c r="G30" s="23"/>
    </row>
    <row r="31" spans="1:7" ht="15" customHeight="1" x14ac:dyDescent="0.25">
      <c r="B31" s="41"/>
      <c r="C31" s="5"/>
      <c r="D31" s="30"/>
      <c r="E31" s="38"/>
      <c r="F31" s="23"/>
      <c r="G31" s="23"/>
    </row>
    <row r="32" spans="1:7" ht="15" customHeight="1" x14ac:dyDescent="0.25">
      <c r="B32" s="18" t="s">
        <v>76</v>
      </c>
      <c r="C32" s="5" t="s">
        <v>77</v>
      </c>
      <c r="D32" s="53">
        <v>0</v>
      </c>
      <c r="E32" s="54">
        <v>0</v>
      </c>
      <c r="F32" s="48"/>
      <c r="G32" s="56">
        <f>+F32*E32</f>
        <v>0</v>
      </c>
    </row>
    <row r="33" spans="2:7" ht="15" customHeight="1" x14ac:dyDescent="0.25">
      <c r="B33" s="11"/>
      <c r="C33" s="5" t="s">
        <v>75</v>
      </c>
      <c r="D33" s="30"/>
      <c r="E33" s="38"/>
      <c r="F33" s="23"/>
      <c r="G33" s="23"/>
    </row>
    <row r="34" spans="2:7" ht="15" customHeight="1" x14ac:dyDescent="0.25">
      <c r="B34" s="11"/>
      <c r="C34" s="5"/>
      <c r="D34" s="30"/>
      <c r="E34" s="38"/>
      <c r="F34" s="23"/>
      <c r="G34" s="23"/>
    </row>
    <row r="35" spans="2:7" ht="15" customHeight="1" x14ac:dyDescent="0.25">
      <c r="B35" s="11"/>
      <c r="C35" s="5" t="s">
        <v>78</v>
      </c>
      <c r="D35" s="53">
        <v>0</v>
      </c>
      <c r="E35" s="54">
        <v>0</v>
      </c>
      <c r="F35" s="48"/>
      <c r="G35" s="56">
        <f>+F35*E35</f>
        <v>0</v>
      </c>
    </row>
    <row r="36" spans="2:7" ht="15" customHeight="1" x14ac:dyDescent="0.25">
      <c r="B36" s="11"/>
      <c r="C36" s="5"/>
      <c r="D36" s="30"/>
      <c r="E36" s="38"/>
      <c r="F36" s="23"/>
      <c r="G36" s="23"/>
    </row>
    <row r="37" spans="2:7" ht="15" customHeight="1" x14ac:dyDescent="0.25">
      <c r="B37" s="18" t="s">
        <v>79</v>
      </c>
      <c r="C37" s="5" t="s">
        <v>80</v>
      </c>
      <c r="D37" s="53">
        <v>0</v>
      </c>
      <c r="E37" s="54">
        <v>0</v>
      </c>
      <c r="F37" s="48"/>
      <c r="G37" s="56">
        <f>+F37*E37</f>
        <v>0</v>
      </c>
    </row>
    <row r="38" spans="2:7" ht="15" customHeight="1" x14ac:dyDescent="0.25">
      <c r="B38" s="11"/>
      <c r="C38" s="5" t="s">
        <v>81</v>
      </c>
      <c r="D38" s="30"/>
      <c r="E38" s="38"/>
      <c r="F38" s="23"/>
      <c r="G38" s="23"/>
    </row>
    <row r="39" spans="2:7" ht="15" customHeight="1" x14ac:dyDescent="0.25">
      <c r="B39" s="57"/>
      <c r="C39" s="58"/>
      <c r="D39" s="59"/>
      <c r="E39" s="60"/>
      <c r="F39" s="61"/>
      <c r="G39" s="61"/>
    </row>
    <row r="40" spans="2:7" ht="15" customHeight="1" x14ac:dyDescent="0.25">
      <c r="B40" s="18" t="s">
        <v>82</v>
      </c>
      <c r="C40" s="5" t="s">
        <v>83</v>
      </c>
      <c r="D40" s="53">
        <v>0</v>
      </c>
      <c r="E40" s="54">
        <v>0</v>
      </c>
      <c r="F40" s="42"/>
      <c r="G40" s="56">
        <f>+F40*E40</f>
        <v>0</v>
      </c>
    </row>
    <row r="41" spans="2:7" ht="15" customHeight="1" x14ac:dyDescent="0.25">
      <c r="B41" s="57"/>
      <c r="C41" s="5" t="s">
        <v>84</v>
      </c>
      <c r="D41" s="59"/>
      <c r="E41" s="60"/>
      <c r="F41" s="61"/>
      <c r="G41" s="61"/>
    </row>
    <row r="42" spans="2:7" ht="15" customHeight="1" x14ac:dyDescent="0.25">
      <c r="B42" s="57"/>
      <c r="C42" s="58"/>
      <c r="D42" s="59"/>
      <c r="E42" s="60"/>
      <c r="F42" s="61"/>
      <c r="G42" s="61"/>
    </row>
    <row r="43" spans="2:7" ht="15" customHeight="1" x14ac:dyDescent="0.25">
      <c r="B43" s="18" t="s">
        <v>85</v>
      </c>
      <c r="C43" s="5" t="s">
        <v>86</v>
      </c>
      <c r="D43" s="53">
        <v>0</v>
      </c>
      <c r="E43" s="54">
        <v>0</v>
      </c>
      <c r="F43" s="42"/>
      <c r="G43" s="56">
        <f>+F43*E43</f>
        <v>0</v>
      </c>
    </row>
    <row r="44" spans="2:7" ht="15" customHeight="1" x14ac:dyDescent="0.25">
      <c r="B44" s="57"/>
      <c r="C44" s="5" t="s">
        <v>84</v>
      </c>
      <c r="D44" s="59"/>
      <c r="E44" s="60"/>
      <c r="F44" s="61"/>
      <c r="G44" s="61"/>
    </row>
    <row r="45" spans="2:7" ht="15" customHeight="1" thickBot="1" x14ac:dyDescent="0.3">
      <c r="B45" s="6"/>
      <c r="C45" s="162" t="s">
        <v>166</v>
      </c>
      <c r="D45" s="163">
        <v>12500</v>
      </c>
      <c r="E45" s="164">
        <f>+D45*0.9352</f>
        <v>11690</v>
      </c>
      <c r="F45" s="166">
        <v>30</v>
      </c>
      <c r="G45" s="165">
        <f>+F45*E45</f>
        <v>350700</v>
      </c>
    </row>
    <row r="46" spans="2:7" ht="15" customHeight="1" thickBot="1" x14ac:dyDescent="0.25">
      <c r="B46" s="2"/>
      <c r="C46" s="2"/>
      <c r="D46" s="44"/>
      <c r="E46" s="44"/>
    </row>
    <row r="47" spans="2:7" ht="15" customHeight="1" thickBot="1" x14ac:dyDescent="0.25">
      <c r="B47" s="2" t="s">
        <v>2</v>
      </c>
      <c r="C47" s="9"/>
      <c r="D47" s="31">
        <f>SUM(D29:D45)</f>
        <v>12500</v>
      </c>
      <c r="E47" s="31">
        <f>SUM(E29:E45)</f>
        <v>11690</v>
      </c>
      <c r="F47" s="8"/>
      <c r="G47" s="31">
        <f>SUM(G29:G45)</f>
        <v>350700</v>
      </c>
    </row>
    <row r="48" spans="2:7" ht="15" customHeight="1" x14ac:dyDescent="0.2">
      <c r="B48" s="2"/>
      <c r="C48" s="9"/>
      <c r="D48" s="9"/>
      <c r="E48" s="9"/>
      <c r="F48" s="9"/>
      <c r="G48" s="9"/>
    </row>
    <row r="49" spans="1:4" ht="15" customHeight="1" x14ac:dyDescent="0.2"/>
    <row r="50" spans="1:4" ht="15" customHeight="1" x14ac:dyDescent="0.25">
      <c r="A50" s="12"/>
    </row>
    <row r="51" spans="1:4" ht="15" customHeight="1" x14ac:dyDescent="0.2"/>
    <row r="52" spans="1:4" ht="15" customHeight="1" x14ac:dyDescent="0.2">
      <c r="A52" s="62"/>
      <c r="C52" s="2"/>
      <c r="D52" s="2"/>
    </row>
    <row r="53" spans="1:4" ht="15" customHeight="1" x14ac:dyDescent="0.2">
      <c r="C53" s="2"/>
      <c r="D53" s="2"/>
    </row>
    <row r="54" spans="1:4" ht="15" customHeight="1" x14ac:dyDescent="0.2">
      <c r="C54" s="2"/>
      <c r="D54" s="2"/>
    </row>
    <row r="55" spans="1:4" ht="15" customHeight="1" x14ac:dyDescent="0.2">
      <c r="A55" s="62"/>
      <c r="C55" s="2"/>
      <c r="D55" s="2"/>
    </row>
    <row r="56" spans="1:4" ht="15" customHeight="1" x14ac:dyDescent="0.2"/>
    <row r="57" spans="1:4" ht="15" customHeight="1" x14ac:dyDescent="0.25">
      <c r="A57" s="12"/>
    </row>
    <row r="58" spans="1:4" ht="15" customHeight="1" x14ac:dyDescent="0.2"/>
    <row r="59" spans="1:4" ht="15" customHeight="1" x14ac:dyDescent="0.2">
      <c r="C59" s="2"/>
      <c r="D59" s="2"/>
    </row>
    <row r="60" spans="1:4" ht="15" customHeight="1" x14ac:dyDescent="0.2">
      <c r="C60" s="2"/>
      <c r="D60" s="2"/>
    </row>
    <row r="61" spans="1:4" ht="15" customHeight="1" x14ac:dyDescent="0.2">
      <c r="C61" s="2"/>
      <c r="D61" s="2"/>
    </row>
    <row r="62" spans="1:4" ht="15" customHeight="1" x14ac:dyDescent="0.2">
      <c r="C62" s="2"/>
      <c r="D62" s="2"/>
    </row>
    <row r="63" spans="1:4" ht="20.100000000000001" customHeight="1" x14ac:dyDescent="0.2"/>
    <row r="64" spans="1: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workbookViewId="0">
      <selection activeCell="A13" sqref="A13"/>
    </sheetView>
  </sheetViews>
  <sheetFormatPr defaultRowHeight="12.75" x14ac:dyDescent="0.2"/>
  <cols>
    <col min="1" max="1" width="13.7109375" customWidth="1"/>
    <col min="2" max="2" width="16.5703125" customWidth="1"/>
    <col min="3" max="3" width="30" bestFit="1" customWidth="1"/>
    <col min="4" max="4" width="31.42578125" customWidth="1"/>
    <col min="5" max="5" width="33.28515625" customWidth="1"/>
    <col min="6" max="6" width="27.28515625" customWidth="1"/>
    <col min="7" max="7" width="23.42578125" customWidth="1"/>
    <col min="8" max="8" width="23.85546875" customWidth="1"/>
  </cols>
  <sheetData>
    <row r="1" spans="1:6" s="13" customFormat="1" ht="20.100000000000001" customHeight="1" x14ac:dyDescent="0.3">
      <c r="A1" s="13" t="s">
        <v>26</v>
      </c>
      <c r="D1" s="14" t="s">
        <v>9</v>
      </c>
    </row>
    <row r="2" spans="1:6" s="13" customFormat="1" ht="20.100000000000001" customHeight="1" x14ac:dyDescent="0.3">
      <c r="D2" s="14"/>
    </row>
    <row r="3" spans="1:6" s="13" customFormat="1" ht="20.100000000000001" customHeight="1" x14ac:dyDescent="0.3">
      <c r="C3" s="14"/>
    </row>
    <row r="4" spans="1:6" s="13" customFormat="1" ht="20.100000000000001" customHeight="1" x14ac:dyDescent="0.3">
      <c r="C4" s="14"/>
    </row>
    <row r="5" spans="1:6" s="13" customFormat="1" ht="20.100000000000001" customHeight="1" x14ac:dyDescent="0.3">
      <c r="C5" s="14"/>
    </row>
    <row r="6" spans="1:6" ht="20.100000000000001" customHeight="1" x14ac:dyDescent="0.25">
      <c r="E6" s="10"/>
    </row>
    <row r="7" spans="1:6" ht="20.100000000000001" customHeight="1" x14ac:dyDescent="0.2">
      <c r="A7" t="s">
        <v>29</v>
      </c>
      <c r="E7" t="s">
        <v>34</v>
      </c>
    </row>
    <row r="8" spans="1:6" ht="20.100000000000001" customHeight="1" x14ac:dyDescent="0.25">
      <c r="A8" s="1" t="s">
        <v>30</v>
      </c>
      <c r="E8" s="1" t="s">
        <v>48</v>
      </c>
      <c r="F8" s="1" t="s">
        <v>49</v>
      </c>
    </row>
    <row r="9" spans="1:6" ht="20.100000000000001" customHeight="1" x14ac:dyDescent="0.2">
      <c r="A9" t="s">
        <v>3</v>
      </c>
      <c r="E9" t="s">
        <v>50</v>
      </c>
    </row>
    <row r="10" spans="1:6" ht="20.100000000000001" customHeight="1" x14ac:dyDescent="0.2">
      <c r="A10" t="s">
        <v>4</v>
      </c>
      <c r="E10" t="s">
        <v>51</v>
      </c>
    </row>
    <row r="11" spans="1:6" ht="20.100000000000001" customHeight="1" x14ac:dyDescent="0.2">
      <c r="A11" t="s">
        <v>31</v>
      </c>
      <c r="E11" t="s">
        <v>52</v>
      </c>
    </row>
    <row r="12" spans="1:6" ht="20.100000000000001" customHeight="1" x14ac:dyDescent="0.2"/>
    <row r="13" spans="1:6" ht="20.100000000000001" customHeight="1" x14ac:dyDescent="0.2">
      <c r="A13" t="s">
        <v>32</v>
      </c>
      <c r="E13" t="s">
        <v>53</v>
      </c>
    </row>
    <row r="14" spans="1:6" ht="20.100000000000001" customHeight="1" x14ac:dyDescent="0.2">
      <c r="A14" t="s">
        <v>16</v>
      </c>
      <c r="E14" t="s">
        <v>54</v>
      </c>
    </row>
    <row r="15" spans="1:6" ht="20.100000000000001" customHeight="1" x14ac:dyDescent="0.2">
      <c r="A15" t="s">
        <v>33</v>
      </c>
      <c r="E15" t="s">
        <v>55</v>
      </c>
    </row>
    <row r="16" spans="1:6" ht="20.100000000000001" customHeight="1" x14ac:dyDescent="0.2"/>
    <row r="17" spans="1:7" ht="20.100000000000001" customHeight="1" x14ac:dyDescent="0.2"/>
    <row r="18" spans="1:7" ht="20.100000000000001" customHeight="1" x14ac:dyDescent="0.25">
      <c r="A18" s="12" t="s">
        <v>5</v>
      </c>
      <c r="B18" s="29">
        <v>36982</v>
      </c>
      <c r="F18" s="15" t="s">
        <v>6</v>
      </c>
      <c r="G18" s="28">
        <v>36982</v>
      </c>
    </row>
    <row r="19" spans="1:7" ht="20.100000000000001" customHeight="1" x14ac:dyDescent="0.25">
      <c r="A19" s="12"/>
      <c r="B19" s="16"/>
      <c r="F19" s="26" t="s">
        <v>15</v>
      </c>
      <c r="G19" s="17"/>
    </row>
    <row r="20" spans="1:7" ht="20.100000000000001" customHeight="1" x14ac:dyDescent="0.25">
      <c r="A20" s="12" t="s">
        <v>0</v>
      </c>
      <c r="B20" s="27">
        <v>96040979</v>
      </c>
      <c r="D20" s="9"/>
    </row>
    <row r="21" spans="1:7" ht="20.100000000000001" customHeight="1" x14ac:dyDescent="0.2">
      <c r="B21" s="2"/>
      <c r="C21" s="2"/>
      <c r="D21" s="9"/>
    </row>
    <row r="22" spans="1:7" ht="20.100000000000001" customHeight="1" x14ac:dyDescent="0.25">
      <c r="A22" s="12"/>
    </row>
    <row r="23" spans="1:7" ht="20.100000000000001" customHeight="1" x14ac:dyDescent="0.25">
      <c r="A23" s="12"/>
      <c r="C23" s="19" t="s">
        <v>13</v>
      </c>
      <c r="D23" s="35">
        <v>0.94399999999999995</v>
      </c>
      <c r="E23" t="s">
        <v>28</v>
      </c>
    </row>
    <row r="24" spans="1:7" ht="20.100000000000001" customHeight="1" x14ac:dyDescent="0.25">
      <c r="A24" s="12" t="s">
        <v>8</v>
      </c>
    </row>
    <row r="25" spans="1:7" ht="20.100000000000001" customHeight="1" thickBot="1" x14ac:dyDescent="0.25"/>
    <row r="26" spans="1:7" ht="20.100000000000001" customHeight="1" thickBot="1" x14ac:dyDescent="0.25">
      <c r="B26" s="3" t="s">
        <v>1</v>
      </c>
      <c r="C26" s="4" t="s">
        <v>7</v>
      </c>
      <c r="D26" s="4" t="s">
        <v>10</v>
      </c>
      <c r="E26" s="4" t="s">
        <v>11</v>
      </c>
      <c r="F26" s="20" t="s">
        <v>12</v>
      </c>
      <c r="G26" s="20" t="s">
        <v>14</v>
      </c>
    </row>
    <row r="27" spans="1:7" ht="20.100000000000001" customHeight="1" x14ac:dyDescent="0.25">
      <c r="B27" s="18" t="s">
        <v>56</v>
      </c>
      <c r="C27" s="5" t="s">
        <v>57</v>
      </c>
      <c r="D27" s="30">
        <v>0</v>
      </c>
      <c r="E27" s="33">
        <f>+D27*D$23</f>
        <v>0</v>
      </c>
      <c r="F27" s="37"/>
      <c r="G27" s="32">
        <f>+F27*E27</f>
        <v>0</v>
      </c>
    </row>
    <row r="28" spans="1:7" ht="20.100000000000001" customHeight="1" thickBot="1" x14ac:dyDescent="0.3">
      <c r="B28" s="11"/>
      <c r="C28" s="5" t="s">
        <v>58</v>
      </c>
      <c r="D28" s="30"/>
      <c r="E28" s="33"/>
      <c r="F28" s="46"/>
      <c r="G28" s="47"/>
    </row>
    <row r="29" spans="1:7" ht="20.100000000000001" customHeight="1" x14ac:dyDescent="0.25">
      <c r="B29" s="18" t="s">
        <v>59</v>
      </c>
      <c r="C29" s="5" t="s">
        <v>60</v>
      </c>
      <c r="D29" s="30">
        <v>0</v>
      </c>
      <c r="E29" s="33">
        <f>+D29*D$23</f>
        <v>0</v>
      </c>
      <c r="F29" s="48"/>
      <c r="G29" s="32">
        <f>+F29*E29</f>
        <v>0</v>
      </c>
    </row>
    <row r="30" spans="1:7" ht="20.100000000000001" customHeight="1" thickBot="1" x14ac:dyDescent="0.3">
      <c r="B30" s="11"/>
      <c r="C30" s="5" t="s">
        <v>58</v>
      </c>
      <c r="D30" s="30"/>
      <c r="E30" s="33"/>
      <c r="F30" s="46"/>
      <c r="G30" s="47"/>
    </row>
    <row r="31" spans="1:7" ht="20.100000000000001" customHeight="1" x14ac:dyDescent="0.25">
      <c r="B31" s="18" t="s">
        <v>61</v>
      </c>
      <c r="C31" s="5" t="s">
        <v>62</v>
      </c>
      <c r="D31" s="30">
        <v>0</v>
      </c>
      <c r="E31" s="33">
        <f>+D31*D$23</f>
        <v>0</v>
      </c>
      <c r="F31" s="48"/>
      <c r="G31" s="32">
        <f>+F31*E31</f>
        <v>0</v>
      </c>
    </row>
    <row r="32" spans="1:7" ht="19.5" customHeight="1" thickBot="1" x14ac:dyDescent="0.3">
      <c r="B32" s="11"/>
      <c r="C32" s="5" t="s">
        <v>58</v>
      </c>
      <c r="D32" s="25"/>
      <c r="E32" s="21"/>
      <c r="F32" s="23"/>
      <c r="G32" s="23"/>
    </row>
    <row r="33" spans="2:7" ht="20.100000000000001" customHeight="1" x14ac:dyDescent="0.25">
      <c r="B33" s="11"/>
      <c r="C33" s="161" t="s">
        <v>165</v>
      </c>
      <c r="D33" s="30">
        <v>1000</v>
      </c>
      <c r="E33" s="33">
        <f>+D33*D$23</f>
        <v>944</v>
      </c>
      <c r="F33" s="42">
        <v>30</v>
      </c>
      <c r="G33" s="32">
        <f>+F33*E33</f>
        <v>28320</v>
      </c>
    </row>
    <row r="34" spans="2:7" ht="20.100000000000001" customHeight="1" thickBot="1" x14ac:dyDescent="0.25">
      <c r="B34" s="6"/>
      <c r="C34" s="7"/>
      <c r="D34" s="7"/>
      <c r="E34" s="22"/>
      <c r="F34" s="24"/>
      <c r="G34" s="24"/>
    </row>
    <row r="35" spans="2:7" ht="20.100000000000001" customHeight="1" thickBot="1" x14ac:dyDescent="0.25">
      <c r="B35" s="2"/>
      <c r="C35" s="2"/>
      <c r="D35" s="2"/>
      <c r="E35" s="2"/>
    </row>
    <row r="36" spans="2:7" ht="20.100000000000001" customHeight="1" thickBot="1" x14ac:dyDescent="0.25">
      <c r="B36" s="2" t="s">
        <v>2</v>
      </c>
      <c r="C36" s="9"/>
      <c r="D36" s="31">
        <f>SUM(D27:D34)</f>
        <v>1000</v>
      </c>
      <c r="E36" s="31">
        <f>SUM(E27:E34)</f>
        <v>944</v>
      </c>
      <c r="F36" s="8"/>
      <c r="G36" s="31">
        <f>SUM(G27:G34)</f>
        <v>28320</v>
      </c>
    </row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opLeftCell="A22" workbookViewId="0">
      <selection activeCell="E30" sqref="E30"/>
    </sheetView>
  </sheetViews>
  <sheetFormatPr defaultRowHeight="12.75" x14ac:dyDescent="0.2"/>
  <cols>
    <col min="1" max="1" width="13.7109375" customWidth="1"/>
    <col min="2" max="2" width="16.5703125" customWidth="1"/>
    <col min="3" max="3" width="28.140625" customWidth="1"/>
    <col min="4" max="4" width="31.42578125" customWidth="1"/>
    <col min="5" max="5" width="29.7109375" customWidth="1"/>
    <col min="6" max="6" width="27.28515625" customWidth="1"/>
    <col min="7" max="7" width="23.42578125" customWidth="1"/>
    <col min="8" max="8" width="23.85546875" customWidth="1"/>
  </cols>
  <sheetData>
    <row r="1" spans="1:7" s="13" customFormat="1" ht="20.100000000000001" customHeight="1" x14ac:dyDescent="0.3">
      <c r="A1" s="36" t="s">
        <v>26</v>
      </c>
      <c r="D1" s="14" t="s">
        <v>9</v>
      </c>
    </row>
    <row r="2" spans="1:7" s="13" customFormat="1" ht="20.100000000000001" customHeight="1" x14ac:dyDescent="0.3">
      <c r="C2" s="14"/>
    </row>
    <row r="3" spans="1:7" ht="20.100000000000001" customHeight="1" x14ac:dyDescent="0.25">
      <c r="E3" s="10"/>
    </row>
    <row r="4" spans="1:7" ht="20.100000000000001" customHeight="1" x14ac:dyDescent="0.2">
      <c r="A4" t="s">
        <v>29</v>
      </c>
      <c r="E4" t="s">
        <v>34</v>
      </c>
    </row>
    <row r="5" spans="1:7" ht="20.100000000000001" customHeight="1" x14ac:dyDescent="0.25">
      <c r="A5" s="1" t="s">
        <v>30</v>
      </c>
      <c r="E5" s="1" t="s">
        <v>35</v>
      </c>
    </row>
    <row r="6" spans="1:7" ht="20.100000000000001" customHeight="1" x14ac:dyDescent="0.2">
      <c r="A6" t="s">
        <v>3</v>
      </c>
      <c r="E6" t="s">
        <v>36</v>
      </c>
    </row>
    <row r="7" spans="1:7" ht="20.100000000000001" customHeight="1" x14ac:dyDescent="0.2">
      <c r="A7" t="s">
        <v>4</v>
      </c>
      <c r="E7" t="s">
        <v>37</v>
      </c>
    </row>
    <row r="8" spans="1:7" ht="20.100000000000001" customHeight="1" x14ac:dyDescent="0.2">
      <c r="A8" t="s">
        <v>31</v>
      </c>
      <c r="E8" t="s">
        <v>38</v>
      </c>
    </row>
    <row r="9" spans="1:7" ht="20.100000000000001" customHeight="1" x14ac:dyDescent="0.2"/>
    <row r="10" spans="1:7" ht="20.100000000000001" customHeight="1" x14ac:dyDescent="0.2">
      <c r="A10" t="s">
        <v>32</v>
      </c>
      <c r="E10" t="s">
        <v>39</v>
      </c>
    </row>
    <row r="11" spans="1:7" ht="20.100000000000001" customHeight="1" x14ac:dyDescent="0.2">
      <c r="A11" t="s">
        <v>16</v>
      </c>
      <c r="E11" t="s">
        <v>40</v>
      </c>
    </row>
    <row r="12" spans="1:7" ht="20.100000000000001" customHeight="1" x14ac:dyDescent="0.2">
      <c r="A12" t="s">
        <v>33</v>
      </c>
      <c r="E12" t="s">
        <v>41</v>
      </c>
    </row>
    <row r="13" spans="1:7" ht="20.100000000000001" customHeight="1" x14ac:dyDescent="0.2"/>
    <row r="14" spans="1:7" ht="20.100000000000001" customHeight="1" x14ac:dyDescent="0.2"/>
    <row r="15" spans="1:7" ht="20.100000000000001" customHeight="1" x14ac:dyDescent="0.25">
      <c r="A15" s="12" t="s">
        <v>5</v>
      </c>
      <c r="B15" s="29">
        <v>36982</v>
      </c>
      <c r="F15" s="15" t="s">
        <v>6</v>
      </c>
      <c r="G15" s="28">
        <v>36982</v>
      </c>
    </row>
    <row r="16" spans="1:7" ht="20.100000000000001" customHeight="1" x14ac:dyDescent="0.25">
      <c r="A16" s="12"/>
      <c r="B16" s="16"/>
      <c r="F16" s="26" t="s">
        <v>15</v>
      </c>
      <c r="G16" s="17"/>
    </row>
    <row r="17" spans="1:7" ht="20.100000000000001" customHeight="1" x14ac:dyDescent="0.25">
      <c r="A17" s="12" t="s">
        <v>0</v>
      </c>
      <c r="B17" s="27">
        <v>96027277</v>
      </c>
      <c r="D17" s="9"/>
    </row>
    <row r="18" spans="1:7" ht="20.100000000000001" customHeight="1" x14ac:dyDescent="0.2">
      <c r="B18" s="2"/>
      <c r="C18" s="2"/>
      <c r="D18" s="9"/>
    </row>
    <row r="19" spans="1:7" ht="20.100000000000001" customHeight="1" x14ac:dyDescent="0.25">
      <c r="A19" s="12"/>
    </row>
    <row r="20" spans="1:7" ht="20.100000000000001" customHeight="1" x14ac:dyDescent="0.25">
      <c r="A20" s="12"/>
      <c r="C20" s="19" t="s">
        <v>13</v>
      </c>
      <c r="D20" s="35">
        <v>0.93925230000000004</v>
      </c>
      <c r="E20" t="s">
        <v>28</v>
      </c>
    </row>
    <row r="21" spans="1:7" ht="20.100000000000001" customHeight="1" x14ac:dyDescent="0.25">
      <c r="A21" s="12" t="s">
        <v>8</v>
      </c>
    </row>
    <row r="22" spans="1:7" ht="20.100000000000001" customHeight="1" thickBot="1" x14ac:dyDescent="0.25"/>
    <row r="23" spans="1:7" ht="20.100000000000001" customHeight="1" thickBot="1" x14ac:dyDescent="0.25">
      <c r="B23" s="3" t="s">
        <v>1</v>
      </c>
      <c r="C23" s="4" t="s">
        <v>7</v>
      </c>
      <c r="D23" s="4" t="s">
        <v>162</v>
      </c>
      <c r="E23" s="4" t="s">
        <v>163</v>
      </c>
      <c r="F23" s="20" t="s">
        <v>12</v>
      </c>
      <c r="G23" s="20" t="s">
        <v>14</v>
      </c>
    </row>
    <row r="24" spans="1:7" ht="20.100000000000001" customHeight="1" x14ac:dyDescent="0.25">
      <c r="B24" s="18" t="s">
        <v>42</v>
      </c>
      <c r="C24" s="5" t="s">
        <v>43</v>
      </c>
      <c r="D24" s="30">
        <v>0</v>
      </c>
      <c r="E24" s="33">
        <f>+D24*D20</f>
        <v>0</v>
      </c>
      <c r="F24" s="37"/>
      <c r="G24" s="32">
        <f>+F24*E24</f>
        <v>0</v>
      </c>
    </row>
    <row r="25" spans="1:7" ht="20.100000000000001" customHeight="1" x14ac:dyDescent="0.25">
      <c r="B25" s="11"/>
      <c r="C25" s="5" t="s">
        <v>44</v>
      </c>
      <c r="D25" s="30"/>
      <c r="E25" s="38"/>
      <c r="F25" s="39"/>
      <c r="G25" s="40"/>
    </row>
    <row r="26" spans="1:7" ht="20.100000000000001" customHeight="1" x14ac:dyDescent="0.25">
      <c r="B26" s="41"/>
      <c r="C26" s="5"/>
      <c r="D26" s="30"/>
      <c r="E26" s="38"/>
      <c r="F26" s="39"/>
      <c r="G26" s="40"/>
    </row>
    <row r="27" spans="1:7" ht="20.100000000000001" customHeight="1" x14ac:dyDescent="0.25">
      <c r="B27" s="11" t="s">
        <v>45</v>
      </c>
      <c r="C27" s="5" t="s">
        <v>46</v>
      </c>
      <c r="D27" s="30">
        <v>0</v>
      </c>
      <c r="E27" s="33">
        <f>+D27*D20</f>
        <v>0</v>
      </c>
      <c r="F27" s="42"/>
      <c r="G27" s="40">
        <f>+F27*E27</f>
        <v>0</v>
      </c>
    </row>
    <row r="28" spans="1:7" ht="20.100000000000001" customHeight="1" x14ac:dyDescent="0.25">
      <c r="B28" s="41"/>
      <c r="C28" s="5" t="s">
        <v>47</v>
      </c>
      <c r="D28" s="25"/>
      <c r="E28" s="38"/>
      <c r="F28" s="23"/>
      <c r="G28" s="40"/>
    </row>
    <row r="29" spans="1:7" ht="20.100000000000001" customHeight="1" x14ac:dyDescent="0.25">
      <c r="B29" s="41"/>
      <c r="C29" s="5"/>
      <c r="D29" s="25"/>
      <c r="E29" s="21"/>
      <c r="F29" s="23"/>
      <c r="G29" s="40"/>
    </row>
    <row r="30" spans="1:7" ht="20.100000000000001" customHeight="1" x14ac:dyDescent="0.25">
      <c r="B30" s="11"/>
      <c r="C30" s="5" t="s">
        <v>164</v>
      </c>
      <c r="D30" s="30">
        <v>1950</v>
      </c>
      <c r="E30" s="33">
        <f>+D30*D20</f>
        <v>1831.5419850000001</v>
      </c>
      <c r="F30" s="42">
        <v>30</v>
      </c>
      <c r="G30" s="40">
        <f>+F30*E30</f>
        <v>54946.259550000002</v>
      </c>
    </row>
    <row r="31" spans="1:7" ht="20.100000000000001" customHeight="1" x14ac:dyDescent="0.25">
      <c r="B31" s="41"/>
      <c r="C31" s="5"/>
      <c r="D31" s="25"/>
      <c r="E31" s="21"/>
      <c r="F31" s="23"/>
      <c r="G31" s="40"/>
    </row>
    <row r="32" spans="1:7" ht="20.100000000000001" customHeight="1" x14ac:dyDescent="0.25">
      <c r="B32" s="41"/>
      <c r="C32" s="5"/>
      <c r="D32" s="25"/>
      <c r="E32" s="21"/>
      <c r="F32" s="23"/>
      <c r="G32" s="40"/>
    </row>
    <row r="33" spans="2:7" ht="20.100000000000001" customHeight="1" x14ac:dyDescent="0.25">
      <c r="B33" s="11"/>
      <c r="C33" s="5"/>
      <c r="D33" s="25"/>
      <c r="E33" s="21"/>
      <c r="F33" s="23"/>
      <c r="G33" s="40"/>
    </row>
    <row r="34" spans="2:7" ht="20.100000000000001" customHeight="1" thickBot="1" x14ac:dyDescent="0.25">
      <c r="B34" s="6"/>
      <c r="C34" s="7"/>
      <c r="D34" s="7"/>
      <c r="E34" s="22"/>
      <c r="F34" s="24"/>
      <c r="G34" s="43"/>
    </row>
    <row r="35" spans="2:7" ht="20.100000000000001" customHeight="1" thickBot="1" x14ac:dyDescent="0.25">
      <c r="B35" s="2"/>
      <c r="C35" s="2"/>
      <c r="D35" s="44"/>
      <c r="E35" s="44"/>
      <c r="G35" s="45"/>
    </row>
    <row r="36" spans="2:7" ht="20.100000000000001" customHeight="1" thickBot="1" x14ac:dyDescent="0.25">
      <c r="B36" s="2" t="s">
        <v>2</v>
      </c>
      <c r="C36" s="9"/>
      <c r="D36" s="31">
        <f>SUM(D24:D34)</f>
        <v>1950</v>
      </c>
      <c r="E36" s="31">
        <f>SUM(E24:E34)</f>
        <v>1831.5419850000001</v>
      </c>
      <c r="F36" s="8"/>
      <c r="G36" s="31">
        <f>SUM(G24:G34)</f>
        <v>54946.259550000002</v>
      </c>
    </row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topLeftCell="A12" workbookViewId="0">
      <selection activeCell="E29" sqref="E29"/>
    </sheetView>
  </sheetViews>
  <sheetFormatPr defaultRowHeight="12.75" x14ac:dyDescent="0.2"/>
  <cols>
    <col min="1" max="1" width="13.7109375" customWidth="1"/>
    <col min="2" max="2" width="16.5703125" customWidth="1"/>
    <col min="3" max="3" width="30" bestFit="1" customWidth="1"/>
    <col min="4" max="4" width="31.42578125" customWidth="1"/>
    <col min="5" max="5" width="29.7109375" customWidth="1"/>
    <col min="6" max="6" width="27.28515625" customWidth="1"/>
    <col min="7" max="7" width="23.42578125" customWidth="1"/>
    <col min="8" max="8" width="23.85546875" customWidth="1"/>
  </cols>
  <sheetData>
    <row r="1" spans="1:7" s="13" customFormat="1" ht="20.100000000000001" customHeight="1" x14ac:dyDescent="0.3">
      <c r="A1" s="13" t="s">
        <v>26</v>
      </c>
      <c r="D1" s="14" t="s">
        <v>9</v>
      </c>
    </row>
    <row r="2" spans="1:7" s="13" customFormat="1" ht="20.100000000000001" customHeight="1" x14ac:dyDescent="0.3">
      <c r="C2" s="14"/>
    </row>
    <row r="3" spans="1:7" ht="20.100000000000001" customHeight="1" x14ac:dyDescent="0.25">
      <c r="E3" s="10"/>
    </row>
    <row r="4" spans="1:7" ht="20.100000000000001" customHeight="1" x14ac:dyDescent="0.2">
      <c r="A4" t="s">
        <v>29</v>
      </c>
      <c r="E4" t="s">
        <v>34</v>
      </c>
    </row>
    <row r="5" spans="1:7" ht="20.100000000000001" customHeight="1" x14ac:dyDescent="0.25">
      <c r="A5" s="1" t="s">
        <v>30</v>
      </c>
      <c r="E5" s="1" t="s">
        <v>25</v>
      </c>
    </row>
    <row r="6" spans="1:7" ht="20.100000000000001" customHeight="1" x14ac:dyDescent="0.2">
      <c r="A6" t="s">
        <v>3</v>
      </c>
      <c r="E6" t="s">
        <v>17</v>
      </c>
    </row>
    <row r="7" spans="1:7" ht="20.100000000000001" customHeight="1" x14ac:dyDescent="0.2">
      <c r="A7" t="s">
        <v>4</v>
      </c>
      <c r="E7" t="s">
        <v>18</v>
      </c>
    </row>
    <row r="8" spans="1:7" ht="20.100000000000001" customHeight="1" x14ac:dyDescent="0.2">
      <c r="A8" t="s">
        <v>31</v>
      </c>
      <c r="E8" t="s">
        <v>19</v>
      </c>
    </row>
    <row r="9" spans="1:7" ht="20.100000000000001" customHeight="1" x14ac:dyDescent="0.2"/>
    <row r="10" spans="1:7" ht="20.100000000000001" customHeight="1" x14ac:dyDescent="0.2">
      <c r="A10" t="s">
        <v>32</v>
      </c>
      <c r="E10" t="s">
        <v>20</v>
      </c>
    </row>
    <row r="11" spans="1:7" ht="20.100000000000001" customHeight="1" x14ac:dyDescent="0.2">
      <c r="A11" t="s">
        <v>16</v>
      </c>
      <c r="E11" t="s">
        <v>21</v>
      </c>
    </row>
    <row r="12" spans="1:7" ht="20.100000000000001" customHeight="1" x14ac:dyDescent="0.2">
      <c r="A12" t="s">
        <v>33</v>
      </c>
      <c r="E12" t="s">
        <v>22</v>
      </c>
    </row>
    <row r="13" spans="1:7" ht="20.100000000000001" customHeight="1" x14ac:dyDescent="0.2"/>
    <row r="14" spans="1:7" ht="20.100000000000001" customHeight="1" x14ac:dyDescent="0.2"/>
    <row r="15" spans="1:7" ht="20.100000000000001" customHeight="1" x14ac:dyDescent="0.25">
      <c r="A15" s="12" t="s">
        <v>5</v>
      </c>
      <c r="B15" s="29">
        <v>36982</v>
      </c>
      <c r="F15" s="15" t="s">
        <v>6</v>
      </c>
      <c r="G15" s="28">
        <v>36982</v>
      </c>
    </row>
    <row r="16" spans="1:7" ht="20.100000000000001" customHeight="1" x14ac:dyDescent="0.25">
      <c r="A16" s="12"/>
      <c r="B16" s="16"/>
      <c r="F16" s="26" t="s">
        <v>15</v>
      </c>
      <c r="G16" s="17"/>
    </row>
    <row r="17" spans="1:7" ht="20.100000000000001" customHeight="1" x14ac:dyDescent="0.25">
      <c r="A17" s="12" t="s">
        <v>0</v>
      </c>
      <c r="B17" s="27">
        <v>96028270</v>
      </c>
      <c r="D17" s="9"/>
    </row>
    <row r="18" spans="1:7" ht="20.100000000000001" customHeight="1" x14ac:dyDescent="0.2">
      <c r="B18" s="2"/>
      <c r="C18" s="2"/>
      <c r="D18" s="9"/>
    </row>
    <row r="19" spans="1:7" ht="20.100000000000001" customHeight="1" x14ac:dyDescent="0.25">
      <c r="A19" s="12"/>
    </row>
    <row r="20" spans="1:7" ht="20.100000000000001" customHeight="1" x14ac:dyDescent="0.25">
      <c r="A20" s="12"/>
      <c r="C20" s="19" t="s">
        <v>13</v>
      </c>
      <c r="D20" s="35">
        <v>0.95399999999999996</v>
      </c>
      <c r="E20" t="s">
        <v>28</v>
      </c>
    </row>
    <row r="21" spans="1:7" ht="20.100000000000001" customHeight="1" x14ac:dyDescent="0.25">
      <c r="A21" s="12" t="s">
        <v>8</v>
      </c>
    </row>
    <row r="22" spans="1:7" ht="20.100000000000001" customHeight="1" thickBot="1" x14ac:dyDescent="0.25"/>
    <row r="23" spans="1:7" ht="20.100000000000001" customHeight="1" thickBot="1" x14ac:dyDescent="0.25">
      <c r="B23" s="3" t="s">
        <v>1</v>
      </c>
      <c r="C23" s="4" t="s">
        <v>7</v>
      </c>
      <c r="D23" s="4" t="s">
        <v>162</v>
      </c>
      <c r="E23" s="4" t="s">
        <v>163</v>
      </c>
      <c r="F23" s="20" t="s">
        <v>12</v>
      </c>
      <c r="G23" s="20" t="s">
        <v>14</v>
      </c>
    </row>
    <row r="24" spans="1:7" ht="20.100000000000001" customHeight="1" x14ac:dyDescent="0.25">
      <c r="B24" s="18" t="s">
        <v>27</v>
      </c>
      <c r="C24" s="5" t="s">
        <v>23</v>
      </c>
      <c r="D24" s="30">
        <v>500</v>
      </c>
      <c r="E24" s="33">
        <f>+D24*D20</f>
        <v>477</v>
      </c>
      <c r="F24" s="34">
        <v>30</v>
      </c>
      <c r="G24" s="32">
        <f>+F24*E24</f>
        <v>14310</v>
      </c>
    </row>
    <row r="25" spans="1:7" ht="20.100000000000001" customHeight="1" x14ac:dyDescent="0.25">
      <c r="B25" s="11"/>
      <c r="C25" s="5" t="s">
        <v>24</v>
      </c>
      <c r="D25" s="25"/>
      <c r="E25" s="21"/>
      <c r="F25" s="23"/>
      <c r="G25" s="23"/>
    </row>
    <row r="26" spans="1:7" ht="20.100000000000001" customHeight="1" x14ac:dyDescent="0.25">
      <c r="B26" s="11"/>
      <c r="C26" s="5"/>
      <c r="D26" s="25"/>
      <c r="E26" s="21"/>
      <c r="F26" s="23"/>
      <c r="G26" s="23"/>
    </row>
    <row r="27" spans="1:7" ht="20.100000000000001" customHeight="1" thickBot="1" x14ac:dyDescent="0.25">
      <c r="B27" s="6"/>
      <c r="C27" s="7"/>
      <c r="D27" s="7"/>
      <c r="E27" s="22"/>
      <c r="F27" s="24"/>
      <c r="G27" s="24"/>
    </row>
    <row r="28" spans="1:7" ht="20.100000000000001" customHeight="1" thickBot="1" x14ac:dyDescent="0.25">
      <c r="B28" s="2"/>
      <c r="C28" s="2"/>
      <c r="D28" s="2"/>
      <c r="E28" s="2"/>
    </row>
    <row r="29" spans="1:7" ht="20.100000000000001" customHeight="1" thickBot="1" x14ac:dyDescent="0.25">
      <c r="B29" s="2" t="s">
        <v>2</v>
      </c>
      <c r="C29" s="9"/>
      <c r="D29" s="31">
        <f>SUM(D24:D27)</f>
        <v>500</v>
      </c>
      <c r="E29" s="31">
        <f>SUM(E24:E27)</f>
        <v>477</v>
      </c>
      <c r="F29" s="8"/>
      <c r="G29" s="31">
        <f>SUM(G24:G27)</f>
        <v>14310</v>
      </c>
    </row>
  </sheetData>
  <phoneticPr fontId="0" type="noConversion"/>
  <pageMargins left="0.5" right="0.5" top="0.5" bottom="0.5" header="0.5" footer="0.5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ENA Purchase Summary</vt:lpstr>
      <vt:lpstr>Independent</vt:lpstr>
      <vt:lpstr>Kennedy</vt:lpstr>
      <vt:lpstr>Phillips</vt:lpstr>
      <vt:lpstr>Quantum</vt:lpstr>
      <vt:lpstr>Wellstar</vt:lpstr>
      <vt:lpstr>MTG</vt:lpstr>
      <vt:lpstr>MTG!Print_Area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Jan Havlíček</cp:lastModifiedBy>
  <cp:lastPrinted>2001-03-27T18:59:16Z</cp:lastPrinted>
  <dcterms:created xsi:type="dcterms:W3CDTF">1999-07-06T15:56:10Z</dcterms:created>
  <dcterms:modified xsi:type="dcterms:W3CDTF">2023-09-17T19:48:07Z</dcterms:modified>
</cp:coreProperties>
</file>