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1242A8-7D3D-4FFB-ABF1-75F7A6041806}" xr6:coauthVersionLast="47" xr6:coauthVersionMax="47" xr10:uidLastSave="{00000000-0000-0000-0000-000000000000}"/>
  <bookViews>
    <workbookView xWindow="-120" yWindow="-120" windowWidth="38640" windowHeight="15720"/>
  </bookViews>
  <sheets>
    <sheet name="Rate 19" sheetId="1" r:id="rId1"/>
    <sheet name="Rate 21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G9" i="1"/>
  <c r="I9" i="1"/>
  <c r="I10" i="1"/>
  <c r="I12" i="1"/>
  <c r="F15" i="1"/>
  <c r="G15" i="1"/>
  <c r="I15" i="1"/>
  <c r="F16" i="1"/>
  <c r="G16" i="1"/>
  <c r="I16" i="1"/>
  <c r="E17" i="1"/>
  <c r="F17" i="1"/>
  <c r="G17" i="1"/>
  <c r="I17" i="1"/>
  <c r="F19" i="1"/>
  <c r="G19" i="1"/>
  <c r="I19" i="1"/>
  <c r="F20" i="1"/>
  <c r="G20" i="1"/>
  <c r="I20" i="1"/>
  <c r="F22" i="1"/>
  <c r="G22" i="1"/>
  <c r="I22" i="1"/>
  <c r="F23" i="1"/>
  <c r="G23" i="1"/>
  <c r="I23" i="1"/>
  <c r="F25" i="1"/>
  <c r="G25" i="1"/>
  <c r="I25" i="1"/>
  <c r="I27" i="1"/>
  <c r="F29" i="1"/>
  <c r="G29" i="1"/>
  <c r="I29" i="1"/>
  <c r="F30" i="1"/>
  <c r="G30" i="1"/>
  <c r="I30" i="1"/>
  <c r="E31" i="1"/>
  <c r="F31" i="1"/>
  <c r="G31" i="1"/>
  <c r="I31" i="1"/>
  <c r="D34" i="1"/>
  <c r="E34" i="1"/>
  <c r="F34" i="1"/>
  <c r="G34" i="1"/>
  <c r="I34" i="1"/>
  <c r="F35" i="1"/>
  <c r="G35" i="1"/>
  <c r="I35" i="1"/>
  <c r="F37" i="1"/>
  <c r="G37" i="1"/>
  <c r="I37" i="1"/>
  <c r="F38" i="1"/>
  <c r="G38" i="1"/>
  <c r="I38" i="1"/>
  <c r="F40" i="1"/>
  <c r="G40" i="1"/>
  <c r="I40" i="1"/>
  <c r="F41" i="1"/>
  <c r="G41" i="1"/>
  <c r="I41" i="1"/>
  <c r="F43" i="1"/>
  <c r="G43" i="1"/>
  <c r="I43" i="1"/>
  <c r="F45" i="1"/>
  <c r="G45" i="1"/>
  <c r="I45" i="1"/>
  <c r="F48" i="1"/>
  <c r="G48" i="1"/>
  <c r="F9" i="2"/>
  <c r="G9" i="2"/>
  <c r="H9" i="2"/>
  <c r="I9" i="2"/>
  <c r="K9" i="2"/>
  <c r="I10" i="2"/>
  <c r="I11" i="2"/>
  <c r="I13" i="2"/>
  <c r="F16" i="2"/>
  <c r="G16" i="2"/>
  <c r="H16" i="2"/>
  <c r="I16" i="2"/>
  <c r="K16" i="2"/>
  <c r="F17" i="2"/>
  <c r="G17" i="2"/>
  <c r="H17" i="2"/>
  <c r="I17" i="2"/>
  <c r="K17" i="2"/>
  <c r="E18" i="2"/>
  <c r="F18" i="2"/>
  <c r="G18" i="2"/>
  <c r="H18" i="2"/>
  <c r="I18" i="2"/>
  <c r="K18" i="2"/>
  <c r="F20" i="2"/>
  <c r="G20" i="2"/>
  <c r="H20" i="2"/>
  <c r="I20" i="2"/>
  <c r="K20" i="2"/>
  <c r="F21" i="2"/>
  <c r="G21" i="2"/>
  <c r="H21" i="2"/>
  <c r="I21" i="2"/>
  <c r="K21" i="2"/>
  <c r="F23" i="2"/>
  <c r="G23" i="2"/>
  <c r="H23" i="2"/>
  <c r="I23" i="2"/>
  <c r="K23" i="2"/>
  <c r="F24" i="2"/>
  <c r="G24" i="2"/>
  <c r="H24" i="2"/>
  <c r="I24" i="2"/>
  <c r="K24" i="2"/>
  <c r="F26" i="2"/>
  <c r="G26" i="2"/>
  <c r="H26" i="2"/>
  <c r="I26" i="2"/>
  <c r="K26" i="2"/>
  <c r="F29" i="2"/>
  <c r="G29" i="2"/>
  <c r="H29" i="2"/>
  <c r="K29" i="2"/>
</calcChain>
</file>

<file path=xl/sharedStrings.xml><?xml version="1.0" encoding="utf-8"?>
<sst xmlns="http://schemas.openxmlformats.org/spreadsheetml/2006/main" count="62" uniqueCount="39">
  <si>
    <t xml:space="preserve">Transwestern Pipeline Company </t>
  </si>
  <si>
    <t>Gallup Electric Compressor</t>
  </si>
  <si>
    <t>Coincidental Peak Demand Rebate Calculation</t>
  </si>
  <si>
    <t>Service Month</t>
  </si>
  <si>
    <t>Calendar Month</t>
  </si>
  <si>
    <t>Rates</t>
  </si>
  <si>
    <t>Total</t>
  </si>
  <si>
    <t>Kwh</t>
  </si>
  <si>
    <t>HP</t>
  </si>
  <si>
    <t>per Month</t>
  </si>
  <si>
    <t>RATE 19</t>
  </si>
  <si>
    <t>Transmission Rate</t>
  </si>
  <si>
    <t>Distribution Rate</t>
  </si>
  <si>
    <t>PUC Surcharge</t>
  </si>
  <si>
    <t>Subtotal before Gross Receipts Tax</t>
  </si>
  <si>
    <t>Gross Receipts Tax</t>
  </si>
  <si>
    <t>Total Demand Charge</t>
  </si>
  <si>
    <t>Demand Rebate</t>
  </si>
  <si>
    <t>Difference in Energy Charge</t>
  </si>
  <si>
    <t>Energy Charge Rate 19</t>
  </si>
  <si>
    <t>Energy Charge Rate 21</t>
  </si>
  <si>
    <t>Total Rebate</t>
  </si>
  <si>
    <t>Energy Payment</t>
  </si>
  <si>
    <t>Kw</t>
  </si>
  <si>
    <t>Demand Charges/10,000 Kw</t>
  </si>
  <si>
    <t>RATE 21</t>
  </si>
  <si>
    <t>2nd Quarter</t>
  </si>
  <si>
    <t>Cumulative Total</t>
  </si>
  <si>
    <t>Kw - Generation</t>
  </si>
  <si>
    <t>Kw - Transmission</t>
  </si>
  <si>
    <t>Generation Rate</t>
  </si>
  <si>
    <t>Subtotal Kw Charge</t>
  </si>
  <si>
    <t>3rd Quarter</t>
  </si>
  <si>
    <t>4th Quarter</t>
  </si>
  <si>
    <t>Total Energy Charge</t>
  </si>
  <si>
    <t>Passthrough (Kwh) - Credit</t>
  </si>
  <si>
    <t xml:space="preserve">May </t>
  </si>
  <si>
    <t>June</t>
  </si>
  <si>
    <t>Subtotal Energy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</si>
</sst>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74" formatCode="_(&quot;$&quot;* #,##0.000_);_(&quot;$&quot;* \(#,##0.000\);_(&quot;$&quot;* &quot;-&quot;??_);_(@_)"/>
    <numFmt numFmtId="177" formatCode="0.0000%"/>
    <numFmt numFmtId="179" formatCode="&quot;$&quot;#,##0.000_);\(&quot;$&quot;#,##0.000\)"/>
    <numFmt numFmtId="181" formatCode="&quot;$&quot;#,##0.000000_);\(&quot;$&quot;#,##0.00000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17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17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2" fillId="0" borderId="9" xfId="0" applyFont="1" applyBorder="1"/>
    <xf numFmtId="0" fontId="2" fillId="0" borderId="10" xfId="0" applyFont="1" applyBorder="1"/>
    <xf numFmtId="5" fontId="2" fillId="0" borderId="10" xfId="0" applyNumberFormat="1" applyFont="1" applyBorder="1"/>
    <xf numFmtId="7" fontId="2" fillId="0" borderId="10" xfId="0" applyNumberFormat="1" applyFont="1" applyBorder="1"/>
    <xf numFmtId="174" fontId="2" fillId="0" borderId="10" xfId="0" applyNumberFormat="1" applyFont="1" applyBorder="1"/>
    <xf numFmtId="177" fontId="2" fillId="0" borderId="10" xfId="0" applyNumberFormat="1" applyFont="1" applyBorder="1"/>
    <xf numFmtId="179" fontId="2" fillId="0" borderId="10" xfId="0" applyNumberFormat="1" applyFont="1" applyBorder="1"/>
    <xf numFmtId="181" fontId="2" fillId="0" borderId="10" xfId="0" applyNumberFormat="1" applyFont="1" applyBorder="1"/>
    <xf numFmtId="181" fontId="0" fillId="0" borderId="10" xfId="0" applyNumberFormat="1" applyBorder="1"/>
    <xf numFmtId="7" fontId="0" fillId="0" borderId="11" xfId="0" applyNumberFormat="1" applyBorder="1"/>
    <xf numFmtId="174" fontId="2" fillId="0" borderId="0" xfId="0" applyNumberFormat="1" applyFont="1" applyBorder="1"/>
    <xf numFmtId="7" fontId="0" fillId="0" borderId="0" xfId="0" applyNumberFormat="1" applyBorder="1"/>
    <xf numFmtId="7" fontId="2" fillId="0" borderId="0" xfId="0" applyNumberFormat="1" applyFont="1" applyBorder="1"/>
    <xf numFmtId="181" fontId="0" fillId="0" borderId="0" xfId="0" applyNumberFormat="1" applyBorder="1"/>
    <xf numFmtId="177" fontId="2" fillId="0" borderId="0" xfId="0" applyNumberFormat="1" applyFont="1" applyBorder="1"/>
    <xf numFmtId="39" fontId="0" fillId="0" borderId="10" xfId="0" applyNumberFormat="1" applyBorder="1" applyAlignment="1">
      <alignment horizontal="right"/>
    </xf>
    <xf numFmtId="7" fontId="0" fillId="0" borderId="10" xfId="0" applyNumberFormat="1" applyBorder="1" applyAlignment="1">
      <alignment horizontal="right"/>
    </xf>
    <xf numFmtId="7" fontId="0" fillId="0" borderId="11" xfId="0" applyNumberFormat="1" applyBorder="1" applyAlignment="1">
      <alignment horizontal="right"/>
    </xf>
    <xf numFmtId="7" fontId="0" fillId="0" borderId="12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/>
    <xf numFmtId="0" fontId="2" fillId="0" borderId="14" xfId="0" applyFont="1" applyBorder="1"/>
    <xf numFmtId="7" fontId="2" fillId="0" borderId="13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7" fontId="0" fillId="0" borderId="12" xfId="0" applyNumberFormat="1" applyBorder="1"/>
    <xf numFmtId="0" fontId="0" fillId="0" borderId="14" xfId="0" applyBorder="1"/>
    <xf numFmtId="7" fontId="2" fillId="0" borderId="13" xfId="0" applyNumberFormat="1" applyFont="1" applyBorder="1"/>
    <xf numFmtId="0" fontId="0" fillId="0" borderId="3" xfId="0" applyBorder="1"/>
    <xf numFmtId="39" fontId="0" fillId="0" borderId="0" xfId="1" applyNumberFormat="1" applyFont="1" applyBorder="1" applyAlignment="1">
      <alignment horizontal="right"/>
    </xf>
    <xf numFmtId="39" fontId="2" fillId="0" borderId="5" xfId="0" applyNumberFormat="1" applyFon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7" fontId="2" fillId="0" borderId="16" xfId="0" applyNumberFormat="1" applyFont="1" applyBorder="1" applyAlignment="1">
      <alignment horizontal="right"/>
    </xf>
    <xf numFmtId="0" fontId="0" fillId="0" borderId="4" xfId="0" applyBorder="1"/>
    <xf numFmtId="7" fontId="4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7" xfId="0" applyFont="1" applyBorder="1"/>
    <xf numFmtId="7" fontId="2" fillId="0" borderId="18" xfId="0" applyNumberFormat="1" applyFont="1" applyBorder="1" applyAlignment="1">
      <alignment horizontal="right"/>
    </xf>
    <xf numFmtId="0" fontId="0" fillId="0" borderId="5" xfId="0" applyBorder="1"/>
    <xf numFmtId="7" fontId="2" fillId="0" borderId="16" xfId="0" applyNumberFormat="1" applyFont="1" applyBorder="1"/>
    <xf numFmtId="7" fontId="2" fillId="0" borderId="5" xfId="0" applyNumberFormat="1" applyFont="1" applyBorder="1"/>
    <xf numFmtId="7" fontId="2" fillId="0" borderId="18" xfId="0" applyNumberFormat="1" applyFont="1" applyBorder="1"/>
    <xf numFmtId="1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2" fillId="0" borderId="23" xfId="0" applyFont="1" applyBorder="1"/>
    <xf numFmtId="0" fontId="2" fillId="0" borderId="24" xfId="0" applyFont="1" applyBorder="1"/>
    <xf numFmtId="7" fontId="2" fillId="0" borderId="23" xfId="0" applyNumberFormat="1" applyFont="1" applyBorder="1"/>
    <xf numFmtId="0" fontId="2" fillId="0" borderId="25" xfId="0" applyFont="1" applyBorder="1"/>
    <xf numFmtId="7" fontId="2" fillId="0" borderId="26" xfId="0" applyNumberFormat="1" applyFont="1" applyBorder="1"/>
    <xf numFmtId="0" fontId="0" fillId="0" borderId="6" xfId="0" applyBorder="1"/>
    <xf numFmtId="0" fontId="0" fillId="0" borderId="19" xfId="0" applyBorder="1"/>
    <xf numFmtId="7" fontId="2" fillId="0" borderId="8" xfId="0" applyNumberFormat="1" applyFont="1" applyBorder="1"/>
    <xf numFmtId="181" fontId="2" fillId="0" borderId="0" xfId="0" applyNumberFormat="1" applyFont="1" applyBorder="1"/>
    <xf numFmtId="17" fontId="2" fillId="0" borderId="10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right"/>
    </xf>
    <xf numFmtId="0" fontId="0" fillId="0" borderId="23" xfId="0" applyBorder="1"/>
    <xf numFmtId="7" fontId="2" fillId="0" borderId="23" xfId="0" applyNumberFormat="1" applyFont="1" applyBorder="1" applyAlignment="1">
      <alignment horizontal="right"/>
    </xf>
    <xf numFmtId="0" fontId="2" fillId="0" borderId="19" xfId="0" applyFont="1" applyBorder="1"/>
    <xf numFmtId="0" fontId="2" fillId="0" borderId="8" xfId="0" applyFont="1" applyBorder="1" applyAlignment="1">
      <alignment horizontal="right"/>
    </xf>
    <xf numFmtId="39" fontId="0" fillId="0" borderId="0" xfId="0" applyNumberFormat="1"/>
    <xf numFmtId="39" fontId="0" fillId="0" borderId="10" xfId="1" applyNumberFormat="1" applyFont="1" applyBorder="1" applyAlignment="1">
      <alignment horizontal="right"/>
    </xf>
    <xf numFmtId="39" fontId="0" fillId="0" borderId="10" xfId="0" applyNumberFormat="1" applyBorder="1"/>
    <xf numFmtId="7" fontId="4" fillId="0" borderId="15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0" fontId="0" fillId="0" borderId="28" xfId="0" applyBorder="1"/>
    <xf numFmtId="17" fontId="2" fillId="0" borderId="29" xfId="0" applyNumberFormat="1" applyFont="1" applyBorder="1" applyAlignment="1">
      <alignment horizontal="center"/>
    </xf>
    <xf numFmtId="17" fontId="2" fillId="0" borderId="30" xfId="0" applyNumberFormat="1" applyFont="1" applyBorder="1" applyAlignment="1">
      <alignment horizontal="center"/>
    </xf>
    <xf numFmtId="39" fontId="0" fillId="0" borderId="29" xfId="1" applyNumberFormat="1" applyFont="1" applyBorder="1" applyAlignment="1">
      <alignment horizontal="right"/>
    </xf>
    <xf numFmtId="39" fontId="0" fillId="0" borderId="29" xfId="0" applyNumberFormat="1" applyBorder="1" applyAlignment="1">
      <alignment horizontal="right"/>
    </xf>
    <xf numFmtId="0" fontId="0" fillId="0" borderId="29" xfId="0" applyBorder="1"/>
    <xf numFmtId="7" fontId="0" fillId="0" borderId="29" xfId="0" applyNumberFormat="1" applyBorder="1" applyAlignment="1">
      <alignment horizontal="right"/>
    </xf>
    <xf numFmtId="7" fontId="0" fillId="0" borderId="31" xfId="0" applyNumberFormat="1" applyBorder="1" applyAlignment="1">
      <alignment horizontal="right"/>
    </xf>
    <xf numFmtId="7" fontId="0" fillId="0" borderId="32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2" fillId="0" borderId="33" xfId="0" applyFont="1" applyBorder="1"/>
    <xf numFmtId="0" fontId="2" fillId="0" borderId="30" xfId="0" applyFont="1" applyBorder="1"/>
    <xf numFmtId="7" fontId="2" fillId="0" borderId="34" xfId="0" applyNumberFormat="1" applyFont="1" applyBorder="1" applyAlignment="1">
      <alignment horizontal="right"/>
    </xf>
    <xf numFmtId="7" fontId="2" fillId="0" borderId="24" xfId="0" applyNumberFormat="1" applyFont="1" applyBorder="1"/>
    <xf numFmtId="7" fontId="2" fillId="0" borderId="12" xfId="0" applyNumberFormat="1" applyFont="1" applyBorder="1"/>
    <xf numFmtId="7" fontId="2" fillId="0" borderId="15" xfId="0" applyNumberFormat="1" applyFont="1" applyBorder="1"/>
    <xf numFmtId="181" fontId="2" fillId="0" borderId="12" xfId="0" applyNumberFormat="1" applyFont="1" applyBorder="1"/>
    <xf numFmtId="0" fontId="2" fillId="0" borderId="0" xfId="0" applyFont="1" applyBorder="1" applyAlignment="1">
      <alignment horizontal="right"/>
    </xf>
    <xf numFmtId="181" fontId="2" fillId="0" borderId="10" xfId="0" applyNumberFormat="1" applyFont="1" applyBorder="1" applyAlignment="1">
      <alignment horizontal="right"/>
    </xf>
    <xf numFmtId="7" fontId="0" fillId="0" borderId="36" xfId="0" applyNumberFormat="1" applyBorder="1" applyAlignment="1">
      <alignment horizontal="right"/>
    </xf>
    <xf numFmtId="43" fontId="0" fillId="0" borderId="10" xfId="0" applyNumberFormat="1" applyBorder="1" applyAlignment="1">
      <alignment horizontal="right"/>
    </xf>
    <xf numFmtId="0" fontId="2" fillId="0" borderId="3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8" workbookViewId="0">
      <selection activeCell="I45" sqref="I45"/>
    </sheetView>
  </sheetViews>
  <sheetFormatPr defaultRowHeight="12.75" x14ac:dyDescent="0.2"/>
  <cols>
    <col min="4" max="5" width="10.7109375" bestFit="1" customWidth="1"/>
    <col min="6" max="6" width="12.140625" bestFit="1" customWidth="1"/>
    <col min="7" max="7" width="11.7109375" bestFit="1" customWidth="1"/>
    <col min="8" max="8" width="12.85546875" customWidth="1"/>
    <col min="9" max="9" width="12.140625" bestFit="1" customWidth="1"/>
  </cols>
  <sheetData>
    <row r="1" spans="1:10" ht="15.75" x14ac:dyDescent="0.25">
      <c r="A1" s="2" t="s">
        <v>0</v>
      </c>
      <c r="G1" s="63"/>
      <c r="H1" s="64"/>
      <c r="I1" s="7"/>
      <c r="J1" s="7"/>
    </row>
    <row r="2" spans="1:10" ht="15.75" x14ac:dyDescent="0.25">
      <c r="A2" s="2" t="s">
        <v>1</v>
      </c>
      <c r="G2" s="65"/>
      <c r="H2" s="63"/>
      <c r="I2" s="7"/>
      <c r="J2" s="7"/>
    </row>
    <row r="3" spans="1:10" x14ac:dyDescent="0.2">
      <c r="A3" s="1" t="s">
        <v>2</v>
      </c>
    </row>
    <row r="4" spans="1:10" ht="13.5" thickBot="1" x14ac:dyDescent="0.25"/>
    <row r="5" spans="1:10" ht="15.75" x14ac:dyDescent="0.25">
      <c r="A5" s="67" t="s">
        <v>10</v>
      </c>
      <c r="B5" s="68"/>
      <c r="C5" s="68"/>
      <c r="D5" s="68"/>
      <c r="E5" s="69"/>
      <c r="F5" s="114" t="s">
        <v>26</v>
      </c>
      <c r="G5" s="115"/>
      <c r="H5" s="69"/>
      <c r="I5" s="5"/>
    </row>
    <row r="6" spans="1:10" x14ac:dyDescent="0.2">
      <c r="A6" s="6" t="s">
        <v>3</v>
      </c>
      <c r="B6" s="7"/>
      <c r="C6" s="7"/>
      <c r="D6" s="7"/>
      <c r="E6" s="16"/>
      <c r="F6" s="9">
        <v>36647</v>
      </c>
      <c r="G6" s="9">
        <v>36678</v>
      </c>
      <c r="H6" s="16"/>
      <c r="I6" s="10" t="s">
        <v>26</v>
      </c>
    </row>
    <row r="7" spans="1:10" ht="13.5" thickBot="1" x14ac:dyDescent="0.25">
      <c r="A7" s="11" t="s">
        <v>4</v>
      </c>
      <c r="B7" s="12"/>
      <c r="C7" s="12"/>
      <c r="D7" s="12"/>
      <c r="E7" s="66" t="s">
        <v>5</v>
      </c>
      <c r="F7" s="13">
        <v>36708</v>
      </c>
      <c r="G7" s="13">
        <v>36739</v>
      </c>
      <c r="H7" s="77"/>
      <c r="I7" s="14" t="s">
        <v>6</v>
      </c>
    </row>
    <row r="8" spans="1:10" x14ac:dyDescent="0.2">
      <c r="A8" s="3"/>
      <c r="B8" s="4"/>
      <c r="C8" s="4"/>
      <c r="D8" s="4"/>
      <c r="E8" s="18"/>
      <c r="F8" s="4"/>
      <c r="G8" s="4"/>
      <c r="H8" s="15"/>
      <c r="I8" s="47"/>
    </row>
    <row r="9" spans="1:10" x14ac:dyDescent="0.2">
      <c r="A9" s="6" t="s">
        <v>8</v>
      </c>
      <c r="B9" s="7"/>
      <c r="C9" s="7"/>
      <c r="D9" s="7"/>
      <c r="E9" s="19"/>
      <c r="F9" s="48">
        <f>F10*0.951/0.7457</f>
        <v>10553.460104599706</v>
      </c>
      <c r="G9" s="48">
        <f>G10*0.951/0.7457</f>
        <v>11801.735282285101</v>
      </c>
      <c r="H9" s="33"/>
      <c r="I9" s="49">
        <f>SUM(F9:G9)</f>
        <v>22355.195386884807</v>
      </c>
    </row>
    <row r="10" spans="1:10" x14ac:dyDescent="0.2">
      <c r="A10" s="6" t="s">
        <v>23</v>
      </c>
      <c r="B10" s="7"/>
      <c r="C10" s="7"/>
      <c r="D10" s="7"/>
      <c r="E10" s="19"/>
      <c r="F10" s="48">
        <v>8275.2000000000007</v>
      </c>
      <c r="G10" s="48">
        <v>9254</v>
      </c>
      <c r="H10" s="33"/>
      <c r="I10" s="49">
        <f>SUM(F10:G10)</f>
        <v>17529.2</v>
      </c>
    </row>
    <row r="11" spans="1:10" x14ac:dyDescent="0.2">
      <c r="A11" s="53"/>
      <c r="B11" s="7"/>
      <c r="C11" s="7"/>
      <c r="D11" s="7"/>
      <c r="E11" s="16"/>
      <c r="F11" s="7"/>
      <c r="G11" s="7"/>
      <c r="H11" s="16"/>
      <c r="I11" s="59"/>
    </row>
    <row r="12" spans="1:10" x14ac:dyDescent="0.2">
      <c r="A12" s="6" t="s">
        <v>24</v>
      </c>
      <c r="B12" s="7"/>
      <c r="C12" s="7"/>
      <c r="D12" s="7"/>
      <c r="E12" s="20"/>
      <c r="F12" s="50">
        <v>130721</v>
      </c>
      <c r="G12" s="50">
        <v>130721</v>
      </c>
      <c r="H12" s="34"/>
      <c r="I12" s="51">
        <f>SUM(F12:G12)</f>
        <v>261442</v>
      </c>
    </row>
    <row r="13" spans="1:10" x14ac:dyDescent="0.2">
      <c r="A13" s="6" t="s">
        <v>9</v>
      </c>
      <c r="B13" s="7"/>
      <c r="C13" s="7"/>
      <c r="D13" s="7"/>
      <c r="E13" s="20"/>
      <c r="F13" s="50"/>
      <c r="G13" s="50"/>
      <c r="H13" s="34"/>
      <c r="I13" s="51"/>
    </row>
    <row r="14" spans="1:10" x14ac:dyDescent="0.2">
      <c r="A14" s="6"/>
      <c r="B14" s="7"/>
      <c r="C14" s="7"/>
      <c r="D14" s="7"/>
      <c r="E14" s="20"/>
      <c r="F14" s="50"/>
      <c r="G14" s="50"/>
      <c r="H14" s="34"/>
      <c r="I14" s="51"/>
    </row>
    <row r="15" spans="1:10" x14ac:dyDescent="0.2">
      <c r="A15" s="6" t="s">
        <v>11</v>
      </c>
      <c r="B15" s="7"/>
      <c r="C15" s="7"/>
      <c r="D15" s="7"/>
      <c r="E15" s="21">
        <v>3.11</v>
      </c>
      <c r="F15" s="50">
        <f>F10*E15</f>
        <v>25735.872000000003</v>
      </c>
      <c r="G15" s="50">
        <f>G10*E15</f>
        <v>28779.94</v>
      </c>
      <c r="H15" s="34"/>
      <c r="I15" s="51">
        <f>SUM(F15:G15)</f>
        <v>54515.812000000005</v>
      </c>
    </row>
    <row r="16" spans="1:10" x14ac:dyDescent="0.2">
      <c r="A16" s="6" t="s">
        <v>12</v>
      </c>
      <c r="B16" s="7"/>
      <c r="C16" s="7"/>
      <c r="D16" s="7"/>
      <c r="E16" s="107">
        <v>0.5</v>
      </c>
      <c r="F16" s="35">
        <f>F10*E16</f>
        <v>4137.6000000000004</v>
      </c>
      <c r="G16" s="35">
        <f>G10*E16</f>
        <v>4627</v>
      </c>
      <c r="H16" s="36"/>
      <c r="I16" s="52">
        <f>SUM(F16:G16)</f>
        <v>8764.6</v>
      </c>
    </row>
    <row r="17" spans="1:9" x14ac:dyDescent="0.2">
      <c r="A17" s="53"/>
      <c r="B17" s="8" t="s">
        <v>31</v>
      </c>
      <c r="C17" s="7"/>
      <c r="D17" s="7"/>
      <c r="E17" s="21">
        <f>SUM(E15:E16)</f>
        <v>3.61</v>
      </c>
      <c r="F17" s="50">
        <f>SUM(F15:F16)</f>
        <v>29873.472000000002</v>
      </c>
      <c r="G17" s="50">
        <f>SUM(G15:G16)</f>
        <v>33406.94</v>
      </c>
      <c r="H17" s="34"/>
      <c r="I17" s="51">
        <f>SUM(F17:G17)</f>
        <v>63280.412000000004</v>
      </c>
    </row>
    <row r="18" spans="1:9" x14ac:dyDescent="0.2">
      <c r="A18" s="6"/>
      <c r="B18" s="7"/>
      <c r="C18" s="7"/>
      <c r="D18" s="7"/>
      <c r="E18" s="21"/>
      <c r="F18" s="50"/>
      <c r="G18" s="50"/>
      <c r="H18" s="34"/>
      <c r="I18" s="51"/>
    </row>
    <row r="19" spans="1:9" x14ac:dyDescent="0.2">
      <c r="A19" s="6" t="s">
        <v>13</v>
      </c>
      <c r="B19" s="7"/>
      <c r="C19" s="7"/>
      <c r="D19" s="7"/>
      <c r="E19" s="24">
        <v>5.0000000000000001E-3</v>
      </c>
      <c r="F19" s="35">
        <f>F17*$E$19</f>
        <v>149.36736000000002</v>
      </c>
      <c r="G19" s="35">
        <f>G17*$E$19</f>
        <v>167.03470000000002</v>
      </c>
      <c r="H19" s="36"/>
      <c r="I19" s="52">
        <f>SUM(F19:G19)</f>
        <v>316.40206000000001</v>
      </c>
    </row>
    <row r="20" spans="1:9" x14ac:dyDescent="0.2">
      <c r="A20" s="53"/>
      <c r="B20" s="8" t="s">
        <v>14</v>
      </c>
      <c r="C20" s="7"/>
      <c r="D20" s="7"/>
      <c r="E20" s="19"/>
      <c r="F20" s="50">
        <f>SUM(F17:F19)</f>
        <v>30022.839360000002</v>
      </c>
      <c r="G20" s="50">
        <f>SUM(G17:G19)</f>
        <v>33573.974699999999</v>
      </c>
      <c r="H20" s="34"/>
      <c r="I20" s="51">
        <f>SUM(F20:G20)</f>
        <v>63596.814060000004</v>
      </c>
    </row>
    <row r="21" spans="1:9" x14ac:dyDescent="0.2">
      <c r="A21" s="6"/>
      <c r="B21" s="7"/>
      <c r="C21" s="7"/>
      <c r="D21" s="7"/>
      <c r="E21" s="19"/>
      <c r="F21" s="50"/>
      <c r="G21" s="50"/>
      <c r="H21" s="34"/>
      <c r="I21" s="51"/>
    </row>
    <row r="22" spans="1:9" x14ac:dyDescent="0.2">
      <c r="A22" s="6" t="s">
        <v>15</v>
      </c>
      <c r="B22" s="7"/>
      <c r="C22" s="7"/>
      <c r="D22" s="7"/>
      <c r="E22" s="23">
        <v>5.8749999999999997E-2</v>
      </c>
      <c r="F22" s="35">
        <f>F20*$E$22</f>
        <v>1763.8418124</v>
      </c>
      <c r="G22" s="35">
        <f>G20*$E$22</f>
        <v>1972.4710136249998</v>
      </c>
      <c r="H22" s="38"/>
      <c r="I22" s="52">
        <f>SUM(F22:G22)</f>
        <v>3736.3128260249996</v>
      </c>
    </row>
    <row r="23" spans="1:9" x14ac:dyDescent="0.2">
      <c r="A23" s="6"/>
      <c r="B23" s="8" t="s">
        <v>16</v>
      </c>
      <c r="C23" s="7"/>
      <c r="D23" s="7"/>
      <c r="E23" s="19"/>
      <c r="F23" s="54">
        <f>SUM(F20:F22)</f>
        <v>31786.6811724</v>
      </c>
      <c r="G23" s="54">
        <f>SUM(G20:G22)</f>
        <v>35546.445713624998</v>
      </c>
      <c r="H23" s="37"/>
      <c r="I23" s="52">
        <f>SUM(F23:G23)</f>
        <v>67333.126886024998</v>
      </c>
    </row>
    <row r="24" spans="1:9" x14ac:dyDescent="0.2">
      <c r="A24" s="6"/>
      <c r="B24" s="7"/>
      <c r="C24" s="7"/>
      <c r="D24" s="7"/>
      <c r="E24" s="19"/>
      <c r="F24" s="55"/>
      <c r="G24" s="55"/>
      <c r="H24" s="37"/>
      <c r="I24" s="56"/>
    </row>
    <row r="25" spans="1:9" x14ac:dyDescent="0.2">
      <c r="A25" s="57" t="s">
        <v>17</v>
      </c>
      <c r="B25" s="39"/>
      <c r="C25" s="39"/>
      <c r="D25" s="39"/>
      <c r="E25" s="40"/>
      <c r="F25" s="41">
        <f>F12-F23</f>
        <v>98934.3188276</v>
      </c>
      <c r="G25" s="41">
        <f>G12-G23</f>
        <v>95174.554286375002</v>
      </c>
      <c r="H25" s="42"/>
      <c r="I25" s="58">
        <f>SUM(F25:H25)</f>
        <v>194108.87311397499</v>
      </c>
    </row>
    <row r="26" spans="1:9" x14ac:dyDescent="0.2">
      <c r="A26" s="6"/>
      <c r="B26" s="7"/>
      <c r="C26" s="7"/>
      <c r="D26" s="7"/>
      <c r="E26" s="19"/>
      <c r="F26" s="7"/>
      <c r="G26" s="7"/>
      <c r="H26" s="16"/>
      <c r="I26" s="56"/>
    </row>
    <row r="27" spans="1:9" x14ac:dyDescent="0.2">
      <c r="A27" s="6" t="s">
        <v>7</v>
      </c>
      <c r="B27" s="7"/>
      <c r="C27" s="7"/>
      <c r="D27" s="7"/>
      <c r="E27" s="19"/>
      <c r="F27" s="65">
        <v>4231512</v>
      </c>
      <c r="G27" s="65">
        <v>5097423</v>
      </c>
      <c r="H27" s="16"/>
      <c r="I27" s="82">
        <f>SUM(F27:G27)</f>
        <v>9328935</v>
      </c>
    </row>
    <row r="28" spans="1:9" x14ac:dyDescent="0.2">
      <c r="A28" s="6"/>
      <c r="B28" s="7"/>
      <c r="C28" s="7"/>
      <c r="D28" s="7"/>
      <c r="E28" s="21"/>
      <c r="F28" s="7"/>
      <c r="G28" s="7"/>
      <c r="H28" s="16"/>
      <c r="I28" s="56"/>
    </row>
    <row r="29" spans="1:9" x14ac:dyDescent="0.2">
      <c r="A29" s="6" t="s">
        <v>19</v>
      </c>
      <c r="B29" s="7"/>
      <c r="C29" s="7"/>
      <c r="D29" s="7"/>
      <c r="E29" s="25">
        <v>3.3727E-2</v>
      </c>
      <c r="F29" s="50">
        <f>F27*$E$29</f>
        <v>142716.205224</v>
      </c>
      <c r="G29" s="50">
        <f>G27*$E$29</f>
        <v>171920.78552100001</v>
      </c>
      <c r="H29" s="34"/>
      <c r="I29" s="51">
        <f>SUM(F29:G29)</f>
        <v>314636.99074500002</v>
      </c>
    </row>
    <row r="30" spans="1:9" x14ac:dyDescent="0.2">
      <c r="A30" s="6" t="s">
        <v>20</v>
      </c>
      <c r="B30" s="7"/>
      <c r="C30" s="7"/>
      <c r="D30" s="7"/>
      <c r="E30" s="109">
        <v>1.762E-2</v>
      </c>
      <c r="F30" s="35">
        <f>F27*$E$30</f>
        <v>74559.241439999998</v>
      </c>
      <c r="G30" s="35">
        <f>G27*$E$30</f>
        <v>89816.593259999994</v>
      </c>
      <c r="H30" s="38"/>
      <c r="I30" s="52">
        <f>SUM(E30:H30)</f>
        <v>164375.85232000001</v>
      </c>
    </row>
    <row r="31" spans="1:9" x14ac:dyDescent="0.2">
      <c r="A31" s="6"/>
      <c r="B31" s="8" t="s">
        <v>18</v>
      </c>
      <c r="C31" s="7"/>
      <c r="D31" s="7"/>
      <c r="E31" s="25">
        <f>E29-E30</f>
        <v>1.6107E-2</v>
      </c>
      <c r="F31" s="50">
        <f>F27*$E$31</f>
        <v>68156.963783999992</v>
      </c>
      <c r="G31" s="50">
        <f>G27*$E$31</f>
        <v>82104.192261000004</v>
      </c>
      <c r="H31" s="43"/>
      <c r="I31" s="51">
        <f>SUM(E31:H31)</f>
        <v>150261.17215200001</v>
      </c>
    </row>
    <row r="32" spans="1:9" x14ac:dyDescent="0.2">
      <c r="A32" s="6"/>
      <c r="B32" s="8"/>
      <c r="C32" s="7"/>
      <c r="D32" s="7"/>
      <c r="E32" s="25"/>
      <c r="F32" s="50"/>
      <c r="G32" s="50"/>
      <c r="H32" s="37"/>
      <c r="I32" s="51"/>
    </row>
    <row r="33" spans="1:11" x14ac:dyDescent="0.2">
      <c r="A33" s="6" t="s">
        <v>35</v>
      </c>
      <c r="B33" s="8"/>
      <c r="C33" s="7"/>
      <c r="D33" s="110" t="s">
        <v>36</v>
      </c>
      <c r="E33" s="111" t="s">
        <v>37</v>
      </c>
      <c r="F33" s="50"/>
      <c r="G33" s="50"/>
      <c r="H33" s="37"/>
      <c r="I33" s="51"/>
    </row>
    <row r="34" spans="1:11" x14ac:dyDescent="0.2">
      <c r="A34" s="6"/>
      <c r="B34" s="8"/>
      <c r="C34" s="7"/>
      <c r="D34" s="79">
        <f>-0.0072917435</f>
        <v>-7.2917434999999996E-3</v>
      </c>
      <c r="E34" s="25">
        <f>-0.009473893</f>
        <v>-9.4738930000000006E-3</v>
      </c>
      <c r="F34" s="112">
        <f>F27*D34</f>
        <v>-30855.100121171999</v>
      </c>
      <c r="G34" s="35">
        <f>G27*E34</f>
        <v>-48292.440077739004</v>
      </c>
      <c r="H34" s="38"/>
      <c r="I34" s="52">
        <f>SUM(F34:G34)</f>
        <v>-79147.540198911011</v>
      </c>
    </row>
    <row r="35" spans="1:11" x14ac:dyDescent="0.2">
      <c r="A35" s="6"/>
      <c r="B35" s="8" t="s">
        <v>38</v>
      </c>
      <c r="C35" s="7"/>
      <c r="D35" s="7"/>
      <c r="E35" s="25"/>
      <c r="F35" s="50">
        <f>SUM(F31:F34)</f>
        <v>37301.863662827993</v>
      </c>
      <c r="G35" s="50">
        <f>SUM(G31:G34)</f>
        <v>33811.752183261</v>
      </c>
      <c r="H35" s="37"/>
      <c r="I35" s="51">
        <f>SUM(F35:G35)</f>
        <v>71113.615846089</v>
      </c>
    </row>
    <row r="36" spans="1:11" x14ac:dyDescent="0.2">
      <c r="C36" s="7"/>
      <c r="D36" s="7"/>
      <c r="E36" s="25"/>
      <c r="F36" s="50"/>
      <c r="G36" s="50"/>
      <c r="H36" s="113"/>
      <c r="I36" s="51"/>
    </row>
    <row r="37" spans="1:11" x14ac:dyDescent="0.2">
      <c r="A37" s="6" t="s">
        <v>13</v>
      </c>
      <c r="B37" s="7"/>
      <c r="C37" s="7"/>
      <c r="D37" s="7"/>
      <c r="E37" s="22">
        <v>5.0000000000000001E-3</v>
      </c>
      <c r="F37" s="27">
        <f>F35*$E$37</f>
        <v>186.50931831413996</v>
      </c>
      <c r="G37" s="27">
        <f>G35*$E$37</f>
        <v>169.058760916305</v>
      </c>
      <c r="H37" s="44"/>
      <c r="I37" s="60">
        <f>SUM(F37:G37)</f>
        <v>355.56807923044494</v>
      </c>
      <c r="J37" s="7"/>
      <c r="K37" s="7"/>
    </row>
    <row r="38" spans="1:11" x14ac:dyDescent="0.2">
      <c r="A38" s="53"/>
      <c r="B38" s="8" t="s">
        <v>14</v>
      </c>
      <c r="C38" s="7"/>
      <c r="D38" s="7"/>
      <c r="E38" s="19"/>
      <c r="F38" s="29">
        <f>SUM(F35:F37)</f>
        <v>37488.372981142136</v>
      </c>
      <c r="G38" s="29">
        <f>SUM(G35:G37)</f>
        <v>33980.810944177305</v>
      </c>
      <c r="H38" s="17"/>
      <c r="I38" s="61">
        <f>SUM(F38:G38)</f>
        <v>71469.183925319434</v>
      </c>
      <c r="J38" s="7"/>
      <c r="K38" s="7"/>
    </row>
    <row r="39" spans="1:11" x14ac:dyDescent="0.2">
      <c r="A39" s="53"/>
      <c r="B39" s="7"/>
      <c r="C39" s="7"/>
      <c r="D39" s="7"/>
      <c r="E39" s="26"/>
      <c r="F39" s="7"/>
      <c r="G39" s="7"/>
      <c r="H39" s="16"/>
      <c r="I39" s="61"/>
      <c r="J39" s="7"/>
      <c r="K39" s="7"/>
    </row>
    <row r="40" spans="1:11" x14ac:dyDescent="0.2">
      <c r="A40" s="6" t="s">
        <v>15</v>
      </c>
      <c r="B40" s="7"/>
      <c r="C40" s="7"/>
      <c r="D40" s="7"/>
      <c r="E40" s="23">
        <v>5.8749999999999997E-2</v>
      </c>
      <c r="F40" s="27">
        <f>F38*$E$40</f>
        <v>2202.4419126421003</v>
      </c>
      <c r="G40" s="27">
        <f>G38*$E$40</f>
        <v>1996.3726429704166</v>
      </c>
      <c r="H40" s="44"/>
      <c r="I40" s="60">
        <f>SUM(F40:G40)</f>
        <v>4198.8145556125164</v>
      </c>
      <c r="J40" s="7"/>
      <c r="K40" s="7"/>
    </row>
    <row r="41" spans="1:11" x14ac:dyDescent="0.2">
      <c r="A41" s="6"/>
      <c r="B41" s="8" t="s">
        <v>34</v>
      </c>
      <c r="C41" s="7"/>
      <c r="D41" s="7"/>
      <c r="E41" s="19"/>
      <c r="F41" s="29">
        <f>SUM(F38:F40)</f>
        <v>39690.814893784234</v>
      </c>
      <c r="G41" s="29">
        <f>SUM(G38:G40)</f>
        <v>35977.183587147723</v>
      </c>
      <c r="H41" s="16"/>
      <c r="I41" s="61">
        <f>SUM(F41:G41)</f>
        <v>75667.998480931958</v>
      </c>
      <c r="J41" s="7"/>
      <c r="K41" s="7"/>
    </row>
    <row r="42" spans="1:11" x14ac:dyDescent="0.2">
      <c r="A42" s="53"/>
      <c r="B42" s="7"/>
      <c r="C42" s="7"/>
      <c r="D42" s="7"/>
      <c r="E42" s="16"/>
      <c r="F42" s="7"/>
      <c r="G42" s="7"/>
      <c r="H42" s="16"/>
      <c r="I42" s="61"/>
      <c r="J42" s="7"/>
      <c r="K42" s="7"/>
    </row>
    <row r="43" spans="1:11" x14ac:dyDescent="0.2">
      <c r="A43" s="57" t="s">
        <v>22</v>
      </c>
      <c r="B43" s="39"/>
      <c r="C43" s="39"/>
      <c r="D43" s="39"/>
      <c r="E43" s="45"/>
      <c r="F43" s="46">
        <f>F41</f>
        <v>39690.814893784234</v>
      </c>
      <c r="G43" s="46">
        <f>G41</f>
        <v>35977.183587147723</v>
      </c>
      <c r="H43" s="40"/>
      <c r="I43" s="62">
        <f>SUM(F43:G43)</f>
        <v>75667.998480931958</v>
      </c>
      <c r="J43" s="7"/>
      <c r="K43" s="7"/>
    </row>
    <row r="44" spans="1:11" x14ac:dyDescent="0.2">
      <c r="A44" s="53"/>
      <c r="B44" s="7"/>
      <c r="C44" s="7"/>
      <c r="D44" s="7"/>
      <c r="E44" s="70"/>
      <c r="F44" s="7"/>
      <c r="G44" s="7"/>
      <c r="H44" s="16"/>
      <c r="I44" s="61"/>
      <c r="J44" s="7"/>
      <c r="K44" s="7"/>
    </row>
    <row r="45" spans="1:11" ht="13.5" thickBot="1" x14ac:dyDescent="0.25">
      <c r="A45" s="74" t="s">
        <v>21</v>
      </c>
      <c r="B45" s="71"/>
      <c r="C45" s="71"/>
      <c r="D45" s="71"/>
      <c r="E45" s="72"/>
      <c r="F45" s="73">
        <f>F25-F43</f>
        <v>59243.503933815766</v>
      </c>
      <c r="G45" s="73">
        <f>G25-G43</f>
        <v>59197.370699227278</v>
      </c>
      <c r="H45" s="106"/>
      <c r="I45" s="75">
        <f>SUM(F45:G45)</f>
        <v>118440.87463304304</v>
      </c>
      <c r="J45" s="7"/>
      <c r="K45" s="7"/>
    </row>
    <row r="46" spans="1:11" ht="14.25" thickTop="1" thickBot="1" x14ac:dyDescent="0.25">
      <c r="A46" s="76"/>
      <c r="B46" s="12"/>
      <c r="C46" s="12"/>
      <c r="D46" s="12"/>
      <c r="E46" s="77"/>
      <c r="F46" s="12"/>
      <c r="G46" s="12"/>
      <c r="H46" s="77"/>
      <c r="I46" s="78"/>
      <c r="J46" s="7"/>
      <c r="K46" s="7"/>
    </row>
    <row r="47" spans="1:11" x14ac:dyDescent="0.2">
      <c r="A47" s="7"/>
      <c r="B47" s="7"/>
      <c r="C47" s="7"/>
      <c r="D47" s="7"/>
      <c r="E47" s="7"/>
      <c r="F47" s="7"/>
      <c r="G47" s="7"/>
      <c r="H47" s="7"/>
      <c r="I47" s="30"/>
      <c r="J47" s="7"/>
      <c r="K47" s="7"/>
    </row>
    <row r="48" spans="1:11" x14ac:dyDescent="0.2">
      <c r="A48" s="8" t="s">
        <v>27</v>
      </c>
      <c r="B48" s="7"/>
      <c r="C48" s="7"/>
      <c r="D48" s="7"/>
      <c r="E48" s="7"/>
      <c r="F48" s="30">
        <f>F45</f>
        <v>59243.503933815766</v>
      </c>
      <c r="G48" s="30">
        <f>G45+F45</f>
        <v>118440.87463304304</v>
      </c>
      <c r="H48" s="7"/>
      <c r="I48" s="30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</sheetData>
  <mergeCells count="1">
    <mergeCell ref="F5:G5"/>
  </mergeCells>
  <pageMargins left="0.75" right="0.75" top="1" bottom="1" header="0.5" footer="0.5"/>
  <pageSetup scale="9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30"/>
    </sheetView>
  </sheetViews>
  <sheetFormatPr defaultRowHeight="12.75" x14ac:dyDescent="0.2"/>
  <cols>
    <col min="4" max="4" width="10.7109375" bestFit="1" customWidth="1"/>
    <col min="5" max="8" width="11.7109375" bestFit="1" customWidth="1"/>
    <col min="9" max="9" width="12.28515625" bestFit="1" customWidth="1"/>
    <col min="11" max="11" width="11.7109375" customWidth="1"/>
  </cols>
  <sheetData>
    <row r="1" spans="1:11" ht="15.75" x14ac:dyDescent="0.25">
      <c r="A1" s="2" t="s">
        <v>0</v>
      </c>
      <c r="G1" s="63"/>
      <c r="H1" s="63"/>
      <c r="I1" s="7"/>
      <c r="J1" s="7"/>
      <c r="K1" s="64"/>
    </row>
    <row r="2" spans="1:11" ht="15.75" x14ac:dyDescent="0.25">
      <c r="A2" s="2" t="s">
        <v>1</v>
      </c>
      <c r="G2" s="65"/>
      <c r="H2" s="65"/>
      <c r="I2" s="7"/>
      <c r="J2" s="7"/>
      <c r="K2" s="63"/>
    </row>
    <row r="3" spans="1:11" x14ac:dyDescent="0.2">
      <c r="A3" s="1" t="s">
        <v>2</v>
      </c>
    </row>
    <row r="4" spans="1:11" ht="13.5" thickBot="1" x14ac:dyDescent="0.25">
      <c r="G4" s="88"/>
    </row>
    <row r="5" spans="1:11" ht="15.75" x14ac:dyDescent="0.25">
      <c r="A5" s="67" t="s">
        <v>25</v>
      </c>
      <c r="B5" s="68"/>
      <c r="C5" s="68"/>
      <c r="D5" s="68"/>
      <c r="E5" s="69"/>
      <c r="F5" s="114" t="s">
        <v>32</v>
      </c>
      <c r="G5" s="115"/>
      <c r="H5" s="116"/>
      <c r="I5" s="5"/>
      <c r="K5" s="103" t="s">
        <v>33</v>
      </c>
    </row>
    <row r="6" spans="1:11" x14ac:dyDescent="0.2">
      <c r="A6" s="6" t="s">
        <v>3</v>
      </c>
      <c r="B6" s="7"/>
      <c r="C6" s="7"/>
      <c r="D6" s="7"/>
      <c r="E6" s="16"/>
      <c r="F6" s="9">
        <v>36708</v>
      </c>
      <c r="G6" s="9">
        <v>36739</v>
      </c>
      <c r="H6" s="80">
        <v>36770</v>
      </c>
      <c r="I6" s="10" t="s">
        <v>32</v>
      </c>
      <c r="K6" s="94">
        <v>36800</v>
      </c>
    </row>
    <row r="7" spans="1:11" ht="13.5" thickBot="1" x14ac:dyDescent="0.25">
      <c r="A7" s="11" t="s">
        <v>4</v>
      </c>
      <c r="B7" s="12"/>
      <c r="C7" s="12"/>
      <c r="D7" s="12"/>
      <c r="E7" s="66" t="s">
        <v>5</v>
      </c>
      <c r="F7" s="13">
        <v>36770</v>
      </c>
      <c r="G7" s="13">
        <v>36800</v>
      </c>
      <c r="H7" s="81">
        <v>36831</v>
      </c>
      <c r="I7" s="14" t="s">
        <v>6</v>
      </c>
      <c r="K7" s="95">
        <v>36861</v>
      </c>
    </row>
    <row r="8" spans="1:11" x14ac:dyDescent="0.2">
      <c r="A8" s="3"/>
      <c r="B8" s="4"/>
      <c r="C8" s="4"/>
      <c r="D8" s="4"/>
      <c r="E8" s="18"/>
      <c r="F8" s="4"/>
      <c r="G8" s="4"/>
      <c r="H8" s="15"/>
      <c r="I8" s="47"/>
      <c r="K8" s="93"/>
    </row>
    <row r="9" spans="1:11" x14ac:dyDescent="0.2">
      <c r="A9" s="6" t="s">
        <v>8</v>
      </c>
      <c r="B9" s="7"/>
      <c r="C9" s="7"/>
      <c r="D9" s="7"/>
      <c r="E9" s="19"/>
      <c r="F9" s="48">
        <f>SUM(F10:F11)*0.951/0.7457</f>
        <v>15622.059273166153</v>
      </c>
      <c r="G9" s="48">
        <f>SUM(G10:G11)*0.951/0.7457</f>
        <v>23360.14107549953</v>
      </c>
      <c r="H9" s="89">
        <f>SUM(H10:H11)*0.951/0.7457</f>
        <v>22367.69344240311</v>
      </c>
      <c r="I9" s="49">
        <f>SUM(F9:H9)</f>
        <v>61349.893791068796</v>
      </c>
      <c r="K9" s="96">
        <f>SUM(K10:K11)*0.951/0.7457</f>
        <v>18400.198471235082</v>
      </c>
    </row>
    <row r="10" spans="1:11" x14ac:dyDescent="0.2">
      <c r="A10" s="6" t="s">
        <v>28</v>
      </c>
      <c r="B10" s="7"/>
      <c r="C10" s="7"/>
      <c r="D10" s="7"/>
      <c r="E10" s="19"/>
      <c r="F10" s="48">
        <v>4876.8</v>
      </c>
      <c r="G10" s="48">
        <v>8890</v>
      </c>
      <c r="H10" s="89">
        <v>8918</v>
      </c>
      <c r="I10" s="49">
        <f>SUM(F10:H10)</f>
        <v>22684.799999999999</v>
      </c>
      <c r="K10" s="97">
        <v>6854</v>
      </c>
    </row>
    <row r="11" spans="1:11" x14ac:dyDescent="0.2">
      <c r="A11" s="6" t="s">
        <v>29</v>
      </c>
      <c r="B11" s="7"/>
      <c r="C11" s="7"/>
      <c r="D11" s="7"/>
      <c r="E11" s="19"/>
      <c r="F11" s="48">
        <v>7372.8</v>
      </c>
      <c r="G11" s="48">
        <v>9427.2000000000007</v>
      </c>
      <c r="H11" s="89">
        <v>8621</v>
      </c>
      <c r="I11" s="49">
        <f>SUM(F11:H11)</f>
        <v>25421</v>
      </c>
      <c r="K11" s="97">
        <v>7574</v>
      </c>
    </row>
    <row r="12" spans="1:11" x14ac:dyDescent="0.2">
      <c r="A12" s="53"/>
      <c r="B12" s="7"/>
      <c r="C12" s="7"/>
      <c r="D12" s="7"/>
      <c r="E12" s="16"/>
      <c r="F12" s="7"/>
      <c r="G12" s="7"/>
      <c r="H12" s="90"/>
      <c r="I12" s="49"/>
      <c r="K12" s="98"/>
    </row>
    <row r="13" spans="1:11" x14ac:dyDescent="0.2">
      <c r="A13" s="6" t="s">
        <v>24</v>
      </c>
      <c r="B13" s="7"/>
      <c r="C13" s="7"/>
      <c r="D13" s="7"/>
      <c r="E13" s="20"/>
      <c r="F13" s="50">
        <v>130721</v>
      </c>
      <c r="G13" s="50">
        <v>130721</v>
      </c>
      <c r="H13" s="34">
        <v>130721</v>
      </c>
      <c r="I13" s="51">
        <f>SUM(F13:H13)</f>
        <v>392163</v>
      </c>
      <c r="K13" s="99">
        <v>130721</v>
      </c>
    </row>
    <row r="14" spans="1:11" x14ac:dyDescent="0.2">
      <c r="A14" s="6" t="s">
        <v>9</v>
      </c>
      <c r="B14" s="7"/>
      <c r="C14" s="7"/>
      <c r="D14" s="7"/>
      <c r="E14" s="20"/>
      <c r="F14" s="50"/>
      <c r="G14" s="50"/>
      <c r="H14" s="34"/>
      <c r="I14" s="51"/>
      <c r="K14" s="99"/>
    </row>
    <row r="15" spans="1:11" x14ac:dyDescent="0.2">
      <c r="A15" s="6"/>
      <c r="B15" s="7"/>
      <c r="C15" s="7"/>
      <c r="D15" s="7"/>
      <c r="E15" s="20"/>
      <c r="F15" s="50"/>
      <c r="G15" s="50"/>
      <c r="H15" s="34"/>
      <c r="I15" s="51"/>
      <c r="K15" s="99"/>
    </row>
    <row r="16" spans="1:11" x14ac:dyDescent="0.2">
      <c r="A16" s="6" t="s">
        <v>30</v>
      </c>
      <c r="B16" s="7"/>
      <c r="C16" s="7"/>
      <c r="D16" s="29"/>
      <c r="E16" s="21">
        <v>8.86</v>
      </c>
      <c r="F16" s="50">
        <f>F10*$E$16</f>
        <v>43208.447999999997</v>
      </c>
      <c r="G16" s="50">
        <f>G10*$E$16</f>
        <v>78765.399999999994</v>
      </c>
      <c r="H16" s="34">
        <f>H10*$E$16</f>
        <v>79013.48</v>
      </c>
      <c r="I16" s="51">
        <f>SUM(F16:H16)</f>
        <v>200987.32799999998</v>
      </c>
      <c r="K16" s="99">
        <f>K10*$E$16</f>
        <v>60726.439999999995</v>
      </c>
    </row>
    <row r="17" spans="1:11" x14ac:dyDescent="0.2">
      <c r="A17" s="6" t="s">
        <v>12</v>
      </c>
      <c r="B17" s="7"/>
      <c r="C17" s="7"/>
      <c r="D17" s="7"/>
      <c r="E17" s="107">
        <v>3.35</v>
      </c>
      <c r="F17" s="35">
        <f>F11*$E$17</f>
        <v>24698.880000000001</v>
      </c>
      <c r="G17" s="35">
        <f>G11*$E$17</f>
        <v>31581.120000000003</v>
      </c>
      <c r="H17" s="36">
        <f>H11*$E$17</f>
        <v>28880.350000000002</v>
      </c>
      <c r="I17" s="51">
        <f>SUM(F17:H17)</f>
        <v>85160.35</v>
      </c>
      <c r="K17" s="100">
        <f>K11*$E$17</f>
        <v>25372.9</v>
      </c>
    </row>
    <row r="18" spans="1:11" x14ac:dyDescent="0.2">
      <c r="A18" s="53"/>
      <c r="B18" s="8" t="s">
        <v>31</v>
      </c>
      <c r="C18" s="7"/>
      <c r="D18" s="7"/>
      <c r="E18" s="108">
        <f>SUM(E16:E17)</f>
        <v>12.209999999999999</v>
      </c>
      <c r="F18" s="50">
        <f>SUM(F16:F17)</f>
        <v>67907.327999999994</v>
      </c>
      <c r="G18" s="50">
        <f>SUM(G16:G17)</f>
        <v>110346.51999999999</v>
      </c>
      <c r="H18" s="34">
        <f>SUM(H16:H17)</f>
        <v>107893.83</v>
      </c>
      <c r="I18" s="51">
        <f>SUM(F18:H18)</f>
        <v>286147.67800000001</v>
      </c>
      <c r="K18" s="101">
        <f>SUM(K16:K17)</f>
        <v>86099.34</v>
      </c>
    </row>
    <row r="19" spans="1:11" x14ac:dyDescent="0.2">
      <c r="A19" s="6"/>
      <c r="B19" s="7"/>
      <c r="C19" s="7"/>
      <c r="D19" s="7"/>
      <c r="E19" s="21"/>
      <c r="F19" s="50"/>
      <c r="G19" s="50"/>
      <c r="H19" s="34"/>
      <c r="I19" s="51"/>
      <c r="K19" s="99"/>
    </row>
    <row r="20" spans="1:11" x14ac:dyDescent="0.2">
      <c r="A20" s="6" t="s">
        <v>13</v>
      </c>
      <c r="B20" s="7"/>
      <c r="C20" s="7"/>
      <c r="D20" s="7"/>
      <c r="E20" s="24">
        <v>5.0000000000000001E-3</v>
      </c>
      <c r="F20" s="35">
        <f>F18*$E$20</f>
        <v>339.53663999999998</v>
      </c>
      <c r="G20" s="35">
        <f>G18*$E$20</f>
        <v>551.73259999999993</v>
      </c>
      <c r="H20" s="36">
        <f>H18*$E$20</f>
        <v>539.46915000000001</v>
      </c>
      <c r="I20" s="52">
        <f>SUM(F20:H20)</f>
        <v>1430.73839</v>
      </c>
      <c r="K20" s="100">
        <f>E20*K18</f>
        <v>430.49669999999998</v>
      </c>
    </row>
    <row r="21" spans="1:11" x14ac:dyDescent="0.2">
      <c r="A21" s="53"/>
      <c r="B21" s="8" t="s">
        <v>14</v>
      </c>
      <c r="C21" s="7"/>
      <c r="D21" s="7"/>
      <c r="E21" s="19"/>
      <c r="F21" s="50">
        <f>SUM(F18:F20)</f>
        <v>68246.86464</v>
      </c>
      <c r="G21" s="50">
        <f>SUM(G18:G20)</f>
        <v>110898.25259999999</v>
      </c>
      <c r="H21" s="34">
        <f>SUM(H18:H20)</f>
        <v>108433.29915000001</v>
      </c>
      <c r="I21" s="51">
        <f>SUM(F21:H21)</f>
        <v>287578.41639000003</v>
      </c>
      <c r="K21" s="99">
        <f>SUM(K18:K20)</f>
        <v>86529.8367</v>
      </c>
    </row>
    <row r="22" spans="1:11" x14ac:dyDescent="0.2">
      <c r="A22" s="6"/>
      <c r="B22" s="7"/>
      <c r="C22" s="7"/>
      <c r="D22" s="7"/>
      <c r="E22" s="19"/>
      <c r="F22" s="50"/>
      <c r="G22" s="50"/>
      <c r="H22" s="34"/>
      <c r="I22" s="51"/>
      <c r="K22" s="99"/>
    </row>
    <row r="23" spans="1:11" x14ac:dyDescent="0.2">
      <c r="A23" s="6" t="s">
        <v>15</v>
      </c>
      <c r="B23" s="7"/>
      <c r="C23" s="7"/>
      <c r="D23" s="7"/>
      <c r="E23" s="23">
        <v>5.8749999999999997E-2</v>
      </c>
      <c r="F23" s="35">
        <f>F21*$E$23</f>
        <v>4009.5032975999998</v>
      </c>
      <c r="G23" s="35">
        <f>G21*$E$23</f>
        <v>6515.2723402499996</v>
      </c>
      <c r="H23" s="36">
        <f>H21*$E$23</f>
        <v>6370.4563250624997</v>
      </c>
      <c r="I23" s="52">
        <f>SUM(F23:H23)</f>
        <v>16895.231962912498</v>
      </c>
      <c r="K23" s="100">
        <f>E23*K21</f>
        <v>5083.6279061249998</v>
      </c>
    </row>
    <row r="24" spans="1:11" x14ac:dyDescent="0.2">
      <c r="A24" s="6"/>
      <c r="B24" s="8" t="s">
        <v>16</v>
      </c>
      <c r="C24" s="7"/>
      <c r="D24" s="7"/>
      <c r="E24" s="19"/>
      <c r="F24" s="54">
        <f>SUM(F21:F23)</f>
        <v>72256.367937599993</v>
      </c>
      <c r="G24" s="54">
        <f>SUM(G21:G23)</f>
        <v>117413.52494024999</v>
      </c>
      <c r="H24" s="91">
        <f>SUM(H21:H23)</f>
        <v>114803.7554750625</v>
      </c>
      <c r="I24" s="51">
        <f>SUM(F24:H24)</f>
        <v>304473.64835291251</v>
      </c>
      <c r="K24" s="99">
        <f>SUM(K21:K23)</f>
        <v>91613.464606124995</v>
      </c>
    </row>
    <row r="25" spans="1:11" x14ac:dyDescent="0.2">
      <c r="A25" s="6"/>
      <c r="B25" s="7"/>
      <c r="C25" s="7"/>
      <c r="D25" s="7"/>
      <c r="E25" s="21"/>
      <c r="F25" s="55"/>
      <c r="G25" s="55"/>
      <c r="H25" s="38"/>
      <c r="I25" s="51"/>
      <c r="K25" s="102"/>
    </row>
    <row r="26" spans="1:11" ht="13.5" thickBot="1" x14ac:dyDescent="0.25">
      <c r="A26" s="74" t="s">
        <v>21</v>
      </c>
      <c r="B26" s="84"/>
      <c r="C26" s="84"/>
      <c r="D26" s="84"/>
      <c r="E26" s="72"/>
      <c r="F26" s="85">
        <f>F13-F24</f>
        <v>58464.632062400007</v>
      </c>
      <c r="G26" s="85">
        <f>G13-G24</f>
        <v>13307.47505975001</v>
      </c>
      <c r="H26" s="85">
        <f>H13-H24</f>
        <v>15917.244524937501</v>
      </c>
      <c r="I26" s="92">
        <f>SUM(F26:H26)</f>
        <v>87689.351647087518</v>
      </c>
      <c r="K26" s="105">
        <f>K13-K24</f>
        <v>39107.535393875005</v>
      </c>
    </row>
    <row r="27" spans="1:11" ht="14.25" thickTop="1" thickBot="1" x14ac:dyDescent="0.25">
      <c r="A27" s="11"/>
      <c r="B27" s="12"/>
      <c r="C27" s="12"/>
      <c r="D27" s="12"/>
      <c r="E27" s="86"/>
      <c r="F27" s="12"/>
      <c r="G27" s="12"/>
      <c r="H27" s="77"/>
      <c r="I27" s="87"/>
      <c r="K27" s="104"/>
    </row>
    <row r="28" spans="1:11" x14ac:dyDescent="0.2">
      <c r="A28" s="8"/>
      <c r="B28" s="7"/>
      <c r="C28" s="7"/>
      <c r="D28" s="7"/>
      <c r="E28" s="79"/>
      <c r="F28" s="50"/>
      <c r="G28" s="50"/>
      <c r="H28" s="50"/>
      <c r="I28" s="83"/>
      <c r="J28" s="7"/>
      <c r="K28" s="55"/>
    </row>
    <row r="29" spans="1:11" x14ac:dyDescent="0.2">
      <c r="A29" s="8" t="s">
        <v>27</v>
      </c>
      <c r="B29" s="7"/>
      <c r="C29" s="7"/>
      <c r="D29" s="7"/>
      <c r="E29" s="79"/>
      <c r="F29" s="83">
        <f>F26</f>
        <v>58464.632062400007</v>
      </c>
      <c r="G29" s="83">
        <f>F29+G26</f>
        <v>71772.107122150017</v>
      </c>
      <c r="H29" s="83">
        <f>G29+H26</f>
        <v>87689.351647087518</v>
      </c>
      <c r="I29" s="83"/>
      <c r="J29" s="7"/>
      <c r="K29" s="83">
        <f>K26</f>
        <v>39107.535393875005</v>
      </c>
    </row>
    <row r="30" spans="1:11" x14ac:dyDescent="0.2">
      <c r="A30" s="8"/>
      <c r="B30" s="8"/>
      <c r="C30" s="7"/>
      <c r="D30" s="7"/>
      <c r="E30" s="79"/>
      <c r="F30" s="50"/>
      <c r="G30" s="50"/>
      <c r="H30" s="50"/>
      <c r="I30" s="83"/>
      <c r="J30" s="7"/>
      <c r="K30" s="55"/>
    </row>
    <row r="31" spans="1:11" x14ac:dyDescent="0.2">
      <c r="A31" s="7"/>
      <c r="B31" s="7"/>
      <c r="C31" s="7"/>
      <c r="D31" s="7"/>
      <c r="E31" s="31"/>
      <c r="F31" s="7"/>
      <c r="G31" s="29"/>
      <c r="H31" s="29"/>
      <c r="I31" s="7"/>
      <c r="J31" s="7"/>
      <c r="K31" s="7"/>
    </row>
    <row r="32" spans="1:11" x14ac:dyDescent="0.2">
      <c r="A32" s="8"/>
      <c r="B32" s="7"/>
      <c r="C32" s="7"/>
      <c r="D32" s="7"/>
      <c r="E32" s="28"/>
      <c r="F32" s="29"/>
      <c r="G32" s="29"/>
      <c r="H32" s="29"/>
      <c r="I32" s="30"/>
      <c r="J32" s="7"/>
      <c r="K32" s="29"/>
    </row>
    <row r="33" spans="1:11" x14ac:dyDescent="0.2">
      <c r="A33" s="7"/>
      <c r="B33" s="8"/>
      <c r="C33" s="7"/>
      <c r="D33" s="7"/>
      <c r="E33" s="8"/>
      <c r="F33" s="29"/>
      <c r="G33" s="29"/>
      <c r="H33" s="29"/>
      <c r="I33" s="30"/>
      <c r="J33" s="7"/>
      <c r="K33" s="29"/>
    </row>
    <row r="34" spans="1:11" x14ac:dyDescent="0.2">
      <c r="A34" s="7"/>
      <c r="B34" s="7"/>
      <c r="C34" s="7"/>
      <c r="D34" s="7"/>
      <c r="E34" s="31"/>
      <c r="F34" s="7"/>
      <c r="G34" s="7"/>
      <c r="H34" s="7"/>
      <c r="I34" s="30"/>
      <c r="J34" s="7"/>
      <c r="K34" s="7"/>
    </row>
    <row r="35" spans="1:11" x14ac:dyDescent="0.2">
      <c r="A35" s="8"/>
      <c r="B35" s="7"/>
      <c r="C35" s="7"/>
      <c r="D35" s="7"/>
      <c r="E35" s="32"/>
      <c r="F35" s="29"/>
      <c r="G35" s="29"/>
      <c r="H35" s="29"/>
      <c r="I35" s="30"/>
      <c r="J35" s="7"/>
      <c r="K35" s="7"/>
    </row>
    <row r="36" spans="1:11" x14ac:dyDescent="0.2">
      <c r="A36" s="8"/>
      <c r="B36" s="8"/>
      <c r="C36" s="7"/>
      <c r="D36" s="7"/>
      <c r="E36" s="8"/>
      <c r="F36" s="29"/>
      <c r="G36" s="29"/>
      <c r="H36" s="29"/>
      <c r="I36" s="30"/>
      <c r="J36" s="7"/>
      <c r="K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30"/>
      <c r="J37" s="7"/>
      <c r="K37" s="7"/>
    </row>
    <row r="38" spans="1:11" x14ac:dyDescent="0.2">
      <c r="A38" s="8"/>
      <c r="B38" s="7"/>
      <c r="C38" s="7"/>
      <c r="D38" s="7"/>
      <c r="E38" s="7"/>
      <c r="F38" s="30"/>
      <c r="G38" s="30"/>
      <c r="H38" s="30"/>
      <c r="I38" s="30"/>
      <c r="J38" s="7"/>
      <c r="K38" s="8"/>
    </row>
    <row r="39" spans="1:11" x14ac:dyDescent="0.2">
      <c r="A39" s="7"/>
      <c r="B39" s="7"/>
      <c r="C39" s="7"/>
      <c r="D39" s="7"/>
      <c r="E39" s="7"/>
      <c r="F39" s="7"/>
      <c r="G39" s="7"/>
      <c r="H39" s="7"/>
      <c r="I39" s="30"/>
      <c r="J39" s="7"/>
      <c r="K39" s="7"/>
    </row>
    <row r="40" spans="1:11" x14ac:dyDescent="0.2">
      <c r="A40" s="8"/>
      <c r="B40" s="8"/>
      <c r="C40" s="8"/>
      <c r="D40" s="8"/>
      <c r="E40" s="8"/>
      <c r="F40" s="30"/>
      <c r="G40" s="30"/>
      <c r="H40" s="30"/>
      <c r="I40" s="30"/>
      <c r="J40" s="7"/>
      <c r="K40" s="8"/>
    </row>
    <row r="41" spans="1:11" x14ac:dyDescent="0.2">
      <c r="A41" s="7"/>
      <c r="B41" s="7"/>
      <c r="C41" s="7"/>
      <c r="D41" s="7"/>
      <c r="E41" s="7"/>
      <c r="F41" s="7"/>
      <c r="G41" s="7"/>
      <c r="H41" s="7"/>
      <c r="I41" s="30"/>
      <c r="J41" s="7"/>
      <c r="K41" s="7"/>
    </row>
    <row r="42" spans="1:11" x14ac:dyDescent="0.2">
      <c r="A42" s="7"/>
      <c r="B42" s="7"/>
      <c r="C42" s="7"/>
      <c r="D42" s="7"/>
      <c r="E42" s="7"/>
      <c r="F42" s="7"/>
      <c r="G42" s="7"/>
      <c r="H42" s="7"/>
      <c r="I42" s="30"/>
      <c r="J42" s="7"/>
      <c r="K42" s="7"/>
    </row>
    <row r="43" spans="1:11" x14ac:dyDescent="0.2">
      <c r="A43" s="7"/>
      <c r="B43" s="7"/>
      <c r="C43" s="7"/>
      <c r="D43" s="7"/>
      <c r="E43" s="7"/>
      <c r="F43" s="7"/>
      <c r="G43" s="7"/>
      <c r="H43" s="7"/>
      <c r="I43" s="30"/>
      <c r="J43" s="7"/>
      <c r="K43" s="7"/>
    </row>
    <row r="44" spans="1:1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</sheetData>
  <mergeCells count="1">
    <mergeCell ref="F5:H5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19</vt:lpstr>
      <vt:lpstr>Rate 21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Jan Havlíček</cp:lastModifiedBy>
  <cp:lastPrinted>2000-12-14T19:28:29Z</cp:lastPrinted>
  <dcterms:created xsi:type="dcterms:W3CDTF">2000-11-28T22:37:31Z</dcterms:created>
  <dcterms:modified xsi:type="dcterms:W3CDTF">2023-09-17T19:49:19Z</dcterms:modified>
</cp:coreProperties>
</file>