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C24684-0D46-45A6-BB8F-918E216C7433}" xr6:coauthVersionLast="47" xr6:coauthVersionMax="47" xr10:uidLastSave="{00000000-0000-0000-0000-000000000000}"/>
  <bookViews>
    <workbookView xWindow="-120" yWindow="-120" windowWidth="38640" windowHeight="15720" tabRatio="839" activeTab="6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purchase" sheetId="11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8"/>
  <c r="C6" i="8"/>
  <c r="D6" i="8"/>
  <c r="B7" i="8"/>
  <c r="C7" i="8"/>
  <c r="D7" i="8"/>
  <c r="B8" i="8"/>
  <c r="C8" i="8"/>
  <c r="D8" i="8"/>
  <c r="B10" i="8"/>
  <c r="C10" i="8"/>
  <c r="D10" i="8"/>
  <c r="B13" i="8"/>
  <c r="C13" i="8"/>
  <c r="D13" i="8"/>
  <c r="B14" i="8"/>
  <c r="C14" i="8"/>
  <c r="D14" i="8"/>
  <c r="B23" i="8"/>
  <c r="D23" i="8"/>
  <c r="B24" i="8"/>
  <c r="D24" i="8"/>
  <c r="B25" i="8"/>
  <c r="D25" i="8"/>
  <c r="B26" i="8"/>
  <c r="D26" i="8"/>
  <c r="B28" i="8"/>
  <c r="C28" i="8"/>
  <c r="D28" i="8"/>
  <c r="B30" i="8"/>
  <c r="C30" i="8"/>
  <c r="D30" i="8"/>
  <c r="B32" i="8"/>
  <c r="C32" i="8"/>
  <c r="D32" i="8"/>
  <c r="D35" i="8"/>
  <c r="B39" i="8"/>
  <c r="C39" i="8"/>
  <c r="D39" i="8"/>
  <c r="F39" i="8"/>
  <c r="G39" i="8"/>
  <c r="H39" i="8"/>
  <c r="B40" i="8"/>
  <c r="C40" i="8"/>
  <c r="D40" i="8"/>
  <c r="F40" i="8"/>
  <c r="G40" i="8"/>
  <c r="H40" i="8"/>
  <c r="B41" i="8"/>
  <c r="C41" i="8"/>
  <c r="D41" i="8"/>
  <c r="F41" i="8"/>
  <c r="G41" i="8"/>
  <c r="H41" i="8"/>
  <c r="B42" i="8"/>
  <c r="C42" i="8"/>
  <c r="D42" i="8"/>
  <c r="F42" i="8"/>
  <c r="G42" i="8"/>
  <c r="H42" i="8"/>
  <c r="D43" i="8"/>
  <c r="F43" i="8"/>
  <c r="G43" i="8"/>
  <c r="H43" i="8"/>
  <c r="B45" i="8"/>
  <c r="C45" i="8"/>
  <c r="D45" i="8"/>
  <c r="F45" i="8"/>
  <c r="G45" i="8"/>
  <c r="H45" i="8"/>
  <c r="B47" i="8"/>
  <c r="C47" i="8"/>
  <c r="D47" i="8"/>
  <c r="F47" i="8"/>
  <c r="G47" i="8"/>
  <c r="H47" i="8"/>
  <c r="B49" i="8"/>
  <c r="C49" i="8"/>
  <c r="D49" i="8"/>
  <c r="F49" i="8"/>
  <c r="G49" i="8"/>
  <c r="H49" i="8"/>
  <c r="B51" i="8"/>
  <c r="C51" i="8"/>
  <c r="D51" i="8"/>
  <c r="B53" i="8"/>
  <c r="C53" i="8"/>
  <c r="D53" i="8"/>
  <c r="B55" i="8"/>
  <c r="C55" i="8"/>
  <c r="D55" i="8"/>
  <c r="B59" i="8"/>
  <c r="C59" i="8"/>
  <c r="D59" i="8"/>
  <c r="F59" i="8"/>
  <c r="G59" i="8"/>
  <c r="H59" i="8"/>
  <c r="B60" i="8"/>
  <c r="C60" i="8"/>
  <c r="D60" i="8"/>
  <c r="F60" i="8"/>
  <c r="G60" i="8"/>
  <c r="H60" i="8"/>
  <c r="B61" i="8"/>
  <c r="C61" i="8"/>
  <c r="D61" i="8"/>
  <c r="F61" i="8"/>
  <c r="G61" i="8"/>
  <c r="H61" i="8"/>
  <c r="B63" i="8"/>
  <c r="C63" i="8"/>
  <c r="D63" i="8"/>
  <c r="F63" i="8"/>
  <c r="G63" i="8"/>
  <c r="H63" i="8"/>
  <c r="B65" i="8"/>
  <c r="C65" i="8"/>
  <c r="D65" i="8"/>
  <c r="F65" i="8"/>
  <c r="G65" i="8"/>
  <c r="H65" i="8"/>
  <c r="B67" i="8"/>
  <c r="C67" i="8"/>
  <c r="D67" i="8"/>
  <c r="F67" i="8"/>
  <c r="G67" i="8"/>
  <c r="H67" i="8"/>
  <c r="B69" i="8"/>
  <c r="C69" i="8"/>
  <c r="D69" i="8"/>
  <c r="B71" i="8"/>
  <c r="C71" i="8"/>
  <c r="D71" i="8"/>
  <c r="B73" i="8"/>
  <c r="C73" i="8"/>
  <c r="D73" i="8"/>
  <c r="B79" i="8"/>
  <c r="C79" i="8"/>
  <c r="B80" i="8"/>
  <c r="C80" i="8"/>
  <c r="D80" i="8"/>
  <c r="B81" i="8"/>
  <c r="C81" i="8"/>
  <c r="D81" i="8"/>
  <c r="B82" i="8"/>
  <c r="C82" i="8"/>
  <c r="D82" i="8"/>
  <c r="B85" i="8"/>
  <c r="C85" i="8"/>
  <c r="D85" i="8"/>
  <c r="B86" i="8"/>
  <c r="C86" i="8"/>
  <c r="D86" i="8"/>
  <c r="B92" i="8"/>
  <c r="C92" i="8"/>
  <c r="D92" i="8"/>
  <c r="B94" i="8"/>
  <c r="C94" i="8"/>
  <c r="D94" i="8"/>
  <c r="B96" i="8"/>
  <c r="C96" i="8"/>
  <c r="D96" i="8"/>
  <c r="X2" i="10"/>
  <c r="V5" i="10"/>
  <c r="D6" i="10"/>
  <c r="AN6" i="10"/>
  <c r="AO6" i="10"/>
  <c r="AQ6" i="10"/>
  <c r="AU6" i="10"/>
  <c r="D7" i="10"/>
  <c r="H7" i="10"/>
  <c r="L7" i="10"/>
  <c r="O7" i="10"/>
  <c r="Q7" i="10"/>
  <c r="T7" i="10"/>
  <c r="V7" i="10"/>
  <c r="W7" i="10"/>
  <c r="D8" i="10"/>
  <c r="H8" i="10"/>
  <c r="L8" i="10"/>
  <c r="M8" i="10"/>
  <c r="O8" i="10"/>
  <c r="Q8" i="10"/>
  <c r="T8" i="10"/>
  <c r="V8" i="10"/>
  <c r="W8" i="10"/>
  <c r="AI8" i="10"/>
  <c r="AJ8" i="10"/>
  <c r="AL8" i="10"/>
  <c r="AN8" i="10"/>
  <c r="AQ8" i="10"/>
  <c r="AT8" i="10"/>
  <c r="AU8" i="10"/>
  <c r="D9" i="10"/>
  <c r="H9" i="10"/>
  <c r="L9" i="10"/>
  <c r="M9" i="10"/>
  <c r="O9" i="10"/>
  <c r="Q9" i="10"/>
  <c r="T9" i="10"/>
  <c r="V9" i="10"/>
  <c r="W9" i="10"/>
  <c r="AI9" i="10"/>
  <c r="AJ9" i="10"/>
  <c r="AL9" i="10"/>
  <c r="AN9" i="10"/>
  <c r="AO9" i="10"/>
  <c r="AQ9" i="10"/>
  <c r="AS9" i="10"/>
  <c r="AT9" i="10"/>
  <c r="AU9" i="10"/>
  <c r="D10" i="10"/>
  <c r="H10" i="10"/>
  <c r="L10" i="10"/>
  <c r="M10" i="10"/>
  <c r="O10" i="10"/>
  <c r="Q10" i="10"/>
  <c r="T10" i="10"/>
  <c r="V10" i="10"/>
  <c r="W10" i="10"/>
  <c r="AI10" i="10"/>
  <c r="AJ10" i="10"/>
  <c r="AL10" i="10"/>
  <c r="AN10" i="10"/>
  <c r="AO10" i="10"/>
  <c r="AQ10" i="10"/>
  <c r="AS10" i="10"/>
  <c r="AT10" i="10"/>
  <c r="AU10" i="10"/>
  <c r="D11" i="10"/>
  <c r="H11" i="10"/>
  <c r="L11" i="10"/>
  <c r="M11" i="10"/>
  <c r="O11" i="10"/>
  <c r="Q11" i="10"/>
  <c r="T11" i="10"/>
  <c r="V11" i="10"/>
  <c r="W11" i="10"/>
  <c r="AI11" i="10"/>
  <c r="AJ11" i="10"/>
  <c r="AL11" i="10"/>
  <c r="AN11" i="10"/>
  <c r="AO11" i="10"/>
  <c r="AQ11" i="10"/>
  <c r="AS11" i="10"/>
  <c r="AT11" i="10"/>
  <c r="AU11" i="10"/>
  <c r="D12" i="10"/>
  <c r="H12" i="10"/>
  <c r="L12" i="10"/>
  <c r="M12" i="10"/>
  <c r="O12" i="10"/>
  <c r="Q12" i="10"/>
  <c r="T12" i="10"/>
  <c r="V12" i="10"/>
  <c r="W12" i="10"/>
  <c r="AI12" i="10"/>
  <c r="AJ12" i="10"/>
  <c r="AL12" i="10"/>
  <c r="AN12" i="10"/>
  <c r="AO12" i="10"/>
  <c r="AQ12" i="10"/>
  <c r="AS12" i="10"/>
  <c r="AT12" i="10"/>
  <c r="AU12" i="10"/>
  <c r="D13" i="10"/>
  <c r="H13" i="10"/>
  <c r="L13" i="10"/>
  <c r="M13" i="10"/>
  <c r="O13" i="10"/>
  <c r="Q13" i="10"/>
  <c r="T13" i="10"/>
  <c r="V13" i="10"/>
  <c r="W13" i="10"/>
  <c r="AI13" i="10"/>
  <c r="AJ13" i="10"/>
  <c r="AL13" i="10"/>
  <c r="AN13" i="10"/>
  <c r="AO13" i="10"/>
  <c r="AQ13" i="10"/>
  <c r="AS13" i="10"/>
  <c r="AT13" i="10"/>
  <c r="AU13" i="10"/>
  <c r="D14" i="10"/>
  <c r="H14" i="10"/>
  <c r="L14" i="10"/>
  <c r="M14" i="10"/>
  <c r="O14" i="10"/>
  <c r="Q14" i="10"/>
  <c r="T14" i="10"/>
  <c r="V14" i="10"/>
  <c r="W14" i="10"/>
  <c r="AI14" i="10"/>
  <c r="AJ14" i="10"/>
  <c r="AL14" i="10"/>
  <c r="AN14" i="10"/>
  <c r="AO14" i="10"/>
  <c r="AQ14" i="10"/>
  <c r="AS14" i="10"/>
  <c r="AT14" i="10"/>
  <c r="AU14" i="10"/>
  <c r="D15" i="10"/>
  <c r="H15" i="10"/>
  <c r="L15" i="10"/>
  <c r="M15" i="10"/>
  <c r="O15" i="10"/>
  <c r="Q15" i="10"/>
  <c r="T15" i="10"/>
  <c r="V15" i="10"/>
  <c r="W15" i="10"/>
  <c r="AI15" i="10"/>
  <c r="AJ15" i="10"/>
  <c r="AL15" i="10"/>
  <c r="AN15" i="10"/>
  <c r="AO15" i="10"/>
  <c r="AQ15" i="10"/>
  <c r="AS15" i="10"/>
  <c r="AT15" i="10"/>
  <c r="AU15" i="10"/>
  <c r="D16" i="10"/>
  <c r="H16" i="10"/>
  <c r="L16" i="10"/>
  <c r="M16" i="10"/>
  <c r="O16" i="10"/>
  <c r="Q16" i="10"/>
  <c r="T16" i="10"/>
  <c r="V16" i="10"/>
  <c r="W16" i="10"/>
  <c r="AI16" i="10"/>
  <c r="AJ16" i="10"/>
  <c r="AL16" i="10"/>
  <c r="AN16" i="10"/>
  <c r="AO16" i="10"/>
  <c r="AQ16" i="10"/>
  <c r="AS16" i="10"/>
  <c r="AT16" i="10"/>
  <c r="AU16" i="10"/>
  <c r="D17" i="10"/>
  <c r="H17" i="10"/>
  <c r="L17" i="10"/>
  <c r="M17" i="10"/>
  <c r="O17" i="10"/>
  <c r="Q17" i="10"/>
  <c r="T17" i="10"/>
  <c r="V17" i="10"/>
  <c r="W17" i="10"/>
  <c r="AI17" i="10"/>
  <c r="AJ17" i="10"/>
  <c r="AL17" i="10"/>
  <c r="AN17" i="10"/>
  <c r="AO17" i="10"/>
  <c r="AQ17" i="10"/>
  <c r="AS17" i="10"/>
  <c r="AT17" i="10"/>
  <c r="AU17" i="10"/>
  <c r="D18" i="10"/>
  <c r="H18" i="10"/>
  <c r="L18" i="10"/>
  <c r="M18" i="10"/>
  <c r="O18" i="10"/>
  <c r="Q18" i="10"/>
  <c r="T18" i="10"/>
  <c r="V18" i="10"/>
  <c r="W18" i="10"/>
  <c r="AI18" i="10"/>
  <c r="AJ18" i="10"/>
  <c r="AL18" i="10"/>
  <c r="AN18" i="10"/>
  <c r="AO18" i="10"/>
  <c r="AQ18" i="10"/>
  <c r="AS18" i="10"/>
  <c r="AT18" i="10"/>
  <c r="AU18" i="10"/>
  <c r="D19" i="10"/>
  <c r="H19" i="10"/>
  <c r="L19" i="10"/>
  <c r="M19" i="10"/>
  <c r="O19" i="10"/>
  <c r="Q19" i="10"/>
  <c r="T19" i="10"/>
  <c r="V19" i="10"/>
  <c r="W19" i="10"/>
  <c r="AI19" i="10"/>
  <c r="AJ19" i="10"/>
  <c r="AL19" i="10"/>
  <c r="AN19" i="10"/>
  <c r="AO19" i="10"/>
  <c r="AQ19" i="10"/>
  <c r="AS19" i="10"/>
  <c r="AT19" i="10"/>
  <c r="AU19" i="10"/>
  <c r="D20" i="10"/>
  <c r="H20" i="10"/>
  <c r="L20" i="10"/>
  <c r="M20" i="10"/>
  <c r="O20" i="10"/>
  <c r="Q20" i="10"/>
  <c r="T20" i="10"/>
  <c r="V20" i="10"/>
  <c r="W20" i="10"/>
  <c r="AI20" i="10"/>
  <c r="AJ20" i="10"/>
  <c r="AL20" i="10"/>
  <c r="AN20" i="10"/>
  <c r="AO20" i="10"/>
  <c r="AQ20" i="10"/>
  <c r="AS20" i="10"/>
  <c r="AT20" i="10"/>
  <c r="AU20" i="10"/>
  <c r="D21" i="10"/>
  <c r="H21" i="10"/>
  <c r="L21" i="10"/>
  <c r="M21" i="10"/>
  <c r="O21" i="10"/>
  <c r="Q21" i="10"/>
  <c r="T21" i="10"/>
  <c r="V21" i="10"/>
  <c r="W21" i="10"/>
  <c r="AI21" i="10"/>
  <c r="AJ21" i="10"/>
  <c r="AL21" i="10"/>
  <c r="AN21" i="10"/>
  <c r="AO21" i="10"/>
  <c r="AQ21" i="10"/>
  <c r="AS21" i="10"/>
  <c r="AT21" i="10"/>
  <c r="AU21" i="10"/>
  <c r="D22" i="10"/>
  <c r="H22" i="10"/>
  <c r="L22" i="10"/>
  <c r="M22" i="10"/>
  <c r="O22" i="10"/>
  <c r="Q22" i="10"/>
  <c r="T22" i="10"/>
  <c r="V22" i="10"/>
  <c r="W22" i="10"/>
  <c r="AI22" i="10"/>
  <c r="AJ22" i="10"/>
  <c r="AL22" i="10"/>
  <c r="AN22" i="10"/>
  <c r="AO22" i="10"/>
  <c r="AQ22" i="10"/>
  <c r="AS22" i="10"/>
  <c r="AT22" i="10"/>
  <c r="AU22" i="10"/>
  <c r="D23" i="10"/>
  <c r="H23" i="10"/>
  <c r="L23" i="10"/>
  <c r="M23" i="10"/>
  <c r="O23" i="10"/>
  <c r="Q23" i="10"/>
  <c r="T23" i="10"/>
  <c r="V23" i="10"/>
  <c r="W23" i="10"/>
  <c r="AI23" i="10"/>
  <c r="AJ23" i="10"/>
  <c r="AL23" i="10"/>
  <c r="AN23" i="10"/>
  <c r="AO23" i="10"/>
  <c r="AQ23" i="10"/>
  <c r="AS23" i="10"/>
  <c r="AT23" i="10"/>
  <c r="AU23" i="10"/>
  <c r="D24" i="10"/>
  <c r="H24" i="10"/>
  <c r="L24" i="10"/>
  <c r="M24" i="10"/>
  <c r="O24" i="10"/>
  <c r="Q24" i="10"/>
  <c r="T24" i="10"/>
  <c r="V24" i="10"/>
  <c r="W24" i="10"/>
  <c r="AI24" i="10"/>
  <c r="AJ24" i="10"/>
  <c r="AL24" i="10"/>
  <c r="AN24" i="10"/>
  <c r="AO24" i="10"/>
  <c r="AQ24" i="10"/>
  <c r="AS24" i="10"/>
  <c r="AT24" i="10"/>
  <c r="AU24" i="10"/>
  <c r="D25" i="10"/>
  <c r="H25" i="10"/>
  <c r="L25" i="10"/>
  <c r="M25" i="10"/>
  <c r="O25" i="10"/>
  <c r="Q25" i="10"/>
  <c r="T25" i="10"/>
  <c r="V25" i="10"/>
  <c r="W25" i="10"/>
  <c r="AI25" i="10"/>
  <c r="AJ25" i="10"/>
  <c r="AL25" i="10"/>
  <c r="AN25" i="10"/>
  <c r="AO25" i="10"/>
  <c r="AQ25" i="10"/>
  <c r="AS25" i="10"/>
  <c r="AT25" i="10"/>
  <c r="AU25" i="10"/>
  <c r="D26" i="10"/>
  <c r="H26" i="10"/>
  <c r="L26" i="10"/>
  <c r="M26" i="10"/>
  <c r="O26" i="10"/>
  <c r="Q26" i="10"/>
  <c r="T26" i="10"/>
  <c r="V26" i="10"/>
  <c r="W26" i="10"/>
  <c r="AI26" i="10"/>
  <c r="AJ26" i="10"/>
  <c r="AL26" i="10"/>
  <c r="AN26" i="10"/>
  <c r="AO26" i="10"/>
  <c r="AQ26" i="10"/>
  <c r="AS26" i="10"/>
  <c r="AT26" i="10"/>
  <c r="AU26" i="10"/>
  <c r="D27" i="10"/>
  <c r="H27" i="10"/>
  <c r="L27" i="10"/>
  <c r="M27" i="10"/>
  <c r="O27" i="10"/>
  <c r="Q27" i="10"/>
  <c r="T27" i="10"/>
  <c r="V27" i="10"/>
  <c r="W27" i="10"/>
  <c r="AI27" i="10"/>
  <c r="AJ27" i="10"/>
  <c r="AL27" i="10"/>
  <c r="AN27" i="10"/>
  <c r="AO27" i="10"/>
  <c r="AQ27" i="10"/>
  <c r="AS27" i="10"/>
  <c r="AT27" i="10"/>
  <c r="AU27" i="10"/>
  <c r="D28" i="10"/>
  <c r="H28" i="10"/>
  <c r="L28" i="10"/>
  <c r="M28" i="10"/>
  <c r="O28" i="10"/>
  <c r="Q28" i="10"/>
  <c r="T28" i="10"/>
  <c r="V28" i="10"/>
  <c r="W28" i="10"/>
  <c r="AI28" i="10"/>
  <c r="AJ28" i="10"/>
  <c r="AL28" i="10"/>
  <c r="AN28" i="10"/>
  <c r="AO28" i="10"/>
  <c r="AQ28" i="10"/>
  <c r="AS28" i="10"/>
  <c r="AT28" i="10"/>
  <c r="AU28" i="10"/>
  <c r="D29" i="10"/>
  <c r="H29" i="10"/>
  <c r="L29" i="10"/>
  <c r="M29" i="10"/>
  <c r="O29" i="10"/>
  <c r="Q29" i="10"/>
  <c r="T29" i="10"/>
  <c r="V29" i="10"/>
  <c r="W29" i="10"/>
  <c r="AI29" i="10"/>
  <c r="AJ29" i="10"/>
  <c r="AL29" i="10"/>
  <c r="AN29" i="10"/>
  <c r="AO29" i="10"/>
  <c r="AQ29" i="10"/>
  <c r="AS29" i="10"/>
  <c r="AT29" i="10"/>
  <c r="AU29" i="10"/>
  <c r="D30" i="10"/>
  <c r="H30" i="10"/>
  <c r="L30" i="10"/>
  <c r="M30" i="10"/>
  <c r="O30" i="10"/>
  <c r="Q30" i="10"/>
  <c r="T30" i="10"/>
  <c r="V30" i="10"/>
  <c r="W30" i="10"/>
  <c r="AI30" i="10"/>
  <c r="AJ30" i="10"/>
  <c r="AL30" i="10"/>
  <c r="AN30" i="10"/>
  <c r="AO30" i="10"/>
  <c r="AQ30" i="10"/>
  <c r="AS30" i="10"/>
  <c r="AT30" i="10"/>
  <c r="AU30" i="10"/>
  <c r="D31" i="10"/>
  <c r="H31" i="10"/>
  <c r="L31" i="10"/>
  <c r="M31" i="10"/>
  <c r="O31" i="10"/>
  <c r="Q31" i="10"/>
  <c r="T31" i="10"/>
  <c r="V31" i="10"/>
  <c r="W31" i="10"/>
  <c r="AI31" i="10"/>
  <c r="AJ31" i="10"/>
  <c r="AL31" i="10"/>
  <c r="AN31" i="10"/>
  <c r="AO31" i="10"/>
  <c r="AQ31" i="10"/>
  <c r="AS31" i="10"/>
  <c r="AT31" i="10"/>
  <c r="AU31" i="10"/>
  <c r="D32" i="10"/>
  <c r="H32" i="10"/>
  <c r="L32" i="10"/>
  <c r="M32" i="10"/>
  <c r="O32" i="10"/>
  <c r="Q32" i="10"/>
  <c r="T32" i="10"/>
  <c r="V32" i="10"/>
  <c r="W32" i="10"/>
  <c r="AI32" i="10"/>
  <c r="AJ32" i="10"/>
  <c r="AL32" i="10"/>
  <c r="AN32" i="10"/>
  <c r="AO32" i="10"/>
  <c r="AQ32" i="10"/>
  <c r="AS32" i="10"/>
  <c r="AT32" i="10"/>
  <c r="AU32" i="10"/>
  <c r="D33" i="10"/>
  <c r="H33" i="10"/>
  <c r="L33" i="10"/>
  <c r="M33" i="10"/>
  <c r="O33" i="10"/>
  <c r="Q33" i="10"/>
  <c r="T33" i="10"/>
  <c r="V33" i="10"/>
  <c r="W33" i="10"/>
  <c r="AI33" i="10"/>
  <c r="AJ33" i="10"/>
  <c r="AL33" i="10"/>
  <c r="AN33" i="10"/>
  <c r="AO33" i="10"/>
  <c r="AQ33" i="10"/>
  <c r="AS33" i="10"/>
  <c r="AT33" i="10"/>
  <c r="AU33" i="10"/>
  <c r="D34" i="10"/>
  <c r="H34" i="10"/>
  <c r="L34" i="10"/>
  <c r="M34" i="10"/>
  <c r="O34" i="10"/>
  <c r="Q34" i="10"/>
  <c r="T34" i="10"/>
  <c r="V34" i="10"/>
  <c r="W34" i="10"/>
  <c r="AI34" i="10"/>
  <c r="AJ34" i="10"/>
  <c r="AL34" i="10"/>
  <c r="AN34" i="10"/>
  <c r="AO34" i="10"/>
  <c r="AQ34" i="10"/>
  <c r="AS34" i="10"/>
  <c r="AT34" i="10"/>
  <c r="AU34" i="10"/>
  <c r="D35" i="10"/>
  <c r="H35" i="10"/>
  <c r="L35" i="10"/>
  <c r="M35" i="10"/>
  <c r="O35" i="10"/>
  <c r="Q35" i="10"/>
  <c r="T35" i="10"/>
  <c r="V35" i="10"/>
  <c r="W35" i="10"/>
  <c r="AI35" i="10"/>
  <c r="AJ35" i="10"/>
  <c r="AL35" i="10"/>
  <c r="AN35" i="10"/>
  <c r="AO35" i="10"/>
  <c r="AQ35" i="10"/>
  <c r="AS35" i="10"/>
  <c r="AT35" i="10"/>
  <c r="AU35" i="10"/>
  <c r="D36" i="10"/>
  <c r="H36" i="10"/>
  <c r="L36" i="10"/>
  <c r="M36" i="10"/>
  <c r="O36" i="10"/>
  <c r="Q36" i="10"/>
  <c r="T36" i="10"/>
  <c r="V36" i="10"/>
  <c r="W36" i="10"/>
  <c r="AI36" i="10"/>
  <c r="AJ36" i="10"/>
  <c r="AL36" i="10"/>
  <c r="AN36" i="10"/>
  <c r="AO36" i="10"/>
  <c r="AQ36" i="10"/>
  <c r="AS36" i="10"/>
  <c r="AT36" i="10"/>
  <c r="AU36" i="10"/>
  <c r="D37" i="10"/>
  <c r="H37" i="10"/>
  <c r="L37" i="10"/>
  <c r="M37" i="10"/>
  <c r="O37" i="10"/>
  <c r="Q37" i="10"/>
  <c r="T37" i="10"/>
  <c r="V37" i="10"/>
  <c r="W37" i="10"/>
  <c r="AI37" i="10"/>
  <c r="AJ37" i="10"/>
  <c r="AL37" i="10"/>
  <c r="AN37" i="10"/>
  <c r="AO37" i="10"/>
  <c r="AQ37" i="10"/>
  <c r="AS37" i="10"/>
  <c r="AT37" i="10"/>
  <c r="AU37" i="10"/>
  <c r="D38" i="10"/>
  <c r="H38" i="10"/>
  <c r="L38" i="10"/>
  <c r="M38" i="10"/>
  <c r="O38" i="10"/>
  <c r="Q38" i="10"/>
  <c r="T38" i="10"/>
  <c r="V38" i="10"/>
  <c r="W38" i="10"/>
  <c r="AI38" i="10"/>
  <c r="AJ38" i="10"/>
  <c r="AL38" i="10"/>
  <c r="AN38" i="10"/>
  <c r="AO38" i="10"/>
  <c r="AQ38" i="10"/>
  <c r="AS38" i="10"/>
  <c r="AT38" i="10"/>
  <c r="AU38" i="10"/>
  <c r="D39" i="10"/>
  <c r="H39" i="10"/>
  <c r="L39" i="10"/>
  <c r="M39" i="10"/>
  <c r="O39" i="10"/>
  <c r="Q39" i="10"/>
  <c r="T39" i="10"/>
  <c r="V39" i="10"/>
  <c r="W39" i="10"/>
  <c r="AI39" i="10"/>
  <c r="AJ39" i="10"/>
  <c r="AL39" i="10"/>
  <c r="AN39" i="10"/>
  <c r="AO39" i="10"/>
  <c r="AQ39" i="10"/>
  <c r="AS39" i="10"/>
  <c r="AT39" i="10"/>
  <c r="AU39" i="10"/>
  <c r="D40" i="10"/>
  <c r="H40" i="10"/>
  <c r="L40" i="10"/>
  <c r="M40" i="10"/>
  <c r="O40" i="10"/>
  <c r="Q40" i="10"/>
  <c r="T40" i="10"/>
  <c r="V40" i="10"/>
  <c r="W40" i="10"/>
  <c r="AI40" i="10"/>
  <c r="AJ40" i="10"/>
  <c r="AL40" i="10"/>
  <c r="AN40" i="10"/>
  <c r="AO40" i="10"/>
  <c r="AQ40" i="10"/>
  <c r="AS40" i="10"/>
  <c r="AT40" i="10"/>
  <c r="AU40" i="10"/>
  <c r="D41" i="10"/>
  <c r="H41" i="10"/>
  <c r="L41" i="10"/>
  <c r="M41" i="10"/>
  <c r="O41" i="10"/>
  <c r="Q41" i="10"/>
  <c r="T41" i="10"/>
  <c r="V41" i="10"/>
  <c r="W41" i="10"/>
  <c r="AI41" i="10"/>
  <c r="AJ41" i="10"/>
  <c r="AL41" i="10"/>
  <c r="AN41" i="10"/>
  <c r="AO41" i="10"/>
  <c r="AQ41" i="10"/>
  <c r="AS41" i="10"/>
  <c r="AT41" i="10"/>
  <c r="AU41" i="10"/>
  <c r="D42" i="10"/>
  <c r="H42" i="10"/>
  <c r="L42" i="10"/>
  <c r="M42" i="10"/>
  <c r="O42" i="10"/>
  <c r="Q42" i="10"/>
  <c r="T42" i="10"/>
  <c r="V42" i="10"/>
  <c r="W42" i="10"/>
  <c r="AI42" i="10"/>
  <c r="AJ42" i="10"/>
  <c r="AL42" i="10"/>
  <c r="AN42" i="10"/>
  <c r="AO42" i="10"/>
  <c r="AQ42" i="10"/>
  <c r="AS42" i="10"/>
  <c r="AT42" i="10"/>
  <c r="AU42" i="10"/>
  <c r="D43" i="10"/>
  <c r="H43" i="10"/>
  <c r="L43" i="10"/>
  <c r="M43" i="10"/>
  <c r="O43" i="10"/>
  <c r="Q43" i="10"/>
  <c r="T43" i="10"/>
  <c r="V43" i="10"/>
  <c r="W43" i="10"/>
  <c r="AI43" i="10"/>
  <c r="AJ43" i="10"/>
  <c r="AL43" i="10"/>
  <c r="AN43" i="10"/>
  <c r="AO43" i="10"/>
  <c r="AQ43" i="10"/>
  <c r="AS43" i="10"/>
  <c r="AT43" i="10"/>
  <c r="AU43" i="10"/>
  <c r="D44" i="10"/>
  <c r="H44" i="10"/>
  <c r="L44" i="10"/>
  <c r="M44" i="10"/>
  <c r="O44" i="10"/>
  <c r="Q44" i="10"/>
  <c r="T44" i="10"/>
  <c r="V44" i="10"/>
  <c r="W44" i="10"/>
  <c r="AI44" i="10"/>
  <c r="AJ44" i="10"/>
  <c r="AL44" i="10"/>
  <c r="AN44" i="10"/>
  <c r="AO44" i="10"/>
  <c r="AQ44" i="10"/>
  <c r="AS44" i="10"/>
  <c r="AT44" i="10"/>
  <c r="AU44" i="10"/>
  <c r="D45" i="10"/>
  <c r="H45" i="10"/>
  <c r="L45" i="10"/>
  <c r="M45" i="10"/>
  <c r="O45" i="10"/>
  <c r="Q45" i="10"/>
  <c r="T45" i="10"/>
  <c r="V45" i="10"/>
  <c r="W45" i="10"/>
  <c r="AI45" i="10"/>
  <c r="AJ45" i="10"/>
  <c r="AL45" i="10"/>
  <c r="AN45" i="10"/>
  <c r="AO45" i="10"/>
  <c r="AQ45" i="10"/>
  <c r="AS45" i="10"/>
  <c r="AT45" i="10"/>
  <c r="AU45" i="10"/>
  <c r="Q11" i="11"/>
  <c r="R11" i="11"/>
  <c r="S11" i="11"/>
  <c r="T11" i="1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Q65" i="11"/>
  <c r="R65" i="11"/>
  <c r="S65" i="11"/>
  <c r="T65" i="11"/>
  <c r="U65" i="11"/>
  <c r="V65" i="11"/>
  <c r="AB65" i="11"/>
  <c r="Q66" i="11"/>
  <c r="R66" i="11"/>
  <c r="S66" i="11"/>
  <c r="T66" i="11"/>
  <c r="U66" i="11"/>
  <c r="V66" i="11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1"/>
  <c r="I8" i="1"/>
  <c r="J8" i="1"/>
  <c r="K8" i="1"/>
  <c r="F11" i="1"/>
  <c r="I11" i="1"/>
  <c r="J11" i="1"/>
  <c r="K11" i="1"/>
  <c r="F14" i="1"/>
  <c r="I14" i="1"/>
  <c r="J14" i="1"/>
  <c r="K14" i="1"/>
  <c r="F17" i="1"/>
  <c r="I17" i="1"/>
  <c r="J17" i="1"/>
  <c r="K17" i="1"/>
  <c r="F20" i="1"/>
  <c r="I20" i="1"/>
  <c r="J20" i="1"/>
  <c r="K20" i="1"/>
  <c r="F23" i="1"/>
  <c r="I23" i="1"/>
  <c r="J23" i="1"/>
  <c r="K23" i="1"/>
  <c r="F26" i="1"/>
  <c r="I26" i="1"/>
  <c r="J26" i="1"/>
  <c r="K26" i="1"/>
  <c r="F29" i="1"/>
  <c r="I29" i="1"/>
  <c r="J29" i="1"/>
  <c r="K29" i="1"/>
  <c r="F32" i="1"/>
  <c r="I32" i="1"/>
  <c r="J32" i="1"/>
  <c r="K32" i="1"/>
  <c r="F35" i="1"/>
  <c r="I35" i="1"/>
  <c r="J35" i="1"/>
  <c r="K35" i="1"/>
  <c r="F38" i="1"/>
  <c r="I38" i="1"/>
  <c r="J38" i="1"/>
  <c r="K38" i="1"/>
  <c r="F41" i="1"/>
  <c r="I41" i="1"/>
  <c r="J41" i="1"/>
  <c r="K41" i="1"/>
  <c r="F44" i="1"/>
  <c r="I44" i="1"/>
  <c r="J44" i="1"/>
  <c r="K44" i="1"/>
  <c r="F47" i="1"/>
  <c r="I47" i="1"/>
  <c r="J47" i="1"/>
  <c r="K47" i="1"/>
  <c r="F50" i="1"/>
  <c r="I50" i="1"/>
  <c r="J50" i="1"/>
  <c r="K50" i="1"/>
  <c r="F53" i="1"/>
  <c r="I53" i="1"/>
  <c r="J53" i="1"/>
  <c r="K53" i="1"/>
  <c r="F56" i="1"/>
  <c r="I56" i="1"/>
  <c r="J56" i="1"/>
  <c r="K56" i="1"/>
  <c r="F59" i="1"/>
  <c r="I59" i="1"/>
  <c r="J59" i="1"/>
  <c r="K59" i="1"/>
  <c r="F62" i="1"/>
  <c r="I62" i="1"/>
  <c r="J62" i="1"/>
  <c r="K62" i="1"/>
  <c r="F65" i="1"/>
  <c r="I65" i="1"/>
  <c r="J65" i="1"/>
  <c r="K65" i="1"/>
  <c r="F68" i="1"/>
  <c r="I68" i="1"/>
  <c r="J68" i="1"/>
  <c r="K68" i="1"/>
  <c r="F71" i="1"/>
  <c r="I71" i="1"/>
  <c r="J71" i="1"/>
  <c r="K71" i="1"/>
  <c r="F74" i="1"/>
  <c r="I74" i="1"/>
  <c r="J74" i="1"/>
  <c r="K74" i="1"/>
  <c r="F77" i="1"/>
  <c r="I77" i="1"/>
  <c r="J77" i="1"/>
  <c r="K77" i="1"/>
  <c r="F80" i="1"/>
  <c r="I80" i="1"/>
  <c r="J80" i="1"/>
  <c r="K80" i="1"/>
  <c r="F83" i="1"/>
  <c r="I83" i="1"/>
  <c r="J83" i="1"/>
  <c r="K83" i="1"/>
  <c r="F86" i="1"/>
  <c r="I86" i="1"/>
  <c r="J86" i="1"/>
  <c r="K86" i="1"/>
  <c r="F89" i="1"/>
  <c r="I89" i="1"/>
  <c r="J89" i="1"/>
  <c r="K89" i="1"/>
  <c r="F92" i="1"/>
  <c r="I92" i="1"/>
  <c r="J92" i="1"/>
  <c r="K92" i="1"/>
  <c r="F95" i="1"/>
  <c r="I95" i="1"/>
  <c r="J95" i="1"/>
  <c r="K95" i="1"/>
  <c r="F98" i="1"/>
  <c r="I98" i="1"/>
  <c r="J98" i="1"/>
  <c r="K98" i="1"/>
  <c r="F101" i="1"/>
  <c r="I101" i="1"/>
  <c r="J101" i="1"/>
  <c r="K101" i="1"/>
  <c r="F104" i="1"/>
  <c r="I104" i="1"/>
  <c r="J104" i="1"/>
  <c r="K104" i="1"/>
  <c r="F107" i="1"/>
  <c r="I107" i="1"/>
  <c r="J107" i="1"/>
  <c r="K107" i="1"/>
  <c r="F110" i="1"/>
  <c r="I110" i="1"/>
  <c r="J110" i="1"/>
  <c r="K110" i="1"/>
  <c r="F113" i="1"/>
  <c r="I113" i="1"/>
  <c r="J113" i="1"/>
  <c r="K113" i="1"/>
  <c r="F116" i="1"/>
  <c r="I116" i="1"/>
  <c r="J116" i="1"/>
  <c r="K116" i="1"/>
  <c r="F119" i="1"/>
  <c r="I119" i="1"/>
  <c r="J119" i="1"/>
  <c r="K119" i="1"/>
  <c r="F122" i="1"/>
  <c r="I122" i="1"/>
  <c r="J122" i="1"/>
  <c r="K122" i="1"/>
  <c r="E125" i="1"/>
  <c r="F125" i="1"/>
  <c r="G125" i="1"/>
  <c r="H125" i="1"/>
  <c r="I125" i="1"/>
  <c r="J125" i="1"/>
  <c r="K125" i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E144" i="1"/>
  <c r="F144" i="1"/>
  <c r="G144" i="1"/>
  <c r="H144" i="1"/>
  <c r="I144" i="1"/>
  <c r="J144" i="1"/>
  <c r="K144" i="1"/>
  <c r="E145" i="1"/>
  <c r="B8" i="9"/>
  <c r="C8" i="9"/>
  <c r="D8" i="9"/>
  <c r="E8" i="9"/>
  <c r="F8" i="9"/>
  <c r="G8" i="9"/>
  <c r="H8" i="9"/>
  <c r="I8" i="9"/>
  <c r="J8" i="9"/>
  <c r="K8" i="9"/>
  <c r="B9" i="9"/>
  <c r="B10" i="9"/>
  <c r="B12" i="9"/>
  <c r="B13" i="9"/>
  <c r="B14" i="9"/>
  <c r="B17" i="9"/>
  <c r="B18" i="9"/>
  <c r="B21" i="9"/>
  <c r="B22" i="9"/>
  <c r="B23" i="9"/>
  <c r="B24" i="9"/>
  <c r="B26" i="9"/>
  <c r="B27" i="9"/>
  <c r="B33" i="9"/>
  <c r="B34" i="9"/>
  <c r="B35" i="9"/>
  <c r="B37" i="9"/>
  <c r="B38" i="9"/>
  <c r="B39" i="9"/>
  <c r="B41" i="9"/>
  <c r="B42" i="9"/>
  <c r="B43" i="9"/>
  <c r="B45" i="9"/>
  <c r="B46" i="9"/>
  <c r="B47" i="9"/>
  <c r="B52" i="9"/>
  <c r="B53" i="9"/>
  <c r="B54" i="9"/>
  <c r="B55" i="9"/>
  <c r="B57" i="9"/>
  <c r="B59" i="9"/>
  <c r="B61" i="9"/>
  <c r="B63" i="9"/>
  <c r="B68" i="9"/>
  <c r="B69" i="9"/>
  <c r="B70" i="9"/>
  <c r="B71" i="9"/>
  <c r="B72" i="9"/>
  <c r="B73" i="9"/>
  <c r="B75" i="9"/>
  <c r="B77" i="9"/>
  <c r="B79" i="9"/>
  <c r="B81" i="9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2"/>
  <c r="H5" i="2"/>
  <c r="I5" i="2"/>
  <c r="G6" i="2"/>
  <c r="H6" i="2"/>
  <c r="I6" i="2"/>
  <c r="G7" i="2"/>
  <c r="H7" i="2"/>
  <c r="I7" i="2"/>
  <c r="G8" i="2"/>
  <c r="H8" i="2"/>
  <c r="I8" i="2"/>
  <c r="H9" i="2"/>
  <c r="F11" i="2"/>
  <c r="K11" i="2"/>
  <c r="G14" i="2"/>
  <c r="H14" i="2"/>
  <c r="I14" i="2"/>
  <c r="G15" i="2"/>
  <c r="H15" i="2"/>
  <c r="I15" i="2"/>
  <c r="G16" i="2"/>
  <c r="H16" i="2"/>
  <c r="I16" i="2"/>
  <c r="G17" i="2"/>
  <c r="H17" i="2"/>
  <c r="I17" i="2"/>
  <c r="H18" i="2"/>
  <c r="F20" i="2"/>
  <c r="K20" i="2"/>
  <c r="H23" i="2"/>
  <c r="G24" i="2"/>
  <c r="H24" i="2"/>
  <c r="I24" i="2"/>
  <c r="G25" i="2"/>
  <c r="H25" i="2"/>
  <c r="I25" i="2"/>
  <c r="G26" i="2"/>
  <c r="H26" i="2"/>
  <c r="I26" i="2"/>
  <c r="G27" i="2"/>
  <c r="H27" i="2"/>
  <c r="I27" i="2"/>
  <c r="H28" i="2"/>
  <c r="E30" i="2"/>
  <c r="F30" i="2"/>
  <c r="G30" i="2"/>
  <c r="H30" i="2"/>
  <c r="I30" i="2"/>
  <c r="K30" i="2"/>
  <c r="H33" i="2"/>
  <c r="G34" i="2"/>
  <c r="H34" i="2"/>
  <c r="I34" i="2"/>
  <c r="G35" i="2"/>
  <c r="H35" i="2"/>
  <c r="I35" i="2"/>
  <c r="G36" i="2"/>
  <c r="H36" i="2"/>
  <c r="I36" i="2"/>
  <c r="G37" i="2"/>
  <c r="H37" i="2"/>
  <c r="I37" i="2"/>
  <c r="F39" i="2"/>
  <c r="K39" i="2"/>
  <c r="H42" i="2"/>
  <c r="G43" i="2"/>
  <c r="H43" i="2"/>
  <c r="I43" i="2"/>
  <c r="G44" i="2"/>
  <c r="H44" i="2"/>
  <c r="I44" i="2"/>
  <c r="F46" i="2"/>
  <c r="K46" i="2"/>
  <c r="H49" i="2"/>
  <c r="G50" i="2"/>
  <c r="H50" i="2"/>
  <c r="I50" i="2"/>
  <c r="G51" i="2"/>
  <c r="H51" i="2"/>
  <c r="I51" i="2"/>
  <c r="F53" i="2"/>
  <c r="K53" i="2"/>
  <c r="H56" i="2"/>
  <c r="G57" i="2"/>
  <c r="H57" i="2"/>
  <c r="I57" i="2"/>
  <c r="G58" i="2"/>
  <c r="H58" i="2"/>
  <c r="I58" i="2"/>
  <c r="F60" i="2"/>
  <c r="K60" i="2"/>
  <c r="H63" i="2"/>
  <c r="G64" i="2"/>
  <c r="H64" i="2"/>
  <c r="I64" i="2"/>
  <c r="G65" i="2"/>
  <c r="H65" i="2"/>
  <c r="I65" i="2"/>
  <c r="F67" i="2"/>
  <c r="K67" i="2"/>
  <c r="H70" i="2"/>
  <c r="G71" i="2"/>
  <c r="H71" i="2"/>
  <c r="I71" i="2"/>
  <c r="G72" i="2"/>
  <c r="H72" i="2"/>
  <c r="I72" i="2"/>
  <c r="G73" i="2"/>
  <c r="H73" i="2"/>
  <c r="I73" i="2"/>
  <c r="G74" i="2"/>
  <c r="H74" i="2"/>
  <c r="I74" i="2"/>
  <c r="F76" i="2"/>
  <c r="K76" i="2"/>
  <c r="H79" i="2"/>
  <c r="G80" i="2"/>
  <c r="H80" i="2"/>
  <c r="I80" i="2"/>
  <c r="G81" i="2"/>
  <c r="H81" i="2"/>
  <c r="I81" i="2"/>
  <c r="G82" i="2"/>
  <c r="H82" i="2"/>
  <c r="I82" i="2"/>
  <c r="G83" i="2"/>
  <c r="H83" i="2"/>
  <c r="I83" i="2"/>
  <c r="F85" i="2"/>
  <c r="K85" i="2"/>
  <c r="H88" i="2"/>
  <c r="G89" i="2"/>
  <c r="H89" i="2"/>
  <c r="I89" i="2"/>
  <c r="G90" i="2"/>
  <c r="H90" i="2"/>
  <c r="I90" i="2"/>
  <c r="F92" i="2"/>
  <c r="K92" i="2"/>
  <c r="H95" i="2"/>
  <c r="G96" i="2"/>
  <c r="H96" i="2"/>
  <c r="I96" i="2"/>
  <c r="G97" i="2"/>
  <c r="H97" i="2"/>
  <c r="I97" i="2"/>
  <c r="F99" i="2"/>
  <c r="K99" i="2"/>
  <c r="H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K108" i="2"/>
  <c r="H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F117" i="2"/>
  <c r="E120" i="2"/>
  <c r="F120" i="2"/>
  <c r="G120" i="2"/>
  <c r="H120" i="2"/>
  <c r="I120" i="2"/>
  <c r="K120" i="2"/>
  <c r="E126" i="2"/>
  <c r="F126" i="2"/>
  <c r="G126" i="2"/>
  <c r="H126" i="2"/>
  <c r="I126" i="2"/>
  <c r="J126" i="2"/>
  <c r="K126" i="2"/>
  <c r="E127" i="2"/>
  <c r="F127" i="2"/>
  <c r="G127" i="2"/>
  <c r="H127" i="2"/>
  <c r="I127" i="2"/>
  <c r="J127" i="2"/>
  <c r="K127" i="2"/>
  <c r="E128" i="2"/>
  <c r="F128" i="2"/>
  <c r="G128" i="2"/>
  <c r="H128" i="2"/>
  <c r="I128" i="2"/>
  <c r="J128" i="2"/>
  <c r="K128" i="2"/>
  <c r="E129" i="2"/>
  <c r="F129" i="2"/>
  <c r="G129" i="2"/>
  <c r="H129" i="2"/>
  <c r="I129" i="2"/>
  <c r="J129" i="2"/>
  <c r="K129" i="2"/>
  <c r="E130" i="2"/>
  <c r="F130" i="2"/>
  <c r="G130" i="2"/>
  <c r="H130" i="2"/>
  <c r="I130" i="2"/>
  <c r="J130" i="2"/>
  <c r="K130" i="2"/>
  <c r="E132" i="2"/>
  <c r="F132" i="2"/>
  <c r="G132" i="2"/>
  <c r="H132" i="2"/>
  <c r="I132" i="2"/>
  <c r="J132" i="2"/>
  <c r="K132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0" i="2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7"/>
  <c r="D19" i="7"/>
  <c r="F19" i="7"/>
  <c r="G19" i="7"/>
  <c r="I19" i="7"/>
  <c r="J19" i="7"/>
  <c r="L19" i="7"/>
  <c r="M19" i="7"/>
  <c r="O19" i="7"/>
  <c r="P19" i="7"/>
  <c r="C34" i="7"/>
  <c r="D34" i="7"/>
  <c r="F34" i="7"/>
  <c r="G34" i="7"/>
  <c r="I34" i="7"/>
  <c r="J34" i="7"/>
  <c r="L34" i="7"/>
  <c r="M34" i="7"/>
  <c r="O34" i="7"/>
  <c r="P34" i="7"/>
</calcChain>
</file>

<file path=xl/sharedStrings.xml><?xml version="1.0" encoding="utf-8"?>
<sst xmlns="http://schemas.openxmlformats.org/spreadsheetml/2006/main" count="1229" uniqueCount="373">
  <si>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</si>
  <si>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</si>
  <si>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</si>
  <si>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</si>
  <si>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</si>
  <si>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</si>
  <si>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</si>
  <si>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</si>
  <si>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</si>
  <si>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</si>
  <si>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</si>
  <si>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</si>
  <si>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</si>
  <si>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</si>
  <si>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</si>
  <si>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</si>
  <si>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</si>
  <si>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</si>
  <si>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</si>
  <si>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</si>
  <si>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</si>
  <si>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</si>
  <si>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</si>
  <si>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</si>
  <si>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</si>
  <si>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</si>
  <si>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</si>
  <si>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</si>
  <si>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</si>
  <si>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</si>
  <si>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</si>
  <si>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</si>
  <si>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</si>
  <si>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</si>
  <si>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</si>
  <si>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</si>
  <si>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</si>
  <si>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</si>
  <si>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</si>
  <si>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</si>
  <si>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</si>
  <si>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</si>
  <si>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</si>
  <si>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</si>
  <si>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</si>
  <si>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</si>
  <si>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</si>
  <si>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</si>
  <si>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</si>
  <si>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</si>
  <si>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</si>
  <si>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</si>
  <si>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</si>
  <si>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</si>
  <si>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</si>
  <si>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</si>
  <si>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</si>
  <si>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</si>
  <si>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</si>
  <si>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</si>
  <si>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</si>
  <si>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</si>
  <si>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</si>
  <si>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</si>
  <si>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</si>
  <si>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</si>
  <si>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</si>
  <si>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</si>
  <si>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</si>
  <si>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</si>
  <si>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</si>
  <si>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</si>
  <si>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</si>
  <si>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</si>
  <si>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</si>
  <si>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</si>
  <si>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</si>
  <si>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</si>
  <si>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</si>
  <si>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</si>
  <si>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</si>
  <si>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</si>
  <si>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</si>
  <si>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</si>
  <si>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</si>
  <si>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</si>
  <si>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</si>
  <si>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</si>
  <si>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</si>
  <si>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</si>
  <si>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</si>
  <si>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</si>
  <si>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</si>
  <si>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</si>
  <si>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</si>
  <si>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</si>
  <si>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</si>
  <si>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</si>
  <si>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</si>
  <si>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</si>
  <si>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</si>
  <si>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</si>
  <si>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</si>
  <si>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</si>
  <si>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</si>
  <si>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</si>
  <si>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</si>
  <si>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</si>
  <si>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</si>
  <si>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</si>
  <si>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</si>
  <si>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</si>
  <si>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</si>
  <si>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</si>
  <si>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</si>
  <si>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</si>
  <si>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</si>
  <si>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</si>
  <si>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</si>
  <si>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</si>
  <si>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</si>
  <si>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</si>
  <si>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</si>
  <si>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</si>
  <si>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</si>
  <si>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</si>
  <si>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</si>
  <si>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</si>
  <si>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</si>
  <si>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</si>
  <si>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</si>
  <si>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</si>
  <si>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</si>
  <si>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</si>
  <si>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</si>
  <si>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</si>
  <si>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</si>
  <si>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</si>
  <si>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</si>
  <si>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</si>
  <si>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</si>
  <si>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</si>
  <si>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</si>
  <si>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</si>
  <si>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</si>
  <si>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</si>
  <si>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</si>
  <si>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</si>
  <si>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</si>
  <si>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</si>
  <si>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</si>
  <si>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</si>
  <si>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</si>
  <si>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</si>
  <si>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</si>
  <si>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</si>
  <si>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</si>
  <si>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</si>
  <si>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</si>
  <si>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</si>
  <si>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</si>
  <si>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</si>
  <si>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</si>
  <si>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</si>
  <si>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</si>
  <si>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</si>
  <si>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</si>
  <si>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</si>
  <si>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</si>
  <si>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</si>
  <si>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</si>
  <si>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</si>
  <si>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</si>
  <si>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</si>
  <si>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</si>
  <si>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</si>
  <si>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</si>
  <si>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</si>
  <si>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</si>
  <si>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</si>
  <si>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</si>
  <si>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</si>
  <si>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</si>
  <si>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</si>
  <si>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</si>
  <si>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</si>
  <si>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</si>
  <si>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</si>
  <si>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</si>
  <si>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</si>
  <si>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</si>
  <si>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</si>
  <si>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</si>
  <si>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</si>
  <si>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</si>
  <si>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</si>
  <si>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</si>
  <si>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</si>
  <si>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</si>
  <si>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</si>
  <si>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</si>
  <si>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</si>
  <si>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</si>
  <si>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</si>
  <si>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</si>
  <si>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</si>
  <si>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</si>
  <si>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</si>
  <si>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</si>
  <si>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</si>
  <si>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</si>
  <si>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</si>
  <si>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</si>
  <si>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</si>
  <si>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</si>
  <si>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</si>
  <si>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</si>
  <si>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</si>
  <si>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</si>
  <si>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</si>
  <si>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</si>
  <si>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</si>
  <si>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</si>
  <si>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</si>
  <si>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</si>
  <si>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</si>
  <si>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</si>
  <si>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</si>
  <si>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</si>
  <si>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</si>
  <si>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</si>
  <si>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</si>
  <si>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</si>
  <si>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</si>
  <si>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</si>
  <si>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</si>
  <si>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</si>
  <si>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</si>
  <si>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</si>
  <si>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</si>
  <si>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</si>
  <si>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</si>
  <si>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</si>
  <si>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</si>
  <si>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</si>
  <si>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</si>
  <si>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</si>
  <si>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</si>
  <si>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</si>
  <si>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</si>
  <si>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</si>
  <si>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</si>
  <si>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</si>
  <si>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</si>
  <si>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</si>
  <si>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</si>
  <si>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</si>
  <si>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</si>
  <si>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</si>
  <si>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</si>
  <si>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</si>
  <si>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</si>
  <si>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</si>
  <si>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</si>
  <si>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</si>
  <si>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</si>
  <si>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</si>
  <si>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</si>
  <si>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</si>
  <si>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</si>
  <si>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</si>
  <si>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</si>
  <si>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</si>
  <si>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</si>
  <si>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</si>
  <si>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</si>
  <si>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</si>
  <si>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</si>
  <si>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</si>
  <si>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</si>
  <si>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</si>
  <si>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</si>
  <si>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</si>
  <si>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</si>
  <si>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</si>
  <si>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</si>
  <si>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</si>
  <si>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</si>
  <si>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</si>
  <si>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</si>
  <si>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</si>
  <si>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</si>
  <si>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</si>
  <si>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</si>
  <si>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1=Pro Rata</t>
  </si>
  <si>
    <t>0=Pro rata + 1/2 to nc</t>
  </si>
  <si>
    <t>Past Utility with 15 year amortization assumption</t>
  </si>
  <si>
    <t>Share of Past Utility with 20 year amortization</t>
  </si>
  <si>
    <t>Past Utility split (1=Pro rata,  0=Pro rata + 1/2 to nc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</si>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</sst>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58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6"/>
  <sheetViews>
    <sheetView topLeftCell="A122" zoomScale="80" workbookViewId="0">
      <selection activeCell="E141" sqref="E141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09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  <col min="43" max="43" width="21.7109375" customWidth="1"/>
    <col min="46" max="46" width="11.85546875" customWidth="1"/>
    <col min="47" max="47" width="17.570312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306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304</v>
      </c>
      <c r="AT6" t="s">
        <v>305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workbookViewId="0">
      <selection activeCell="A6" sqref="A6"/>
    </sheetView>
  </sheetViews>
  <sheetFormatPr defaultRowHeight="12.75"/>
  <cols>
    <col min="17" max="22" width="9.28515625" bestFit="1" customWidth="1"/>
    <col min="24" max="25" width="10.28515625" bestFit="1" customWidth="1"/>
    <col min="26" max="29" width="9.28515625" bestFit="1" customWidth="1"/>
  </cols>
  <sheetData>
    <row r="1" spans="1:30" ht="30">
      <c r="A1" s="156" t="s">
        <v>370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</row>
    <row r="2" spans="1:30" ht="30">
      <c r="A2" s="156" t="s">
        <v>360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307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361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57" t="s">
        <v>308</v>
      </c>
      <c r="C6" s="157"/>
      <c r="D6" s="157"/>
      <c r="E6" s="157"/>
      <c r="F6" s="157"/>
      <c r="G6" s="157"/>
      <c r="H6" s="157"/>
      <c r="I6" s="157"/>
      <c r="J6" s="157"/>
      <c r="K6" s="157"/>
      <c r="L6" s="157" t="s">
        <v>309</v>
      </c>
      <c r="M6" s="157"/>
      <c r="N6" s="157"/>
      <c r="S6" s="46" t="s">
        <v>371</v>
      </c>
      <c r="Z6" s="46" t="s">
        <v>372</v>
      </c>
    </row>
    <row r="7" spans="1:30" ht="38.25">
      <c r="A7" s="58" t="s">
        <v>310</v>
      </c>
      <c r="B7" s="140" t="s">
        <v>311</v>
      </c>
      <c r="C7" s="140" t="s">
        <v>312</v>
      </c>
      <c r="D7" s="140" t="s">
        <v>313</v>
      </c>
      <c r="E7" s="140" t="s">
        <v>314</v>
      </c>
      <c r="F7" s="141" t="s">
        <v>315</v>
      </c>
      <c r="G7" s="141" t="s">
        <v>316</v>
      </c>
      <c r="H7" s="141" t="s">
        <v>317</v>
      </c>
      <c r="I7" s="141" t="s">
        <v>318</v>
      </c>
      <c r="J7" s="141" t="s">
        <v>319</v>
      </c>
      <c r="K7" s="141" t="s">
        <v>320</v>
      </c>
      <c r="L7" s="140" t="s">
        <v>321</v>
      </c>
      <c r="M7" s="141" t="s">
        <v>322</v>
      </c>
      <c r="N7" s="141" t="s">
        <v>323</v>
      </c>
      <c r="Q7" s="141" t="s">
        <v>315</v>
      </c>
      <c r="R7" s="141" t="s">
        <v>316</v>
      </c>
      <c r="S7" s="141" t="s">
        <v>317</v>
      </c>
      <c r="T7" s="141" t="s">
        <v>318</v>
      </c>
      <c r="U7" s="141" t="s">
        <v>319</v>
      </c>
      <c r="V7" s="141" t="s">
        <v>320</v>
      </c>
      <c r="X7" s="141" t="s">
        <v>315</v>
      </c>
      <c r="Y7" s="141" t="s">
        <v>316</v>
      </c>
      <c r="Z7" s="141" t="s">
        <v>317</v>
      </c>
      <c r="AA7" s="141" t="s">
        <v>318</v>
      </c>
      <c r="AB7" s="141" t="s">
        <v>319</v>
      </c>
      <c r="AC7" s="141" t="s">
        <v>320</v>
      </c>
    </row>
    <row r="8" spans="1:30">
      <c r="A8" s="58"/>
      <c r="B8" s="140"/>
      <c r="C8" s="140"/>
      <c r="D8" s="140"/>
      <c r="E8" s="140"/>
      <c r="F8" s="155" t="s">
        <v>365</v>
      </c>
      <c r="G8" s="155"/>
      <c r="H8" s="155"/>
      <c r="I8" s="155"/>
      <c r="J8" s="155"/>
      <c r="K8" s="155"/>
      <c r="L8" s="58"/>
      <c r="M8" s="58"/>
      <c r="N8" s="58"/>
    </row>
    <row r="9" spans="1:30">
      <c r="A9" s="139" t="s">
        <v>324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325</v>
      </c>
      <c r="D11" s="1" t="s">
        <v>326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325</v>
      </c>
      <c r="D12" s="1" t="s">
        <v>326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327</v>
      </c>
      <c r="D13" s="140" t="s">
        <v>328</v>
      </c>
      <c r="E13" s="140" t="s">
        <v>196</v>
      </c>
      <c r="F13" s="144">
        <v>12</v>
      </c>
      <c r="G13" s="144" t="s">
        <v>363</v>
      </c>
      <c r="H13" s="144"/>
      <c r="I13" s="144"/>
      <c r="J13" s="144"/>
      <c r="K13" s="144"/>
      <c r="L13" s="142"/>
      <c r="M13" s="142"/>
      <c r="N13" s="147" t="s">
        <v>329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325</v>
      </c>
      <c r="D14" s="1" t="s">
        <v>328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330</v>
      </c>
      <c r="C15" s="1" t="s">
        <v>331</v>
      </c>
      <c r="D15" s="1" t="s">
        <v>332</v>
      </c>
      <c r="E15" s="1" t="s">
        <v>196</v>
      </c>
      <c r="F15" s="146" t="s">
        <v>333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326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334</v>
      </c>
      <c r="D17" s="1" t="s">
        <v>326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331</v>
      </c>
      <c r="D18" s="1" t="s">
        <v>335</v>
      </c>
      <c r="E18" s="1" t="s">
        <v>195</v>
      </c>
      <c r="F18" s="1" t="s">
        <v>364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336</v>
      </c>
      <c r="D19" s="1" t="s">
        <v>326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337</v>
      </c>
      <c r="D20" s="1" t="s">
        <v>326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338</v>
      </c>
      <c r="D21" s="1" t="s">
        <v>328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338</v>
      </c>
      <c r="D22" s="1" t="s">
        <v>328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339</v>
      </c>
      <c r="D23" s="1" t="s">
        <v>326</v>
      </c>
      <c r="E23" s="1" t="s">
        <v>196</v>
      </c>
      <c r="F23" s="146" t="s">
        <v>363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336</v>
      </c>
      <c r="D24" s="140" t="s">
        <v>328</v>
      </c>
      <c r="E24" s="140" t="s">
        <v>196</v>
      </c>
      <c r="F24" s="144" t="s">
        <v>363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340</v>
      </c>
      <c r="D25" s="1" t="s">
        <v>328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340</v>
      </c>
      <c r="D26" s="1" t="s">
        <v>326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340</v>
      </c>
      <c r="D27" s="1" t="s">
        <v>326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340</v>
      </c>
      <c r="D28" s="1" t="s">
        <v>335</v>
      </c>
      <c r="E28" s="1" t="s">
        <v>195</v>
      </c>
      <c r="F28" s="146"/>
      <c r="G28" s="148" t="s">
        <v>364</v>
      </c>
      <c r="H28" s="148" t="s">
        <v>364</v>
      </c>
      <c r="I28" s="148" t="s">
        <v>364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341</v>
      </c>
      <c r="D29" s="1" t="s">
        <v>326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342</v>
      </c>
      <c r="D31" s="1" t="s">
        <v>328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343</v>
      </c>
      <c r="D32" s="1" t="s">
        <v>326</v>
      </c>
      <c r="E32" s="1" t="s">
        <v>195</v>
      </c>
      <c r="F32" s="1">
        <v>200</v>
      </c>
      <c r="G32" s="1">
        <v>200</v>
      </c>
      <c r="H32" s="1" t="s">
        <v>363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344</v>
      </c>
      <c r="D33" s="140" t="s">
        <v>326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345</v>
      </c>
      <c r="D34" s="140" t="s">
        <v>328</v>
      </c>
      <c r="E34" s="140" t="s">
        <v>195</v>
      </c>
      <c r="F34" s="144" t="s">
        <v>363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346</v>
      </c>
      <c r="D35" s="1" t="s">
        <v>328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347</v>
      </c>
      <c r="D37" s="1" t="s">
        <v>328</v>
      </c>
      <c r="E37" s="1" t="s">
        <v>195</v>
      </c>
      <c r="F37" s="146" t="s">
        <v>363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331</v>
      </c>
      <c r="D38" s="1" t="s">
        <v>326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348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349</v>
      </c>
      <c r="D39" s="1" t="s">
        <v>326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331</v>
      </c>
      <c r="D40" s="1" t="s">
        <v>326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348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337</v>
      </c>
      <c r="D41" s="1" t="s">
        <v>328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350</v>
      </c>
      <c r="D42" s="1" t="s">
        <v>326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325</v>
      </c>
      <c r="D43" s="1" t="s">
        <v>326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325</v>
      </c>
      <c r="D44" s="1" t="s">
        <v>328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336</v>
      </c>
      <c r="D45" s="1" t="s">
        <v>328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351</v>
      </c>
      <c r="D46" s="1" t="s">
        <v>352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341</v>
      </c>
      <c r="D47" s="1" t="s">
        <v>328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353</v>
      </c>
      <c r="D48" s="1" t="s">
        <v>328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353</v>
      </c>
      <c r="D49" s="1" t="s">
        <v>328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338</v>
      </c>
      <c r="D50" s="1" t="s">
        <v>328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354</v>
      </c>
      <c r="D51" s="1" t="s">
        <v>326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354</v>
      </c>
      <c r="D52" s="1" t="s">
        <v>326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336</v>
      </c>
      <c r="D53" s="1" t="s">
        <v>328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336</v>
      </c>
      <c r="D54" s="1" t="s">
        <v>328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336</v>
      </c>
      <c r="D55" s="140" t="s">
        <v>355</v>
      </c>
      <c r="E55" s="140" t="s">
        <v>195</v>
      </c>
      <c r="F55" s="140" t="s">
        <v>363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336</v>
      </c>
      <c r="D56" s="1" t="s">
        <v>352</v>
      </c>
      <c r="E56" s="1" t="s">
        <v>196</v>
      </c>
      <c r="F56" s="1" t="s">
        <v>363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336</v>
      </c>
      <c r="D57" s="1" t="s">
        <v>352</v>
      </c>
      <c r="E57" s="1" t="s">
        <v>195</v>
      </c>
      <c r="F57" s="1" t="s">
        <v>363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336</v>
      </c>
      <c r="D58" s="1" t="s">
        <v>326</v>
      </c>
      <c r="E58" s="1" t="s">
        <v>196</v>
      </c>
      <c r="F58" s="1" t="s">
        <v>363</v>
      </c>
      <c r="G58" s="1" t="s">
        <v>363</v>
      </c>
      <c r="H58" s="1" t="s">
        <v>363</v>
      </c>
      <c r="I58" s="1" t="s">
        <v>363</v>
      </c>
      <c r="J58" s="1" t="s">
        <v>363</v>
      </c>
      <c r="K58" s="1" t="s">
        <v>363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336</v>
      </c>
      <c r="D59" s="1" t="s">
        <v>326</v>
      </c>
      <c r="E59" s="1" t="s">
        <v>195</v>
      </c>
      <c r="F59" s="1" t="s">
        <v>363</v>
      </c>
      <c r="G59" s="1" t="s">
        <v>363</v>
      </c>
      <c r="H59" s="1" t="s">
        <v>363</v>
      </c>
      <c r="I59" s="1" t="s">
        <v>363</v>
      </c>
      <c r="J59" s="1" t="s">
        <v>363</v>
      </c>
      <c r="K59" s="1" t="s">
        <v>363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356</v>
      </c>
      <c r="D60" s="1" t="s">
        <v>326</v>
      </c>
      <c r="E60" s="1" t="s">
        <v>195</v>
      </c>
      <c r="F60" s="149" t="s">
        <v>363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362</v>
      </c>
      <c r="D61" s="140" t="s">
        <v>326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5.5">
      <c r="A67" s="58"/>
      <c r="B67" s="140"/>
      <c r="C67" s="140"/>
      <c r="D67" s="140"/>
      <c r="E67" s="140"/>
      <c r="F67" s="152" t="s">
        <v>315</v>
      </c>
      <c r="G67" s="152" t="s">
        <v>316</v>
      </c>
      <c r="H67" s="152" t="s">
        <v>317</v>
      </c>
      <c r="I67" s="152" t="s">
        <v>318</v>
      </c>
      <c r="J67" s="152" t="s">
        <v>319</v>
      </c>
      <c r="K67" s="152" t="s">
        <v>320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357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358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359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366</v>
      </c>
      <c r="B74" t="s">
        <v>367</v>
      </c>
    </row>
    <row r="75" spans="1:28">
      <c r="B75" t="s">
        <v>369</v>
      </c>
      <c r="F75" s="153"/>
      <c r="G75" s="153"/>
      <c r="H75" s="153"/>
      <c r="I75" s="153"/>
      <c r="J75" s="153"/>
    </row>
    <row r="76" spans="1:28">
      <c r="B76" t="s">
        <v>368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85" zoomScale="80" workbookViewId="0">
      <selection activeCell="E11" sqref="E11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L1" workbookViewId="0">
      <selection activeCell="AA29" sqref="AA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0"/>
  <sheetViews>
    <sheetView tabSelected="1" workbookViewId="0">
      <selection activeCell="D34" sqref="D34"/>
    </sheetView>
  </sheetViews>
  <sheetFormatPr defaultRowHeight="12.75"/>
  <cols>
    <col min="1" max="1" width="33" bestFit="1" customWidth="1"/>
    <col min="2" max="2" width="6.28515625" customWidth="1"/>
  </cols>
  <sheetData>
    <row r="2" spans="1:16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</row>
    <row r="3" spans="1:16">
      <c r="A3" s="138" t="s">
        <v>298</v>
      </c>
      <c r="D3" s="1">
        <v>1</v>
      </c>
      <c r="G3">
        <v>0</v>
      </c>
      <c r="J3">
        <v>1</v>
      </c>
      <c r="M3">
        <v>0</v>
      </c>
      <c r="P3">
        <v>0</v>
      </c>
    </row>
    <row r="4" spans="1:16">
      <c r="A4" s="58"/>
    </row>
    <row r="5" spans="1:16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</row>
    <row r="6" spans="1:16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</row>
    <row r="7" spans="1:16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</row>
    <row r="8" spans="1:16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</row>
    <row r="9" spans="1:16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</row>
    <row r="10" spans="1:16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</row>
    <row r="11" spans="1:16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</row>
    <row r="12" spans="1:16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</row>
    <row r="13" spans="1:16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</row>
    <row r="14" spans="1:16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</row>
    <row r="15" spans="1:16">
      <c r="A15" s="58" t="s">
        <v>303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</row>
    <row r="16" spans="1:16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</row>
    <row r="17" spans="1:16">
      <c r="A17" s="58" t="s">
        <v>299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</row>
    <row r="18" spans="1:16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</row>
    <row r="19" spans="1:16">
      <c r="A19" s="58" t="s">
        <v>301</v>
      </c>
      <c r="C19" s="136">
        <f>+'Core &amp; Non-core'!B55</f>
        <v>14.879414100440558</v>
      </c>
      <c r="D19" s="137">
        <f>+'Core &amp; Non-core'!C55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  <c r="O19" s="136">
        <f>+L19</f>
        <v>14.879414100440558</v>
      </c>
      <c r="P19" s="137">
        <f>+M19</f>
        <v>15.670875152810163</v>
      </c>
    </row>
    <row r="20" spans="1:16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</row>
    <row r="21" spans="1:16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</row>
    <row r="22" spans="1:16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</row>
    <row r="23" spans="1:16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</row>
    <row r="24" spans="1:16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</row>
    <row r="25" spans="1:16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</row>
    <row r="26" spans="1:16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</row>
    <row r="27" spans="1:16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</row>
    <row r="28" spans="1:16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</row>
    <row r="29" spans="1:16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</row>
    <row r="30" spans="1:16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</row>
    <row r="31" spans="1:16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</row>
    <row r="32" spans="1:16">
      <c r="A32" s="58" t="s">
        <v>300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</row>
    <row r="33" spans="1:16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</row>
    <row r="34" spans="1:16">
      <c r="A34" s="58" t="s">
        <v>302</v>
      </c>
      <c r="C34" s="103">
        <f>+'Core &amp; Non-core'!B73</f>
        <v>12.211011599080669</v>
      </c>
      <c r="D34" s="104">
        <f>+'Core &amp; Non-core'!C73</f>
        <v>12.983266467514246</v>
      </c>
      <c r="F34" s="136">
        <f>+C34</f>
        <v>12.211011599080669</v>
      </c>
      <c r="G34" s="137">
        <f>+D34</f>
        <v>12.983266467514246</v>
      </c>
      <c r="I34" s="136">
        <f>+F34</f>
        <v>12.211011599080669</v>
      </c>
      <c r="J34" s="137">
        <f>+G34</f>
        <v>12.983266467514246</v>
      </c>
      <c r="L34" s="136">
        <f>+I34</f>
        <v>12.211011599080669</v>
      </c>
      <c r="M34" s="137">
        <f>+J34</f>
        <v>12.983266467514246</v>
      </c>
      <c r="O34" s="136">
        <f>+L34</f>
        <v>12.211011599080669</v>
      </c>
      <c r="P34" s="137">
        <f>+M34</f>
        <v>12.983266467514246</v>
      </c>
    </row>
    <row r="35" spans="1:16">
      <c r="A35" s="58"/>
    </row>
    <row r="36" spans="1:16">
      <c r="A36" s="58"/>
    </row>
    <row r="37" spans="1:16">
      <c r="A37" s="58"/>
    </row>
    <row r="38" spans="1:16">
      <c r="A38" s="58"/>
    </row>
    <row r="39" spans="1:16">
      <c r="A39" s="58"/>
    </row>
    <row r="40" spans="1:16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opLeftCell="A48" workbookViewId="0">
      <selection activeCell="C74" sqref="C74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23.85546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54">
        <v>2001</v>
      </c>
      <c r="C2" s="154"/>
      <c r="D2" s="154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23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23"/>
      <c r="H7" s="119" t="s">
        <v>218</v>
      </c>
      <c r="I7" s="122">
        <v>0</v>
      </c>
      <c r="J7" s="120" t="s">
        <v>294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295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</row>
    <row r="11" spans="1:10">
      <c r="B11" s="51"/>
      <c r="C11" s="23"/>
      <c r="D11" s="23"/>
      <c r="E11" s="23"/>
    </row>
    <row r="12" spans="1:10">
      <c r="A12" t="s">
        <v>172</v>
      </c>
      <c r="B12" s="23"/>
      <c r="C12" s="23"/>
      <c r="D12" s="23"/>
      <c r="E12" s="23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21" spans="1:4">
      <c r="B21" s="46" t="s">
        <v>101</v>
      </c>
      <c r="C21" s="46" t="s">
        <v>102</v>
      </c>
      <c r="D21" s="46" t="s">
        <v>103</v>
      </c>
    </row>
    <row r="23" spans="1:4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</row>
    <row r="24" spans="1:4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</row>
    <row r="25" spans="1:4">
      <c r="A25" t="s">
        <v>296</v>
      </c>
      <c r="B25" s="50">
        <f>83000*0.98*0.007</f>
        <v>569.38</v>
      </c>
      <c r="C25" s="50">
        <v>300</v>
      </c>
      <c r="D25" s="50">
        <f>16000*0.96*0.004</f>
        <v>61.44</v>
      </c>
    </row>
    <row r="26" spans="1:4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</row>
    <row r="27" spans="1:4">
      <c r="B27" s="50"/>
      <c r="C27" s="50"/>
      <c r="D27" s="50"/>
    </row>
    <row r="28" spans="1:4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</row>
    <row r="29" spans="1:4">
      <c r="B29" s="50"/>
      <c r="C29" s="50"/>
      <c r="D29" s="50"/>
    </row>
    <row r="30" spans="1:4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</row>
    <row r="31" spans="1:4">
      <c r="B31" s="50"/>
      <c r="C31" s="50"/>
      <c r="D31" s="50"/>
    </row>
    <row r="32" spans="1:4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0.47744091668656008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0.51370745713610677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>+B41/B$6*100</f>
        <v>-0.3042638494486985</v>
      </c>
      <c r="G41" s="65">
        <f t="shared" si="0"/>
        <v>0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6.7226995699840506</v>
      </c>
      <c r="G42" s="65">
        <f t="shared" si="0"/>
        <v>6.6774190234531501</v>
      </c>
      <c r="H42" s="66">
        <f t="shared" si="0"/>
        <v>2.2277012327773749</v>
      </c>
    </row>
    <row r="43" spans="1:8">
      <c r="A43" s="56" t="s">
        <v>297</v>
      </c>
      <c r="B43" s="60">
        <v>0</v>
      </c>
      <c r="C43" s="60">
        <v>0</v>
      </c>
      <c r="D43" s="61">
        <f>IF($I$7=1,+D$25*0.8724*(D$6/D$8),+D$25*0.8724*(D$6*0.5/D$8))</f>
        <v>25.776722937750652</v>
      </c>
      <c r="F43" s="128">
        <f>+B43/B$6*100</f>
        <v>0</v>
      </c>
      <c r="G43" s="65">
        <f t="shared" si="0"/>
        <v>0</v>
      </c>
      <c r="H43" s="66">
        <f t="shared" si="0"/>
        <v>0.15576941586748036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3855.4600524549337</v>
      </c>
      <c r="C45" s="60">
        <f>SUM(C39:C44)</f>
        <v>4478.888136918119</v>
      </c>
      <c r="D45" s="61">
        <f>SUM(D39:D44)</f>
        <v>1504.1251736788142</v>
      </c>
      <c r="F45" s="128">
        <f>+B45/B$6*100</f>
        <v>7.4104961764655588</v>
      </c>
      <c r="G45" s="65">
        <f>+C45/C$6*100</f>
        <v>7.6685673972758162</v>
      </c>
      <c r="H45" s="66">
        <f>+D45/D$6*100</f>
        <v>9.0894680546217916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2542.8204208805</v>
      </c>
      <c r="C47" s="84">
        <f>+C6*C79/100</f>
        <v>3066.3045000000002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8">
      <c r="A49" s="56" t="s">
        <v>47</v>
      </c>
      <c r="B49" s="60">
        <f>SUM(B45:B47)</f>
        <v>6398.2804733354333</v>
      </c>
      <c r="C49" s="60">
        <f>SUM(C45:C47)</f>
        <v>7545.1926369181192</v>
      </c>
      <c r="D49" s="61">
        <f>SUM(D45:D47)</f>
        <v>2559.7220936788144</v>
      </c>
      <c r="F49" s="129">
        <f>+B49/B$6*100</f>
        <v>12.297996176465558</v>
      </c>
      <c r="G49" s="130">
        <f>+C49/C$6*100</f>
        <v>12.918567397275815</v>
      </c>
      <c r="H49" s="131">
        <f>+D49/D$6*100</f>
        <v>15.468468054621793</v>
      </c>
    </row>
    <row r="50" spans="1:8">
      <c r="A50" s="56"/>
      <c r="B50" s="57"/>
      <c r="C50" s="57"/>
      <c r="D50" s="62"/>
    </row>
    <row r="51" spans="1:8">
      <c r="A51" s="56" t="s">
        <v>171</v>
      </c>
      <c r="B51" s="63">
        <f>+B6</f>
        <v>52027.016283999998</v>
      </c>
      <c r="C51" s="63">
        <f>+C6</f>
        <v>58405.8</v>
      </c>
      <c r="D51" s="64">
        <f>+D6</f>
        <v>16548</v>
      </c>
    </row>
    <row r="52" spans="1:8">
      <c r="A52" s="56"/>
      <c r="B52" s="57"/>
      <c r="C52" s="57"/>
      <c r="D52" s="62"/>
    </row>
    <row r="53" spans="1:8">
      <c r="A53" s="56" t="s">
        <v>162</v>
      </c>
      <c r="B53" s="65">
        <f>+B49/B51*100</f>
        <v>12.297996176465558</v>
      </c>
      <c r="C53" s="65">
        <f>+C49/C51*100</f>
        <v>12.918567397275815</v>
      </c>
      <c r="D53" s="66">
        <f>+D49/D51*100</f>
        <v>15.468468054621793</v>
      </c>
    </row>
    <row r="54" spans="1:8">
      <c r="A54" s="56"/>
      <c r="B54" s="57"/>
      <c r="C54" s="58"/>
      <c r="D54" s="59"/>
    </row>
    <row r="55" spans="1:8">
      <c r="A55" s="67" t="s">
        <v>163</v>
      </c>
      <c r="B55" s="68">
        <f>+PGE!J141</f>
        <v>14.879414100440558</v>
      </c>
      <c r="C55" s="68">
        <f>+SCE!J135</f>
        <v>15.670875152810163</v>
      </c>
      <c r="D55" s="69">
        <f>+SDGE!J104</f>
        <v>15.923374425912499</v>
      </c>
    </row>
    <row r="56" spans="1:8">
      <c r="A56" s="58"/>
      <c r="B56" s="93"/>
      <c r="C56" s="93"/>
      <c r="D56" s="93"/>
    </row>
    <row r="57" spans="1:8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8">
      <c r="A58" s="56"/>
      <c r="B58" s="58"/>
      <c r="C58" s="58"/>
      <c r="D58" s="59"/>
      <c r="F58" s="56"/>
      <c r="G58" s="58"/>
      <c r="H58" s="59"/>
    </row>
    <row r="59" spans="1:8">
      <c r="A59" s="56" t="s">
        <v>161</v>
      </c>
      <c r="B59" s="60">
        <f>B23-B39</f>
        <v>297.26054504606645</v>
      </c>
      <c r="C59" s="60">
        <f>C23-C39</f>
        <v>121.14681308188108</v>
      </c>
      <c r="D59" s="61">
        <f>D23-D39</f>
        <v>7.0385492589363707</v>
      </c>
      <c r="F59" s="101">
        <f t="shared" ref="F59:H61" si="1">B59/B$67*B$71</f>
        <v>0.99206045593020764</v>
      </c>
      <c r="G59" s="105">
        <f t="shared" si="1"/>
        <v>0.47744091668655991</v>
      </c>
      <c r="H59" s="102">
        <f t="shared" si="1"/>
        <v>1.071316477768093</v>
      </c>
    </row>
    <row r="60" spans="1:8">
      <c r="A60" s="56" t="s">
        <v>226</v>
      </c>
      <c r="B60" s="84">
        <f>B7*IF($I$4=1,104,82.75)/1000</f>
        <v>2479.5172467082507</v>
      </c>
      <c r="C60" s="84">
        <f>C7*IF($I$4=1,104,82.75)/1000</f>
        <v>2099.7150499999998</v>
      </c>
      <c r="D60" s="85">
        <f>D7*IF($I$4=1,104,82.75)/1000</f>
        <v>54.366750000000003</v>
      </c>
      <c r="F60" s="101">
        <f t="shared" si="1"/>
        <v>8.2750000000000021</v>
      </c>
      <c r="G60" s="105">
        <f t="shared" si="1"/>
        <v>8.2750000000000004</v>
      </c>
      <c r="H60" s="102">
        <f t="shared" si="1"/>
        <v>8.2750000000000021</v>
      </c>
    </row>
    <row r="61" spans="1:8">
      <c r="A61" s="56" t="s">
        <v>297</v>
      </c>
      <c r="B61" s="60">
        <f>0.8724*B25</f>
        <v>496.72711199999998</v>
      </c>
      <c r="C61" s="60">
        <f>0.8724*C25</f>
        <v>261.71999999999997</v>
      </c>
      <c r="D61" s="61">
        <f>IF($I$7=1,+D$25*0.8724*(D$7/D$8),+D$25*0.8724*((D$7/D$8)+(0.5*D$6/D$8)))</f>
        <v>27.823533062249339</v>
      </c>
      <c r="F61" s="101">
        <f t="shared" si="1"/>
        <v>1.6577488449644358</v>
      </c>
      <c r="G61" s="105">
        <f t="shared" si="1"/>
        <v>1.0314413853441684</v>
      </c>
      <c r="H61" s="102">
        <f t="shared" si="1"/>
        <v>4.234936539155151</v>
      </c>
    </row>
    <row r="62" spans="1:8">
      <c r="A62" s="56"/>
      <c r="B62" s="60"/>
      <c r="C62" s="60"/>
      <c r="D62" s="61"/>
      <c r="F62" s="101"/>
      <c r="G62" s="105"/>
      <c r="H62" s="102"/>
    </row>
    <row r="63" spans="1:8">
      <c r="A63" s="56" t="s">
        <v>154</v>
      </c>
      <c r="B63" s="60">
        <f>SUM(B59:B62)</f>
        <v>3273.5049037543172</v>
      </c>
      <c r="C63" s="60">
        <f>SUM(C59:C62)</f>
        <v>2482.5818630818808</v>
      </c>
      <c r="D63" s="61">
        <f>SUM(D59:D62)</f>
        <v>89.228832321185706</v>
      </c>
      <c r="F63" s="101">
        <f>SUM(F59:F62)</f>
        <v>10.924809300894646</v>
      </c>
      <c r="G63" s="105">
        <f>SUM(G59:G62)</f>
        <v>9.7838823020307277</v>
      </c>
      <c r="H63" s="102">
        <f>SUM(H59:H62)</f>
        <v>13.581253016923245</v>
      </c>
    </row>
    <row r="64" spans="1:8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663.02654236520038</v>
      </c>
      <c r="C65" s="84">
        <f>C30-C47</f>
        <v>452.45550000000003</v>
      </c>
      <c r="D65" s="85">
        <f>D30-D47</f>
        <v>16.274580000000242</v>
      </c>
      <c r="F65" s="101">
        <f>B65/B$67*B$71</f>
        <v>2.2127471165428849</v>
      </c>
      <c r="G65" s="105">
        <f>C65/C$67*C$71</f>
        <v>1.7831320790409158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3936.5314461195176</v>
      </c>
      <c r="C67" s="60">
        <f>SUM(C63:C65)</f>
        <v>2935.0373630818808</v>
      </c>
      <c r="D67" s="61">
        <f>SUM(D63:D65)</f>
        <v>105.50341232118595</v>
      </c>
      <c r="F67" s="103">
        <f>SUM(F63:F65)</f>
        <v>13.13755641743753</v>
      </c>
      <c r="G67" s="106">
        <f>SUM(G63:G65)</f>
        <v>11.567014381071644</v>
      </c>
      <c r="H67" s="104">
        <f>SUM(H63:H65)</f>
        <v>16.058358039754332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29963.954643000005</v>
      </c>
      <c r="C69" s="63">
        <f>+C7</f>
        <v>25374.199999999997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13.13755641743753</v>
      </c>
      <c r="C71" s="65">
        <f>+C67/C69*100</f>
        <v>11.567014381071644</v>
      </c>
      <c r="D71" s="66">
        <f>+D67/D69*100</f>
        <v>16.058358039754332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+PGE!J142</f>
        <v>12.211011599080669</v>
      </c>
      <c r="C73" s="68">
        <f>+SCE!J136</f>
        <v>12.983266467514246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2.2127471165428849</v>
      </c>
      <c r="C80" s="107">
        <f>+(C30-(C79*C6/100))/C7*100</f>
        <v>1.783132079040916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2.2087928455358474</v>
      </c>
      <c r="C85" s="31">
        <f>+C79/C80</f>
        <v>2.9442575015664518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0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purchase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2001-05-22T15:53:51Z</cp:lastPrinted>
  <dcterms:created xsi:type="dcterms:W3CDTF">2001-05-08T18:12:48Z</dcterms:created>
  <dcterms:modified xsi:type="dcterms:W3CDTF">2023-09-17T20:05:11Z</dcterms:modified>
</cp:coreProperties>
</file>