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A9D1BB7-28C1-43B5-8494-3A3B18B55887}" xr6:coauthVersionLast="47" xr6:coauthVersionMax="47" xr10:uidLastSave="{00000000-0000-0000-0000-000000000000}"/>
  <bookViews>
    <workbookView xWindow="-120" yWindow="-120" windowWidth="38640" windowHeight="1572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Analysis'!$A$1:$N$37</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N10"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3" i="10"/>
  <c r="L33" i="10"/>
  <c r="N36" i="10"/>
  <c r="N39" i="10"/>
  <c r="N40" i="10"/>
  <c r="D47" i="10"/>
  <c r="E47" i="10"/>
  <c r="F47" i="10"/>
  <c r="G47" i="10"/>
  <c r="H47" i="10"/>
  <c r="K47" i="10"/>
  <c r="P47"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<sst xmlns="http://schemas.openxmlformats.org/spreadsheetml/2006/main" count="599" uniqueCount="262">
  <si>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</si>
  <si>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</si>
  <si>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</si>
  <si>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</si>
  <si>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</si>
  <si>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</si>
  <si>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</si>
  <si>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</si>
  <si>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</si>
  <si>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</si>
  <si>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</si>
  <si>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</si>
  <si>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</si>
  <si>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</si>
  <si>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</si>
  <si>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</si>
  <si>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</si>
  <si>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</si>
  <si>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</si>
  <si>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</si>
  <si>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</si>
  <si>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</si>
  <si>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</si>
  <si>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</si>
  <si>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</si>
  <si>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</si>
  <si>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</si>
  <si>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</si>
  <si>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</si>
  <si>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</si>
  <si>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</si>
  <si>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</si>
  <si>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</si>
  <si>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</si>
  <si>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</si>
  <si>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</si>
  <si>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</si>
  <si>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</si>
  <si>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</si>
  <si>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</si>
  <si>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</si>
  <si>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</si>
  <si>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</si>
  <si>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</si>
  <si>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</si>
  <si>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</si>
  <si>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</si>
  <si>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</si>
  <si>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</si>
  <si>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</si>
  <si>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</si>
  <si>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</si>
  <si>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</si>
  <si>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</si>
  <si>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</si>
  <si>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</si>
  <si>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</si>
  <si>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</si>
  <si>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</si>
  <si>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</si>
  <si>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</si>
  <si>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</si>
  <si>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</si>
  <si>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</si>
  <si>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</si>
  <si>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</si>
  <si>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</si>
  <si>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</si>
  <si>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</si>
  <si>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</si>
  <si>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</si>
  <si>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</si>
  <si>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</si>
  <si>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</si>
  <si>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</si>
  <si>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</si>
  <si>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</si>
  <si>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</si>
  <si>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</si>
  <si>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</si>
  <si>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</si>
  <si>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</si>
  <si>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</si>
  <si>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</si>
  <si>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</si>
  <si>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</si>
  <si>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</si>
  <si>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</si>
  <si>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</si>
  <si>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</si>
  <si>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</si>
  <si>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</si>
  <si>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</si>
  <si>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</si>
  <si>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</si>
  <si>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</si>
  <si>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</si>
  <si>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</si>
  <si>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</si>
  <si>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</si>
  <si>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</si>
  <si>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</si>
  <si>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</si>
  <si>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</si>
  <si>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</si>
  <si>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</si>
  <si>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</si>
  <si>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</si>
  <si>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</si>
  <si>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</si>
  <si>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</si>
  <si>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</si>
  <si>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</si>
  <si>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</si>
  <si>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</si>
  <si>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</si>
  <si>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</si>
  <si>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</si>
  <si>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</si>
  <si>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</si>
  <si>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</si>
  <si>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</si>
  <si>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</si>
  <si>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</si>
  <si>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</si>
  <si>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</si>
  <si>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</si>
  <si>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</si>
  <si>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</si>
  <si>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</si>
  <si>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</si>
  <si>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</si>
  <si>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</si>
  <si>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</si>
  <si>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</si>
  <si>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</si>
  <si>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</si>
  <si>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</si>
  <si>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</si>
  <si>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</si>
  <si>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</si>
  <si>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</si>
  <si>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</si>
  <si>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</si>
  <si>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</si>
  <si>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</si>
  <si>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</si>
  <si>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</si>
  <si>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</si>
  <si>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</si>
  <si>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</si>
  <si>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</si>
  <si>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</si>
  <si>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</si>
  <si>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</si>
  <si>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</si>
  <si>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</si>
  <si>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</si>
  <si>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</si>
  <si>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</si>
  <si>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</si>
  <si>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</si>
  <si>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</si>
  <si>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</si>
  <si>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</si>
  <si>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</si>
  <si>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</si>
  <si>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</si>
  <si>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</si>
  <si>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</si>
  <si>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</si>
  <si>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</si>
  <si>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</si>
  <si>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</si>
  <si>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</si>
  <si>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</si>
  <si>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</si>
  <si>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</si>
  <si>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</si>
  <si>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</si>
  <si>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</si>
  <si>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Cabot</t>
  </si>
  <si>
    <t>Costilla</t>
  </si>
  <si>
    <t>EOG</t>
  </si>
  <si>
    <t>Maynard</t>
  </si>
  <si>
    <t>Prize</t>
  </si>
  <si>
    <t>Sanchez</t>
  </si>
  <si>
    <t>Suemar</t>
  </si>
  <si>
    <t>Avg</t>
  </si>
  <si>
    <t>Change</t>
  </si>
  <si>
    <t xml:space="preserve">Coastal </t>
  </si>
  <si>
    <t>9610/9643</t>
  </si>
  <si>
    <t>Trans</t>
  </si>
  <si>
    <t>Buy</t>
  </si>
  <si>
    <t>20% shrink</t>
  </si>
  <si>
    <t xml:space="preserve">Expected </t>
  </si>
  <si>
    <t>Inj/(WD)</t>
  </si>
  <si>
    <t>HSC East New</t>
  </si>
  <si>
    <t>HSC East Roll-off</t>
  </si>
  <si>
    <t>July 2000</t>
  </si>
  <si>
    <t>KCS Resources</t>
  </si>
  <si>
    <t>O'Conner</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</si>
  <si>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</si>
  <si>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</si>
  <si>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</si>
  <si>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</si>
  <si>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</si>
  <si>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</si>
  <si>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</si>
  <si>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</si>
  <si>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</si>
  <si>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</si>
  <si>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</si>
  <si>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</si>
  <si>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</si>
  <si>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</si>
  <si>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</si>
  <si>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</si>
  <si>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</si>
  <si>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</si>
  <si>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</si>
  <si>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</si>
  <si>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</si>
  <si>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</si>
  <si>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</si>
  <si>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</si>
  <si>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</si>
  <si>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</si>
  <si>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</si>
  <si>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</si>
  <si>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</si>
  <si>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</si>
  <si>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</si>
  <si>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</si>
  <si>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</si>
  <si>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</si>
  <si>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</si>
  <si>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</si>
  <si>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</si>
  <si>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</si>
  <si>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</si>
  <si>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</si>
  <si>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</si>
  <si>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</si>
  <si>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</si>
  <si>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</si>
  <si>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</si>
  <si>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</si>
  <si>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</si>
  <si>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</si>
  <si>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Comstock</t>
  </si>
  <si>
    <t>Sun Oper</t>
  </si>
  <si>
    <t>Total</t>
  </si>
  <si>
    <t>August 2000</t>
  </si>
  <si>
    <t>CICO</t>
  </si>
  <si>
    <t>Dallas Prod</t>
  </si>
  <si>
    <t>McBee</t>
  </si>
  <si>
    <t>Phillips</t>
  </si>
  <si>
    <t>Upstream</t>
  </si>
  <si>
    <t>Coastal</t>
  </si>
  <si>
    <t>Cobra</t>
  </si>
  <si>
    <t>As of 8/9/00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</si>
</sst>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7">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165" fontId="26" fillId="0" borderId="0" xfId="0" applyNumberFormat="1" applyFont="1"/>
    <xf numFmtId="165" fontId="25"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9" t="s">
        <v>2</v>
      </c>
      <c r="D7" s="201"/>
      <c r="E7" s="2"/>
      <c r="F7" s="199" t="s">
        <v>18</v>
      </c>
      <c r="G7" s="200"/>
      <c r="H7" s="201"/>
      <c r="I7" s="2"/>
      <c r="J7" s="29" t="s">
        <v>22</v>
      </c>
      <c r="N7" s="138" t="s">
        <v>195</v>
      </c>
    </row>
    <row r="8" spans="1:14" x14ac:dyDescent="0.2">
      <c r="A8" s="2"/>
      <c r="B8" s="2"/>
      <c r="C8" s="202" t="s">
        <v>26</v>
      </c>
      <c r="D8" s="202"/>
      <c r="E8" s="2"/>
      <c r="F8" s="2"/>
      <c r="G8" s="19" t="s">
        <v>20</v>
      </c>
      <c r="H8" s="19" t="s">
        <v>21</v>
      </c>
      <c r="I8" s="19"/>
      <c r="J8" s="19"/>
      <c r="L8" t="s">
        <v>173</v>
      </c>
      <c r="N8" s="138" t="s">
        <v>196</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199</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202</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220</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221</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222</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223</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224</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226</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227</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228</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230</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231</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232</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233</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234</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235</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236</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237</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238</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239</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241</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242</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249</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225</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217</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218</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219</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220</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221</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222</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223</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224</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226</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227</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228</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229</v>
      </c>
      <c r="AL261" s="183"/>
    </row>
    <row r="262" spans="1:38" s="106" customFormat="1" x14ac:dyDescent="0.2">
      <c r="A262" s="108" t="s">
        <v>230</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231</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232</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233</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234</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235</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236</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237</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238</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239</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243</v>
      </c>
      <c r="AL271" s="183"/>
    </row>
    <row r="272" spans="1:38" s="106" customFormat="1" x14ac:dyDescent="0.2">
      <c r="A272" s="108" t="s">
        <v>241</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242</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217</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218</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219</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220</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221</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222</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223</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224</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226</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227</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228</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230</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231</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232</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233</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234</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235</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236</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237</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238</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239</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241</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240</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62"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3" t="s">
        <v>162</v>
      </c>
      <c r="B2" s="204"/>
      <c r="D2" s="144" t="s">
        <v>165</v>
      </c>
      <c r="E2" s="145"/>
      <c r="G2" s="148" t="s">
        <v>206</v>
      </c>
      <c r="H2" s="149"/>
      <c r="I2" s="24"/>
      <c r="J2" s="146" t="s">
        <v>163</v>
      </c>
      <c r="K2" s="147"/>
    </row>
    <row r="3" spans="1:15" x14ac:dyDescent="0.2">
      <c r="A3" s="24" t="s">
        <v>163</v>
      </c>
      <c r="B3" s="142">
        <f>10174-10000</f>
        <v>174</v>
      </c>
      <c r="C3" s="24"/>
      <c r="D3" s="24" t="s">
        <v>156</v>
      </c>
      <c r="E3" s="57">
        <v>15000</v>
      </c>
      <c r="F3" s="24"/>
      <c r="G3" s="101" t="s">
        <v>203</v>
      </c>
      <c r="H3" s="150">
        <v>-10000</v>
      </c>
      <c r="I3" s="24"/>
      <c r="J3" s="24" t="s">
        <v>207</v>
      </c>
      <c r="K3" s="133">
        <v>0</v>
      </c>
      <c r="L3" s="24"/>
      <c r="M3" s="24"/>
      <c r="N3" s="24"/>
      <c r="O3" s="24"/>
    </row>
    <row r="4" spans="1:15" x14ac:dyDescent="0.2">
      <c r="A4" s="24" t="s">
        <v>161</v>
      </c>
      <c r="B4" s="142">
        <v>71650</v>
      </c>
      <c r="C4" s="24"/>
      <c r="D4" s="24" t="s">
        <v>168</v>
      </c>
      <c r="E4" s="57">
        <v>0</v>
      </c>
      <c r="F4" s="24"/>
      <c r="G4" s="101" t="s">
        <v>204</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198</v>
      </c>
      <c r="B10" s="57">
        <f>-20000+40000</f>
        <v>20000</v>
      </c>
      <c r="C10" s="24"/>
      <c r="D10" s="24" t="s">
        <v>146</v>
      </c>
      <c r="E10" s="57">
        <v>0</v>
      </c>
      <c r="F10" s="24"/>
      <c r="G10" s="24"/>
      <c r="H10" s="24"/>
      <c r="I10" s="24"/>
      <c r="J10" s="24"/>
      <c r="K10" s="24"/>
      <c r="L10" s="24"/>
      <c r="M10" s="24"/>
      <c r="N10" s="24"/>
      <c r="O10" s="24"/>
    </row>
    <row r="11" spans="1:15" x14ac:dyDescent="0.2">
      <c r="A11" s="24" t="s">
        <v>197</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214</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209</v>
      </c>
      <c r="B15" s="143"/>
      <c r="C15" s="24"/>
      <c r="D15" s="24"/>
      <c r="E15" s="24"/>
      <c r="F15" s="24"/>
      <c r="G15" s="24"/>
      <c r="H15" s="24"/>
      <c r="I15" s="24"/>
      <c r="J15" s="24"/>
      <c r="K15" s="24"/>
      <c r="L15" s="24"/>
      <c r="M15" s="24"/>
      <c r="N15" s="24"/>
      <c r="O15" s="24"/>
    </row>
    <row r="16" spans="1:15" x14ac:dyDescent="0.2">
      <c r="A16" s="24" t="s">
        <v>211</v>
      </c>
      <c r="B16" s="57">
        <v>0</v>
      </c>
      <c r="C16" s="24"/>
      <c r="D16" s="24"/>
      <c r="E16" s="24"/>
      <c r="F16" s="24"/>
      <c r="G16" s="24"/>
      <c r="H16" s="24"/>
      <c r="I16" s="24"/>
      <c r="J16" s="24"/>
      <c r="K16" s="24"/>
      <c r="L16" s="24"/>
      <c r="M16" s="24"/>
      <c r="N16" s="24"/>
      <c r="O16" s="24"/>
    </row>
    <row r="17" spans="1:15" x14ac:dyDescent="0.2">
      <c r="A17" s="24" t="s">
        <v>212</v>
      </c>
      <c r="B17" s="140">
        <v>0</v>
      </c>
      <c r="C17" s="24"/>
      <c r="D17" s="24"/>
      <c r="E17" s="24"/>
      <c r="F17" s="24"/>
      <c r="G17" s="24"/>
      <c r="H17" s="24"/>
      <c r="I17" s="24"/>
      <c r="J17" s="24"/>
      <c r="K17" s="24"/>
      <c r="L17" s="24"/>
      <c r="M17" s="24"/>
      <c r="N17" s="24"/>
      <c r="O17" s="24"/>
    </row>
    <row r="18" spans="1:15" x14ac:dyDescent="0.2">
      <c r="A18" s="152" t="s">
        <v>208</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210</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213</v>
      </c>
      <c r="B27" s="163"/>
      <c r="C27" s="24"/>
      <c r="G27" s="24"/>
      <c r="H27" s="24"/>
      <c r="I27" s="24"/>
      <c r="J27" s="24"/>
      <c r="K27" s="24"/>
      <c r="L27" s="24"/>
      <c r="M27" s="24"/>
      <c r="N27" s="24"/>
      <c r="O27" s="24"/>
    </row>
    <row r="28" spans="1:15" x14ac:dyDescent="0.2">
      <c r="A28" s="154" t="s">
        <v>205</v>
      </c>
      <c r="B28" s="155">
        <f>IF((-(B21-B31)+H3)&lt;0,0,(-(B21-B31)+H3))</f>
        <v>0</v>
      </c>
      <c r="C28" s="24"/>
      <c r="D28" s="24"/>
      <c r="G28" s="24"/>
      <c r="H28" s="24"/>
      <c r="I28" s="24"/>
      <c r="J28" s="24"/>
      <c r="K28" s="24"/>
      <c r="L28" s="24"/>
      <c r="M28" s="24"/>
      <c r="N28" s="24"/>
      <c r="O28" s="24"/>
    </row>
    <row r="29" spans="1:15" x14ac:dyDescent="0.2">
      <c r="A29" s="156" t="s">
        <v>215</v>
      </c>
      <c r="B29" s="157">
        <f>IF(B21-H4&lt;0,0,B21-H4)</f>
        <v>0</v>
      </c>
      <c r="C29" s="24"/>
      <c r="D29" s="24"/>
      <c r="E29" s="24"/>
    </row>
    <row r="30" spans="1:15" x14ac:dyDescent="0.2">
      <c r="A30" s="158"/>
      <c r="B30" s="159"/>
      <c r="C30" s="101"/>
      <c r="D30" s="101"/>
      <c r="E30" s="101"/>
    </row>
    <row r="31" spans="1:15" x14ac:dyDescent="0.2">
      <c r="A31" s="160" t="s">
        <v>216</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horizont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7"/>
  <sheetViews>
    <sheetView tabSelected="1" zoomScale="80" workbookViewId="0">
      <selection activeCell="A6" sqref="A6"/>
    </sheetView>
  </sheetViews>
  <sheetFormatPr defaultRowHeight="12.75" x14ac:dyDescent="0.2"/>
  <cols>
    <col min="3" max="3" width="10.7109375" style="136" bestFit="1" customWidth="1"/>
    <col min="4" max="9" width="11.28515625" customWidth="1"/>
    <col min="10" max="10" width="2.5703125" customWidth="1"/>
    <col min="11" max="12" width="12.28515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8" t="s">
        <v>253</v>
      </c>
      <c r="B4" s="185"/>
      <c r="C4" s="186"/>
      <c r="D4" s="185"/>
      <c r="E4" s="185"/>
      <c r="F4" s="185"/>
      <c r="G4" s="185"/>
      <c r="H4" s="185"/>
      <c r="I4" s="185"/>
      <c r="J4" s="185"/>
      <c r="K4" s="185"/>
      <c r="L4" s="185"/>
      <c r="M4" s="185"/>
      <c r="N4" s="185"/>
      <c r="O4" s="187"/>
    </row>
    <row r="5" spans="1:24" ht="18" x14ac:dyDescent="0.25">
      <c r="A5" s="184" t="s">
        <v>261</v>
      </c>
      <c r="B5" s="185"/>
      <c r="C5" s="186"/>
      <c r="D5" s="185"/>
      <c r="E5" s="185"/>
      <c r="F5" s="185"/>
      <c r="G5" s="185"/>
      <c r="H5" s="185"/>
      <c r="I5" s="185"/>
      <c r="J5" s="185"/>
      <c r="K5" s="185"/>
      <c r="L5" s="185"/>
      <c r="M5" s="185"/>
      <c r="N5" s="185"/>
      <c r="O5" s="187"/>
    </row>
    <row r="6" spans="1:24" ht="18" x14ac:dyDescent="0.25">
      <c r="A6" s="189"/>
      <c r="B6" s="185"/>
      <c r="C6" s="186"/>
      <c r="D6" s="185"/>
      <c r="E6" s="185"/>
      <c r="F6" s="185"/>
      <c r="G6" s="185"/>
      <c r="H6" s="185"/>
      <c r="I6" s="185"/>
      <c r="J6" s="185"/>
      <c r="K6" s="185"/>
      <c r="L6" s="185"/>
      <c r="M6" s="185"/>
      <c r="N6" s="185"/>
      <c r="O6" s="187"/>
    </row>
    <row r="7" spans="1:24" s="2" customFormat="1" ht="18" x14ac:dyDescent="0.25">
      <c r="A7" s="184"/>
      <c r="B7" s="184"/>
      <c r="C7" s="190"/>
      <c r="D7" s="191">
        <v>36739</v>
      </c>
      <c r="E7" s="191">
        <v>36740</v>
      </c>
      <c r="F7" s="191">
        <v>36741</v>
      </c>
      <c r="G7" s="191">
        <v>36742</v>
      </c>
      <c r="H7" s="191">
        <v>36743</v>
      </c>
      <c r="I7" s="191">
        <v>36744</v>
      </c>
      <c r="J7" s="191"/>
      <c r="K7" s="191" t="s">
        <v>188</v>
      </c>
      <c r="L7" s="191" t="s">
        <v>180</v>
      </c>
      <c r="M7" s="191"/>
      <c r="N7" s="191" t="s">
        <v>189</v>
      </c>
      <c r="O7" s="192"/>
      <c r="P7" s="89"/>
      <c r="Q7" s="89"/>
      <c r="R7" s="89"/>
      <c r="S7" s="89"/>
      <c r="T7" s="89"/>
      <c r="U7" s="89"/>
      <c r="V7" s="89"/>
      <c r="W7" s="89"/>
      <c r="X7" s="89"/>
    </row>
    <row r="8" spans="1:24" ht="18" x14ac:dyDescent="0.25">
      <c r="A8" s="185" t="s">
        <v>181</v>
      </c>
      <c r="B8" s="185">
        <v>9746</v>
      </c>
      <c r="C8" s="193">
        <v>137880</v>
      </c>
      <c r="D8" s="187">
        <v>14159</v>
      </c>
      <c r="E8" s="187">
        <v>13144</v>
      </c>
      <c r="F8" s="187">
        <v>13880</v>
      </c>
      <c r="G8" s="187">
        <v>14291</v>
      </c>
      <c r="H8" s="187">
        <v>14209</v>
      </c>
      <c r="I8" s="187">
        <v>14126</v>
      </c>
      <c r="J8" s="187"/>
      <c r="K8" s="192">
        <f t="shared" ref="K8:K31" si="0">AVERAGE(D8:I8)</f>
        <v>13968.166666666666</v>
      </c>
      <c r="L8" s="187">
        <v>15155</v>
      </c>
      <c r="M8" s="187"/>
      <c r="N8" s="187">
        <f t="shared" ref="N8:N30" si="1">K8-L8</f>
        <v>-1186.8333333333339</v>
      </c>
      <c r="O8" s="187"/>
    </row>
    <row r="9" spans="1:24" ht="18" x14ac:dyDescent="0.25">
      <c r="A9" s="185" t="s">
        <v>254</v>
      </c>
      <c r="B9" s="185">
        <v>9828</v>
      </c>
      <c r="C9" s="193">
        <v>252799</v>
      </c>
      <c r="D9" s="187">
        <v>3430</v>
      </c>
      <c r="E9" s="187">
        <v>3247</v>
      </c>
      <c r="F9" s="187">
        <v>1910</v>
      </c>
      <c r="G9" s="187">
        <v>2914</v>
      </c>
      <c r="H9" s="187">
        <v>2764</v>
      </c>
      <c r="I9" s="187">
        <v>2815</v>
      </c>
      <c r="J9" s="187"/>
      <c r="K9" s="192">
        <f t="shared" si="0"/>
        <v>2846.6666666666665</v>
      </c>
      <c r="L9" s="187">
        <v>1688</v>
      </c>
      <c r="M9" s="187"/>
      <c r="N9" s="187">
        <f>K9-L9</f>
        <v>1158.6666666666665</v>
      </c>
      <c r="O9" s="187"/>
    </row>
    <row r="10" spans="1:24" ht="18" x14ac:dyDescent="0.25">
      <c r="A10" s="185" t="s">
        <v>259</v>
      </c>
      <c r="B10" s="185">
        <v>9643</v>
      </c>
      <c r="C10" s="193">
        <v>137924</v>
      </c>
      <c r="D10" s="187"/>
      <c r="E10" s="187"/>
      <c r="F10" s="187"/>
      <c r="G10" s="187"/>
      <c r="H10" s="187"/>
      <c r="I10" s="187"/>
      <c r="J10" s="187"/>
      <c r="K10" s="192">
        <v>26400</v>
      </c>
      <c r="L10" s="187">
        <v>35783</v>
      </c>
      <c r="M10" s="187"/>
      <c r="N10" s="187">
        <f>K10-L10</f>
        <v>-9383</v>
      </c>
      <c r="O10" s="187"/>
    </row>
    <row r="11" spans="1:24" ht="18" x14ac:dyDescent="0.25">
      <c r="A11" s="185" t="s">
        <v>260</v>
      </c>
      <c r="B11" s="185">
        <v>9748</v>
      </c>
      <c r="C11" s="193">
        <v>137205</v>
      </c>
      <c r="D11" s="187"/>
      <c r="E11" s="187"/>
      <c r="F11" s="187"/>
      <c r="G11" s="187"/>
      <c r="H11" s="187"/>
      <c r="I11" s="187"/>
      <c r="J11" s="187"/>
      <c r="K11" s="192">
        <v>7700</v>
      </c>
      <c r="L11" s="187">
        <v>6770</v>
      </c>
      <c r="M11" s="187"/>
      <c r="N11" s="187">
        <f>K11-L11</f>
        <v>930</v>
      </c>
      <c r="O11" s="187"/>
    </row>
    <row r="12" spans="1:24" ht="18" x14ac:dyDescent="0.25">
      <c r="A12" s="185" t="s">
        <v>250</v>
      </c>
      <c r="B12" s="185">
        <v>6884</v>
      </c>
      <c r="C12" s="193">
        <v>125899</v>
      </c>
      <c r="D12" s="187">
        <v>45929</v>
      </c>
      <c r="E12" s="187">
        <v>43547</v>
      </c>
      <c r="F12" s="187">
        <v>45551</v>
      </c>
      <c r="G12" s="187">
        <v>45917</v>
      </c>
      <c r="H12" s="187">
        <v>45122</v>
      </c>
      <c r="I12" s="187">
        <v>45563</v>
      </c>
      <c r="J12" s="187"/>
      <c r="K12" s="192">
        <f t="shared" si="0"/>
        <v>45271.5</v>
      </c>
      <c r="L12" s="187">
        <v>46185</v>
      </c>
      <c r="M12" s="187"/>
      <c r="N12" s="187">
        <f t="shared" si="1"/>
        <v>-913.5</v>
      </c>
      <c r="O12" s="187"/>
    </row>
    <row r="13" spans="1:24" ht="18" x14ac:dyDescent="0.25">
      <c r="A13" s="185" t="s">
        <v>182</v>
      </c>
      <c r="B13" s="185">
        <v>9734</v>
      </c>
      <c r="C13" s="193">
        <v>133388</v>
      </c>
      <c r="D13" s="187">
        <v>12475</v>
      </c>
      <c r="E13" s="187">
        <v>12474</v>
      </c>
      <c r="F13" s="187">
        <v>11796</v>
      </c>
      <c r="G13" s="187">
        <v>13157</v>
      </c>
      <c r="H13" s="187">
        <v>13162</v>
      </c>
      <c r="I13" s="187">
        <v>13166</v>
      </c>
      <c r="J13" s="187"/>
      <c r="K13" s="192">
        <f t="shared" si="0"/>
        <v>12705</v>
      </c>
      <c r="L13" s="187">
        <v>16000</v>
      </c>
      <c r="M13" s="187"/>
      <c r="N13" s="187">
        <f t="shared" si="1"/>
        <v>-3295</v>
      </c>
      <c r="O13" s="187"/>
    </row>
    <row r="14" spans="1:24" ht="18" x14ac:dyDescent="0.25">
      <c r="A14" s="185" t="s">
        <v>182</v>
      </c>
      <c r="B14" s="185">
        <v>9687</v>
      </c>
      <c r="C14" s="193">
        <v>125783</v>
      </c>
      <c r="D14" s="187">
        <v>13412</v>
      </c>
      <c r="E14" s="187">
        <v>13037</v>
      </c>
      <c r="F14" s="187">
        <v>13014</v>
      </c>
      <c r="G14" s="187">
        <v>13161</v>
      </c>
      <c r="H14" s="187">
        <v>13024</v>
      </c>
      <c r="I14" s="187">
        <v>12924</v>
      </c>
      <c r="J14" s="187"/>
      <c r="K14" s="192">
        <f t="shared" si="0"/>
        <v>13095.333333333334</v>
      </c>
      <c r="L14" s="187">
        <v>14660</v>
      </c>
      <c r="M14" s="187"/>
      <c r="N14" s="187">
        <f t="shared" si="1"/>
        <v>-1564.6666666666661</v>
      </c>
      <c r="O14" s="187"/>
    </row>
    <row r="15" spans="1:24" ht="18" x14ac:dyDescent="0.25">
      <c r="A15" s="185" t="s">
        <v>255</v>
      </c>
      <c r="B15" s="185">
        <v>6789</v>
      </c>
      <c r="C15" s="193">
        <v>108151</v>
      </c>
      <c r="D15" s="187">
        <v>12540</v>
      </c>
      <c r="E15" s="187">
        <v>12644</v>
      </c>
      <c r="F15" s="187">
        <v>12339</v>
      </c>
      <c r="G15" s="187">
        <v>13104</v>
      </c>
      <c r="H15" s="187">
        <v>13082</v>
      </c>
      <c r="I15" s="187">
        <v>12694</v>
      </c>
      <c r="J15" s="187"/>
      <c r="K15" s="192">
        <f t="shared" si="0"/>
        <v>12733.833333333334</v>
      </c>
      <c r="L15" s="187">
        <v>12018</v>
      </c>
      <c r="M15" s="187"/>
      <c r="N15" s="187">
        <f t="shared" si="1"/>
        <v>715.83333333333394</v>
      </c>
      <c r="O15" s="187" t="s">
        <v>147</v>
      </c>
    </row>
    <row r="16" spans="1:24" ht="18" x14ac:dyDescent="0.25">
      <c r="A16" s="185" t="s">
        <v>183</v>
      </c>
      <c r="B16" s="185">
        <v>3081</v>
      </c>
      <c r="C16" s="193">
        <v>126336</v>
      </c>
      <c r="D16" s="187">
        <v>5492</v>
      </c>
      <c r="E16" s="187">
        <v>5873</v>
      </c>
      <c r="F16" s="187">
        <v>5745</v>
      </c>
      <c r="G16" s="187">
        <v>5773</v>
      </c>
      <c r="H16" s="187">
        <v>5931</v>
      </c>
      <c r="I16" s="187">
        <v>5764</v>
      </c>
      <c r="J16" s="187"/>
      <c r="K16" s="192">
        <f t="shared" si="0"/>
        <v>5763</v>
      </c>
      <c r="L16" s="187">
        <v>6669</v>
      </c>
      <c r="M16" s="187"/>
      <c r="N16" s="187">
        <f t="shared" si="1"/>
        <v>-906</v>
      </c>
      <c r="O16" s="187"/>
    </row>
    <row r="17" spans="1:24" ht="18" x14ac:dyDescent="0.25">
      <c r="A17" s="185" t="s">
        <v>183</v>
      </c>
      <c r="B17" s="185">
        <v>6742</v>
      </c>
      <c r="C17" s="193">
        <v>126365</v>
      </c>
      <c r="D17" s="187">
        <v>3813</v>
      </c>
      <c r="E17" s="187">
        <v>3805</v>
      </c>
      <c r="F17" s="187">
        <v>3838</v>
      </c>
      <c r="G17" s="187">
        <v>3849</v>
      </c>
      <c r="H17" s="187">
        <v>3824</v>
      </c>
      <c r="I17" s="187">
        <v>3819</v>
      </c>
      <c r="J17" s="187"/>
      <c r="K17" s="192">
        <f t="shared" si="0"/>
        <v>3824.6666666666665</v>
      </c>
      <c r="L17" s="187">
        <v>4819</v>
      </c>
      <c r="M17" s="187"/>
      <c r="N17" s="187">
        <f t="shared" si="1"/>
        <v>-994.33333333333348</v>
      </c>
      <c r="O17" s="187"/>
    </row>
    <row r="18" spans="1:24" ht="18" x14ac:dyDescent="0.25">
      <c r="A18" s="185" t="s">
        <v>183</v>
      </c>
      <c r="B18" s="185">
        <v>9780</v>
      </c>
      <c r="C18" s="193">
        <v>126278</v>
      </c>
      <c r="D18" s="187">
        <v>5087</v>
      </c>
      <c r="E18" s="187">
        <v>5068</v>
      </c>
      <c r="F18" s="187">
        <v>5047</v>
      </c>
      <c r="G18" s="187">
        <v>5027</v>
      </c>
      <c r="H18" s="187">
        <v>4978</v>
      </c>
      <c r="I18" s="187">
        <v>4958</v>
      </c>
      <c r="J18" s="187"/>
      <c r="K18" s="192">
        <f t="shared" si="0"/>
        <v>5027.5</v>
      </c>
      <c r="L18" s="187">
        <v>7000</v>
      </c>
      <c r="M18" s="187"/>
      <c r="N18" s="187">
        <f>K18-L18</f>
        <v>-1972.5</v>
      </c>
      <c r="O18" s="187"/>
    </row>
    <row r="19" spans="1:24" ht="18" x14ac:dyDescent="0.25">
      <c r="A19" s="185" t="s">
        <v>183</v>
      </c>
      <c r="B19" s="185">
        <v>6067</v>
      </c>
      <c r="C19" s="193">
        <v>126281</v>
      </c>
      <c r="D19" s="187">
        <v>6710</v>
      </c>
      <c r="E19" s="187">
        <v>4839</v>
      </c>
      <c r="F19" s="187">
        <v>6635</v>
      </c>
      <c r="G19" s="187">
        <v>6411</v>
      </c>
      <c r="H19" s="187">
        <v>6323</v>
      </c>
      <c r="I19" s="187">
        <v>6040</v>
      </c>
      <c r="J19" s="187"/>
      <c r="K19" s="192">
        <f t="shared" si="0"/>
        <v>6159.666666666667</v>
      </c>
      <c r="L19" s="187">
        <v>6697</v>
      </c>
      <c r="M19" s="187"/>
      <c r="N19" s="187">
        <f>K19-L19</f>
        <v>-537.33333333333303</v>
      </c>
      <c r="O19" s="187"/>
    </row>
    <row r="20" spans="1:24" ht="18" x14ac:dyDescent="0.25">
      <c r="A20" s="185" t="s">
        <v>200</v>
      </c>
      <c r="B20" s="185">
        <v>9658</v>
      </c>
      <c r="C20" s="193">
        <v>125822</v>
      </c>
      <c r="D20" s="187">
        <v>8621</v>
      </c>
      <c r="E20" s="187">
        <v>9117</v>
      </c>
      <c r="F20" s="187">
        <v>8535</v>
      </c>
      <c r="G20" s="187">
        <v>8694</v>
      </c>
      <c r="H20" s="187">
        <v>8715</v>
      </c>
      <c r="I20" s="187">
        <v>9055</v>
      </c>
      <c r="J20" s="187"/>
      <c r="K20" s="192">
        <f t="shared" si="0"/>
        <v>8789.5</v>
      </c>
      <c r="L20" s="187">
        <v>8000</v>
      </c>
      <c r="M20" s="187"/>
      <c r="N20" s="187">
        <f t="shared" si="1"/>
        <v>789.5</v>
      </c>
      <c r="O20" s="187"/>
    </row>
    <row r="21" spans="1:24" ht="18" x14ac:dyDescent="0.25">
      <c r="A21" s="185" t="s">
        <v>184</v>
      </c>
      <c r="B21" s="185">
        <v>6674</v>
      </c>
      <c r="C21" s="193">
        <v>140991</v>
      </c>
      <c r="D21" s="187">
        <v>3929</v>
      </c>
      <c r="E21" s="187">
        <v>3894</v>
      </c>
      <c r="F21" s="187">
        <v>3945</v>
      </c>
      <c r="G21" s="187">
        <v>4458</v>
      </c>
      <c r="H21" s="187">
        <v>4458</v>
      </c>
      <c r="I21" s="187">
        <v>4532</v>
      </c>
      <c r="J21" s="187"/>
      <c r="K21" s="192">
        <f t="shared" si="0"/>
        <v>4202.666666666667</v>
      </c>
      <c r="L21" s="187">
        <v>5596</v>
      </c>
      <c r="M21" s="187"/>
      <c r="N21" s="187">
        <f t="shared" si="1"/>
        <v>-1393.333333333333</v>
      </c>
      <c r="O21" s="187"/>
    </row>
    <row r="22" spans="1:24" ht="18" x14ac:dyDescent="0.25">
      <c r="A22" s="185" t="s">
        <v>256</v>
      </c>
      <c r="B22" s="185">
        <v>6210</v>
      </c>
      <c r="C22" s="193">
        <v>138785</v>
      </c>
      <c r="D22" s="187">
        <v>5991</v>
      </c>
      <c r="E22" s="187">
        <v>5975</v>
      </c>
      <c r="F22" s="187">
        <v>6699</v>
      </c>
      <c r="G22" s="187">
        <v>6521</v>
      </c>
      <c r="H22" s="187">
        <v>6506</v>
      </c>
      <c r="I22" s="187">
        <v>6498</v>
      </c>
      <c r="J22" s="187"/>
      <c r="K22" s="192">
        <f t="shared" si="0"/>
        <v>6365</v>
      </c>
      <c r="L22" s="187">
        <v>7748</v>
      </c>
      <c r="M22" s="187"/>
      <c r="N22" s="187">
        <f>K22-L22</f>
        <v>-1383</v>
      </c>
      <c r="O22" s="187"/>
    </row>
    <row r="23" spans="1:24" ht="18" x14ac:dyDescent="0.25">
      <c r="A23" s="185" t="s">
        <v>156</v>
      </c>
      <c r="B23" s="185">
        <v>6633</v>
      </c>
      <c r="C23" s="193">
        <v>128839</v>
      </c>
      <c r="D23" s="187">
        <v>20377</v>
      </c>
      <c r="E23" s="187">
        <v>19087</v>
      </c>
      <c r="F23" s="187">
        <v>19553</v>
      </c>
      <c r="G23" s="187">
        <v>18706</v>
      </c>
      <c r="H23" s="187">
        <v>19547</v>
      </c>
      <c r="I23" s="187">
        <v>17848</v>
      </c>
      <c r="J23" s="187"/>
      <c r="K23" s="192">
        <f t="shared" si="0"/>
        <v>19186.333333333332</v>
      </c>
      <c r="L23" s="187">
        <v>22500</v>
      </c>
      <c r="M23" s="187"/>
      <c r="N23" s="187">
        <f t="shared" si="1"/>
        <v>-3313.6666666666679</v>
      </c>
      <c r="O23" s="187"/>
    </row>
    <row r="24" spans="1:24" ht="18" x14ac:dyDescent="0.25">
      <c r="A24" s="185" t="s">
        <v>201</v>
      </c>
      <c r="B24" s="185">
        <v>4136</v>
      </c>
      <c r="C24" s="193">
        <v>125809</v>
      </c>
      <c r="D24" s="187">
        <v>1951</v>
      </c>
      <c r="E24" s="187">
        <v>3073</v>
      </c>
      <c r="F24" s="187">
        <v>3210</v>
      </c>
      <c r="G24" s="187">
        <v>2164</v>
      </c>
      <c r="H24" s="187">
        <v>2174</v>
      </c>
      <c r="I24" s="187">
        <v>2200</v>
      </c>
      <c r="J24" s="187"/>
      <c r="K24" s="192">
        <f t="shared" si="0"/>
        <v>2462</v>
      </c>
      <c r="L24" s="187">
        <v>1470</v>
      </c>
      <c r="M24" s="187"/>
      <c r="N24" s="187">
        <f t="shared" si="1"/>
        <v>992</v>
      </c>
      <c r="O24" s="187"/>
    </row>
    <row r="25" spans="1:24" ht="18" x14ac:dyDescent="0.25">
      <c r="A25" s="185" t="s">
        <v>257</v>
      </c>
      <c r="B25" s="185">
        <v>6673</v>
      </c>
      <c r="C25" s="193">
        <v>156258</v>
      </c>
      <c r="D25" s="187">
        <v>1263</v>
      </c>
      <c r="E25" s="187">
        <v>1263</v>
      </c>
      <c r="F25" s="187">
        <v>1263</v>
      </c>
      <c r="G25" s="187">
        <v>1263</v>
      </c>
      <c r="H25" s="187">
        <v>1263</v>
      </c>
      <c r="I25" s="187">
        <v>1263</v>
      </c>
      <c r="J25" s="187"/>
      <c r="K25" s="192">
        <f t="shared" si="0"/>
        <v>1263</v>
      </c>
      <c r="L25" s="187">
        <v>754</v>
      </c>
      <c r="M25" s="187"/>
      <c r="N25" s="187">
        <f>K25-L25</f>
        <v>509</v>
      </c>
      <c r="O25" s="187"/>
    </row>
    <row r="26" spans="1:24" ht="18" x14ac:dyDescent="0.25">
      <c r="A26" s="185" t="s">
        <v>185</v>
      </c>
      <c r="B26" s="185">
        <v>6534</v>
      </c>
      <c r="C26" s="193">
        <v>205893</v>
      </c>
      <c r="D26" s="187">
        <v>1526</v>
      </c>
      <c r="E26" s="187">
        <v>1692</v>
      </c>
      <c r="F26" s="187">
        <v>1828</v>
      </c>
      <c r="G26" s="187">
        <v>1807</v>
      </c>
      <c r="H26" s="187">
        <v>1793</v>
      </c>
      <c r="I26" s="187">
        <v>1826</v>
      </c>
      <c r="J26" s="187"/>
      <c r="K26" s="192">
        <f t="shared" si="0"/>
        <v>1745.3333333333333</v>
      </c>
      <c r="L26" s="187">
        <v>994</v>
      </c>
      <c r="M26" s="187"/>
      <c r="N26" s="187">
        <f t="shared" si="1"/>
        <v>751.33333333333326</v>
      </c>
      <c r="O26" s="187"/>
    </row>
    <row r="27" spans="1:24" ht="18" x14ac:dyDescent="0.25">
      <c r="A27" s="185" t="s">
        <v>185</v>
      </c>
      <c r="B27" s="185">
        <v>6614</v>
      </c>
      <c r="C27" s="193">
        <v>130917</v>
      </c>
      <c r="D27" s="187">
        <v>3823</v>
      </c>
      <c r="E27" s="187">
        <v>3724</v>
      </c>
      <c r="F27" s="187">
        <v>3821</v>
      </c>
      <c r="G27" s="187">
        <v>3718</v>
      </c>
      <c r="H27" s="187">
        <v>2656</v>
      </c>
      <c r="I27" s="187">
        <v>2656</v>
      </c>
      <c r="J27" s="187"/>
      <c r="K27" s="192">
        <f t="shared" si="0"/>
        <v>3399.6666666666665</v>
      </c>
      <c r="L27" s="187">
        <v>2656</v>
      </c>
      <c r="M27" s="187"/>
      <c r="N27" s="187">
        <f>K27-L27</f>
        <v>743.66666666666652</v>
      </c>
      <c r="O27" s="187"/>
    </row>
    <row r="28" spans="1:24" ht="18" x14ac:dyDescent="0.25">
      <c r="A28" s="185" t="s">
        <v>186</v>
      </c>
      <c r="B28" s="185">
        <v>9760</v>
      </c>
      <c r="C28" s="193">
        <v>137552</v>
      </c>
      <c r="D28" s="187">
        <v>15104</v>
      </c>
      <c r="E28" s="187">
        <v>15131</v>
      </c>
      <c r="F28" s="187">
        <v>14792</v>
      </c>
      <c r="G28" s="187">
        <v>14877</v>
      </c>
      <c r="H28" s="187">
        <v>14969</v>
      </c>
      <c r="I28" s="187">
        <v>15043</v>
      </c>
      <c r="J28" s="187"/>
      <c r="K28" s="192">
        <f t="shared" si="0"/>
        <v>14986</v>
      </c>
      <c r="L28" s="187">
        <v>13724</v>
      </c>
      <c r="M28" s="187"/>
      <c r="N28" s="187">
        <f t="shared" si="1"/>
        <v>1262</v>
      </c>
      <c r="O28" s="187" t="s">
        <v>147</v>
      </c>
    </row>
    <row r="29" spans="1:24" s="76" customFormat="1" ht="18" x14ac:dyDescent="0.25">
      <c r="A29" s="194" t="s">
        <v>251</v>
      </c>
      <c r="B29" s="194">
        <v>6884</v>
      </c>
      <c r="C29" s="195">
        <v>132975</v>
      </c>
      <c r="D29" s="196">
        <v>33811</v>
      </c>
      <c r="E29" s="196">
        <v>32058</v>
      </c>
      <c r="F29" s="196">
        <v>33533</v>
      </c>
      <c r="G29" s="196">
        <v>33802</v>
      </c>
      <c r="H29" s="196">
        <v>33217</v>
      </c>
      <c r="I29" s="196">
        <v>33542</v>
      </c>
      <c r="J29" s="196"/>
      <c r="K29" s="198">
        <f t="shared" si="0"/>
        <v>33327.166666666664</v>
      </c>
      <c r="L29" s="196">
        <v>34000</v>
      </c>
      <c r="M29" s="196"/>
      <c r="N29" s="196">
        <f t="shared" si="1"/>
        <v>-672.83333333333576</v>
      </c>
      <c r="O29" s="196"/>
      <c r="P29" s="67"/>
      <c r="Q29" s="67"/>
      <c r="R29" s="67"/>
      <c r="S29" s="67"/>
      <c r="T29" s="67"/>
      <c r="U29" s="67"/>
      <c r="V29" s="67"/>
      <c r="W29" s="67"/>
      <c r="X29" s="67"/>
    </row>
    <row r="30" spans="1:24" s="76" customFormat="1" ht="18" x14ac:dyDescent="0.25">
      <c r="A30" s="194" t="s">
        <v>187</v>
      </c>
      <c r="B30" s="194">
        <v>9766</v>
      </c>
      <c r="C30" s="195">
        <v>138599</v>
      </c>
      <c r="D30" s="196">
        <v>30202</v>
      </c>
      <c r="E30" s="196">
        <v>30068</v>
      </c>
      <c r="F30" s="196">
        <v>29917</v>
      </c>
      <c r="G30" s="196">
        <v>29734</v>
      </c>
      <c r="H30" s="196">
        <v>29618</v>
      </c>
      <c r="I30" s="196">
        <v>29481</v>
      </c>
      <c r="J30" s="196"/>
      <c r="K30" s="198">
        <f t="shared" si="0"/>
        <v>29836.666666666668</v>
      </c>
      <c r="L30" s="196">
        <v>31830</v>
      </c>
      <c r="M30" s="196"/>
      <c r="N30" s="196">
        <f t="shared" si="1"/>
        <v>-1993.3333333333321</v>
      </c>
      <c r="O30" s="196"/>
      <c r="P30" s="67"/>
      <c r="Q30" s="67"/>
      <c r="R30" s="67"/>
      <c r="S30" s="67"/>
      <c r="T30" s="67"/>
      <c r="U30" s="67"/>
      <c r="V30" s="67"/>
      <c r="W30" s="67"/>
      <c r="X30" s="67"/>
    </row>
    <row r="31" spans="1:24" s="76" customFormat="1" ht="18" x14ac:dyDescent="0.25">
      <c r="A31" s="194" t="s">
        <v>258</v>
      </c>
      <c r="B31" s="194">
        <v>5155</v>
      </c>
      <c r="C31" s="195">
        <v>138628</v>
      </c>
      <c r="D31" s="196">
        <v>5402</v>
      </c>
      <c r="E31" s="196">
        <v>5204</v>
      </c>
      <c r="F31" s="196">
        <v>7928</v>
      </c>
      <c r="G31" s="196">
        <v>7592</v>
      </c>
      <c r="H31" s="196">
        <v>7956</v>
      </c>
      <c r="I31" s="196">
        <v>7569</v>
      </c>
      <c r="J31" s="196"/>
      <c r="K31" s="198">
        <f t="shared" si="0"/>
        <v>6941.833333333333</v>
      </c>
      <c r="L31" s="196">
        <v>4931</v>
      </c>
      <c r="M31" s="196"/>
      <c r="N31" s="196">
        <f>K31-L31</f>
        <v>2010.833333333333</v>
      </c>
      <c r="O31" s="196"/>
      <c r="P31" s="67"/>
      <c r="Q31" s="67"/>
      <c r="R31" s="67"/>
      <c r="S31" s="67"/>
      <c r="T31" s="67"/>
      <c r="U31" s="67"/>
      <c r="V31" s="67"/>
      <c r="W31" s="67"/>
      <c r="X31" s="67"/>
    </row>
    <row r="32" spans="1:24" ht="18" x14ac:dyDescent="0.25">
      <c r="A32" s="185"/>
      <c r="B32" s="185"/>
      <c r="C32" s="186"/>
      <c r="D32" s="187"/>
      <c r="E32" s="187"/>
      <c r="F32" s="187"/>
      <c r="G32" s="187"/>
      <c r="H32" s="187"/>
      <c r="I32" s="187"/>
      <c r="J32" s="187"/>
      <c r="K32" s="187"/>
      <c r="L32" s="187"/>
      <c r="M32" s="187"/>
      <c r="N32" s="187"/>
      <c r="O32" s="187"/>
    </row>
    <row r="33" spans="1:16" ht="18" x14ac:dyDescent="0.25">
      <c r="A33" s="185"/>
      <c r="B33" s="185"/>
      <c r="C33" s="186"/>
      <c r="D33" s="187"/>
      <c r="E33" s="187"/>
      <c r="F33" s="187"/>
      <c r="G33" s="187"/>
      <c r="H33" s="187"/>
      <c r="I33" s="187"/>
      <c r="J33" s="187"/>
      <c r="K33" s="187">
        <f>SUM(K8:K31)</f>
        <v>288000.49999999994</v>
      </c>
      <c r="L33" s="187">
        <f>SUM(L8:L31)</f>
        <v>307647</v>
      </c>
      <c r="M33" s="187"/>
      <c r="N33" s="185"/>
      <c r="O33" s="187"/>
    </row>
    <row r="34" spans="1:16" ht="18" x14ac:dyDescent="0.25">
      <c r="A34" s="185"/>
      <c r="B34" s="185"/>
      <c r="C34" s="186"/>
      <c r="D34" s="187"/>
      <c r="E34" s="187"/>
      <c r="F34" s="187"/>
      <c r="G34" s="187"/>
      <c r="H34" s="187"/>
      <c r="I34" s="187"/>
      <c r="J34" s="187"/>
      <c r="K34" s="187"/>
      <c r="L34" s="187"/>
      <c r="M34" s="187"/>
      <c r="N34" s="185"/>
      <c r="O34" s="187"/>
    </row>
    <row r="35" spans="1:16" ht="18" x14ac:dyDescent="0.25">
      <c r="A35" s="185"/>
      <c r="B35" s="185"/>
      <c r="C35" s="186"/>
      <c r="D35" s="187"/>
      <c r="E35" s="187"/>
      <c r="F35" s="187"/>
      <c r="G35" s="187"/>
      <c r="H35" s="187"/>
      <c r="I35" s="187"/>
      <c r="J35" s="187"/>
      <c r="K35" s="187"/>
      <c r="L35" s="187"/>
      <c r="M35" s="187"/>
      <c r="N35" s="185"/>
      <c r="O35" s="187"/>
    </row>
    <row r="36" spans="1:16" ht="18" x14ac:dyDescent="0.25">
      <c r="A36" s="185"/>
      <c r="B36" s="185"/>
      <c r="C36" s="186"/>
      <c r="D36" s="187"/>
      <c r="E36" s="187"/>
      <c r="F36" s="187"/>
      <c r="G36" s="187"/>
      <c r="H36" s="187"/>
      <c r="I36" s="187"/>
      <c r="J36" s="187"/>
      <c r="K36" s="187" t="s">
        <v>252</v>
      </c>
      <c r="L36" s="187" t="s">
        <v>189</v>
      </c>
      <c r="M36" s="187"/>
      <c r="N36" s="196">
        <f>K33-L33</f>
        <v>-19646.500000000058</v>
      </c>
      <c r="O36" s="187"/>
    </row>
    <row r="37" spans="1:16" ht="18" x14ac:dyDescent="0.25">
      <c r="A37" s="185"/>
      <c r="B37" s="185"/>
      <c r="C37" s="186"/>
      <c r="D37" s="187"/>
      <c r="E37" s="187"/>
      <c r="F37" s="187"/>
      <c r="G37" s="187"/>
      <c r="H37" s="187"/>
      <c r="I37" s="187"/>
      <c r="J37" s="187"/>
      <c r="K37" s="187"/>
      <c r="L37" s="187"/>
      <c r="M37" s="187"/>
      <c r="N37" s="185"/>
      <c r="O37" s="187"/>
    </row>
    <row r="38" spans="1:16" ht="18" x14ac:dyDescent="0.25">
      <c r="A38" s="185"/>
      <c r="B38" s="185"/>
      <c r="C38" s="186"/>
      <c r="D38" s="187"/>
      <c r="E38" s="187"/>
      <c r="F38" s="187"/>
      <c r="G38" s="187"/>
      <c r="H38" s="187"/>
      <c r="I38" s="187"/>
      <c r="J38" s="187"/>
      <c r="K38" s="187"/>
      <c r="L38" s="187"/>
      <c r="M38" s="187"/>
      <c r="N38" s="187"/>
      <c r="O38" s="187"/>
    </row>
    <row r="39" spans="1:16" ht="18" x14ac:dyDescent="0.25">
      <c r="A39" s="185" t="s">
        <v>250</v>
      </c>
      <c r="B39" s="185">
        <v>6884</v>
      </c>
      <c r="C39" s="193">
        <v>125899</v>
      </c>
      <c r="D39" s="187" t="s">
        <v>147</v>
      </c>
      <c r="E39" s="187" t="s">
        <v>147</v>
      </c>
      <c r="F39" s="187" t="s">
        <v>147</v>
      </c>
      <c r="G39" s="187" t="s">
        <v>147</v>
      </c>
      <c r="H39" s="187" t="s">
        <v>147</v>
      </c>
      <c r="I39" s="187" t="s">
        <v>147</v>
      </c>
      <c r="J39" s="187"/>
      <c r="K39" s="187" t="s">
        <v>147</v>
      </c>
      <c r="L39" s="187">
        <v>48134</v>
      </c>
      <c r="M39" s="187"/>
      <c r="N39" s="187" t="e">
        <f>K39-L39</f>
        <v>#VALUE!</v>
      </c>
      <c r="O39" s="187" t="s">
        <v>147</v>
      </c>
    </row>
    <row r="40" spans="1:16" ht="18" x14ac:dyDescent="0.25">
      <c r="A40" s="194" t="s">
        <v>251</v>
      </c>
      <c r="B40" s="194">
        <v>6884</v>
      </c>
      <c r="C40" s="195">
        <v>132975</v>
      </c>
      <c r="D40" s="196"/>
      <c r="E40" s="196"/>
      <c r="F40" s="196"/>
      <c r="G40" s="196"/>
      <c r="H40" s="196"/>
      <c r="I40" s="196"/>
      <c r="J40" s="196"/>
      <c r="K40" s="196"/>
      <c r="L40" s="196">
        <v>34000</v>
      </c>
      <c r="M40" s="196"/>
      <c r="N40" s="187">
        <f>K40-L40</f>
        <v>-34000</v>
      </c>
      <c r="O40" s="187"/>
    </row>
    <row r="41" spans="1:16" ht="18" x14ac:dyDescent="0.25">
      <c r="A41" s="185" t="s">
        <v>252</v>
      </c>
      <c r="B41" s="185">
        <v>6884</v>
      </c>
      <c r="C41" s="186"/>
      <c r="D41" s="185">
        <v>89221</v>
      </c>
      <c r="E41" s="185">
        <v>88741</v>
      </c>
      <c r="F41" s="185">
        <v>88604</v>
      </c>
      <c r="G41" s="185">
        <v>94662</v>
      </c>
      <c r="H41" s="185">
        <v>89044</v>
      </c>
      <c r="I41" s="185">
        <v>88552</v>
      </c>
      <c r="J41" s="185"/>
      <c r="K41" s="185"/>
      <c r="L41" s="185" t="s">
        <v>147</v>
      </c>
      <c r="M41" s="185"/>
      <c r="N41" s="197"/>
      <c r="O41" s="187"/>
    </row>
    <row r="42" spans="1:16" ht="18" x14ac:dyDescent="0.25">
      <c r="A42" s="185"/>
      <c r="B42" s="185"/>
      <c r="C42" s="186"/>
      <c r="D42" s="185"/>
      <c r="E42" s="185"/>
      <c r="F42" s="185"/>
      <c r="G42" s="185"/>
      <c r="H42" s="185"/>
      <c r="I42" s="185"/>
      <c r="J42" s="185"/>
      <c r="K42" s="185"/>
      <c r="L42" s="185"/>
      <c r="M42" s="185"/>
      <c r="N42" s="197"/>
      <c r="O42" s="187"/>
    </row>
    <row r="44" spans="1:16" x14ac:dyDescent="0.2">
      <c r="A44" t="s">
        <v>190</v>
      </c>
      <c r="B44" t="s">
        <v>191</v>
      </c>
      <c r="N44" s="17"/>
    </row>
    <row r="45" spans="1:16" x14ac:dyDescent="0.2">
      <c r="B45" t="s">
        <v>192</v>
      </c>
    </row>
    <row r="46" spans="1:16" x14ac:dyDescent="0.2">
      <c r="B46" t="s">
        <v>193</v>
      </c>
    </row>
    <row r="47" spans="1:16" x14ac:dyDescent="0.2">
      <c r="B47" t="s">
        <v>194</v>
      </c>
      <c r="D47" s="136">
        <f>D45*0.8</f>
        <v>0</v>
      </c>
      <c r="E47" s="136">
        <f>E45*0.8</f>
        <v>0</v>
      </c>
      <c r="F47" s="136">
        <f>F45*0.8</f>
        <v>0</v>
      </c>
      <c r="G47" s="136">
        <f>G45*0.8</f>
        <v>0</v>
      </c>
      <c r="H47" s="136">
        <f>H45*0.8</f>
        <v>0</v>
      </c>
      <c r="I47" s="136"/>
      <c r="K47" s="136">
        <f>AVERAGE(D47:H47)</f>
        <v>0</v>
      </c>
      <c r="P47" s="24">
        <f>K47-L46</f>
        <v>0</v>
      </c>
    </row>
  </sheetData>
  <pageMargins left="0.75" right="0.75" top="1" bottom="1" header="0.5" footer="0.5"/>
  <pageSetup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247</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248</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244</v>
      </c>
      <c r="B7" t="s">
        <v>245</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246</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245</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horizont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5" t="s">
        <v>24</v>
      </c>
      <c r="D9" s="205"/>
      <c r="E9" s="77"/>
      <c r="G9" s="206" t="s">
        <v>75</v>
      </c>
      <c r="H9" s="206"/>
      <c r="J9" s="205" t="s">
        <v>14</v>
      </c>
      <c r="K9" s="205"/>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Jan Havlíček</cp:lastModifiedBy>
  <cp:lastPrinted>2000-08-07T23:39:19Z</cp:lastPrinted>
  <dcterms:created xsi:type="dcterms:W3CDTF">1999-06-01T17:50:38Z</dcterms:created>
  <dcterms:modified xsi:type="dcterms:W3CDTF">2023-09-17T20:14:51Z</dcterms:modified>
</cp:coreProperties>
</file>