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080EA8-31C9-480A-B984-BE853E2DB52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<sst xmlns="http://schemas.openxmlformats.org/spreadsheetml/2006/main" count="74" uniqueCount="44">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</sst>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864087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157353.60000000003</c:v>
                </c:pt>
                <c:pt idx="5">
                  <c:v>157353.60000000003</c:v>
                </c:pt>
                <c:pt idx="6">
                  <c:v>1021440.6</c:v>
                </c:pt>
                <c:pt idx="7">
                  <c:v>0</c:v>
                </c:pt>
                <c:pt idx="8">
                  <c:v>0</c:v>
                </c:pt>
                <c:pt idx="9">
                  <c:v>185833</c:v>
                </c:pt>
                <c:pt idx="10">
                  <c:v>185833</c:v>
                </c:pt>
                <c:pt idx="12">
                  <c:v>800000</c:v>
                </c:pt>
                <c:pt idx="13">
                  <c:v>-65833</c:v>
                </c:pt>
                <c:pt idx="14">
                  <c:v>129920</c:v>
                </c:pt>
                <c:pt idx="16">
                  <c:v>864087</c:v>
                </c:pt>
                <c:pt idx="17">
                  <c:v>0</c:v>
                </c:pt>
                <c:pt idx="18">
                  <c:v>864087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0-49ED-92E5-CE03AE38BAE9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0-49ED-92E5-CE03AE38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584719"/>
        <c:axId val="1"/>
      </c:barChart>
      <c:catAx>
        <c:axId val="1778584719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5847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FEA0443-BA29-71B7-1D33-F965BB0148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284412</v>
          </cell>
        </row>
        <row r="36">
          <cell r="BB36">
            <v>310000</v>
          </cell>
        </row>
        <row r="37">
          <cell r="BB37">
            <v>-692000</v>
          </cell>
        </row>
        <row r="38">
          <cell r="BB38">
            <v>216021.75</v>
          </cell>
        </row>
        <row r="39">
          <cell r="BB39">
            <v>216021.75</v>
          </cell>
        </row>
        <row r="40">
          <cell r="BB40">
            <v>216021.75</v>
          </cell>
        </row>
        <row r="41">
          <cell r="BB41">
            <v>216021.75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8" workbookViewId="0">
      <selection activeCell="F37" sqref="F37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1160257</v>
      </c>
      <c r="J6" s="6"/>
      <c r="K6" s="6">
        <f>SUM(E6,H6,I6)</f>
        <v>7160257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3" si="0">IF(L8&gt;0,$L$5-L8,0)+($M$5-M8)+($N$5-N8)</f>
        <v>-5000</v>
      </c>
      <c r="S8" s="5">
        <f>E8-Q8-R8</f>
        <v>-219553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-176773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-92300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-107695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-194488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-175577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101733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103080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101560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24476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-12734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49096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121072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34332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52452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-989438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-59698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-42098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-72750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-1042303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75962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101537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43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77775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43</v>
      </c>
      <c r="C31" s="49"/>
      <c r="D31" s="49"/>
      <c r="E31" s="55">
        <f>+'[3]BAM-EGS'!$BB35</f>
        <v>284412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323700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0</v>
      </c>
      <c r="O31" s="4">
        <f t="shared" si="4"/>
        <v>0</v>
      </c>
      <c r="P31" s="5"/>
      <c r="Q31" s="5">
        <f t="shared" si="5"/>
        <v>200000</v>
      </c>
      <c r="R31" s="64">
        <f t="shared" si="0"/>
        <v>30000</v>
      </c>
      <c r="S31" s="5">
        <f t="shared" si="6"/>
        <v>54412</v>
      </c>
      <c r="T31" s="5"/>
      <c r="U31" s="5">
        <f t="shared" si="7"/>
        <v>284412</v>
      </c>
      <c r="V31" s="19">
        <f t="shared" si="8"/>
        <v>0</v>
      </c>
      <c r="W31" s="19">
        <f t="shared" si="9"/>
        <v>284412</v>
      </c>
      <c r="X31" s="4">
        <f t="shared" si="10"/>
        <v>323700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37</v>
      </c>
      <c r="C32" s="49"/>
      <c r="D32" s="49"/>
      <c r="E32" s="55">
        <f>+'[3]BAM-EGS'!$BB36</f>
        <v>310000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349338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0</v>
      </c>
      <c r="O32" s="4">
        <f t="shared" si="4"/>
        <v>0</v>
      </c>
      <c r="P32" s="5"/>
      <c r="Q32" s="5">
        <f t="shared" si="5"/>
        <v>200000</v>
      </c>
      <c r="R32" s="64">
        <f t="shared" si="0"/>
        <v>30000</v>
      </c>
      <c r="S32" s="5">
        <f t="shared" si="6"/>
        <v>80000</v>
      </c>
      <c r="T32" s="5"/>
      <c r="U32" s="5">
        <f t="shared" si="7"/>
        <v>310000</v>
      </c>
      <c r="V32" s="19">
        <f t="shared" si="8"/>
        <v>0</v>
      </c>
      <c r="W32" s="19">
        <f t="shared" si="9"/>
        <v>310000</v>
      </c>
      <c r="X32" s="4">
        <f t="shared" si="10"/>
        <v>349338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37</v>
      </c>
      <c r="C33" s="49"/>
      <c r="D33" s="49"/>
      <c r="E33" s="55">
        <f>+'[3]BAM-EGS'!$BB37</f>
        <v>-692000</v>
      </c>
      <c r="F33" s="49"/>
      <c r="G33" s="28"/>
      <c r="H33" s="54">
        <f>+'[2]BAM-EGS'!$BB37</f>
        <v>1000000</v>
      </c>
      <c r="I33" s="29">
        <f>'[1]BAM-3RD'!$BK2461</f>
        <v>39338.400000000001</v>
      </c>
      <c r="J33" s="54">
        <f t="shared" si="2"/>
        <v>1039338.4</v>
      </c>
      <c r="K33" s="30">
        <f t="shared" si="3"/>
        <v>347338.4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0</v>
      </c>
      <c r="O33" s="4">
        <f t="shared" si="4"/>
        <v>0</v>
      </c>
      <c r="P33" s="5"/>
      <c r="Q33" s="5">
        <f t="shared" si="5"/>
        <v>200000</v>
      </c>
      <c r="R33" s="64">
        <f t="shared" si="0"/>
        <v>30000</v>
      </c>
      <c r="S33" s="5">
        <f t="shared" si="6"/>
        <v>-922000</v>
      </c>
      <c r="T33" s="5"/>
      <c r="U33" s="5">
        <f t="shared" si="7"/>
        <v>-692000</v>
      </c>
      <c r="V33" s="19">
        <f t="shared" si="8"/>
        <v>1000000</v>
      </c>
      <c r="W33" s="19">
        <f t="shared" si="9"/>
        <v>308000</v>
      </c>
      <c r="X33" s="4">
        <f t="shared" si="10"/>
        <v>347338.4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38</v>
      </c>
      <c r="C34" s="49"/>
      <c r="D34" s="49"/>
      <c r="E34" s="55">
        <f>+'[3]BAM-EGS'!$BB38</f>
        <v>216021.75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255360.15</v>
      </c>
      <c r="L34" s="37">
        <f>((L$6)-SUM(L$8:L33))/($A$37-$A33)</f>
        <v>0</v>
      </c>
      <c r="M34" s="37">
        <f>((M$6)-SUM(M$8:M33))/($A$37-$A33)</f>
        <v>0</v>
      </c>
      <c r="N34" s="37">
        <f>((N$6)-SUM(N$8:N33))/($A$37-$A33)</f>
        <v>46458.25</v>
      </c>
      <c r="O34" s="4">
        <f t="shared" si="4"/>
        <v>46458.25</v>
      </c>
      <c r="P34" s="5"/>
      <c r="Q34" s="5">
        <f t="shared" si="5"/>
        <v>200000</v>
      </c>
      <c r="R34" s="65">
        <f>((R$6)-SUM(R$8:R33))/($A$37-$A33)</f>
        <v>-16458.25</v>
      </c>
      <c r="S34" s="5">
        <f t="shared" si="6"/>
        <v>32480</v>
      </c>
      <c r="T34" s="5"/>
      <c r="U34" s="5">
        <f t="shared" si="7"/>
        <v>216021.75</v>
      </c>
      <c r="V34" s="19">
        <f t="shared" si="8"/>
        <v>0</v>
      </c>
      <c r="W34" s="19">
        <f t="shared" si="9"/>
        <v>216021.75</v>
      </c>
      <c r="X34" s="4">
        <f t="shared" si="10"/>
        <v>255360.15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38</v>
      </c>
      <c r="C35" s="49"/>
      <c r="D35" s="49"/>
      <c r="E35" s="55">
        <f>+'[3]BAM-EGS'!$BB39</f>
        <v>216021.75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255360.15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46458.25</v>
      </c>
      <c r="O35" s="4">
        <f t="shared" si="4"/>
        <v>46458.25</v>
      </c>
      <c r="P35" s="5"/>
      <c r="Q35" s="5">
        <f t="shared" si="5"/>
        <v>200000</v>
      </c>
      <c r="R35" s="65">
        <f>((R$6)-SUM(R$8:R34))/($A$37-$A34)</f>
        <v>-16458.25</v>
      </c>
      <c r="S35" s="5">
        <f t="shared" si="6"/>
        <v>32480</v>
      </c>
      <c r="T35" s="5"/>
      <c r="U35" s="5">
        <f t="shared" si="7"/>
        <v>216021.75</v>
      </c>
      <c r="V35" s="19">
        <f t="shared" si="8"/>
        <v>0</v>
      </c>
      <c r="W35" s="19">
        <f t="shared" si="9"/>
        <v>216021.75</v>
      </c>
      <c r="X35" s="4">
        <f t="shared" si="10"/>
        <v>255360.15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38</v>
      </c>
      <c r="C36" s="49"/>
      <c r="D36" s="49"/>
      <c r="E36" s="55">
        <f>+'[3]BAM-EGS'!$BB40</f>
        <v>216021.75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255360.15000000002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46458.25</v>
      </c>
      <c r="O36" s="4">
        <f t="shared" si="4"/>
        <v>46458.25</v>
      </c>
      <c r="P36" s="5"/>
      <c r="Q36" s="5">
        <f t="shared" si="5"/>
        <v>200000</v>
      </c>
      <c r="R36" s="65">
        <f>((R$6)-SUM(R$8:R35))/($A$37-$A35)</f>
        <v>-16458.25</v>
      </c>
      <c r="S36" s="5">
        <f t="shared" si="6"/>
        <v>32480</v>
      </c>
      <c r="T36" s="5"/>
      <c r="U36" s="5">
        <f t="shared" si="7"/>
        <v>216021.75</v>
      </c>
      <c r="V36" s="19">
        <f t="shared" si="8"/>
        <v>0</v>
      </c>
      <c r="W36" s="19">
        <f t="shared" si="9"/>
        <v>216021.75</v>
      </c>
      <c r="X36" s="4">
        <f t="shared" si="10"/>
        <v>255360.15000000002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38</v>
      </c>
      <c r="C37" s="49"/>
      <c r="D37" s="49"/>
      <c r="E37" s="55">
        <f>+'[3]BAM-EGS'!$BB41</f>
        <v>216021.75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255360.15000000002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46458.25</v>
      </c>
      <c r="O37" s="4">
        <f>SUM(L37:N37)</f>
        <v>46458.25</v>
      </c>
      <c r="P37" s="5"/>
      <c r="Q37" s="5">
        <f>$Q$6/30</f>
        <v>200000</v>
      </c>
      <c r="R37" s="65">
        <f>((R$6)-SUM(R$8:R36))/($A$37-$A36)</f>
        <v>-16458.25</v>
      </c>
      <c r="S37" s="5">
        <f>E37-Q37-R37</f>
        <v>32480</v>
      </c>
      <c r="T37" s="5"/>
      <c r="U37" s="5">
        <f>SUM(Q37:S37)</f>
        <v>216021.75</v>
      </c>
      <c r="V37" s="19">
        <f>SUM(H37)</f>
        <v>0</v>
      </c>
      <c r="W37" s="19">
        <f>SUM(U37:V37)</f>
        <v>216021.75</v>
      </c>
      <c r="X37" s="4">
        <f>IF(K37&gt;0,K37,0)</f>
        <v>255360.15000000002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1160257</v>
      </c>
      <c r="J40" s="41">
        <f>SUM(J8:J39)</f>
        <v>4160256.9999999995</v>
      </c>
      <c r="K40" s="42">
        <f>SUM(K8:K38)</f>
        <v>7160257.0000000019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-3000000</v>
      </c>
      <c r="T40" s="42"/>
      <c r="U40" s="42">
        <f>SUM(U8:U38)</f>
        <v>3000000</v>
      </c>
      <c r="V40" s="42">
        <f>SUM(V8:V38)</f>
        <v>3000000</v>
      </c>
      <c r="W40" s="42">
        <f>SUM(W8:W38)</f>
        <v>6000000</v>
      </c>
      <c r="X40" s="43">
        <f>SUM(X8:X39)</f>
        <v>7160257.0000000019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SUM(C34:C38)</f>
        <v>0</v>
      </c>
      <c r="D43" s="63">
        <f t="shared" ref="D43:W43" si="11">SUM(D34:D38)</f>
        <v>0</v>
      </c>
      <c r="E43" s="63">
        <f t="shared" si="11"/>
        <v>864087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157353.60000000003</v>
      </c>
      <c r="J43" s="63">
        <f t="shared" si="11"/>
        <v>157353.60000000003</v>
      </c>
      <c r="K43" s="63">
        <f t="shared" si="11"/>
        <v>1021440.6</v>
      </c>
      <c r="L43" s="63">
        <f t="shared" si="11"/>
        <v>0</v>
      </c>
      <c r="M43" s="63">
        <f t="shared" si="11"/>
        <v>0</v>
      </c>
      <c r="N43" s="63">
        <f t="shared" si="11"/>
        <v>185833</v>
      </c>
      <c r="O43" s="63">
        <f t="shared" si="11"/>
        <v>185833</v>
      </c>
      <c r="P43" s="63"/>
      <c r="Q43" s="63">
        <f t="shared" si="11"/>
        <v>800000</v>
      </c>
      <c r="R43" s="63">
        <f t="shared" si="11"/>
        <v>-65833</v>
      </c>
      <c r="S43" s="63">
        <f t="shared" si="11"/>
        <v>129920</v>
      </c>
      <c r="T43" s="63"/>
      <c r="U43" s="63">
        <f t="shared" si="11"/>
        <v>864087</v>
      </c>
      <c r="V43" s="63">
        <f t="shared" si="11"/>
        <v>0</v>
      </c>
      <c r="W43" s="63">
        <f t="shared" si="11"/>
        <v>864087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SHORT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111857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-752230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SUM(K27:K33)</f>
        <v>2207306.4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Revised
04/26/2001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2001-04-25T18:20:16Z</cp:lastPrinted>
  <dcterms:created xsi:type="dcterms:W3CDTF">1997-02-03T15:25:11Z</dcterms:created>
  <dcterms:modified xsi:type="dcterms:W3CDTF">2023-09-17T20:28:08Z</dcterms:modified>
</cp:coreProperties>
</file>