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056A5F-EAB0-42BA-8595-1372BE193882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<sst xmlns="http://schemas.openxmlformats.org/spreadsheetml/2006/main" count="74" uniqueCount="42">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</sst>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11209766925645E-2"/>
          <c:y val="3.4257748776508973E-2"/>
          <c:w val="0.85238623751387343"/>
          <c:h val="0.853181076672104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80021.750000001863</c:v>
                </c:pt>
                <c:pt idx="3">
                  <c:v>0</c:v>
                </c:pt>
                <c:pt idx="4">
                  <c:v>0</c:v>
                </c:pt>
                <c:pt idx="6">
                  <c:v>80021.75</c:v>
                </c:pt>
                <c:pt idx="7">
                  <c:v>0</c:v>
                </c:pt>
                <c:pt idx="8">
                  <c:v>0</c:v>
                </c:pt>
                <c:pt idx="9">
                  <c:v>-54166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D-4A8D-A76D-9ACB09747658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80021.750000001863</c:v>
                </c:pt>
                <c:pt idx="3">
                  <c:v>0</c:v>
                </c:pt>
                <c:pt idx="4">
                  <c:v>0</c:v>
                </c:pt>
                <c:pt idx="6">
                  <c:v>80021.75</c:v>
                </c:pt>
                <c:pt idx="7">
                  <c:v>0</c:v>
                </c:pt>
                <c:pt idx="8">
                  <c:v>0</c:v>
                </c:pt>
                <c:pt idx="9">
                  <c:v>-54166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783700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D-4A8D-A76D-9ACB09747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014383"/>
        <c:axId val="1"/>
      </c:barChart>
      <c:catAx>
        <c:axId val="1395014383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01438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2577487765089722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91BC781-59F8-F240-E406-A32DE1D11F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38426.050000000003</v>
          </cell>
        </row>
        <row r="2437">
          <cell r="BK2437">
            <v>38426.050000000003</v>
          </cell>
        </row>
        <row r="2438">
          <cell r="BK2438">
            <v>37284.5</v>
          </cell>
        </row>
        <row r="2439">
          <cell r="BK2439">
            <v>36804.25</v>
          </cell>
        </row>
        <row r="2440">
          <cell r="BK2440">
            <v>37059.25</v>
          </cell>
        </row>
        <row r="2441">
          <cell r="BK2441">
            <v>36975.949999999997</v>
          </cell>
        </row>
        <row r="2442">
          <cell r="BK2442">
            <v>36975.949999999997</v>
          </cell>
        </row>
        <row r="2443">
          <cell r="BK2443">
            <v>36975.949999999997</v>
          </cell>
        </row>
        <row r="2444">
          <cell r="BK2444">
            <v>36975.949999999997</v>
          </cell>
        </row>
        <row r="2445">
          <cell r="BK2445">
            <v>37313.4</v>
          </cell>
        </row>
        <row r="2446">
          <cell r="BK2446">
            <v>37313.4</v>
          </cell>
        </row>
        <row r="2447">
          <cell r="BK2447">
            <v>37313.4</v>
          </cell>
        </row>
        <row r="2448">
          <cell r="BK2448">
            <v>37920.300000000003</v>
          </cell>
        </row>
        <row r="2449">
          <cell r="BK2449">
            <v>37920.300000000003</v>
          </cell>
        </row>
        <row r="2450">
          <cell r="BK2450">
            <v>37920.300000000003</v>
          </cell>
        </row>
        <row r="2451">
          <cell r="BK2451">
            <v>37920.300000000003</v>
          </cell>
        </row>
        <row r="2452">
          <cell r="BK2452">
            <v>37920.300000000003</v>
          </cell>
        </row>
        <row r="2453">
          <cell r="BK2453">
            <v>36067.300000000003</v>
          </cell>
        </row>
        <row r="2454">
          <cell r="BK2454">
            <v>36437.050000000003</v>
          </cell>
        </row>
        <row r="2455">
          <cell r="BK2455">
            <v>36437.050000000003</v>
          </cell>
        </row>
        <row r="2456">
          <cell r="BK2456">
            <v>36437.050000000003</v>
          </cell>
        </row>
        <row r="2457">
          <cell r="BK2457">
            <v>36437.050000000003</v>
          </cell>
        </row>
        <row r="2458">
          <cell r="BK2458">
            <v>36437.050000000003</v>
          </cell>
        </row>
        <row r="2459">
          <cell r="BK2459">
            <v>37894.800000000003</v>
          </cell>
        </row>
        <row r="2460">
          <cell r="BK2460">
            <v>37937.300000000003</v>
          </cell>
        </row>
        <row r="2461">
          <cell r="BK2461">
            <v>37937</v>
          </cell>
        </row>
        <row r="2462">
          <cell r="BK2462">
            <v>37937</v>
          </cell>
        </row>
        <row r="2463">
          <cell r="BK2463">
            <v>37087</v>
          </cell>
        </row>
        <row r="2464">
          <cell r="BK2464">
            <v>37087</v>
          </cell>
        </row>
        <row r="2465">
          <cell r="BK2465">
            <v>37087</v>
          </cell>
        </row>
        <row r="2468">
          <cell r="BK2468">
            <v>1118665.2500000005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1000000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3416983</v>
          </cell>
        </row>
        <row r="12">
          <cell r="BB12">
            <v>-19956.05</v>
          </cell>
        </row>
        <row r="13">
          <cell r="BB13">
            <v>16773.95</v>
          </cell>
        </row>
        <row r="14">
          <cell r="BB14">
            <v>144985.5</v>
          </cell>
        </row>
        <row r="15">
          <cell r="BB15">
            <v>109065.75</v>
          </cell>
        </row>
        <row r="16">
          <cell r="BB16">
            <v>15320.75</v>
          </cell>
        </row>
        <row r="17">
          <cell r="BB17">
            <v>18914.05</v>
          </cell>
        </row>
        <row r="18">
          <cell r="BB18">
            <v>301004.05</v>
          </cell>
        </row>
        <row r="19">
          <cell r="BB19">
            <v>310574.05</v>
          </cell>
        </row>
        <row r="20">
          <cell r="BB20">
            <v>288794.05</v>
          </cell>
        </row>
        <row r="21">
          <cell r="BB21">
            <v>222416.6</v>
          </cell>
        </row>
        <row r="22">
          <cell r="BB22">
            <v>212406.6</v>
          </cell>
        </row>
        <row r="23">
          <cell r="BB23">
            <v>279016.59999999998</v>
          </cell>
        </row>
        <row r="24">
          <cell r="BB24">
            <v>306229.7</v>
          </cell>
        </row>
        <row r="25">
          <cell r="BB25">
            <v>217749.7</v>
          </cell>
        </row>
        <row r="26">
          <cell r="BB26">
            <v>236239.7</v>
          </cell>
        </row>
        <row r="27">
          <cell r="BB27">
            <v>-781140.3</v>
          </cell>
        </row>
        <row r="28">
          <cell r="BB28">
            <v>127459.7</v>
          </cell>
        </row>
        <row r="29">
          <cell r="BB29">
            <v>178602.7</v>
          </cell>
        </row>
        <row r="30">
          <cell r="BB30">
            <v>154222.95000000001</v>
          </cell>
        </row>
        <row r="31">
          <cell r="BB31">
            <v>-829887.05</v>
          </cell>
        </row>
        <row r="32">
          <cell r="BB32">
            <v>300702.95</v>
          </cell>
        </row>
        <row r="33">
          <cell r="BB33">
            <v>315932.95</v>
          </cell>
        </row>
        <row r="34">
          <cell r="BB34">
            <v>286022.95</v>
          </cell>
        </row>
        <row r="35">
          <cell r="BB35">
            <v>293965.2</v>
          </cell>
        </row>
        <row r="36">
          <cell r="BB36">
            <v>285262.7</v>
          </cell>
        </row>
        <row r="37">
          <cell r="BB37">
            <v>-678697</v>
          </cell>
        </row>
        <row r="38">
          <cell r="BB38">
            <v>319443</v>
          </cell>
        </row>
        <row r="39">
          <cell r="BB39">
            <v>309483</v>
          </cell>
        </row>
        <row r="40">
          <cell r="BB40">
            <v>310163</v>
          </cell>
        </row>
        <row r="41">
          <cell r="BB41">
            <v>245933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24917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31667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30208</v>
          </cell>
        </row>
        <row r="39">
          <cell r="K39">
            <v>16667</v>
          </cell>
        </row>
        <row r="40">
          <cell r="K40">
            <v>55000</v>
          </cell>
        </row>
        <row r="41">
          <cell r="K41">
            <v>60000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sqref="A1:E1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+'[3]BAM-EGS'!$BB$9</f>
        <v>3416983</v>
      </c>
      <c r="F6" s="25"/>
      <c r="G6" s="25"/>
      <c r="H6" s="25">
        <f>+'[2]BAM-EGS'!$BB$9</f>
        <v>3000000</v>
      </c>
      <c r="I6" s="6">
        <f>'[1]BAM-3RD'!$BK$2468</f>
        <v>1118665.2500000005</v>
      </c>
      <c r="J6" s="6"/>
      <c r="K6" s="6">
        <f>SUM(E6,H6,I6)</f>
        <v>7535648.25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6416983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41</v>
      </c>
      <c r="C8" s="49"/>
      <c r="D8" s="49"/>
      <c r="E8" s="55">
        <f>+'[3]BAM-EGS'!$BB12</f>
        <v>-19956.05</v>
      </c>
      <c r="F8" s="49"/>
      <c r="G8" s="28"/>
      <c r="H8" s="54">
        <f>+'[2]BAM-EGS'!$BB12</f>
        <v>0</v>
      </c>
      <c r="I8" s="29">
        <f>'[1]BAM-3RD'!$BK2436</f>
        <v>38426.050000000003</v>
      </c>
      <c r="J8" s="54">
        <f>SUM(H8:I8)</f>
        <v>38426.050000000003</v>
      </c>
      <c r="K8" s="30">
        <f>SUM(E8,H8,I8)</f>
        <v>18470.000000000004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213899.43333333332</v>
      </c>
      <c r="R8" s="64">
        <f t="shared" ref="R8:R34" si="0">IF(L8&gt;0,$L$5-L8,0)+($M$5-M8)+($N$5-N8)</f>
        <v>-5000</v>
      </c>
      <c r="S8" s="5">
        <f>E8-Q8-R8</f>
        <v>-228855.48333333331</v>
      </c>
      <c r="T8" s="5"/>
      <c r="U8" s="5">
        <f>SUM(Q8:S8)</f>
        <v>-19956.049999999988</v>
      </c>
      <c r="V8" s="19">
        <f>SUM(H8)</f>
        <v>0</v>
      </c>
      <c r="W8" s="19">
        <f>SUM(U8:V8)</f>
        <v>-19956.049999999988</v>
      </c>
      <c r="X8" s="4">
        <f>IF(K8&gt;0,K8,0)</f>
        <v>18470.000000000004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41</v>
      </c>
      <c r="C9" s="49"/>
      <c r="D9" s="49"/>
      <c r="E9" s="55">
        <f>+'[3]BAM-EGS'!$BB13</f>
        <v>16773.95</v>
      </c>
      <c r="F9" s="49"/>
      <c r="G9" s="28"/>
      <c r="H9" s="54">
        <f>+'[2]BAM-EGS'!$BB13</f>
        <v>0</v>
      </c>
      <c r="I9" s="29">
        <f>'[1]BAM-3RD'!$BK2437</f>
        <v>38426.050000000003</v>
      </c>
      <c r="J9" s="54">
        <f t="shared" ref="J9:J36" si="2">SUM(H9:I9)</f>
        <v>38426.050000000003</v>
      </c>
      <c r="K9" s="30">
        <f t="shared" ref="K9:K36" si="3">SUM(E9,H9,I9)</f>
        <v>55200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213899.43333333332</v>
      </c>
      <c r="R9" s="64">
        <f t="shared" si="0"/>
        <v>-12500</v>
      </c>
      <c r="S9" s="5">
        <f t="shared" ref="S9:S36" si="6">E9-Q9-R9</f>
        <v>-184625.48333333331</v>
      </c>
      <c r="T9" s="5"/>
      <c r="U9" s="5">
        <f t="shared" ref="U9:U36" si="7">SUM(Q9:S9)</f>
        <v>16773.950000000012</v>
      </c>
      <c r="V9" s="19">
        <f t="shared" ref="V9:V36" si="8">SUM(H9)</f>
        <v>0</v>
      </c>
      <c r="W9" s="19">
        <f t="shared" ref="W9:W36" si="9">SUM(U9:V9)</f>
        <v>16773.950000000012</v>
      </c>
      <c r="X9" s="4">
        <f t="shared" ref="X9:X36" si="10">IF(K9&gt;0,K9,0)</f>
        <v>55200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41</v>
      </c>
      <c r="C10" s="49"/>
      <c r="D10" s="49"/>
      <c r="E10" s="55">
        <f>+'[3]BAM-EGS'!$BB14</f>
        <v>144985.5</v>
      </c>
      <c r="F10" s="49"/>
      <c r="G10" s="28"/>
      <c r="H10" s="54">
        <f>+'[2]BAM-EGS'!$BB14</f>
        <v>0</v>
      </c>
      <c r="I10" s="29">
        <f>'[1]BAM-3RD'!$BK2438</f>
        <v>37284.5</v>
      </c>
      <c r="J10" s="54">
        <f t="shared" si="2"/>
        <v>37284.5</v>
      </c>
      <c r="K10" s="30">
        <f t="shared" si="3"/>
        <v>182270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213899.43333333332</v>
      </c>
      <c r="R10" s="64">
        <f t="shared" si="0"/>
        <v>30000</v>
      </c>
      <c r="S10" s="5">
        <f t="shared" si="6"/>
        <v>-98913.93333333332</v>
      </c>
      <c r="T10" s="5"/>
      <c r="U10" s="5">
        <f t="shared" si="7"/>
        <v>144985.5</v>
      </c>
      <c r="V10" s="19">
        <f t="shared" si="8"/>
        <v>0</v>
      </c>
      <c r="W10" s="19">
        <f t="shared" si="9"/>
        <v>144985.5</v>
      </c>
      <c r="X10" s="4">
        <f t="shared" si="10"/>
        <v>182270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41</v>
      </c>
      <c r="C11" s="49"/>
      <c r="D11" s="49"/>
      <c r="E11" s="55">
        <f>+'[3]BAM-EGS'!$BB15</f>
        <v>109065.75</v>
      </c>
      <c r="F11" s="49"/>
      <c r="G11" s="28"/>
      <c r="H11" s="54">
        <f>+'[2]BAM-EGS'!$BB15</f>
        <v>0</v>
      </c>
      <c r="I11" s="29">
        <f>'[1]BAM-3RD'!$BK2439</f>
        <v>36804.25</v>
      </c>
      <c r="J11" s="54">
        <f t="shared" si="2"/>
        <v>36804.25</v>
      </c>
      <c r="K11" s="30">
        <f t="shared" si="3"/>
        <v>145870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213899.43333333332</v>
      </c>
      <c r="R11" s="64">
        <f t="shared" si="0"/>
        <v>10000</v>
      </c>
      <c r="S11" s="5">
        <f t="shared" si="6"/>
        <v>-114833.68333333332</v>
      </c>
      <c r="T11" s="5"/>
      <c r="U11" s="5">
        <f t="shared" si="7"/>
        <v>109065.75</v>
      </c>
      <c r="V11" s="19">
        <f t="shared" si="8"/>
        <v>0</v>
      </c>
      <c r="W11" s="19">
        <f t="shared" si="9"/>
        <v>109065.75</v>
      </c>
      <c r="X11" s="4">
        <f t="shared" si="10"/>
        <v>145870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41</v>
      </c>
      <c r="C12" s="49"/>
      <c r="D12" s="49"/>
      <c r="E12" s="55">
        <f>+'[3]BAM-EGS'!$BB16</f>
        <v>15320.75</v>
      </c>
      <c r="F12" s="49"/>
      <c r="G12" s="28"/>
      <c r="H12" s="54">
        <f>+'[2]BAM-EGS'!$BB16</f>
        <v>0</v>
      </c>
      <c r="I12" s="29">
        <f>'[1]BAM-3RD'!$BK2440</f>
        <v>37059.25</v>
      </c>
      <c r="J12" s="54">
        <f t="shared" si="2"/>
        <v>37059.25</v>
      </c>
      <c r="K12" s="30">
        <f t="shared" si="3"/>
        <v>52380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24917</v>
      </c>
      <c r="O12" s="4">
        <f t="shared" si="4"/>
        <v>24917</v>
      </c>
      <c r="P12" s="5"/>
      <c r="Q12" s="5">
        <f t="shared" si="5"/>
        <v>213899.43333333332</v>
      </c>
      <c r="R12" s="64">
        <f t="shared" si="0"/>
        <v>5083</v>
      </c>
      <c r="S12" s="5">
        <f t="shared" si="6"/>
        <v>-203661.68333333332</v>
      </c>
      <c r="T12" s="5"/>
      <c r="U12" s="5">
        <f t="shared" si="7"/>
        <v>15320.75</v>
      </c>
      <c r="V12" s="19">
        <f t="shared" si="8"/>
        <v>0</v>
      </c>
      <c r="W12" s="19">
        <f t="shared" si="9"/>
        <v>15320.75</v>
      </c>
      <c r="X12" s="4">
        <f t="shared" si="10"/>
        <v>52380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41</v>
      </c>
      <c r="C13" s="49"/>
      <c r="D13" s="49"/>
      <c r="E13" s="55">
        <f>+'[3]BAM-EGS'!$BB17</f>
        <v>18914.05</v>
      </c>
      <c r="F13" s="49"/>
      <c r="G13" s="28"/>
      <c r="H13" s="54">
        <f>+'[2]BAM-EGS'!$BB17</f>
        <v>0</v>
      </c>
      <c r="I13" s="29">
        <f>'[1]BAM-3RD'!$BK2441</f>
        <v>36975.949999999997</v>
      </c>
      <c r="J13" s="54">
        <f t="shared" si="2"/>
        <v>36975.949999999997</v>
      </c>
      <c r="K13" s="30">
        <f t="shared" si="3"/>
        <v>55890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213899.43333333332</v>
      </c>
      <c r="R13" s="64">
        <f t="shared" si="0"/>
        <v>-10000</v>
      </c>
      <c r="S13" s="5">
        <f t="shared" si="6"/>
        <v>-184985.38333333333</v>
      </c>
      <c r="T13" s="5"/>
      <c r="U13" s="5">
        <f t="shared" si="7"/>
        <v>18914.049999999988</v>
      </c>
      <c r="V13" s="19">
        <f t="shared" si="8"/>
        <v>0</v>
      </c>
      <c r="W13" s="19">
        <f t="shared" si="9"/>
        <v>18914.049999999988</v>
      </c>
      <c r="X13" s="4">
        <f t="shared" si="10"/>
        <v>55890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41</v>
      </c>
      <c r="C14" s="49"/>
      <c r="D14" s="49"/>
      <c r="E14" s="55">
        <f>+'[3]BAM-EGS'!$BB18</f>
        <v>301004.05</v>
      </c>
      <c r="F14" s="49"/>
      <c r="G14" s="28"/>
      <c r="H14" s="54">
        <f>+'[2]BAM-EGS'!$BB18</f>
        <v>0</v>
      </c>
      <c r="I14" s="29">
        <f>'[1]BAM-3RD'!$BK2442</f>
        <v>36975.949999999997</v>
      </c>
      <c r="J14" s="54">
        <f t="shared" si="2"/>
        <v>36975.949999999997</v>
      </c>
      <c r="K14" s="30">
        <f t="shared" si="3"/>
        <v>337980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213899.43333333332</v>
      </c>
      <c r="R14" s="64">
        <f t="shared" si="0"/>
        <v>-10000</v>
      </c>
      <c r="S14" s="5">
        <f t="shared" si="6"/>
        <v>97104.616666666669</v>
      </c>
      <c r="T14" s="5"/>
      <c r="U14" s="5">
        <f t="shared" si="7"/>
        <v>301004.05</v>
      </c>
      <c r="V14" s="19">
        <f t="shared" si="8"/>
        <v>0</v>
      </c>
      <c r="W14" s="19">
        <f t="shared" si="9"/>
        <v>301004.05</v>
      </c>
      <c r="X14" s="4">
        <f t="shared" si="10"/>
        <v>337980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41</v>
      </c>
      <c r="C15" s="49"/>
      <c r="D15" s="49"/>
      <c r="E15" s="55">
        <f>+'[3]BAM-EGS'!$BB19</f>
        <v>310574.05</v>
      </c>
      <c r="F15" s="49"/>
      <c r="G15" s="28"/>
      <c r="H15" s="54">
        <f>+'[2]BAM-EGS'!$BB19</f>
        <v>0</v>
      </c>
      <c r="I15" s="29">
        <f>'[1]BAM-3RD'!$BK2443</f>
        <v>36975.949999999997</v>
      </c>
      <c r="J15" s="54">
        <f t="shared" si="2"/>
        <v>36975.949999999997</v>
      </c>
      <c r="K15" s="30">
        <f t="shared" si="3"/>
        <v>347550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31667</v>
      </c>
      <c r="O15" s="4">
        <f t="shared" si="4"/>
        <v>31667</v>
      </c>
      <c r="P15" s="5"/>
      <c r="Q15" s="5">
        <f t="shared" si="5"/>
        <v>213899.43333333332</v>
      </c>
      <c r="R15" s="64">
        <f t="shared" si="0"/>
        <v>-1667</v>
      </c>
      <c r="S15" s="5">
        <f t="shared" si="6"/>
        <v>98341.616666666669</v>
      </c>
      <c r="T15" s="5"/>
      <c r="U15" s="5">
        <f t="shared" si="7"/>
        <v>310574.05</v>
      </c>
      <c r="V15" s="19">
        <f t="shared" si="8"/>
        <v>0</v>
      </c>
      <c r="W15" s="19">
        <f t="shared" si="9"/>
        <v>310574.05</v>
      </c>
      <c r="X15" s="4">
        <f t="shared" si="10"/>
        <v>347550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41</v>
      </c>
      <c r="C16" s="49"/>
      <c r="D16" s="49"/>
      <c r="E16" s="55">
        <f>+'[3]BAM-EGS'!$BB20</f>
        <v>288794.05</v>
      </c>
      <c r="F16" s="49"/>
      <c r="G16" s="28"/>
      <c r="H16" s="54">
        <f>+'[2]BAM-EGS'!$BB20</f>
        <v>0</v>
      </c>
      <c r="I16" s="29">
        <f>'[1]BAM-3RD'!$BK2444</f>
        <v>36975.949999999997</v>
      </c>
      <c r="J16" s="54">
        <f t="shared" si="2"/>
        <v>36975.949999999997</v>
      </c>
      <c r="K16" s="30">
        <f t="shared" si="3"/>
        <v>325770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213899.43333333332</v>
      </c>
      <c r="R16" s="64">
        <f t="shared" si="0"/>
        <v>-21667</v>
      </c>
      <c r="S16" s="5">
        <f t="shared" si="6"/>
        <v>96561.616666666669</v>
      </c>
      <c r="T16" s="5"/>
      <c r="U16" s="5">
        <f t="shared" si="7"/>
        <v>288794.05</v>
      </c>
      <c r="V16" s="19">
        <f t="shared" si="8"/>
        <v>0</v>
      </c>
      <c r="W16" s="19">
        <f t="shared" si="9"/>
        <v>288794.05</v>
      </c>
      <c r="X16" s="4">
        <f t="shared" si="10"/>
        <v>325770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41</v>
      </c>
      <c r="C17" s="49"/>
      <c r="D17" s="49"/>
      <c r="E17" s="55">
        <f>+'[3]BAM-EGS'!$BB21</f>
        <v>222416.6</v>
      </c>
      <c r="F17" s="49"/>
      <c r="G17" s="28"/>
      <c r="H17" s="54">
        <f>+'[2]BAM-EGS'!$BB21</f>
        <v>0</v>
      </c>
      <c r="I17" s="29">
        <f>'[1]BAM-3RD'!$BK2445</f>
        <v>37313.4</v>
      </c>
      <c r="J17" s="54">
        <f t="shared" si="2"/>
        <v>37313.4</v>
      </c>
      <c r="K17" s="30">
        <f t="shared" si="3"/>
        <v>259730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213899.43333333332</v>
      </c>
      <c r="R17" s="64">
        <f t="shared" si="0"/>
        <v>-10000</v>
      </c>
      <c r="S17" s="5">
        <f t="shared" si="6"/>
        <v>18517.166666666686</v>
      </c>
      <c r="T17" s="5"/>
      <c r="U17" s="5">
        <f t="shared" si="7"/>
        <v>222416.6</v>
      </c>
      <c r="V17" s="19">
        <f t="shared" si="8"/>
        <v>0</v>
      </c>
      <c r="W17" s="19">
        <f t="shared" si="9"/>
        <v>222416.6</v>
      </c>
      <c r="X17" s="4">
        <f t="shared" si="10"/>
        <v>259730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41</v>
      </c>
      <c r="C18" s="49"/>
      <c r="D18" s="49"/>
      <c r="E18" s="55">
        <f>+'[3]BAM-EGS'!$BB22</f>
        <v>212406.6</v>
      </c>
      <c r="F18" s="49"/>
      <c r="G18" s="28"/>
      <c r="H18" s="54">
        <f>+'[2]BAM-EGS'!$BB22</f>
        <v>0</v>
      </c>
      <c r="I18" s="29">
        <f>'[1]BAM-3RD'!$BK2446</f>
        <v>37313.4</v>
      </c>
      <c r="J18" s="54">
        <f t="shared" si="2"/>
        <v>37313.4</v>
      </c>
      <c r="K18" s="30">
        <f t="shared" si="3"/>
        <v>249720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213899.43333333332</v>
      </c>
      <c r="R18" s="64">
        <f t="shared" si="0"/>
        <v>17500</v>
      </c>
      <c r="S18" s="5">
        <f t="shared" si="6"/>
        <v>-18992.833333333314</v>
      </c>
      <c r="T18" s="5"/>
      <c r="U18" s="5">
        <f t="shared" si="7"/>
        <v>212406.6</v>
      </c>
      <c r="V18" s="19">
        <f t="shared" si="8"/>
        <v>0</v>
      </c>
      <c r="W18" s="19">
        <f t="shared" si="9"/>
        <v>212406.6</v>
      </c>
      <c r="X18" s="4">
        <f t="shared" si="10"/>
        <v>249720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41</v>
      </c>
      <c r="C19" s="49"/>
      <c r="D19" s="49"/>
      <c r="E19" s="55">
        <f>+'[3]BAM-EGS'!$BB23</f>
        <v>279016.59999999998</v>
      </c>
      <c r="F19" s="49"/>
      <c r="G19" s="28"/>
      <c r="H19" s="54">
        <f>+'[2]BAM-EGS'!$BB23</f>
        <v>0</v>
      </c>
      <c r="I19" s="29">
        <f>'[1]BAM-3RD'!$BK2447</f>
        <v>37313.4</v>
      </c>
      <c r="J19" s="54">
        <f t="shared" si="2"/>
        <v>37313.4</v>
      </c>
      <c r="K19" s="30">
        <f t="shared" si="3"/>
        <v>316330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213899.43333333332</v>
      </c>
      <c r="R19" s="64">
        <f t="shared" si="0"/>
        <v>21250</v>
      </c>
      <c r="S19" s="5">
        <f t="shared" si="6"/>
        <v>43867.166666666657</v>
      </c>
      <c r="T19" s="5"/>
      <c r="U19" s="5">
        <f t="shared" si="7"/>
        <v>279016.59999999998</v>
      </c>
      <c r="V19" s="19">
        <f t="shared" si="8"/>
        <v>0</v>
      </c>
      <c r="W19" s="19">
        <f t="shared" si="9"/>
        <v>279016.59999999998</v>
      </c>
      <c r="X19" s="4">
        <f t="shared" si="10"/>
        <v>316330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41</v>
      </c>
      <c r="C20" s="49"/>
      <c r="D20" s="49"/>
      <c r="E20" s="55">
        <f>+'[3]BAM-EGS'!$BB24</f>
        <v>306229.7</v>
      </c>
      <c r="F20" s="49"/>
      <c r="G20" s="28"/>
      <c r="H20" s="54">
        <f>+'[2]BAM-EGS'!$BB24</f>
        <v>0</v>
      </c>
      <c r="I20" s="29">
        <f>'[1]BAM-3RD'!$BK2448</f>
        <v>37920.300000000003</v>
      </c>
      <c r="J20" s="54">
        <f t="shared" si="2"/>
        <v>37920.300000000003</v>
      </c>
      <c r="K20" s="30">
        <f t="shared" si="3"/>
        <v>344150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213899.43333333332</v>
      </c>
      <c r="R20" s="64">
        <f t="shared" si="0"/>
        <v>-25000</v>
      </c>
      <c r="S20" s="5">
        <f t="shared" si="6"/>
        <v>117330.26666666669</v>
      </c>
      <c r="T20" s="5"/>
      <c r="U20" s="5">
        <f t="shared" si="7"/>
        <v>306229.7</v>
      </c>
      <c r="V20" s="19">
        <f t="shared" si="8"/>
        <v>0</v>
      </c>
      <c r="W20" s="19">
        <f t="shared" si="9"/>
        <v>306229.7</v>
      </c>
      <c r="X20" s="4">
        <f t="shared" si="10"/>
        <v>344150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41</v>
      </c>
      <c r="C21" s="49"/>
      <c r="D21" s="49"/>
      <c r="E21" s="55">
        <f>+'[3]BAM-EGS'!$BB25</f>
        <v>217749.7</v>
      </c>
      <c r="F21" s="49"/>
      <c r="G21" s="28"/>
      <c r="H21" s="54">
        <f>+'[2]BAM-EGS'!$BB25</f>
        <v>0</v>
      </c>
      <c r="I21" s="29">
        <f>'[1]BAM-3RD'!$BK2449</f>
        <v>37920.300000000003</v>
      </c>
      <c r="J21" s="54">
        <f t="shared" si="2"/>
        <v>37920.300000000003</v>
      </c>
      <c r="K21" s="30">
        <f t="shared" si="3"/>
        <v>255670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213899.43333333332</v>
      </c>
      <c r="R21" s="64">
        <f t="shared" si="0"/>
        <v>-25000</v>
      </c>
      <c r="S21" s="5">
        <f t="shared" si="6"/>
        <v>28850.266666666692</v>
      </c>
      <c r="T21" s="5"/>
      <c r="U21" s="5">
        <f t="shared" si="7"/>
        <v>217749.7</v>
      </c>
      <c r="V21" s="19">
        <f t="shared" si="8"/>
        <v>0</v>
      </c>
      <c r="W21" s="19">
        <f t="shared" si="9"/>
        <v>217749.7</v>
      </c>
      <c r="X21" s="4">
        <f t="shared" si="10"/>
        <v>255670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41</v>
      </c>
      <c r="C22" s="49"/>
      <c r="D22" s="49"/>
      <c r="E22" s="55">
        <f>+'[3]BAM-EGS'!$BB26</f>
        <v>236239.7</v>
      </c>
      <c r="F22" s="49"/>
      <c r="G22" s="28"/>
      <c r="H22" s="54">
        <f>+'[2]BAM-EGS'!$BB26</f>
        <v>0</v>
      </c>
      <c r="I22" s="29">
        <f>'[1]BAM-3RD'!$BK2450</f>
        <v>37920.300000000003</v>
      </c>
      <c r="J22" s="54">
        <f t="shared" si="2"/>
        <v>37920.300000000003</v>
      </c>
      <c r="K22" s="30">
        <f t="shared" si="3"/>
        <v>274160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213899.43333333332</v>
      </c>
      <c r="R22" s="64">
        <f t="shared" si="0"/>
        <v>-25000</v>
      </c>
      <c r="S22" s="5">
        <f t="shared" si="6"/>
        <v>47340.266666666692</v>
      </c>
      <c r="T22" s="5"/>
      <c r="U22" s="5">
        <f t="shared" si="7"/>
        <v>236239.7</v>
      </c>
      <c r="V22" s="19">
        <f t="shared" si="8"/>
        <v>0</v>
      </c>
      <c r="W22" s="19">
        <f t="shared" si="9"/>
        <v>236239.7</v>
      </c>
      <c r="X22" s="4">
        <f t="shared" si="10"/>
        <v>274160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41</v>
      </c>
      <c r="C23" s="49"/>
      <c r="D23" s="49"/>
      <c r="E23" s="55">
        <f>+'[3]BAM-EGS'!$BB27</f>
        <v>-781140.3</v>
      </c>
      <c r="F23" s="49"/>
      <c r="G23" s="28"/>
      <c r="H23" s="54">
        <f>+'[2]BAM-EGS'!$BB27</f>
        <v>1000000</v>
      </c>
      <c r="I23" s="29">
        <f>'[1]BAM-3RD'!$BK2451</f>
        <v>37920.300000000003</v>
      </c>
      <c r="J23" s="54">
        <f t="shared" si="2"/>
        <v>1037920.3</v>
      </c>
      <c r="K23" s="30">
        <f t="shared" si="3"/>
        <v>256779.99999999994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213899.43333333332</v>
      </c>
      <c r="R23" s="64">
        <f t="shared" si="0"/>
        <v>0</v>
      </c>
      <c r="S23" s="5">
        <f t="shared" si="6"/>
        <v>-995039.7333333334</v>
      </c>
      <c r="T23" s="5"/>
      <c r="U23" s="5">
        <f t="shared" si="7"/>
        <v>-781140.3</v>
      </c>
      <c r="V23" s="19">
        <f t="shared" si="8"/>
        <v>1000000</v>
      </c>
      <c r="W23" s="19">
        <f t="shared" si="9"/>
        <v>218859.69999999995</v>
      </c>
      <c r="X23" s="4">
        <f t="shared" si="10"/>
        <v>256779.99999999994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41</v>
      </c>
      <c r="C24" s="49"/>
      <c r="D24" s="49"/>
      <c r="E24" s="55">
        <f>+'[3]BAM-EGS'!$BB28</f>
        <v>127459.7</v>
      </c>
      <c r="F24" s="49"/>
      <c r="G24" s="28"/>
      <c r="H24" s="54">
        <f>+'[2]BAM-EGS'!$BB28</f>
        <v>0</v>
      </c>
      <c r="I24" s="29">
        <f>'[1]BAM-3RD'!$BK2452</f>
        <v>37920.300000000003</v>
      </c>
      <c r="J24" s="54">
        <f t="shared" si="2"/>
        <v>37920.300000000003</v>
      </c>
      <c r="K24" s="30">
        <f t="shared" si="3"/>
        <v>165380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213899.43333333332</v>
      </c>
      <c r="R24" s="64">
        <f t="shared" si="0"/>
        <v>-20000</v>
      </c>
      <c r="S24" s="5">
        <f t="shared" si="6"/>
        <v>-66439.733333333323</v>
      </c>
      <c r="T24" s="5"/>
      <c r="U24" s="5">
        <f t="shared" si="7"/>
        <v>127459.7</v>
      </c>
      <c r="V24" s="19">
        <f t="shared" si="8"/>
        <v>0</v>
      </c>
      <c r="W24" s="19">
        <f t="shared" si="9"/>
        <v>127459.7</v>
      </c>
      <c r="X24" s="4">
        <f t="shared" si="10"/>
        <v>165380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41</v>
      </c>
      <c r="C25" s="49"/>
      <c r="D25" s="49"/>
      <c r="E25" s="55">
        <f>+'[3]BAM-EGS'!$BB29</f>
        <v>178602.7</v>
      </c>
      <c r="F25" s="49"/>
      <c r="G25" s="28"/>
      <c r="H25" s="54">
        <f>+'[2]BAM-EGS'!$BB29</f>
        <v>0</v>
      </c>
      <c r="I25" s="29">
        <f>'[1]BAM-3RD'!$BK2453</f>
        <v>36067.300000000003</v>
      </c>
      <c r="J25" s="54">
        <f t="shared" si="2"/>
        <v>36067.300000000003</v>
      </c>
      <c r="K25" s="30">
        <f t="shared" si="3"/>
        <v>214670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213899.43333333332</v>
      </c>
      <c r="R25" s="64">
        <f t="shared" si="0"/>
        <v>12500</v>
      </c>
      <c r="S25" s="5">
        <f t="shared" si="6"/>
        <v>-47796.733333333308</v>
      </c>
      <c r="T25" s="5"/>
      <c r="U25" s="5">
        <f t="shared" si="7"/>
        <v>178602.7</v>
      </c>
      <c r="V25" s="19">
        <f t="shared" si="8"/>
        <v>0</v>
      </c>
      <c r="W25" s="19">
        <f t="shared" si="9"/>
        <v>178602.7</v>
      </c>
      <c r="X25" s="4">
        <f t="shared" si="10"/>
        <v>214670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41</v>
      </c>
      <c r="C26" s="49"/>
      <c r="D26" s="49"/>
      <c r="E26" s="55">
        <f>+'[3]BAM-EGS'!$BB30</f>
        <v>154222.95000000001</v>
      </c>
      <c r="F26" s="49"/>
      <c r="G26" s="28"/>
      <c r="H26" s="54">
        <f>+'[2]BAM-EGS'!$BB30</f>
        <v>0</v>
      </c>
      <c r="I26" s="29">
        <f>'[1]BAM-3RD'!$BK2454</f>
        <v>36437.050000000003</v>
      </c>
      <c r="J26" s="54">
        <f t="shared" si="2"/>
        <v>36437.050000000003</v>
      </c>
      <c r="K26" s="30">
        <f t="shared" si="3"/>
        <v>190660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213899.43333333332</v>
      </c>
      <c r="R26" s="64">
        <f t="shared" si="0"/>
        <v>21667</v>
      </c>
      <c r="S26" s="5">
        <f t="shared" si="6"/>
        <v>-81343.483333333308</v>
      </c>
      <c r="T26" s="5"/>
      <c r="U26" s="5">
        <f t="shared" si="7"/>
        <v>154222.95000000001</v>
      </c>
      <c r="V26" s="19">
        <f t="shared" si="8"/>
        <v>0</v>
      </c>
      <c r="W26" s="19">
        <f t="shared" si="9"/>
        <v>154222.95000000001</v>
      </c>
      <c r="X26" s="4">
        <f t="shared" si="10"/>
        <v>190660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41</v>
      </c>
      <c r="C27" s="49"/>
      <c r="D27" s="49"/>
      <c r="E27" s="55">
        <f>+'[3]BAM-EGS'!$BB31</f>
        <v>-829887.05</v>
      </c>
      <c r="F27" s="49"/>
      <c r="G27" s="28"/>
      <c r="H27" s="54">
        <f>+'[2]BAM-EGS'!$BB31</f>
        <v>1000000</v>
      </c>
      <c r="I27" s="29">
        <f>'[1]BAM-3RD'!$BK2455</f>
        <v>36437.050000000003</v>
      </c>
      <c r="J27" s="54">
        <f t="shared" si="2"/>
        <v>1036437.05</v>
      </c>
      <c r="K27" s="30">
        <f t="shared" si="3"/>
        <v>206549.99999999994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213899.43333333332</v>
      </c>
      <c r="R27" s="64">
        <f t="shared" si="0"/>
        <v>5000</v>
      </c>
      <c r="S27" s="5">
        <f t="shared" si="6"/>
        <v>-1048786.4833333334</v>
      </c>
      <c r="T27" s="5"/>
      <c r="U27" s="5">
        <f t="shared" si="7"/>
        <v>-829887.05</v>
      </c>
      <c r="V27" s="19">
        <f t="shared" si="8"/>
        <v>1000000</v>
      </c>
      <c r="W27" s="19">
        <f t="shared" si="9"/>
        <v>170112.94999999995</v>
      </c>
      <c r="X27" s="4">
        <f t="shared" si="10"/>
        <v>206549.99999999994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41</v>
      </c>
      <c r="C28" s="49"/>
      <c r="D28" s="49"/>
      <c r="E28" s="55">
        <f>+'[3]BAM-EGS'!$BB32</f>
        <v>300702.95</v>
      </c>
      <c r="F28" s="49"/>
      <c r="G28" s="28"/>
      <c r="H28" s="54">
        <f>+'[2]BAM-EGS'!$BB32</f>
        <v>0</v>
      </c>
      <c r="I28" s="29">
        <f>'[1]BAM-3RD'!$BK2456</f>
        <v>36437.050000000003</v>
      </c>
      <c r="J28" s="54">
        <f t="shared" si="2"/>
        <v>36437.050000000003</v>
      </c>
      <c r="K28" s="30">
        <f t="shared" si="3"/>
        <v>337140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213899.43333333332</v>
      </c>
      <c r="R28" s="64">
        <f t="shared" si="0"/>
        <v>14375</v>
      </c>
      <c r="S28" s="5">
        <f t="shared" si="6"/>
        <v>72428.516666666692</v>
      </c>
      <c r="T28" s="5"/>
      <c r="U28" s="5">
        <f t="shared" si="7"/>
        <v>300702.95</v>
      </c>
      <c r="V28" s="19">
        <f t="shared" si="8"/>
        <v>0</v>
      </c>
      <c r="W28" s="19">
        <f t="shared" si="9"/>
        <v>300702.95</v>
      </c>
      <c r="X28" s="4">
        <f t="shared" si="10"/>
        <v>337140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41</v>
      </c>
      <c r="C29" s="49"/>
      <c r="D29" s="49"/>
      <c r="E29" s="55">
        <f>+'[3]BAM-EGS'!$BB33</f>
        <v>315932.95</v>
      </c>
      <c r="F29" s="49"/>
      <c r="G29" s="28"/>
      <c r="H29" s="54">
        <f>+'[2]BAM-EGS'!$BB33</f>
        <v>0</v>
      </c>
      <c r="I29" s="29">
        <f>'[1]BAM-3RD'!$BK2457</f>
        <v>36437.050000000003</v>
      </c>
      <c r="J29" s="54">
        <f t="shared" si="2"/>
        <v>36437.050000000003</v>
      </c>
      <c r="K29" s="30">
        <f t="shared" si="3"/>
        <v>352370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213899.43333333332</v>
      </c>
      <c r="R29" s="64">
        <f t="shared" si="0"/>
        <v>4500</v>
      </c>
      <c r="S29" s="5">
        <f t="shared" si="6"/>
        <v>97533.516666666692</v>
      </c>
      <c r="T29" s="5"/>
      <c r="U29" s="5">
        <f t="shared" si="7"/>
        <v>315932.95</v>
      </c>
      <c r="V29" s="19">
        <f t="shared" si="8"/>
        <v>0</v>
      </c>
      <c r="W29" s="19">
        <f t="shared" si="9"/>
        <v>315932.95</v>
      </c>
      <c r="X29" s="4">
        <f t="shared" si="10"/>
        <v>352370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41</v>
      </c>
      <c r="C30" s="49"/>
      <c r="D30" s="49"/>
      <c r="E30" s="55">
        <f>+'[3]BAM-EGS'!$BB34</f>
        <v>286022.95</v>
      </c>
      <c r="F30" s="49"/>
      <c r="G30" s="28"/>
      <c r="H30" s="54">
        <f>+'[2]BAM-EGS'!$BB34</f>
        <v>0</v>
      </c>
      <c r="I30" s="29">
        <f>'[1]BAM-3RD'!$BK2458</f>
        <v>36437.050000000003</v>
      </c>
      <c r="J30" s="54">
        <f t="shared" si="2"/>
        <v>36437.050000000003</v>
      </c>
      <c r="K30" s="30">
        <f t="shared" si="3"/>
        <v>322460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30208</v>
      </c>
      <c r="O30" s="4">
        <f t="shared" si="4"/>
        <v>30208</v>
      </c>
      <c r="P30" s="5"/>
      <c r="Q30" s="5">
        <f t="shared" si="5"/>
        <v>213899.43333333332</v>
      </c>
      <c r="R30" s="64">
        <f t="shared" si="0"/>
        <v>-208</v>
      </c>
      <c r="S30" s="5">
        <f t="shared" si="6"/>
        <v>72331.516666666692</v>
      </c>
      <c r="T30" s="5"/>
      <c r="U30" s="5">
        <f t="shared" si="7"/>
        <v>286022.95</v>
      </c>
      <c r="V30" s="19">
        <f t="shared" si="8"/>
        <v>0</v>
      </c>
      <c r="W30" s="19">
        <f t="shared" si="9"/>
        <v>286022.95</v>
      </c>
      <c r="X30" s="4">
        <f t="shared" si="10"/>
        <v>322460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41</v>
      </c>
      <c r="C31" s="49"/>
      <c r="D31" s="49"/>
      <c r="E31" s="55">
        <f>+'[3]BAM-EGS'!$BB35</f>
        <v>293965.2</v>
      </c>
      <c r="F31" s="49"/>
      <c r="G31" s="28"/>
      <c r="H31" s="54">
        <f>+'[2]BAM-EGS'!$BB35</f>
        <v>0</v>
      </c>
      <c r="I31" s="29">
        <f>'[1]BAM-3RD'!$BK2459</f>
        <v>37894.800000000003</v>
      </c>
      <c r="J31" s="54">
        <f t="shared" si="2"/>
        <v>37894.800000000003</v>
      </c>
      <c r="K31" s="30">
        <f t="shared" si="3"/>
        <v>331860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16667</v>
      </c>
      <c r="O31" s="4">
        <f t="shared" si="4"/>
        <v>16667</v>
      </c>
      <c r="P31" s="5"/>
      <c r="Q31" s="5">
        <f t="shared" si="5"/>
        <v>213899.43333333332</v>
      </c>
      <c r="R31" s="64">
        <f t="shared" si="0"/>
        <v>13333</v>
      </c>
      <c r="S31" s="5">
        <f t="shared" si="6"/>
        <v>66732.766666666692</v>
      </c>
      <c r="T31" s="5"/>
      <c r="U31" s="5">
        <f t="shared" si="7"/>
        <v>293965.2</v>
      </c>
      <c r="V31" s="19">
        <f t="shared" si="8"/>
        <v>0</v>
      </c>
      <c r="W31" s="19">
        <f t="shared" si="9"/>
        <v>293965.2</v>
      </c>
      <c r="X31" s="4">
        <f t="shared" si="10"/>
        <v>331860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41</v>
      </c>
      <c r="C32" s="49"/>
      <c r="D32" s="49"/>
      <c r="E32" s="55">
        <f>+'[3]BAM-EGS'!$BB36</f>
        <v>285262.7</v>
      </c>
      <c r="F32" s="49"/>
      <c r="G32" s="28"/>
      <c r="H32" s="54">
        <f>+'[2]BAM-EGS'!$BB36</f>
        <v>0</v>
      </c>
      <c r="I32" s="29">
        <f>'[1]BAM-3RD'!$BK2460</f>
        <v>37937.300000000003</v>
      </c>
      <c r="J32" s="54">
        <f t="shared" si="2"/>
        <v>37937.300000000003</v>
      </c>
      <c r="K32" s="30">
        <f t="shared" si="3"/>
        <v>323200</v>
      </c>
      <c r="L32" s="37">
        <f>((L$6)-SUM(L$8:L31))/($A$37-$A31)</f>
        <v>0</v>
      </c>
      <c r="M32" s="37">
        <f>((M$6)-SUM(M$8:M31))/($A$37-$A31)</f>
        <v>0</v>
      </c>
      <c r="N32" s="61">
        <f>[4]Apr!$K40</f>
        <v>55000</v>
      </c>
      <c r="O32" s="4">
        <f t="shared" si="4"/>
        <v>55000</v>
      </c>
      <c r="P32" s="5"/>
      <c r="Q32" s="5">
        <f t="shared" si="5"/>
        <v>213899.43333333332</v>
      </c>
      <c r="R32" s="64">
        <f t="shared" si="0"/>
        <v>-25000</v>
      </c>
      <c r="S32" s="5">
        <f t="shared" si="6"/>
        <v>96363.266666666692</v>
      </c>
      <c r="T32" s="5"/>
      <c r="U32" s="5">
        <f t="shared" si="7"/>
        <v>285262.7</v>
      </c>
      <c r="V32" s="19">
        <f t="shared" si="8"/>
        <v>0</v>
      </c>
      <c r="W32" s="19">
        <f t="shared" si="9"/>
        <v>285262.7</v>
      </c>
      <c r="X32" s="4">
        <f t="shared" si="10"/>
        <v>323200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41</v>
      </c>
      <c r="C33" s="49"/>
      <c r="D33" s="49"/>
      <c r="E33" s="55">
        <f>+'[3]BAM-EGS'!$BB37</f>
        <v>-678697</v>
      </c>
      <c r="F33" s="49"/>
      <c r="G33" s="28"/>
      <c r="H33" s="54">
        <f>+'[2]BAM-EGS'!$BB37</f>
        <v>1000000</v>
      </c>
      <c r="I33" s="29">
        <f>'[1]BAM-3RD'!$BK2461</f>
        <v>37937</v>
      </c>
      <c r="J33" s="54">
        <f t="shared" si="2"/>
        <v>1037937</v>
      </c>
      <c r="K33" s="30">
        <f t="shared" si="3"/>
        <v>359240</v>
      </c>
      <c r="L33" s="37">
        <f>((L$6)-SUM(L$8:L32))/($A$37-$A32)</f>
        <v>0</v>
      </c>
      <c r="M33" s="37">
        <f>((M$6)-SUM(M$8:M32))/($A$37-$A32)</f>
        <v>0</v>
      </c>
      <c r="N33" s="61">
        <f>[4]Apr!$K41</f>
        <v>60000</v>
      </c>
      <c r="O33" s="4">
        <f t="shared" si="4"/>
        <v>60000</v>
      </c>
      <c r="P33" s="5"/>
      <c r="Q33" s="5">
        <f t="shared" si="5"/>
        <v>213899.43333333332</v>
      </c>
      <c r="R33" s="64">
        <f t="shared" si="0"/>
        <v>-30000</v>
      </c>
      <c r="S33" s="5">
        <f t="shared" si="6"/>
        <v>-862596.43333333335</v>
      </c>
      <c r="T33" s="5"/>
      <c r="U33" s="5">
        <f t="shared" si="7"/>
        <v>-678697</v>
      </c>
      <c r="V33" s="19">
        <f t="shared" si="8"/>
        <v>1000000</v>
      </c>
      <c r="W33" s="19">
        <f t="shared" si="9"/>
        <v>321303</v>
      </c>
      <c r="X33" s="4">
        <f t="shared" si="10"/>
        <v>359240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41</v>
      </c>
      <c r="C34" s="49"/>
      <c r="D34" s="49"/>
      <c r="E34" s="55">
        <f>+'[3]BAM-EGS'!$BB38</f>
        <v>319443</v>
      </c>
      <c r="F34" s="49"/>
      <c r="G34" s="28"/>
      <c r="H34" s="54">
        <f>+'[2]BAM-EGS'!$BB38</f>
        <v>0</v>
      </c>
      <c r="I34" s="29">
        <f>'[1]BAM-3RD'!$BK2462</f>
        <v>37937</v>
      </c>
      <c r="J34" s="54">
        <f t="shared" si="2"/>
        <v>37937</v>
      </c>
      <c r="K34" s="30">
        <f t="shared" si="3"/>
        <v>357380</v>
      </c>
      <c r="L34" s="37">
        <f>((L$6)-SUM(L$8:L33))/($A$37-$A33)</f>
        <v>0</v>
      </c>
      <c r="M34" s="37">
        <f>((M$6)-SUM(M$8:M33))/($A$37-$A33)</f>
        <v>0</v>
      </c>
      <c r="N34" s="61">
        <f>[4]Apr!$K42</f>
        <v>0</v>
      </c>
      <c r="O34" s="4">
        <f t="shared" si="4"/>
        <v>0</v>
      </c>
      <c r="P34" s="5"/>
      <c r="Q34" s="5">
        <f t="shared" si="5"/>
        <v>213899.43333333332</v>
      </c>
      <c r="R34" s="64">
        <f t="shared" si="0"/>
        <v>30000</v>
      </c>
      <c r="S34" s="5">
        <f t="shared" si="6"/>
        <v>75543.56666666668</v>
      </c>
      <c r="T34" s="5"/>
      <c r="U34" s="5">
        <f t="shared" si="7"/>
        <v>319443</v>
      </c>
      <c r="V34" s="19">
        <f t="shared" si="8"/>
        <v>0</v>
      </c>
      <c r="W34" s="19">
        <f t="shared" si="9"/>
        <v>319443</v>
      </c>
      <c r="X34" s="4">
        <f t="shared" si="10"/>
        <v>357380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41</v>
      </c>
      <c r="C35" s="49"/>
      <c r="D35" s="49"/>
      <c r="E35" s="55">
        <f>+'[3]BAM-EGS'!$BB39</f>
        <v>309483</v>
      </c>
      <c r="F35" s="49"/>
      <c r="G35" s="28"/>
      <c r="H35" s="54">
        <f>+'[2]BAM-EGS'!$BB39</f>
        <v>0</v>
      </c>
      <c r="I35" s="29">
        <f>'[1]BAM-3RD'!$BK2463</f>
        <v>37087</v>
      </c>
      <c r="J35" s="54">
        <f t="shared" si="2"/>
        <v>37087</v>
      </c>
      <c r="K35" s="30">
        <f t="shared" si="3"/>
        <v>346570</v>
      </c>
      <c r="L35" s="37">
        <f>((L$6)-SUM(L$8:L34))/($A$37-$A34)</f>
        <v>0</v>
      </c>
      <c r="M35" s="37">
        <f>((M$6)-SUM(M$8:M34))/($A$37-$A34)</f>
        <v>0</v>
      </c>
      <c r="N35" s="61">
        <f>[4]Apr!$K43</f>
        <v>0</v>
      </c>
      <c r="O35" s="4">
        <f t="shared" si="4"/>
        <v>0</v>
      </c>
      <c r="P35" s="5"/>
      <c r="Q35" s="5">
        <f t="shared" si="5"/>
        <v>213899.43333333332</v>
      </c>
      <c r="R35" s="65">
        <f>((R$6)-SUM(R$8:R34))/($A$37-$A34)</f>
        <v>11944.666666666666</v>
      </c>
      <c r="S35" s="5">
        <f t="shared" si="6"/>
        <v>83638.900000000009</v>
      </c>
      <c r="T35" s="5"/>
      <c r="U35" s="5">
        <f t="shared" si="7"/>
        <v>309483</v>
      </c>
      <c r="V35" s="19">
        <f t="shared" si="8"/>
        <v>0</v>
      </c>
      <c r="W35" s="19">
        <f t="shared" si="9"/>
        <v>309483</v>
      </c>
      <c r="X35" s="4">
        <f t="shared" si="10"/>
        <v>346570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41</v>
      </c>
      <c r="C36" s="49"/>
      <c r="D36" s="49"/>
      <c r="E36" s="55">
        <f>+'[3]BAM-EGS'!$BB40</f>
        <v>310163</v>
      </c>
      <c r="F36" s="49"/>
      <c r="G36" s="28"/>
      <c r="H36" s="54">
        <f>+'[2]BAM-EGS'!$BB40</f>
        <v>0</v>
      </c>
      <c r="I36" s="29">
        <f>'[1]BAM-3RD'!$BK2464</f>
        <v>37087</v>
      </c>
      <c r="J36" s="54">
        <f t="shared" si="2"/>
        <v>37087</v>
      </c>
      <c r="K36" s="30">
        <f t="shared" si="3"/>
        <v>347250</v>
      </c>
      <c r="L36" s="37">
        <f>((L$6)-SUM(L$8:L35))/($A$37-$A35)</f>
        <v>0</v>
      </c>
      <c r="M36" s="37">
        <f>((M$6)-SUM(M$8:M35))/($A$37-$A35)</f>
        <v>0</v>
      </c>
      <c r="N36" s="61">
        <f>[4]Apr!$K44</f>
        <v>0</v>
      </c>
      <c r="O36" s="4">
        <f t="shared" si="4"/>
        <v>0</v>
      </c>
      <c r="P36" s="5"/>
      <c r="Q36" s="5">
        <f t="shared" si="5"/>
        <v>213899.43333333332</v>
      </c>
      <c r="R36" s="65">
        <f>((R$6)-SUM(R$8:R35))/($A$37-$A35)</f>
        <v>11944.666666666668</v>
      </c>
      <c r="S36" s="5">
        <f t="shared" si="6"/>
        <v>84318.900000000009</v>
      </c>
      <c r="T36" s="5"/>
      <c r="U36" s="5">
        <f t="shared" si="7"/>
        <v>310163</v>
      </c>
      <c r="V36" s="19">
        <f t="shared" si="8"/>
        <v>0</v>
      </c>
      <c r="W36" s="19">
        <f t="shared" si="9"/>
        <v>310163</v>
      </c>
      <c r="X36" s="4">
        <f t="shared" si="10"/>
        <v>347250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41</v>
      </c>
      <c r="C37" s="49"/>
      <c r="D37" s="49"/>
      <c r="E37" s="55">
        <f>+'[3]BAM-EGS'!$BB41</f>
        <v>245933</v>
      </c>
      <c r="F37" s="49"/>
      <c r="G37" s="28"/>
      <c r="H37" s="54">
        <f>+'[2]BAM-EGS'!$BB41</f>
        <v>0</v>
      </c>
      <c r="I37" s="29">
        <f>'[1]BAM-3RD'!$BK2465</f>
        <v>37087</v>
      </c>
      <c r="J37" s="54">
        <f>SUM(H37:I37)</f>
        <v>37087</v>
      </c>
      <c r="K37" s="30">
        <f>SUM(E37,H37,I37)</f>
        <v>283020</v>
      </c>
      <c r="L37" s="37">
        <f>((L$6)-SUM(L$8:L36))/($A$37-$A36)</f>
        <v>0</v>
      </c>
      <c r="M37" s="37">
        <f>((M$6)-SUM(M$8:M36))/($A$37-$A36)</f>
        <v>0</v>
      </c>
      <c r="N37" s="61">
        <f>[4]Apr!$K45</f>
        <v>0</v>
      </c>
      <c r="O37" s="4">
        <f>SUM(L37:N37)</f>
        <v>0</v>
      </c>
      <c r="P37" s="5"/>
      <c r="Q37" s="5">
        <f>$Q$6/30</f>
        <v>213899.43333333332</v>
      </c>
      <c r="R37" s="65">
        <f>((R$6)-SUM(R$8:R36))/($A$37-$A36)</f>
        <v>11944.666666666668</v>
      </c>
      <c r="S37" s="5">
        <f>E37-Q37-R37</f>
        <v>20088.900000000012</v>
      </c>
      <c r="T37" s="5"/>
      <c r="U37" s="5">
        <f>SUM(Q37:S37)</f>
        <v>245933</v>
      </c>
      <c r="V37" s="19">
        <f>SUM(H37)</f>
        <v>0</v>
      </c>
      <c r="W37" s="19">
        <f>SUM(U37:V37)</f>
        <v>245933</v>
      </c>
      <c r="X37" s="4">
        <f>IF(K37&gt;0,K37,0)</f>
        <v>283020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3497004.7500000019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1118665.2500000005</v>
      </c>
      <c r="J40" s="41">
        <f>SUM(J8:J39)</f>
        <v>4118665.2499999995</v>
      </c>
      <c r="K40" s="42">
        <f>SUM(K8:K38)</f>
        <v>7615670</v>
      </c>
      <c r="L40" s="42">
        <f>SUM(L8:L38)</f>
        <v>0</v>
      </c>
      <c r="M40" s="42">
        <f>SUM(M8:M38)</f>
        <v>0</v>
      </c>
      <c r="N40" s="42">
        <f>SUM(N8:N38)</f>
        <v>845834</v>
      </c>
      <c r="O40" s="42">
        <f>SUM(O8:O38)</f>
        <v>845834</v>
      </c>
      <c r="P40" s="43"/>
      <c r="Q40" s="42">
        <f>SUM(Q8:Q38)</f>
        <v>6416983</v>
      </c>
      <c r="R40" s="42">
        <f>SUM(R8:R38)</f>
        <v>0</v>
      </c>
      <c r="S40" s="42">
        <f>SUM(S8:S38)</f>
        <v>-2919978.25</v>
      </c>
      <c r="T40" s="42"/>
      <c r="U40" s="42">
        <f>SUM(U8:U38)</f>
        <v>3497004.7500000019</v>
      </c>
      <c r="V40" s="42">
        <f>SUM(V8:V38)</f>
        <v>3000000</v>
      </c>
      <c r="W40" s="42">
        <f>SUM(W8:W38)</f>
        <v>6497004.7500000028</v>
      </c>
      <c r="X40" s="43">
        <f>SUM(X8:X39)</f>
        <v>7615670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80021.750000001863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80021.75</v>
      </c>
      <c r="L42" s="42">
        <f>L40-L6</f>
        <v>0</v>
      </c>
      <c r="M42" s="42">
        <f>M40-M6</f>
        <v>0</v>
      </c>
      <c r="N42" s="42">
        <f>N40-N6</f>
        <v>-54166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SUM(C38:C38)</f>
        <v>0</v>
      </c>
      <c r="D43" s="63">
        <f t="shared" ref="D43:W43" si="11">SUM(D38:D38)</f>
        <v>0</v>
      </c>
      <c r="E43" s="63">
        <f t="shared" si="11"/>
        <v>0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0</v>
      </c>
      <c r="J43" s="63">
        <f t="shared" si="11"/>
        <v>0</v>
      </c>
      <c r="K43" s="63">
        <f t="shared" si="11"/>
        <v>0</v>
      </c>
      <c r="L43" s="63">
        <f t="shared" si="11"/>
        <v>0</v>
      </c>
      <c r="M43" s="63">
        <f t="shared" si="11"/>
        <v>0</v>
      </c>
      <c r="N43" s="63">
        <f t="shared" si="11"/>
        <v>0</v>
      </c>
      <c r="O43" s="63">
        <f t="shared" si="11"/>
        <v>0</v>
      </c>
      <c r="P43" s="63"/>
      <c r="Q43" s="63">
        <f t="shared" si="11"/>
        <v>0</v>
      </c>
      <c r="R43" s="63">
        <f t="shared" si="11"/>
        <v>0</v>
      </c>
      <c r="S43" s="63">
        <f t="shared" si="11"/>
        <v>0</v>
      </c>
      <c r="T43" s="63"/>
      <c r="U43" s="63">
        <f t="shared" si="11"/>
        <v>0</v>
      </c>
      <c r="V43" s="63">
        <f t="shared" si="11"/>
        <v>0</v>
      </c>
      <c r="W43" s="63">
        <f t="shared" si="11"/>
        <v>0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37</v>
      </c>
      <c r="E44" s="46"/>
      <c r="F44" s="46"/>
      <c r="G44" s="46"/>
      <c r="H44" s="43"/>
      <c r="I44" s="43"/>
      <c r="J44" s="43"/>
      <c r="K44" s="43">
        <f>SUM([5]BMSPT066!$K$37:$K$38)+SUM(K8:K12)</f>
        <v>783700</v>
      </c>
      <c r="L44" s="43"/>
      <c r="M44" s="43"/>
      <c r="N44" s="43"/>
      <c r="O44" s="43"/>
      <c r="P44" s="43"/>
      <c r="Q44" s="18" t="str">
        <f>IF(Q43&gt;0,"SHORT","LONG")</f>
        <v>LONG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LONG</v>
      </c>
      <c r="V44" s="18" t="str">
        <f>IF(V43&gt;0,"SHORT","LONG")</f>
        <v>LONG</v>
      </c>
      <c r="W44" s="18" t="str">
        <f>IF(W43&gt;0,"SHORT","LONG")</f>
        <v>LONG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40</v>
      </c>
      <c r="E45" s="46"/>
      <c r="F45" s="46"/>
      <c r="G45" s="46"/>
      <c r="H45" s="43"/>
      <c r="I45" s="43"/>
      <c r="J45" s="43"/>
      <c r="K45" s="43">
        <f>SUM(K13:K19)</f>
        <v>1892970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38</v>
      </c>
      <c r="E46" s="46"/>
      <c r="F46" s="46"/>
      <c r="G46" s="46"/>
      <c r="H46" s="43"/>
      <c r="I46" s="43"/>
      <c r="J46" s="43"/>
      <c r="K46" s="43">
        <f>SUM(K20:K26)</f>
        <v>1701470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0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39</v>
      </c>
      <c r="K47" s="43">
        <f>SUM(K27:K33)</f>
        <v>2232820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Soignet&amp;C&amp;"Arial,Bold"&amp;14Flash
04/30/2001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2001-04-26T13:20:15Z</cp:lastPrinted>
  <dcterms:created xsi:type="dcterms:W3CDTF">1997-02-03T15:25:11Z</dcterms:created>
  <dcterms:modified xsi:type="dcterms:W3CDTF">2023-09-17T20:29:52Z</dcterms:modified>
</cp:coreProperties>
</file>