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35CB8A-6D99-4124-B651-35D27C0F97F5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 iterate="1" iterateCount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<sst xmlns="http://schemas.openxmlformats.org/spreadsheetml/2006/main" count="75" uniqueCount="44">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</sst>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649883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279529.94999999995</c:v>
                </c:pt>
                <c:pt idx="5">
                  <c:v>279529.94999999995</c:v>
                </c:pt>
                <c:pt idx="6">
                  <c:v>929412.95000000007</c:v>
                </c:pt>
                <c:pt idx="7">
                  <c:v>0</c:v>
                </c:pt>
                <c:pt idx="8">
                  <c:v>0</c:v>
                </c:pt>
                <c:pt idx="9">
                  <c:v>220297</c:v>
                </c:pt>
                <c:pt idx="10">
                  <c:v>220297</c:v>
                </c:pt>
                <c:pt idx="12">
                  <c:v>1419354.8387096771</c:v>
                </c:pt>
                <c:pt idx="13">
                  <c:v>19703</c:v>
                </c:pt>
                <c:pt idx="14">
                  <c:v>-789174.83870967745</c:v>
                </c:pt>
                <c:pt idx="16">
                  <c:v>649883</c:v>
                </c:pt>
                <c:pt idx="17">
                  <c:v>0</c:v>
                </c:pt>
                <c:pt idx="18">
                  <c:v>649883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5-4EBD-B240-35580FE14B12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5-4EBD-B240-35580FE14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610959"/>
        <c:axId val="1"/>
      </c:barChart>
      <c:catAx>
        <c:axId val="363610959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36109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568D1AC-E15B-359E-11F5-E291777676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35876.050000000003</v>
          </cell>
        </row>
        <row r="2498">
          <cell r="BK2498">
            <v>35876.050000000003</v>
          </cell>
        </row>
        <row r="2499">
          <cell r="BK2499">
            <v>35876.050000000003</v>
          </cell>
        </row>
        <row r="2500">
          <cell r="BK2500">
            <v>34941.050000000003</v>
          </cell>
        </row>
        <row r="2501">
          <cell r="BK2501">
            <v>34941.050000000003</v>
          </cell>
        </row>
        <row r="2502">
          <cell r="BK2502">
            <v>34941.243749999994</v>
          </cell>
        </row>
        <row r="2503">
          <cell r="BK2503">
            <v>34941.243750000001</v>
          </cell>
        </row>
        <row r="2504">
          <cell r="BK2504">
            <v>34941.243750000001</v>
          </cell>
        </row>
        <row r="2505">
          <cell r="BK2505">
            <v>34941.243750000001</v>
          </cell>
        </row>
        <row r="2506">
          <cell r="BK2506">
            <v>34941.243750000001</v>
          </cell>
        </row>
        <row r="2507">
          <cell r="BK2507">
            <v>34941.243750000001</v>
          </cell>
        </row>
        <row r="2508">
          <cell r="BK2508">
            <v>34941.243750000001</v>
          </cell>
        </row>
        <row r="2509">
          <cell r="BK2509">
            <v>34941.243749999994</v>
          </cell>
        </row>
        <row r="2511">
          <cell r="BK2511">
            <v>1064027.0000000005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224187</v>
          </cell>
        </row>
        <row r="34">
          <cell r="BC34">
            <v>308297</v>
          </cell>
        </row>
        <row r="35">
          <cell r="BC35">
            <v>81235.375</v>
          </cell>
        </row>
        <row r="36">
          <cell r="BC36">
            <v>81235.375</v>
          </cell>
        </row>
        <row r="37">
          <cell r="BC37">
            <v>81235.375</v>
          </cell>
        </row>
        <row r="38">
          <cell r="BC38">
            <v>81235.375</v>
          </cell>
        </row>
        <row r="39">
          <cell r="BC39">
            <v>81235.375</v>
          </cell>
        </row>
        <row r="40">
          <cell r="BC40">
            <v>81235.375</v>
          </cell>
        </row>
        <row r="41">
          <cell r="BC41">
            <v>81235.375</v>
          </cell>
        </row>
        <row r="42">
          <cell r="BC42">
            <v>81235.375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7" workbookViewId="0">
      <selection activeCell="U56" sqref="U56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5000000</v>
      </c>
      <c r="I6" s="6">
        <f>'[1]BAM-3RD'!$BK$2511</f>
        <v>1064027.0000000005</v>
      </c>
      <c r="J6" s="6"/>
      <c r="K6" s="6">
        <f>SUM(E6,H6,I6)</f>
        <v>6564027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177419.35483870967</v>
      </c>
      <c r="R8" s="64">
        <f t="shared" ref="R8:R30" si="0">IF(L8&gt;0,$L$5-L8,0)+($M$5-M8)+($N$5-N8)</f>
        <v>-17500</v>
      </c>
      <c r="S8" s="5">
        <f>E8-Q8-R8</f>
        <v>-12905.354838709667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177419.35483870967</v>
      </c>
      <c r="R9" s="64">
        <f t="shared" si="0"/>
        <v>-2500</v>
      </c>
      <c r="S9" s="5">
        <f t="shared" ref="S9:S36" si="6">E9-Q9-R9</f>
        <v>-68115.354838709667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177419.35483870967</v>
      </c>
      <c r="R10" s="64">
        <f t="shared" si="0"/>
        <v>-2500</v>
      </c>
      <c r="S10" s="5">
        <f t="shared" si="6"/>
        <v>-1136705.3548387096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177419.35483870967</v>
      </c>
      <c r="R11" s="64">
        <f t="shared" si="0"/>
        <v>0</v>
      </c>
      <c r="S11" s="5">
        <f t="shared" si="6"/>
        <v>-99499.354838709667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177419.35483870967</v>
      </c>
      <c r="R12" s="64">
        <f t="shared" si="0"/>
        <v>25000</v>
      </c>
      <c r="S12" s="5">
        <f t="shared" si="6"/>
        <v>49620.645161290333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177419.35483870967</v>
      </c>
      <c r="R13" s="64">
        <f t="shared" si="0"/>
        <v>11250</v>
      </c>
      <c r="S13" s="5">
        <f t="shared" si="6"/>
        <v>72230.645161290333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177419.35483870967</v>
      </c>
      <c r="R14" s="64">
        <f t="shared" si="0"/>
        <v>0</v>
      </c>
      <c r="S14" s="5">
        <f t="shared" si="6"/>
        <v>38200.645161290333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177419.35483870967</v>
      </c>
      <c r="R15" s="64">
        <f t="shared" si="0"/>
        <v>-6250</v>
      </c>
      <c r="S15" s="5">
        <f t="shared" si="6"/>
        <v>57100.645161290333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177419.35483870967</v>
      </c>
      <c r="R16" s="64">
        <f t="shared" si="0"/>
        <v>-27500</v>
      </c>
      <c r="S16" s="5">
        <f t="shared" si="6"/>
        <v>105453.64516129033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177419.35483870967</v>
      </c>
      <c r="R17" s="64">
        <f t="shared" si="0"/>
        <v>-30000</v>
      </c>
      <c r="S17" s="5">
        <f t="shared" si="6"/>
        <v>-928787.3548387097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177419.35483870967</v>
      </c>
      <c r="R18" s="64">
        <f t="shared" si="0"/>
        <v>-2917</v>
      </c>
      <c r="S18" s="5">
        <f t="shared" si="6"/>
        <v>36200.645161290333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177419.35483870967</v>
      </c>
      <c r="R19" s="64">
        <f t="shared" si="0"/>
        <v>-25246</v>
      </c>
      <c r="S19" s="5">
        <f t="shared" si="6"/>
        <v>-850950.3548387097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177419.35483870967</v>
      </c>
      <c r="R20" s="64">
        <f t="shared" si="0"/>
        <v>-25040</v>
      </c>
      <c r="S20" s="5">
        <f t="shared" si="6"/>
        <v>159577.64516129033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177419.35483870967</v>
      </c>
      <c r="R21" s="64">
        <f t="shared" si="0"/>
        <v>-10000</v>
      </c>
      <c r="S21" s="5">
        <f t="shared" si="6"/>
        <v>135952.64516129033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177419.35483870967</v>
      </c>
      <c r="R22" s="64">
        <f t="shared" si="0"/>
        <v>30000</v>
      </c>
      <c r="S22" s="5">
        <f t="shared" si="6"/>
        <v>-3344.3548387096671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177419.35483870967</v>
      </c>
      <c r="R23" s="64">
        <f t="shared" si="0"/>
        <v>-9000</v>
      </c>
      <c r="S23" s="5">
        <f t="shared" si="6"/>
        <v>1606.6451612903329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177419.35483870967</v>
      </c>
      <c r="R24" s="64">
        <f t="shared" si="0"/>
        <v>0</v>
      </c>
      <c r="S24" s="5">
        <f t="shared" si="6"/>
        <v>-2015080.3548387096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250830.05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17500</v>
      </c>
      <c r="O25" s="4">
        <f t="shared" si="4"/>
        <v>17500</v>
      </c>
      <c r="P25" s="5"/>
      <c r="Q25" s="5">
        <f t="shared" si="5"/>
        <v>177419.35483870967</v>
      </c>
      <c r="R25" s="64">
        <f t="shared" si="0"/>
        <v>12500</v>
      </c>
      <c r="S25" s="5">
        <f t="shared" si="6"/>
        <v>25034.645161290333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35876.050000000003</v>
      </c>
      <c r="J26" s="54">
        <f t="shared" si="2"/>
        <v>35876.050000000003</v>
      </c>
      <c r="K26" s="30">
        <f t="shared" si="3"/>
        <v>245860.05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30000</v>
      </c>
      <c r="O26" s="4">
        <f t="shared" si="4"/>
        <v>30000</v>
      </c>
      <c r="P26" s="5"/>
      <c r="Q26" s="5">
        <f t="shared" si="5"/>
        <v>177419.35483870967</v>
      </c>
      <c r="R26" s="64">
        <f t="shared" si="0"/>
        <v>0</v>
      </c>
      <c r="S26" s="5">
        <f t="shared" si="6"/>
        <v>32564.645161290333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245860.05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35876.050000000003</v>
      </c>
      <c r="J27" s="54">
        <f t="shared" si="2"/>
        <v>35876.050000000003</v>
      </c>
      <c r="K27" s="30">
        <f t="shared" si="3"/>
        <v>251613.05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30000</v>
      </c>
      <c r="O27" s="4">
        <f t="shared" si="4"/>
        <v>30000</v>
      </c>
      <c r="P27" s="5"/>
      <c r="Q27" s="5">
        <f t="shared" si="5"/>
        <v>177419.35483870967</v>
      </c>
      <c r="R27" s="64">
        <f t="shared" si="0"/>
        <v>0</v>
      </c>
      <c r="S27" s="5">
        <f t="shared" si="6"/>
        <v>38317.645161290333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251613.05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43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35876.050000000003</v>
      </c>
      <c r="J28" s="54">
        <f t="shared" si="2"/>
        <v>35876.050000000003</v>
      </c>
      <c r="K28" s="30">
        <f t="shared" si="3"/>
        <v>248352.05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0</v>
      </c>
      <c r="O28" s="4">
        <f t="shared" si="4"/>
        <v>0</v>
      </c>
      <c r="P28" s="5"/>
      <c r="Q28" s="5">
        <f t="shared" si="5"/>
        <v>177419.35483870967</v>
      </c>
      <c r="R28" s="64">
        <f t="shared" si="0"/>
        <v>30000</v>
      </c>
      <c r="S28" s="5">
        <f t="shared" si="6"/>
        <v>5056.6451612903329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248352.05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37</v>
      </c>
      <c r="C29" s="49"/>
      <c r="D29" s="49"/>
      <c r="E29" s="55">
        <f>+'[3]BAM-EGS'!$BC33</f>
        <v>224187</v>
      </c>
      <c r="F29" s="49"/>
      <c r="G29" s="28"/>
      <c r="H29" s="54">
        <f>+'[2]BAM-EGS'!$BC33</f>
        <v>0</v>
      </c>
      <c r="I29" s="29">
        <f>'[1]BAM-3RD'!$BK2500</f>
        <v>34941.050000000003</v>
      </c>
      <c r="J29" s="54">
        <f t="shared" si="2"/>
        <v>34941.050000000003</v>
      </c>
      <c r="K29" s="30">
        <f t="shared" si="3"/>
        <v>259128.05</v>
      </c>
      <c r="L29" s="37">
        <f>((L$6)-SUM(L$8:L28))/($A$38-$A28)</f>
        <v>0</v>
      </c>
      <c r="M29" s="37">
        <f>((M$6)-SUM(M$8:M28))/($A$38-$A28)</f>
        <v>0</v>
      </c>
      <c r="N29" s="61">
        <f>[4]May!$K37</f>
        <v>20000</v>
      </c>
      <c r="O29" s="4">
        <f t="shared" si="4"/>
        <v>20000</v>
      </c>
      <c r="P29" s="5"/>
      <c r="Q29" s="5">
        <f t="shared" si="5"/>
        <v>177419.35483870967</v>
      </c>
      <c r="R29" s="64">
        <f t="shared" si="0"/>
        <v>10000</v>
      </c>
      <c r="S29" s="5">
        <f t="shared" si="6"/>
        <v>36767.645161290333</v>
      </c>
      <c r="T29" s="5"/>
      <c r="U29" s="5">
        <f t="shared" si="7"/>
        <v>224187</v>
      </c>
      <c r="V29" s="19">
        <f t="shared" si="8"/>
        <v>0</v>
      </c>
      <c r="W29" s="19">
        <f t="shared" si="9"/>
        <v>224187</v>
      </c>
      <c r="X29" s="4">
        <f t="shared" si="10"/>
        <v>259128.05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37</v>
      </c>
      <c r="C30" s="49"/>
      <c r="D30" s="49"/>
      <c r="E30" s="55">
        <f>+'[3]BAM-EGS'!$BC34</f>
        <v>308297</v>
      </c>
      <c r="F30" s="49"/>
      <c r="G30" s="28"/>
      <c r="H30" s="54">
        <f>+'[2]BAM-EGS'!$BC34</f>
        <v>0</v>
      </c>
      <c r="I30" s="29">
        <f>'[1]BAM-3RD'!$BK2501</f>
        <v>34941.050000000003</v>
      </c>
      <c r="J30" s="54">
        <f t="shared" si="2"/>
        <v>34941.050000000003</v>
      </c>
      <c r="K30" s="30">
        <f t="shared" si="3"/>
        <v>343238.05</v>
      </c>
      <c r="L30" s="37">
        <f>((L$6)-SUM(L$8:L29))/($A$38-$A29)</f>
        <v>0</v>
      </c>
      <c r="M30" s="37">
        <f>((M$6)-SUM(M$8:M29))/($A$38-$A29)</f>
        <v>0</v>
      </c>
      <c r="N30" s="61">
        <f>[4]May!$K38</f>
        <v>10000</v>
      </c>
      <c r="O30" s="4">
        <f t="shared" si="4"/>
        <v>10000</v>
      </c>
      <c r="P30" s="5"/>
      <c r="Q30" s="5">
        <f t="shared" si="5"/>
        <v>177419.35483870967</v>
      </c>
      <c r="R30" s="64">
        <f t="shared" si="0"/>
        <v>20000</v>
      </c>
      <c r="S30" s="5">
        <f t="shared" si="6"/>
        <v>110877.64516129033</v>
      </c>
      <c r="T30" s="5"/>
      <c r="U30" s="5">
        <f t="shared" si="7"/>
        <v>308297</v>
      </c>
      <c r="V30" s="19">
        <f t="shared" si="8"/>
        <v>0</v>
      </c>
      <c r="W30" s="19">
        <f t="shared" si="9"/>
        <v>308297</v>
      </c>
      <c r="X30" s="4">
        <f t="shared" si="10"/>
        <v>343238.05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81235.375</v>
      </c>
      <c r="F31" s="49"/>
      <c r="G31" s="28"/>
      <c r="H31" s="54">
        <f>+'[2]BAM-EGS'!$BC35</f>
        <v>0</v>
      </c>
      <c r="I31" s="29">
        <f>'[1]BAM-3RD'!$BK2502</f>
        <v>34941.243749999994</v>
      </c>
      <c r="J31" s="54">
        <f t="shared" si="2"/>
        <v>34941.243749999994</v>
      </c>
      <c r="K31" s="30">
        <f t="shared" si="3"/>
        <v>116176.61874999999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27537.125</v>
      </c>
      <c r="O31" s="4">
        <f t="shared" si="4"/>
        <v>27537.125</v>
      </c>
      <c r="P31" s="5"/>
      <c r="Q31" s="5">
        <f t="shared" si="5"/>
        <v>177419.35483870967</v>
      </c>
      <c r="R31" s="65">
        <f>((R$6)-SUM(R$8:R30))/($A$38-$A30)</f>
        <v>2462.875</v>
      </c>
      <c r="S31" s="5">
        <f t="shared" si="6"/>
        <v>-98646.854838709667</v>
      </c>
      <c r="T31" s="5"/>
      <c r="U31" s="5">
        <f t="shared" si="7"/>
        <v>81235.375</v>
      </c>
      <c r="V31" s="19">
        <f t="shared" si="8"/>
        <v>0</v>
      </c>
      <c r="W31" s="19">
        <f t="shared" si="9"/>
        <v>81235.375</v>
      </c>
      <c r="X31" s="4">
        <f t="shared" si="10"/>
        <v>116176.61874999999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81235.375</v>
      </c>
      <c r="F32" s="49"/>
      <c r="G32" s="28"/>
      <c r="H32" s="54">
        <f>+'[2]BAM-EGS'!$BC36</f>
        <v>0</v>
      </c>
      <c r="I32" s="29">
        <f>'[1]BAM-3RD'!$BK2503</f>
        <v>34941.243750000001</v>
      </c>
      <c r="J32" s="54">
        <f t="shared" si="2"/>
        <v>34941.243750000001</v>
      </c>
      <c r="K32" s="30">
        <f t="shared" si="3"/>
        <v>116176.61874999999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27537.125</v>
      </c>
      <c r="O32" s="4">
        <f t="shared" si="4"/>
        <v>27537.125</v>
      </c>
      <c r="P32" s="5"/>
      <c r="Q32" s="5">
        <f t="shared" si="5"/>
        <v>177419.35483870967</v>
      </c>
      <c r="R32" s="65">
        <f>((R$6)-SUM(R$8:R31))/($A$38-$A31)</f>
        <v>2462.875</v>
      </c>
      <c r="S32" s="5">
        <f t="shared" si="6"/>
        <v>-98646.854838709667</v>
      </c>
      <c r="T32" s="5"/>
      <c r="U32" s="5">
        <f t="shared" si="7"/>
        <v>81235.375</v>
      </c>
      <c r="V32" s="19">
        <f t="shared" si="8"/>
        <v>0</v>
      </c>
      <c r="W32" s="19">
        <f t="shared" si="9"/>
        <v>81235.375</v>
      </c>
      <c r="X32" s="4">
        <f t="shared" si="10"/>
        <v>116176.61874999999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81235.375</v>
      </c>
      <c r="F33" s="49"/>
      <c r="G33" s="28"/>
      <c r="H33" s="54">
        <f>+'[2]BAM-EGS'!$BC37</f>
        <v>0</v>
      </c>
      <c r="I33" s="29">
        <f>'[1]BAM-3RD'!$BK2504</f>
        <v>34941.243750000001</v>
      </c>
      <c r="J33" s="54">
        <f t="shared" si="2"/>
        <v>34941.243750000001</v>
      </c>
      <c r="K33" s="30">
        <f t="shared" si="3"/>
        <v>116176.61874999999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27537.125</v>
      </c>
      <c r="O33" s="4">
        <f t="shared" si="4"/>
        <v>27537.125</v>
      </c>
      <c r="P33" s="5"/>
      <c r="Q33" s="5">
        <f t="shared" si="5"/>
        <v>177419.35483870967</v>
      </c>
      <c r="R33" s="65">
        <f>((R$6)-SUM(R$8:R32))/($A$38-$A32)</f>
        <v>2462.875</v>
      </c>
      <c r="S33" s="5">
        <f t="shared" si="6"/>
        <v>-98646.854838709667</v>
      </c>
      <c r="T33" s="5"/>
      <c r="U33" s="5">
        <f t="shared" si="7"/>
        <v>81235.375</v>
      </c>
      <c r="V33" s="19">
        <f t="shared" si="8"/>
        <v>0</v>
      </c>
      <c r="W33" s="19">
        <f t="shared" si="9"/>
        <v>81235.375</v>
      </c>
      <c r="X33" s="4">
        <f t="shared" si="10"/>
        <v>116176.61874999999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81235.375</v>
      </c>
      <c r="F34" s="49"/>
      <c r="G34" s="28"/>
      <c r="H34" s="54">
        <f>+'[2]BAM-EGS'!$BC38</f>
        <v>0</v>
      </c>
      <c r="I34" s="29">
        <f>'[1]BAM-3RD'!$BK2505</f>
        <v>34941.243750000001</v>
      </c>
      <c r="J34" s="54">
        <f t="shared" si="2"/>
        <v>34941.243750000001</v>
      </c>
      <c r="K34" s="30">
        <f t="shared" si="3"/>
        <v>116176.61874999999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27537.125</v>
      </c>
      <c r="O34" s="4">
        <f t="shared" si="4"/>
        <v>27537.125</v>
      </c>
      <c r="P34" s="5"/>
      <c r="Q34" s="5">
        <f t="shared" si="5"/>
        <v>177419.35483870967</v>
      </c>
      <c r="R34" s="65">
        <f>((R$6)-SUM(R$8:R33))/($A$38-$A33)</f>
        <v>2462.875</v>
      </c>
      <c r="S34" s="5">
        <f t="shared" si="6"/>
        <v>-98646.854838709667</v>
      </c>
      <c r="T34" s="5"/>
      <c r="U34" s="5">
        <f t="shared" si="7"/>
        <v>81235.375</v>
      </c>
      <c r="V34" s="19">
        <f t="shared" si="8"/>
        <v>0</v>
      </c>
      <c r="W34" s="19">
        <f t="shared" si="9"/>
        <v>81235.375</v>
      </c>
      <c r="X34" s="4">
        <f t="shared" si="10"/>
        <v>116176.61874999999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81235.375</v>
      </c>
      <c r="F35" s="49"/>
      <c r="G35" s="28"/>
      <c r="H35" s="54">
        <f>+'[2]BAM-EGS'!$BC39</f>
        <v>0</v>
      </c>
      <c r="I35" s="29">
        <f>'[1]BAM-3RD'!$BK2506</f>
        <v>34941.243750000001</v>
      </c>
      <c r="J35" s="54">
        <f t="shared" si="2"/>
        <v>34941.243750000001</v>
      </c>
      <c r="K35" s="30">
        <f t="shared" si="3"/>
        <v>116176.61874999999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27537.125</v>
      </c>
      <c r="O35" s="4">
        <f t="shared" si="4"/>
        <v>27537.125</v>
      </c>
      <c r="P35" s="5"/>
      <c r="Q35" s="5">
        <f t="shared" si="5"/>
        <v>177419.35483870967</v>
      </c>
      <c r="R35" s="65">
        <f>((R$6)-SUM(R$8:R34))/($A$38-$A34)</f>
        <v>2462.875</v>
      </c>
      <c r="S35" s="5">
        <f t="shared" si="6"/>
        <v>-98646.854838709667</v>
      </c>
      <c r="T35" s="5"/>
      <c r="U35" s="5">
        <f t="shared" si="7"/>
        <v>81235.375</v>
      </c>
      <c r="V35" s="19">
        <f t="shared" si="8"/>
        <v>0</v>
      </c>
      <c r="W35" s="19">
        <f t="shared" si="9"/>
        <v>81235.375</v>
      </c>
      <c r="X35" s="4">
        <f t="shared" si="10"/>
        <v>116176.61874999999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81235.375</v>
      </c>
      <c r="F36" s="49"/>
      <c r="G36" s="28"/>
      <c r="H36" s="54">
        <f>+'[2]BAM-EGS'!$BC40</f>
        <v>0</v>
      </c>
      <c r="I36" s="29">
        <f>'[1]BAM-3RD'!$BK2507</f>
        <v>34941.243750000001</v>
      </c>
      <c r="J36" s="54">
        <f t="shared" si="2"/>
        <v>34941.243750000001</v>
      </c>
      <c r="K36" s="30">
        <f t="shared" si="3"/>
        <v>116176.61874999999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27537.125</v>
      </c>
      <c r="O36" s="4">
        <f t="shared" si="4"/>
        <v>27537.125</v>
      </c>
      <c r="P36" s="5"/>
      <c r="Q36" s="5">
        <f t="shared" si="5"/>
        <v>177419.35483870967</v>
      </c>
      <c r="R36" s="65">
        <f>((R$6)-SUM(R$8:R35))/($A$38-$A35)</f>
        <v>2462.875</v>
      </c>
      <c r="S36" s="5">
        <f t="shared" si="6"/>
        <v>-98646.854838709667</v>
      </c>
      <c r="T36" s="5"/>
      <c r="U36" s="5">
        <f t="shared" si="7"/>
        <v>81235.375</v>
      </c>
      <c r="V36" s="19">
        <f t="shared" si="8"/>
        <v>0</v>
      </c>
      <c r="W36" s="19">
        <f t="shared" si="9"/>
        <v>81235.375</v>
      </c>
      <c r="X36" s="4">
        <f t="shared" si="10"/>
        <v>116176.61874999999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81235.375</v>
      </c>
      <c r="F37" s="49"/>
      <c r="G37" s="28"/>
      <c r="H37" s="54">
        <f>+'[2]BAM-EGS'!$BC41</f>
        <v>0</v>
      </c>
      <c r="I37" s="29">
        <f>'[1]BAM-3RD'!$BK2508</f>
        <v>34941.243750000001</v>
      </c>
      <c r="J37" s="54">
        <f>SUM(H37:I37)</f>
        <v>34941.243750000001</v>
      </c>
      <c r="K37" s="30">
        <f>SUM(E37,H37,I37)</f>
        <v>116176.61874999999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27537.125</v>
      </c>
      <c r="O37" s="4">
        <f>SUM(L37:N37)</f>
        <v>27537.125</v>
      </c>
      <c r="P37" s="5"/>
      <c r="Q37" s="5">
        <f t="shared" si="5"/>
        <v>177419.35483870967</v>
      </c>
      <c r="R37" s="65">
        <f>((R$6)-SUM(R$8:R36))/($A$38-$A36)</f>
        <v>2462.875</v>
      </c>
      <c r="S37" s="5">
        <f>E37-Q37-R37</f>
        <v>-98646.854838709667</v>
      </c>
      <c r="T37" s="5"/>
      <c r="U37" s="5">
        <f>SUM(Q37:S37)</f>
        <v>81235.375</v>
      </c>
      <c r="V37" s="19">
        <f>SUM(H37)</f>
        <v>0</v>
      </c>
      <c r="W37" s="19">
        <f>SUM(U37:V37)</f>
        <v>81235.375</v>
      </c>
      <c r="X37" s="4">
        <f>IF(K37&gt;0,K37,0)</f>
        <v>116176.61874999999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81235.375</v>
      </c>
      <c r="F38" s="49"/>
      <c r="G38" s="28"/>
      <c r="H38" s="54">
        <f>+'[2]BAM-EGS'!$BC42</f>
        <v>0</v>
      </c>
      <c r="I38" s="29">
        <f>'[1]BAM-3RD'!$BK2509</f>
        <v>34941.243749999994</v>
      </c>
      <c r="J38" s="54">
        <f>SUM(H38:I38)</f>
        <v>34941.243749999994</v>
      </c>
      <c r="K38" s="30">
        <f>SUM(E38,H38,I38)</f>
        <v>116176.61874999999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27537.125</v>
      </c>
      <c r="O38" s="4">
        <f>SUM(L38:N38)</f>
        <v>27537.125</v>
      </c>
      <c r="P38" s="5"/>
      <c r="Q38" s="5">
        <f>$Q$6/31</f>
        <v>177419.35483870967</v>
      </c>
      <c r="R38" s="65">
        <f>((R$6)-SUM(R$8:R37))/($A$38-$A37)</f>
        <v>2462.875</v>
      </c>
      <c r="S38" s="5">
        <f>E38-Q38-R38</f>
        <v>-98646.854838709667</v>
      </c>
      <c r="T38" s="5"/>
      <c r="U38" s="5">
        <f>SUM(Q38:S38)</f>
        <v>81235.375</v>
      </c>
      <c r="V38" s="19">
        <f>SUM(H38)</f>
        <v>0</v>
      </c>
      <c r="W38" s="19">
        <f>SUM(U38:V38)</f>
        <v>81235.375</v>
      </c>
      <c r="X38" s="4">
        <f>IF(K38&gt;0,K38,0)</f>
        <v>116176.61874999999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5000000</v>
      </c>
      <c r="I40" s="41">
        <f>SUM(I8:I39)</f>
        <v>1064027.0000000005</v>
      </c>
      <c r="J40" s="41">
        <f>SUM(J8:J39)</f>
        <v>6064027.0000000019</v>
      </c>
      <c r="K40" s="42">
        <f>SUM(K8:K38)</f>
        <v>6564027.0000000019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5499999.9999999981</v>
      </c>
      <c r="R40" s="42">
        <f>SUM(R8:R38)</f>
        <v>0</v>
      </c>
      <c r="S40" s="42">
        <f>SUM(S8:S38)</f>
        <v>-4999999.9999999953</v>
      </c>
      <c r="T40" s="42"/>
      <c r="U40" s="42">
        <f>SUM(U8:U38)</f>
        <v>500000</v>
      </c>
      <c r="V40" s="42">
        <f>SUM(V8:V38)</f>
        <v>5000000</v>
      </c>
      <c r="W40" s="42">
        <f>SUM(W8:W38)</f>
        <v>5500000</v>
      </c>
      <c r="X40" s="43">
        <f>SUM(X8:X39)</f>
        <v>6564027.0000000019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SUM(C31:C38)</f>
        <v>0</v>
      </c>
      <c r="D43" s="63">
        <f t="shared" ref="D43:W43" si="11">SUM(D31:D38)</f>
        <v>0</v>
      </c>
      <c r="E43" s="63">
        <f t="shared" si="11"/>
        <v>649883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279529.94999999995</v>
      </c>
      <c r="J43" s="63">
        <f t="shared" si="11"/>
        <v>279529.94999999995</v>
      </c>
      <c r="K43" s="63">
        <f t="shared" si="11"/>
        <v>929412.95000000007</v>
      </c>
      <c r="L43" s="63">
        <f t="shared" si="11"/>
        <v>0</v>
      </c>
      <c r="M43" s="63">
        <f t="shared" si="11"/>
        <v>0</v>
      </c>
      <c r="N43" s="63">
        <f t="shared" si="11"/>
        <v>220297</v>
      </c>
      <c r="O43" s="63">
        <f t="shared" si="11"/>
        <v>220297</v>
      </c>
      <c r="P43" s="63"/>
      <c r="Q43" s="63">
        <f t="shared" si="11"/>
        <v>1419354.8387096771</v>
      </c>
      <c r="R43" s="63">
        <f t="shared" si="11"/>
        <v>19703</v>
      </c>
      <c r="S43" s="63">
        <f t="shared" si="11"/>
        <v>-789174.83870967745</v>
      </c>
      <c r="T43" s="63"/>
      <c r="U43" s="63">
        <f t="shared" si="11"/>
        <v>649883</v>
      </c>
      <c r="V43" s="63">
        <f t="shared" si="11"/>
        <v>0</v>
      </c>
      <c r="W43" s="63">
        <f t="shared" si="11"/>
        <v>649883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681700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31817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1715197.91875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05/23/2001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2023-09-17T20:33:29Z</dcterms:modified>
</cp:coreProperties>
</file>