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48FA93-D8D4-40F8-AE28-2546E427DDBD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<sst xmlns="http://schemas.openxmlformats.org/spreadsheetml/2006/main" count="75" uniqueCount="44">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</sst>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19866814650384E-2"/>
          <c:y val="3.4257748776508973E-2"/>
          <c:w val="0.84017758046614877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1407198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244588.70624999999</c:v>
                </c:pt>
                <c:pt idx="5">
                  <c:v>244588.70624999999</c:v>
                </c:pt>
                <c:pt idx="6">
                  <c:v>1651786.7062499998</c:v>
                </c:pt>
                <c:pt idx="7">
                  <c:v>0</c:v>
                </c:pt>
                <c:pt idx="8">
                  <c:v>0</c:v>
                </c:pt>
                <c:pt idx="9">
                  <c:v>190297.00000000009</c:v>
                </c:pt>
                <c:pt idx="10">
                  <c:v>190297.00000000009</c:v>
                </c:pt>
                <c:pt idx="12">
                  <c:v>1467741.935483871</c:v>
                </c:pt>
                <c:pt idx="13">
                  <c:v>19702.999999999996</c:v>
                </c:pt>
                <c:pt idx="14">
                  <c:v>-80246.935483870911</c:v>
                </c:pt>
                <c:pt idx="16">
                  <c:v>1407198</c:v>
                </c:pt>
                <c:pt idx="17">
                  <c:v>0</c:v>
                </c:pt>
                <c:pt idx="18">
                  <c:v>-2802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8-432C-85F8-799D1E654904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8-432C-85F8-799D1E65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97648"/>
        <c:axId val="1"/>
      </c:barChart>
      <c:catAx>
        <c:axId val="10779764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97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416960B-C383-EE14-EC0E-B0DF0D212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35876.050000000003</v>
          </cell>
        </row>
        <row r="2498">
          <cell r="BK2498">
            <v>35876.050000000003</v>
          </cell>
        </row>
        <row r="2499">
          <cell r="BK2499">
            <v>35876.050000000003</v>
          </cell>
        </row>
        <row r="2500">
          <cell r="BK2500">
            <v>34941.050000000003</v>
          </cell>
        </row>
        <row r="2501">
          <cell r="BK2501">
            <v>34941.050000000003</v>
          </cell>
        </row>
        <row r="2502">
          <cell r="BK2502">
            <v>34941.243749999994</v>
          </cell>
        </row>
        <row r="2503">
          <cell r="BK2503">
            <v>34941.243750000001</v>
          </cell>
        </row>
        <row r="2504">
          <cell r="BK2504">
            <v>34941.243750000001</v>
          </cell>
        </row>
        <row r="2505">
          <cell r="BK2505">
            <v>34941.243750000001</v>
          </cell>
        </row>
        <row r="2506">
          <cell r="BK2506">
            <v>34941.243750000001</v>
          </cell>
        </row>
        <row r="2507">
          <cell r="BK2507">
            <v>34941.243750000001</v>
          </cell>
        </row>
        <row r="2508">
          <cell r="BK2508">
            <v>34941.243750000001</v>
          </cell>
        </row>
        <row r="2509">
          <cell r="BK2509">
            <v>34941.243749999994</v>
          </cell>
        </row>
        <row r="2511">
          <cell r="BK2511">
            <v>1064027.0000000005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6000000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1000000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212476</v>
          </cell>
        </row>
        <row r="33">
          <cell r="BC33">
            <v>232181</v>
          </cell>
        </row>
        <row r="34">
          <cell r="BC34">
            <v>264388</v>
          </cell>
        </row>
        <row r="35">
          <cell r="BC35">
            <v>-721400</v>
          </cell>
        </row>
        <row r="36">
          <cell r="BC36">
            <v>330000</v>
          </cell>
        </row>
        <row r="37">
          <cell r="BC37">
            <v>295000</v>
          </cell>
        </row>
        <row r="38">
          <cell r="BC38">
            <v>285000</v>
          </cell>
        </row>
        <row r="39">
          <cell r="BC39">
            <v>260000</v>
          </cell>
        </row>
        <row r="40">
          <cell r="BC40">
            <v>240000</v>
          </cell>
        </row>
        <row r="41">
          <cell r="BC41">
            <v>-1401</v>
          </cell>
        </row>
        <row r="42">
          <cell r="BC42">
            <v>-1401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20000</v>
          </cell>
        </row>
        <row r="38">
          <cell r="K38">
            <v>10000</v>
          </cell>
        </row>
        <row r="39">
          <cell r="K39">
            <v>30000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N25" workbookViewId="0">
      <selection activeCell="W31" sqref="W3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6000000</v>
      </c>
      <c r="I6" s="6">
        <f>'[1]BAM-3RD'!$BK$2511</f>
        <v>1064027.0000000005</v>
      </c>
      <c r="J6" s="6"/>
      <c r="K6" s="6">
        <f>SUM(E6,H6,I6)</f>
        <v>7564027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6500000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209677.4193548387</v>
      </c>
      <c r="R8" s="64">
        <f t="shared" ref="R8:R31" si="0">IF(L8&gt;0,$L$5-L8,0)+($M$5-M8)+($N$5-N8)</f>
        <v>-17500</v>
      </c>
      <c r="S8" s="5">
        <f>E8-Q8-R8</f>
        <v>-45163.419354838697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209677.4193548387</v>
      </c>
      <c r="R9" s="64">
        <f t="shared" si="0"/>
        <v>-2500</v>
      </c>
      <c r="S9" s="5">
        <f t="shared" ref="S9:S36" si="6">E9-Q9-R9</f>
        <v>-100373.4193548387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209677.4193548387</v>
      </c>
      <c r="R10" s="64">
        <f t="shared" si="0"/>
        <v>-2500</v>
      </c>
      <c r="S10" s="5">
        <f t="shared" si="6"/>
        <v>-1168963.4193548388</v>
      </c>
      <c r="T10" s="5"/>
      <c r="U10" s="5">
        <f t="shared" si="7"/>
        <v>-961786.00000000012</v>
      </c>
      <c r="V10" s="19">
        <f t="shared" si="8"/>
        <v>1000000</v>
      </c>
      <c r="W10" s="19">
        <f t="shared" si="9"/>
        <v>38213.999999999884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209677.4193548387</v>
      </c>
      <c r="R11" s="64">
        <f t="shared" si="0"/>
        <v>0</v>
      </c>
      <c r="S11" s="5">
        <f t="shared" si="6"/>
        <v>-131757.4193548387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209677.4193548387</v>
      </c>
      <c r="R12" s="64">
        <f t="shared" si="0"/>
        <v>25000</v>
      </c>
      <c r="S12" s="5">
        <f t="shared" si="6"/>
        <v>17362.580645161303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209677.4193548387</v>
      </c>
      <c r="R13" s="64">
        <f t="shared" si="0"/>
        <v>11250</v>
      </c>
      <c r="S13" s="5">
        <f t="shared" si="6"/>
        <v>39972.580645161303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209677.4193548387</v>
      </c>
      <c r="R14" s="64">
        <f t="shared" si="0"/>
        <v>0</v>
      </c>
      <c r="S14" s="5">
        <f t="shared" si="6"/>
        <v>5942.5806451613025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209677.4193548387</v>
      </c>
      <c r="R15" s="64">
        <f t="shared" si="0"/>
        <v>-6250</v>
      </c>
      <c r="S15" s="5">
        <f t="shared" si="6"/>
        <v>24842.580645161303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209677.4193548387</v>
      </c>
      <c r="R16" s="64">
        <f t="shared" si="0"/>
        <v>-27500</v>
      </c>
      <c r="S16" s="5">
        <f t="shared" si="6"/>
        <v>73195.580645161303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209677.4193548387</v>
      </c>
      <c r="R17" s="64">
        <f t="shared" si="0"/>
        <v>-30000</v>
      </c>
      <c r="S17" s="5">
        <f t="shared" si="6"/>
        <v>-961045.41935483867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209677.4193548387</v>
      </c>
      <c r="R18" s="64">
        <f t="shared" si="0"/>
        <v>-2917</v>
      </c>
      <c r="S18" s="5">
        <f t="shared" si="6"/>
        <v>3942.5806451613025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209677.4193548387</v>
      </c>
      <c r="R19" s="64">
        <f t="shared" si="0"/>
        <v>-25246</v>
      </c>
      <c r="S19" s="5">
        <f t="shared" si="6"/>
        <v>-883208.41935483867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209677.4193548387</v>
      </c>
      <c r="R20" s="64">
        <f t="shared" si="0"/>
        <v>-25040</v>
      </c>
      <c r="S20" s="5">
        <f t="shared" si="6"/>
        <v>127319.5806451613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209677.4193548387</v>
      </c>
      <c r="R21" s="64">
        <f t="shared" si="0"/>
        <v>-10000</v>
      </c>
      <c r="S21" s="5">
        <f t="shared" si="6"/>
        <v>103694.5806451613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209677.4193548387</v>
      </c>
      <c r="R22" s="64">
        <f t="shared" si="0"/>
        <v>30000</v>
      </c>
      <c r="S22" s="5">
        <f t="shared" si="6"/>
        <v>-35602.419354838697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209677.4193548387</v>
      </c>
      <c r="R23" s="64">
        <f t="shared" si="0"/>
        <v>-9000</v>
      </c>
      <c r="S23" s="5">
        <f t="shared" si="6"/>
        <v>-30651.419354838697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209677.4193548387</v>
      </c>
      <c r="R24" s="64">
        <f t="shared" si="0"/>
        <v>0</v>
      </c>
      <c r="S24" s="5">
        <f t="shared" si="6"/>
        <v>-2047338.4193548388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250830.05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17500</v>
      </c>
      <c r="O25" s="4">
        <f t="shared" si="4"/>
        <v>17500</v>
      </c>
      <c r="P25" s="5"/>
      <c r="Q25" s="5">
        <f t="shared" si="5"/>
        <v>209677.4193548387</v>
      </c>
      <c r="R25" s="64">
        <f t="shared" si="0"/>
        <v>12500</v>
      </c>
      <c r="S25" s="5">
        <f t="shared" si="6"/>
        <v>-7223.4193548386975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35876.050000000003</v>
      </c>
      <c r="J26" s="54">
        <f t="shared" si="2"/>
        <v>35876.050000000003</v>
      </c>
      <c r="K26" s="30">
        <f t="shared" si="3"/>
        <v>245860.05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30000</v>
      </c>
      <c r="O26" s="4">
        <f t="shared" si="4"/>
        <v>30000</v>
      </c>
      <c r="P26" s="5"/>
      <c r="Q26" s="5">
        <f t="shared" si="5"/>
        <v>209677.4193548387</v>
      </c>
      <c r="R26" s="64">
        <f t="shared" si="0"/>
        <v>0</v>
      </c>
      <c r="S26" s="5">
        <f t="shared" si="6"/>
        <v>306.58064516130253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245860.05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35876.050000000003</v>
      </c>
      <c r="J27" s="54">
        <f t="shared" si="2"/>
        <v>35876.050000000003</v>
      </c>
      <c r="K27" s="30">
        <f t="shared" si="3"/>
        <v>251613.05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30000</v>
      </c>
      <c r="O27" s="4">
        <f t="shared" si="4"/>
        <v>30000</v>
      </c>
      <c r="P27" s="5"/>
      <c r="Q27" s="5">
        <f t="shared" si="5"/>
        <v>209677.4193548387</v>
      </c>
      <c r="R27" s="64">
        <f t="shared" si="0"/>
        <v>0</v>
      </c>
      <c r="S27" s="5">
        <f t="shared" si="6"/>
        <v>6059.5806451613025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251613.05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43</v>
      </c>
      <c r="C28" s="49"/>
      <c r="D28" s="49"/>
      <c r="E28" s="55">
        <f>+'[3]BAM-EGS'!$BC32</f>
        <v>212476</v>
      </c>
      <c r="F28" s="49"/>
      <c r="G28" s="28"/>
      <c r="H28" s="54">
        <f>+'[2]BAM-EGS'!$BC32</f>
        <v>0</v>
      </c>
      <c r="I28" s="29">
        <f>'[1]BAM-3RD'!$BK2499</f>
        <v>35876.050000000003</v>
      </c>
      <c r="J28" s="54">
        <f t="shared" si="2"/>
        <v>35876.050000000003</v>
      </c>
      <c r="K28" s="30">
        <f t="shared" si="3"/>
        <v>248352.05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0</v>
      </c>
      <c r="O28" s="4">
        <f t="shared" si="4"/>
        <v>0</v>
      </c>
      <c r="P28" s="5"/>
      <c r="Q28" s="5">
        <f t="shared" si="5"/>
        <v>209677.4193548387</v>
      </c>
      <c r="R28" s="64">
        <f t="shared" si="0"/>
        <v>30000</v>
      </c>
      <c r="S28" s="5">
        <f t="shared" si="6"/>
        <v>-27201.419354838697</v>
      </c>
      <c r="T28" s="5"/>
      <c r="U28" s="5">
        <f t="shared" si="7"/>
        <v>212476</v>
      </c>
      <c r="V28" s="19">
        <f t="shared" si="8"/>
        <v>0</v>
      </c>
      <c r="W28" s="19">
        <f t="shared" si="9"/>
        <v>212476</v>
      </c>
      <c r="X28" s="4">
        <f t="shared" si="10"/>
        <v>248352.05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43</v>
      </c>
      <c r="C29" s="49"/>
      <c r="D29" s="49"/>
      <c r="E29" s="55">
        <f>+'[3]BAM-EGS'!$BC33</f>
        <v>232181</v>
      </c>
      <c r="F29" s="49"/>
      <c r="G29" s="28"/>
      <c r="H29" s="54">
        <f>+'[2]BAM-EGS'!$BC33</f>
        <v>0</v>
      </c>
      <c r="I29" s="29">
        <f>'[1]BAM-3RD'!$BK2500</f>
        <v>34941.050000000003</v>
      </c>
      <c r="J29" s="54">
        <f t="shared" si="2"/>
        <v>34941.050000000003</v>
      </c>
      <c r="K29" s="30">
        <f t="shared" si="3"/>
        <v>267122.05</v>
      </c>
      <c r="L29" s="37">
        <f>((L$6)-SUM(L$8:L28))/($A$38-$A28)</f>
        <v>0</v>
      </c>
      <c r="M29" s="37">
        <f>((M$6)-SUM(M$8:M28))/($A$38-$A28)</f>
        <v>0</v>
      </c>
      <c r="N29" s="61">
        <f>[4]May!$K37</f>
        <v>20000</v>
      </c>
      <c r="O29" s="4">
        <f t="shared" si="4"/>
        <v>20000</v>
      </c>
      <c r="P29" s="5"/>
      <c r="Q29" s="5">
        <f t="shared" si="5"/>
        <v>209677.4193548387</v>
      </c>
      <c r="R29" s="64">
        <f t="shared" si="0"/>
        <v>10000</v>
      </c>
      <c r="S29" s="5">
        <f t="shared" si="6"/>
        <v>12503.580645161303</v>
      </c>
      <c r="T29" s="5"/>
      <c r="U29" s="5">
        <f t="shared" si="7"/>
        <v>232181</v>
      </c>
      <c r="V29" s="19">
        <f t="shared" si="8"/>
        <v>0</v>
      </c>
      <c r="W29" s="19">
        <f t="shared" si="9"/>
        <v>232181</v>
      </c>
      <c r="X29" s="4">
        <f t="shared" si="10"/>
        <v>267122.05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43</v>
      </c>
      <c r="C30" s="49"/>
      <c r="D30" s="49"/>
      <c r="E30" s="55">
        <f>+'[3]BAM-EGS'!$BC34</f>
        <v>264388</v>
      </c>
      <c r="F30" s="49"/>
      <c r="G30" s="28"/>
      <c r="H30" s="54">
        <f>+'[2]BAM-EGS'!$BC34</f>
        <v>0</v>
      </c>
      <c r="I30" s="29">
        <f>'[1]BAM-3RD'!$BK2501</f>
        <v>34941.050000000003</v>
      </c>
      <c r="J30" s="54">
        <f t="shared" si="2"/>
        <v>34941.050000000003</v>
      </c>
      <c r="K30" s="30">
        <f t="shared" si="3"/>
        <v>299329.05</v>
      </c>
      <c r="L30" s="37">
        <f>((L$6)-SUM(L$8:L29))/($A$38-$A29)</f>
        <v>0</v>
      </c>
      <c r="M30" s="37">
        <f>((M$6)-SUM(M$8:M29))/($A$38-$A29)</f>
        <v>0</v>
      </c>
      <c r="N30" s="61">
        <f>[4]May!$K38</f>
        <v>10000</v>
      </c>
      <c r="O30" s="4">
        <f t="shared" si="4"/>
        <v>10000</v>
      </c>
      <c r="P30" s="5"/>
      <c r="Q30" s="5">
        <f t="shared" si="5"/>
        <v>209677.4193548387</v>
      </c>
      <c r="R30" s="64">
        <f t="shared" si="0"/>
        <v>20000</v>
      </c>
      <c r="S30" s="5">
        <f t="shared" si="6"/>
        <v>34710.580645161303</v>
      </c>
      <c r="T30" s="5"/>
      <c r="U30" s="5">
        <f t="shared" si="7"/>
        <v>264388</v>
      </c>
      <c r="V30" s="19">
        <f t="shared" si="8"/>
        <v>0</v>
      </c>
      <c r="W30" s="19">
        <f t="shared" si="9"/>
        <v>264388</v>
      </c>
      <c r="X30" s="4">
        <f t="shared" si="10"/>
        <v>299329.05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37</v>
      </c>
      <c r="C31" s="49"/>
      <c r="D31" s="49"/>
      <c r="E31" s="55">
        <f>+'[3]BAM-EGS'!$BC35</f>
        <v>-721400</v>
      </c>
      <c r="F31" s="49"/>
      <c r="G31" s="28"/>
      <c r="H31" s="54">
        <f>+'[2]BAM-EGS'!$BC35</f>
        <v>1000000</v>
      </c>
      <c r="I31" s="29">
        <f>'[1]BAM-3RD'!$BK2502</f>
        <v>34941.243749999994</v>
      </c>
      <c r="J31" s="54">
        <f t="shared" si="2"/>
        <v>1034941.24375</v>
      </c>
      <c r="K31" s="30">
        <f t="shared" si="3"/>
        <v>313541.24375000002</v>
      </c>
      <c r="L31" s="37">
        <f>((L$6)-SUM(L$8:L30))/($A$38-$A30)</f>
        <v>0</v>
      </c>
      <c r="M31" s="37">
        <f>((M$6)-SUM(M$8:M30))/($A$38-$A30)</f>
        <v>0</v>
      </c>
      <c r="N31" s="61">
        <f>[4]May!$K39</f>
        <v>30000</v>
      </c>
      <c r="O31" s="4">
        <f t="shared" si="4"/>
        <v>30000</v>
      </c>
      <c r="P31" s="5"/>
      <c r="Q31" s="5">
        <f t="shared" si="5"/>
        <v>209677.4193548387</v>
      </c>
      <c r="R31" s="64">
        <f t="shared" si="0"/>
        <v>0</v>
      </c>
      <c r="S31" s="5">
        <f t="shared" si="6"/>
        <v>-931077.41935483867</v>
      </c>
      <c r="T31" s="5"/>
      <c r="U31" s="5">
        <f t="shared" si="7"/>
        <v>-721400</v>
      </c>
      <c r="V31" s="19">
        <f t="shared" si="8"/>
        <v>1000000</v>
      </c>
      <c r="W31" s="19">
        <f t="shared" si="9"/>
        <v>278600</v>
      </c>
      <c r="X31" s="4">
        <f t="shared" si="10"/>
        <v>313541.24375000002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37</v>
      </c>
      <c r="C32" s="49"/>
      <c r="D32" s="49"/>
      <c r="E32" s="55">
        <f>+'[3]BAM-EGS'!$BC36</f>
        <v>330000</v>
      </c>
      <c r="F32" s="49"/>
      <c r="G32" s="28"/>
      <c r="H32" s="54">
        <f>+'[2]BAM-EGS'!$BC36</f>
        <v>0</v>
      </c>
      <c r="I32" s="29">
        <f>'[1]BAM-3RD'!$BK2503</f>
        <v>34941.243750000001</v>
      </c>
      <c r="J32" s="54">
        <f t="shared" si="2"/>
        <v>34941.243750000001</v>
      </c>
      <c r="K32" s="30">
        <f t="shared" si="3"/>
        <v>364941.24375000002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27185.285714285714</v>
      </c>
      <c r="O32" s="4">
        <f t="shared" si="4"/>
        <v>27185.285714285714</v>
      </c>
      <c r="P32" s="5"/>
      <c r="Q32" s="5">
        <f t="shared" si="5"/>
        <v>209677.4193548387</v>
      </c>
      <c r="R32" s="65">
        <f>((R$6)-SUM(R$8:R31))/($A$38-$A31)</f>
        <v>2814.7142857142858</v>
      </c>
      <c r="S32" s="5">
        <f t="shared" si="6"/>
        <v>117507.86635944701</v>
      </c>
      <c r="T32" s="5"/>
      <c r="U32" s="5">
        <f t="shared" si="7"/>
        <v>330000</v>
      </c>
      <c r="V32" s="19">
        <f t="shared" si="8"/>
        <v>0</v>
      </c>
      <c r="W32" s="19">
        <f t="shared" si="9"/>
        <v>330000</v>
      </c>
      <c r="X32" s="4">
        <f t="shared" si="10"/>
        <v>364941.24375000002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37</v>
      </c>
      <c r="C33" s="49"/>
      <c r="D33" s="49"/>
      <c r="E33" s="55">
        <f>+'[3]BAM-EGS'!$BC37</f>
        <v>295000</v>
      </c>
      <c r="F33" s="49"/>
      <c r="G33" s="28"/>
      <c r="H33" s="54">
        <f>+'[2]BAM-EGS'!$BC37</f>
        <v>0</v>
      </c>
      <c r="I33" s="29">
        <f>'[1]BAM-3RD'!$BK2504</f>
        <v>34941.243750000001</v>
      </c>
      <c r="J33" s="54">
        <f t="shared" si="2"/>
        <v>34941.243750000001</v>
      </c>
      <c r="K33" s="30">
        <f t="shared" si="3"/>
        <v>329941.24375000002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27185.285714285721</v>
      </c>
      <c r="O33" s="4">
        <f t="shared" si="4"/>
        <v>27185.285714285721</v>
      </c>
      <c r="P33" s="5"/>
      <c r="Q33" s="5">
        <f t="shared" si="5"/>
        <v>209677.4193548387</v>
      </c>
      <c r="R33" s="65">
        <f>((R$6)-SUM(R$8:R32))/($A$38-$A32)</f>
        <v>2814.7142857142858</v>
      </c>
      <c r="S33" s="5">
        <f t="shared" si="6"/>
        <v>82507.866359447013</v>
      </c>
      <c r="T33" s="5"/>
      <c r="U33" s="5">
        <f t="shared" si="7"/>
        <v>295000</v>
      </c>
      <c r="V33" s="19">
        <f t="shared" si="8"/>
        <v>0</v>
      </c>
      <c r="W33" s="19">
        <f t="shared" si="9"/>
        <v>295000</v>
      </c>
      <c r="X33" s="4">
        <f t="shared" si="10"/>
        <v>329941.24375000002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37</v>
      </c>
      <c r="C34" s="49"/>
      <c r="D34" s="49"/>
      <c r="E34" s="55">
        <f>+'[3]BAM-EGS'!$BC38</f>
        <v>285000</v>
      </c>
      <c r="F34" s="49"/>
      <c r="G34" s="28"/>
      <c r="H34" s="54">
        <f>+'[2]BAM-EGS'!$BC38</f>
        <v>0</v>
      </c>
      <c r="I34" s="29">
        <f>'[1]BAM-3RD'!$BK2505</f>
        <v>34941.243750000001</v>
      </c>
      <c r="J34" s="54">
        <f t="shared" si="2"/>
        <v>34941.243750000001</v>
      </c>
      <c r="K34" s="30">
        <f t="shared" si="3"/>
        <v>319941.24375000002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27185.285714285728</v>
      </c>
      <c r="O34" s="4">
        <f t="shared" si="4"/>
        <v>27185.285714285728</v>
      </c>
      <c r="P34" s="5"/>
      <c r="Q34" s="5">
        <f t="shared" si="5"/>
        <v>209677.4193548387</v>
      </c>
      <c r="R34" s="65">
        <f>((R$6)-SUM(R$8:R33))/($A$38-$A33)</f>
        <v>2814.7142857142853</v>
      </c>
      <c r="S34" s="5">
        <f t="shared" si="6"/>
        <v>72507.866359447013</v>
      </c>
      <c r="T34" s="5"/>
      <c r="U34" s="5">
        <f t="shared" si="7"/>
        <v>285000</v>
      </c>
      <c r="V34" s="19">
        <f t="shared" si="8"/>
        <v>0</v>
      </c>
      <c r="W34" s="19">
        <f t="shared" si="9"/>
        <v>285000</v>
      </c>
      <c r="X34" s="4">
        <f t="shared" si="10"/>
        <v>319941.24375000002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37</v>
      </c>
      <c r="C35" s="49"/>
      <c r="D35" s="49"/>
      <c r="E35" s="55">
        <f>+'[3]BAM-EGS'!$BC39</f>
        <v>260000</v>
      </c>
      <c r="F35" s="49"/>
      <c r="G35" s="28"/>
      <c r="H35" s="54">
        <f>+'[2]BAM-EGS'!$BC39</f>
        <v>0</v>
      </c>
      <c r="I35" s="29">
        <f>'[1]BAM-3RD'!$BK2506</f>
        <v>34941.243750000001</v>
      </c>
      <c r="J35" s="54">
        <f t="shared" si="2"/>
        <v>34941.243750000001</v>
      </c>
      <c r="K35" s="30">
        <f t="shared" si="3"/>
        <v>294941.24375000002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27185.285714285739</v>
      </c>
      <c r="O35" s="4">
        <f t="shared" si="4"/>
        <v>27185.285714285739</v>
      </c>
      <c r="P35" s="5"/>
      <c r="Q35" s="5">
        <f t="shared" si="5"/>
        <v>209677.4193548387</v>
      </c>
      <c r="R35" s="65">
        <f>((R$6)-SUM(R$8:R34))/($A$38-$A34)</f>
        <v>2814.7142857142853</v>
      </c>
      <c r="S35" s="5">
        <f t="shared" si="6"/>
        <v>47507.86635944702</v>
      </c>
      <c r="T35" s="5"/>
      <c r="U35" s="5">
        <f t="shared" si="7"/>
        <v>260000</v>
      </c>
      <c r="V35" s="19">
        <f t="shared" si="8"/>
        <v>0</v>
      </c>
      <c r="W35" s="19">
        <f t="shared" si="9"/>
        <v>260000</v>
      </c>
      <c r="X35" s="4">
        <f t="shared" si="10"/>
        <v>294941.24375000002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37</v>
      </c>
      <c r="C36" s="49"/>
      <c r="D36" s="49"/>
      <c r="E36" s="55">
        <f>+'[3]BAM-EGS'!$BC40</f>
        <v>240000</v>
      </c>
      <c r="F36" s="49"/>
      <c r="G36" s="28"/>
      <c r="H36" s="54">
        <f>+'[2]BAM-EGS'!$BC40</f>
        <v>0</v>
      </c>
      <c r="I36" s="29">
        <f>'[1]BAM-3RD'!$BK2507</f>
        <v>34941.243750000001</v>
      </c>
      <c r="J36" s="54">
        <f t="shared" si="2"/>
        <v>34941.243750000001</v>
      </c>
      <c r="K36" s="30">
        <f t="shared" si="3"/>
        <v>274941.24375000002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27185.285714285757</v>
      </c>
      <c r="O36" s="4">
        <f t="shared" si="4"/>
        <v>27185.285714285757</v>
      </c>
      <c r="P36" s="5"/>
      <c r="Q36" s="5">
        <f t="shared" si="5"/>
        <v>209677.4193548387</v>
      </c>
      <c r="R36" s="65">
        <f>((R$6)-SUM(R$8:R35))/($A$38-$A35)</f>
        <v>2814.7142857142849</v>
      </c>
      <c r="S36" s="5">
        <f t="shared" si="6"/>
        <v>27507.866359447016</v>
      </c>
      <c r="T36" s="5"/>
      <c r="U36" s="5">
        <f t="shared" si="7"/>
        <v>240000</v>
      </c>
      <c r="V36" s="19">
        <f t="shared" si="8"/>
        <v>0</v>
      </c>
      <c r="W36" s="19">
        <f t="shared" si="9"/>
        <v>240000</v>
      </c>
      <c r="X36" s="4">
        <f t="shared" si="10"/>
        <v>274941.24375000002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-1401</v>
      </c>
      <c r="F37" s="49"/>
      <c r="G37" s="28"/>
      <c r="H37" s="54">
        <f>+'[2]BAM-EGS'!$BC41</f>
        <v>0</v>
      </c>
      <c r="I37" s="29">
        <f>'[1]BAM-3RD'!$BK2508</f>
        <v>34941.243750000001</v>
      </c>
      <c r="J37" s="54">
        <f>SUM(H37:I37)</f>
        <v>34941.243750000001</v>
      </c>
      <c r="K37" s="30">
        <f>SUM(E37,H37,I37)</f>
        <v>33540.243750000001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27185.285714285739</v>
      </c>
      <c r="O37" s="4">
        <f>SUM(L37:N37)</f>
        <v>27185.285714285739</v>
      </c>
      <c r="P37" s="5"/>
      <c r="Q37" s="5">
        <f t="shared" si="5"/>
        <v>209677.4193548387</v>
      </c>
      <c r="R37" s="65">
        <f>((R$6)-SUM(R$8:R36))/($A$38-$A36)</f>
        <v>2814.7142857142853</v>
      </c>
      <c r="S37" s="5">
        <f>E37-Q37-R37</f>
        <v>-213893.13364055299</v>
      </c>
      <c r="T37" s="5"/>
      <c r="U37" s="5">
        <f>SUM(Q37:S37)</f>
        <v>-1401</v>
      </c>
      <c r="V37" s="19">
        <f>SUM(H37)</f>
        <v>0</v>
      </c>
      <c r="W37" s="19">
        <f>SUM(U37:V37)</f>
        <v>-1401</v>
      </c>
      <c r="X37" s="4">
        <f>IF(K37&gt;0,K37,0)</f>
        <v>33540.243750000001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-1401</v>
      </c>
      <c r="F38" s="49"/>
      <c r="G38" s="28"/>
      <c r="H38" s="54">
        <f>+'[2]BAM-EGS'!$BC42</f>
        <v>0</v>
      </c>
      <c r="I38" s="29">
        <f>'[1]BAM-3RD'!$BK2509</f>
        <v>34941.243749999994</v>
      </c>
      <c r="J38" s="54">
        <f>SUM(H38:I38)</f>
        <v>34941.243749999994</v>
      </c>
      <c r="K38" s="30">
        <f>SUM(E38,H38,I38)</f>
        <v>33540.243749999994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27185.285714285681</v>
      </c>
      <c r="O38" s="4">
        <f>SUM(L38:N38)</f>
        <v>27185.285714285681</v>
      </c>
      <c r="P38" s="5"/>
      <c r="Q38" s="5">
        <f>$Q$6/31</f>
        <v>209677.4193548387</v>
      </c>
      <c r="R38" s="65">
        <f>((R$6)-SUM(R$8:R37))/($A$38-$A37)</f>
        <v>2814.7142857142853</v>
      </c>
      <c r="S38" s="5">
        <f>E38-Q38-R38</f>
        <v>-213893.13364055299</v>
      </c>
      <c r="T38" s="5"/>
      <c r="U38" s="5">
        <f>SUM(Q38:S38)</f>
        <v>-1401</v>
      </c>
      <c r="V38" s="19">
        <f>SUM(H38)</f>
        <v>0</v>
      </c>
      <c r="W38" s="19">
        <f>SUM(U38:V38)</f>
        <v>-1401</v>
      </c>
      <c r="X38" s="4">
        <f>IF(K38&gt;0,K38,0)</f>
        <v>33540.243749999994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6000000</v>
      </c>
      <c r="I40" s="41">
        <f>SUM(I8:I39)</f>
        <v>1064027.0000000005</v>
      </c>
      <c r="J40" s="41">
        <f>SUM(J8:J39)</f>
        <v>7064027.0000000019</v>
      </c>
      <c r="K40" s="42">
        <f>SUM(K8:K38)</f>
        <v>7564027.0000000019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6499999.9999999972</v>
      </c>
      <c r="R40" s="42">
        <f>SUM(R8:R38)</f>
        <v>0</v>
      </c>
      <c r="S40" s="42">
        <f>SUM(S8:S38)</f>
        <v>-5999999.9999999972</v>
      </c>
      <c r="T40" s="42"/>
      <c r="U40" s="42">
        <f>SUM(U8:U38)</f>
        <v>500000</v>
      </c>
      <c r="V40" s="42">
        <f>SUM(V8:V38)</f>
        <v>6000000</v>
      </c>
      <c r="W40" s="42">
        <f>SUM(W8:W38)</f>
        <v>6500000</v>
      </c>
      <c r="X40" s="43">
        <f>SUM(X8:X39)</f>
        <v>7564027.0000000019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SUM(C32:C38)</f>
        <v>0</v>
      </c>
      <c r="D43" s="63">
        <f t="shared" ref="D43:V43" si="11">SUM(D32:D38)</f>
        <v>0</v>
      </c>
      <c r="E43" s="63">
        <f t="shared" si="11"/>
        <v>1407198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244588.70624999999</v>
      </c>
      <c r="J43" s="63">
        <f t="shared" si="11"/>
        <v>244588.70624999999</v>
      </c>
      <c r="K43" s="63">
        <f t="shared" si="11"/>
        <v>1651786.7062499998</v>
      </c>
      <c r="L43" s="63">
        <f t="shared" si="11"/>
        <v>0</v>
      </c>
      <c r="M43" s="63">
        <f t="shared" si="11"/>
        <v>0</v>
      </c>
      <c r="N43" s="63">
        <f t="shared" si="11"/>
        <v>190297.00000000009</v>
      </c>
      <c r="O43" s="63">
        <f t="shared" si="11"/>
        <v>190297.00000000009</v>
      </c>
      <c r="P43" s="63"/>
      <c r="Q43" s="63">
        <f t="shared" si="11"/>
        <v>1467741.935483871</v>
      </c>
      <c r="R43" s="63">
        <f t="shared" si="11"/>
        <v>19702.999999999996</v>
      </c>
      <c r="S43" s="63">
        <f t="shared" si="11"/>
        <v>-80246.935483870911</v>
      </c>
      <c r="T43" s="63"/>
      <c r="U43" s="63">
        <f t="shared" si="11"/>
        <v>1407198</v>
      </c>
      <c r="V43" s="63">
        <f t="shared" si="11"/>
        <v>0</v>
      </c>
      <c r="W43" s="63">
        <f>SUM(W37:W38)</f>
        <v>-2802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LONG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1142573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1145375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1876647.5437500002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honeticPr fontId="0" type="noConversion"/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05/29/2001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2001-05-25T16:33:09Z</cp:lastPrinted>
  <dcterms:created xsi:type="dcterms:W3CDTF">1997-02-03T15:25:11Z</dcterms:created>
  <dcterms:modified xsi:type="dcterms:W3CDTF">2023-09-17T20:33:50Z</dcterms:modified>
</cp:coreProperties>
</file>