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0849665-6B7A-4633-BF41-D02E51964DC0}" xr6:coauthVersionLast="47" xr6:coauthVersionMax="47" xr10:uidLastSave="{00000000-0000-0000-0000-000000000000}"/>
  <bookViews>
    <workbookView xWindow="-120" yWindow="-120" windowWidth="38640" windowHeight="15720" firstSheet="4" activeTab="16"/>
  </bookViews>
  <sheets>
    <sheet name="9811" sheetId="1" r:id="rId1"/>
    <sheet name="Variances" sheetId="4" r:id="rId2"/>
    <sheet name="9812" sheetId="2" r:id="rId3"/>
    <sheet name="9901" sheetId="6" r:id="rId4"/>
    <sheet name="9902" sheetId="7" r:id="rId5"/>
    <sheet name="9903" sheetId="8" r:id="rId6"/>
    <sheet name="9904" sheetId="9" r:id="rId7"/>
    <sheet name="9905" sheetId="10" r:id="rId8"/>
    <sheet name="9906" sheetId="11" r:id="rId9"/>
    <sheet name="9907" sheetId="12" r:id="rId10"/>
    <sheet name="9908" sheetId="13" r:id="rId11"/>
    <sheet name="9909" sheetId="14" r:id="rId12"/>
    <sheet name="9910" sheetId="15" r:id="rId13"/>
    <sheet name="9911" sheetId="16" r:id="rId14"/>
    <sheet name="9912" sheetId="17" r:id="rId15"/>
    <sheet name="0001" sheetId="18" r:id="rId16"/>
    <sheet name="0002" sheetId="19" r:id="rId17"/>
  </sheets>
  <definedNames>
    <definedName name="_xlnm.Print_Area" localSheetId="15">'0001'!$A$1:$O$44</definedName>
    <definedName name="_xlnm.Print_Area" localSheetId="16">'0002'!$A$1:$O$42</definedName>
    <definedName name="_xlnm.Print_Area" localSheetId="2">'9812'!$A$1:$N$30</definedName>
    <definedName name="_xlnm.Print_Area" localSheetId="3">'9901'!$A$1:$L$26</definedName>
    <definedName name="_xlnm.Print_Area" localSheetId="4">'9902'!$A$1:$L$23</definedName>
    <definedName name="_xlnm.Print_Area" localSheetId="5">'9903'!$A$1:$L$25</definedName>
    <definedName name="_xlnm.Print_Area" localSheetId="6">'9904'!$A$1:$L$22</definedName>
    <definedName name="_xlnm.Print_Area" localSheetId="7">'9905'!$A$1:$P$25</definedName>
    <definedName name="_xlnm.Print_Area" localSheetId="8">'9906'!$A$1:$N$26</definedName>
    <definedName name="_xlnm.Print_Area" localSheetId="13">'9911'!$A$1:$O$38</definedName>
    <definedName name="_xlnm.Print_Area" localSheetId="14">'9912'!$A$1:$O$38</definedName>
  </definedNames>
  <calcPr calcId="0"/>
</workbook>
</file>

<file path=xl/calcChain.xml><?xml version="1.0" encoding="utf-8"?>
<calcChain xmlns="http://schemas.openxmlformats.org/spreadsheetml/2006/main">
  <c r="D9" i="18" l="1"/>
  <c r="D33" i="18"/>
  <c r="D37" i="18"/>
  <c r="F37" i="18"/>
  <c r="D9" i="19"/>
  <c r="D35" i="19"/>
  <c r="D39" i="19"/>
  <c r="F39" i="19"/>
  <c r="D5" i="1"/>
  <c r="D19" i="1"/>
  <c r="G19" i="1"/>
  <c r="D5" i="2"/>
  <c r="D15" i="2"/>
  <c r="D28" i="2"/>
  <c r="D30" i="2"/>
  <c r="G30" i="2"/>
  <c r="D5" i="6"/>
  <c r="D25" i="6"/>
  <c r="F25" i="6"/>
  <c r="D5" i="7"/>
  <c r="D22" i="7"/>
  <c r="F22" i="7"/>
  <c r="D5" i="8"/>
  <c r="D24" i="8"/>
  <c r="F24" i="8"/>
  <c r="D5" i="9"/>
  <c r="D13" i="9"/>
  <c r="D21" i="9"/>
  <c r="F21" i="9"/>
  <c r="D5" i="10"/>
  <c r="D25" i="10"/>
  <c r="H25" i="10"/>
  <c r="D5" i="11"/>
  <c r="D19" i="11"/>
  <c r="D26" i="11"/>
  <c r="F26" i="11"/>
  <c r="D5" i="12"/>
  <c r="K7" i="12"/>
  <c r="F43" i="12"/>
  <c r="D5" i="13"/>
  <c r="K5" i="13"/>
  <c r="K7" i="13"/>
  <c r="D27" i="13"/>
  <c r="F27" i="13"/>
  <c r="D15" i="14"/>
  <c r="D29" i="14"/>
  <c r="D34" i="14"/>
  <c r="F34" i="14"/>
  <c r="D17" i="15"/>
  <c r="D35" i="15"/>
  <c r="D39" i="15"/>
  <c r="F39" i="15"/>
  <c r="D9" i="16"/>
  <c r="D19" i="16"/>
  <c r="D27" i="16"/>
  <c r="D31" i="16"/>
  <c r="F31" i="16"/>
  <c r="D9" i="17"/>
  <c r="D27" i="17"/>
  <c r="D31" i="17"/>
  <c r="F31" i="17"/>
  <c r="G5" i="4"/>
  <c r="C8" i="4"/>
  <c r="E8" i="4"/>
  <c r="C10" i="4"/>
  <c r="E10" i="4"/>
  <c r="G10" i="4"/>
  <c r="C15" i="4"/>
  <c r="E15" i="4"/>
  <c r="G15" i="4"/>
  <c r="G17" i="4"/>
  <c r="C31" i="4"/>
  <c r="E31" i="4"/>
</calcChain>
</file>

<file path=xl/comments1.xml><?xml version="1.0" encoding="utf-8"?>
<comments xmlns="http://schemas.openxmlformats.org/spreadsheetml/2006/main">
  <authors>
    <author>hwither</author>
  </authors>
  <commentList>
    <comment ref="D19" authorId="0" shapeId="0">
      <text>
        <r>
          <rPr>
            <b/>
            <sz val="8"/>
            <color indexed="81"/>
            <rFont val="Tahoma"/>
          </rPr>
          <t>hwither:</t>
        </r>
        <r>
          <rPr>
            <sz val="8"/>
            <color indexed="81"/>
            <rFont val="Tahoma"/>
          </rPr>
          <t xml:space="preserve">
Added rate change coming up in Unify…
8/20/99</t>
        </r>
      </text>
    </comment>
  </commentList>
</comments>
</file>

<file path=xl/comments2.xml><?xml version="1.0" encoding="utf-8"?>
<comments xmlns="http://schemas.openxmlformats.org/spreadsheetml/2006/main">
  <authors>
    <author>hwither</author>
  </authors>
  <commentList>
    <comment ref="H11" authorId="0" shapeId="0">
      <text>
        <r>
          <rPr>
            <b/>
            <sz val="8"/>
            <color indexed="81"/>
            <rFont val="Tahoma"/>
          </rPr>
          <t>hwither:</t>
        </r>
        <r>
          <rPr>
            <sz val="8"/>
            <color indexed="81"/>
            <rFont val="Tahoma"/>
          </rPr>
          <t xml:space="preserve">
Expense was obtained from Basis Adjustment (ERMS report) rather than from Unify</t>
        </r>
      </text>
    </comment>
    <comment ref="H17" authorId="0" shapeId="0">
      <text>
        <r>
          <rPr>
            <b/>
            <sz val="8"/>
            <color indexed="81"/>
            <rFont val="Tahoma"/>
          </rPr>
          <t>hwither:</t>
        </r>
        <r>
          <rPr>
            <sz val="8"/>
            <color indexed="81"/>
            <rFont val="Tahoma"/>
          </rPr>
          <t xml:space="preserve">
From Basis Adjustment Report (ERMS report) instead of from Unify
(BAAR &gt; Unify) + intrazone expense of $303,079.  Also includes accrual transport expense estimate of $363,017.</t>
        </r>
      </text>
    </comment>
  </commentList>
</comments>
</file>

<file path=xl/comments3.xml><?xml version="1.0" encoding="utf-8"?>
<comments xmlns="http://schemas.openxmlformats.org/spreadsheetml/2006/main">
  <authors>
    <author>hwither</author>
  </authors>
  <commentList>
    <comment ref="H9" authorId="0" shapeId="0">
      <text>
        <r>
          <rPr>
            <b/>
            <sz val="8"/>
            <color indexed="81"/>
            <rFont val="Tahoma"/>
          </rPr>
          <t>hwither:</t>
        </r>
        <r>
          <rPr>
            <sz val="8"/>
            <color indexed="81"/>
            <rFont val="Tahoma"/>
          </rPr>
          <t xml:space="preserve">
From Basis Adjustment Report (ERMS report) instead of from Unify
(BAAR &gt; Unify) + intrazone expense of $303,079.  Also includes accrual transport expense estimate of $363,017.</t>
        </r>
      </text>
    </comment>
    <comment ref="H11" authorId="0" shapeId="0">
      <text>
        <r>
          <rPr>
            <b/>
            <sz val="8"/>
            <color indexed="81"/>
            <rFont val="Tahoma"/>
          </rPr>
          <t>hwither:</t>
        </r>
        <r>
          <rPr>
            <sz val="8"/>
            <color indexed="81"/>
            <rFont val="Tahoma"/>
          </rPr>
          <t xml:space="preserve">
According to D. Farmer, this $2,955 is the marketing desk's portion of HGPL commodity expense.  The balance of the expense should be borne by the asset group.</t>
        </r>
      </text>
    </comment>
    <comment ref="H15" authorId="0" shapeId="0">
      <text>
        <r>
          <rPr>
            <b/>
            <sz val="8"/>
            <color indexed="81"/>
            <rFont val="Tahoma"/>
          </rPr>
          <t>hwither:</t>
        </r>
        <r>
          <rPr>
            <sz val="8"/>
            <color indexed="81"/>
            <rFont val="Tahoma"/>
          </rPr>
          <t xml:space="preserve">
According to D. Farmer, Texas Marketing Desk pays only part of the total expense in Unify.  Asset group pays the balance.</t>
        </r>
      </text>
    </comment>
    <comment ref="H27" authorId="0" shapeId="0">
      <text>
        <r>
          <rPr>
            <b/>
            <sz val="8"/>
            <color indexed="81"/>
            <rFont val="Tahoma"/>
          </rPr>
          <t>hwither:</t>
        </r>
        <r>
          <rPr>
            <sz val="8"/>
            <color indexed="81"/>
            <rFont val="Tahoma"/>
          </rPr>
          <t xml:space="preserve">
Added $58,688 to expense for money to pay Transport (Ed Gottlob) for Entex Lufkin/Diboll residential volumes.</t>
        </r>
      </text>
    </comment>
  </commentList>
</comments>
</file>

<file path=xl/comments4.xml><?xml version="1.0" encoding="utf-8"?>
<comments xmlns="http://schemas.openxmlformats.org/spreadsheetml/2006/main">
  <authors>
    <author>hwither</author>
  </authors>
  <commentList>
    <comment ref="H9" authorId="0" shapeId="0">
      <text>
        <r>
          <rPr>
            <b/>
            <sz val="8"/>
            <color indexed="81"/>
            <rFont val="Tahoma"/>
          </rPr>
          <t>hwither:</t>
        </r>
        <r>
          <rPr>
            <sz val="8"/>
            <color indexed="81"/>
            <rFont val="Tahoma"/>
          </rPr>
          <t xml:space="preserve">
From Basis Adjustment Report (ERMS report) instead of from Unify
(BAAR &gt; Unify) + intrazone expense of $303,079.  Also includes accrual transport expense estimate of $363,017.</t>
        </r>
      </text>
    </comment>
    <comment ref="H11" authorId="0" shapeId="0">
      <text>
        <r>
          <rPr>
            <b/>
            <sz val="8"/>
            <color indexed="81"/>
            <rFont val="Tahoma"/>
          </rPr>
          <t>hwither:</t>
        </r>
        <r>
          <rPr>
            <sz val="8"/>
            <color indexed="81"/>
            <rFont val="Tahoma"/>
          </rPr>
          <t xml:space="preserve">
According to D. Farmer, this $2,955 is the marketing desk's portion of HGPL commodity expense.  The balance of the expense should be borne by the asset group.</t>
        </r>
      </text>
    </comment>
    <comment ref="H15" authorId="0" shapeId="0">
      <text>
        <r>
          <rPr>
            <b/>
            <sz val="8"/>
            <color indexed="81"/>
            <rFont val="Tahoma"/>
          </rPr>
          <t>hwither:</t>
        </r>
        <r>
          <rPr>
            <sz val="8"/>
            <color indexed="81"/>
            <rFont val="Tahoma"/>
          </rPr>
          <t xml:space="preserve">
According to D. Farmer, Texas Marketing Desk pays only part of the total expense in Unify.  Asset group pays the balance.</t>
        </r>
      </text>
    </comment>
    <comment ref="H27" authorId="0" shapeId="0">
      <text>
        <r>
          <rPr>
            <b/>
            <sz val="8"/>
            <color indexed="81"/>
            <rFont val="Tahoma"/>
          </rPr>
          <t>hwither:</t>
        </r>
        <r>
          <rPr>
            <sz val="8"/>
            <color indexed="81"/>
            <rFont val="Tahoma"/>
          </rPr>
          <t xml:space="preserve">
Added $58,688 to expense for money to pay Transport (Ed Gottlob) for Entex Lufkin/Diboll residential volumes.</t>
        </r>
      </text>
    </comment>
  </commentList>
</comments>
</file>

<file path=xl/comments5.xml><?xml version="1.0" encoding="utf-8"?>
<comments xmlns="http://schemas.openxmlformats.org/spreadsheetml/2006/main">
  <authors>
    <author>hwither</author>
  </authors>
  <commentList>
    <comment ref="H9" authorId="0" shapeId="0">
      <text>
        <r>
          <rPr>
            <b/>
            <sz val="8"/>
            <color indexed="81"/>
            <rFont val="Tahoma"/>
          </rPr>
          <t>hwither:</t>
        </r>
        <r>
          <rPr>
            <sz val="8"/>
            <color indexed="81"/>
            <rFont val="Tahoma"/>
          </rPr>
          <t xml:space="preserve">
From Basis Adjustment Report (ERMS report) instead of from Unify
(BAAR &gt; Unify) + intrazone expense of $303,079.  Also includes accrual transport expense estimate of $363,017.</t>
        </r>
      </text>
    </comment>
    <comment ref="H17" authorId="0" shapeId="0">
      <text>
        <r>
          <rPr>
            <b/>
            <sz val="8"/>
            <color indexed="81"/>
            <rFont val="Tahoma"/>
          </rPr>
          <t>hwither:</t>
        </r>
        <r>
          <rPr>
            <sz val="8"/>
            <color indexed="81"/>
            <rFont val="Tahoma"/>
          </rPr>
          <t xml:space="preserve">
According to D. Farmer, this $2,955 is the marketing desk's portion of HGPL commodity expense.  The balance of the expense should be borne by the asset group.</t>
        </r>
      </text>
    </comment>
    <comment ref="H21" authorId="0" shapeId="0">
      <text>
        <r>
          <rPr>
            <b/>
            <sz val="8"/>
            <color indexed="81"/>
            <rFont val="Tahoma"/>
          </rPr>
          <t>hwither:</t>
        </r>
        <r>
          <rPr>
            <sz val="8"/>
            <color indexed="81"/>
            <rFont val="Tahoma"/>
          </rPr>
          <t xml:space="preserve">
According to D. Farmer, Texas Marketing Desk pays only part of the total expense in Unify.  Asset group pays the balance.</t>
        </r>
      </text>
    </comment>
    <comment ref="H33" authorId="0" shapeId="0">
      <text>
        <r>
          <rPr>
            <b/>
            <sz val="8"/>
            <color indexed="81"/>
            <rFont val="Tahoma"/>
          </rPr>
          <t>hwither:</t>
        </r>
        <r>
          <rPr>
            <sz val="8"/>
            <color indexed="81"/>
            <rFont val="Tahoma"/>
          </rPr>
          <t xml:space="preserve">
Added $58,688 to expense for money to pay Transport (Ed Gottlob) for Entex Lufkin/Diboll residential volumes.</t>
        </r>
      </text>
    </comment>
  </commentList>
</comments>
</file>

<file path=xl/sharedStrings.xml><?xml version="1.0" encoding="utf-8"?>
<sst xmlns="http://schemas.openxmlformats.org/spreadsheetml/2006/main" count="657" uniqueCount="146">
  <si>
    <t>November 1998 Transport Expense Flash</t>
  </si>
  <si>
    <t>Texas Co. 78</t>
  </si>
  <si>
    <t>Texas Co. 16</t>
  </si>
  <si>
    <t>Comments</t>
  </si>
  <si>
    <t>Long term deal commodity expense</t>
  </si>
  <si>
    <t>payable to Black Marlin (016-09135-02-005)</t>
  </si>
  <si>
    <t>Waha Co. 16</t>
  </si>
  <si>
    <t>payable to Black Marlin (016-09135-02-006)</t>
  </si>
  <si>
    <t>Totals</t>
  </si>
  <si>
    <t>Pipe</t>
  </si>
  <si>
    <t>Usage Tickets</t>
  </si>
  <si>
    <t>Synergi-3rd Day</t>
  </si>
  <si>
    <t>Black Marlin</t>
  </si>
  <si>
    <t>Texas</t>
  </si>
  <si>
    <t>Variance</t>
  </si>
  <si>
    <t>Oasis Pipeline</t>
  </si>
  <si>
    <t>Waha</t>
  </si>
  <si>
    <t>PG&amp;E Valero</t>
  </si>
  <si>
    <t>November 1998 Transport Expense Variance</t>
  </si>
  <si>
    <t>Total</t>
  </si>
  <si>
    <t>Total Variance</t>
  </si>
  <si>
    <t>payable to Oasis Pipeline (016-65890-02-022/27)</t>
  </si>
  <si>
    <t>payable to PG&amp;E/Valero (016-66947-02-004/10)</t>
  </si>
  <si>
    <t xml:space="preserve">Intrazone Transport </t>
  </si>
  <si>
    <t>Black Marlin Variance</t>
  </si>
  <si>
    <t>Oasis Variance</t>
  </si>
  <si>
    <t>-</t>
  </si>
  <si>
    <t>PG&amp;E/Valero</t>
  </si>
  <si>
    <t>Commodity Expenses</t>
  </si>
  <si>
    <t>Demand Charges</t>
  </si>
  <si>
    <t>payable to Oasis Pipeline (016-65890-02-027)</t>
  </si>
  <si>
    <t>*Synthetic Storage</t>
  </si>
  <si>
    <t>Intra-zone transport expense</t>
  </si>
  <si>
    <t>December 1998 Transport Expense Flash</t>
  </si>
  <si>
    <t>payable to Lone Star Gas Co. (016-53870-02-003)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</si>
  <si>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</si>
  <si>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payable to PG&amp;E/Valero (016-66947-02-002/04/10/12)</t>
  </si>
  <si>
    <t>Desk Totals</t>
  </si>
  <si>
    <t>payable to Centana (016-15032-02-004/005)</t>
  </si>
  <si>
    <t>January 1998 Transport Expense Flash</t>
  </si>
  <si>
    <t>payable to Pan Grande Pipeline (078-67235-14-001)</t>
  </si>
  <si>
    <t>payable to Black Marlin (016-09135-02-005/006)</t>
  </si>
  <si>
    <t>payable to Amoco Gas Company (012-87103-02-002)</t>
  </si>
  <si>
    <t>payable to Channel Industries</t>
  </si>
  <si>
    <t>payable to Tejas Gas Pipeline</t>
  </si>
  <si>
    <t>Centana Storage Demand Charge</t>
  </si>
  <si>
    <t>Entex Demand Charge</t>
  </si>
  <si>
    <t>February 1999 Transport Expense Flash</t>
  </si>
  <si>
    <t xml:space="preserve">***booked as an annuity and is located in financial price </t>
  </si>
  <si>
    <t>March 1999 Transport Expense Flash</t>
  </si>
  <si>
    <t>payable to Pan Grande Pipeline 96019628</t>
  </si>
  <si>
    <t>payable to Black Marlin - 96006607/8</t>
  </si>
  <si>
    <t>payable to Centana- 96018371</t>
  </si>
  <si>
    <t>payable to Oasis Pipeline- 96015445</t>
  </si>
  <si>
    <t>payable to PG&amp;E/Valero 96006479/96006482/96009903/96011842/96016347</t>
  </si>
  <si>
    <t>payable to Channel Industries-96017837</t>
  </si>
  <si>
    <t>Entex Management Fee to Storage</t>
  </si>
  <si>
    <t>April 1999 Transport Expense Flash</t>
  </si>
  <si>
    <t>payable to Black Marlin/NNGB - 96008034</t>
  </si>
  <si>
    <t>May 1999 Transport Expense Flash</t>
  </si>
  <si>
    <t>payable to Lone Star</t>
  </si>
  <si>
    <t>payable to Black Marlin</t>
  </si>
  <si>
    <t>payable to Northern Natural Gas</t>
  </si>
  <si>
    <t>*Top level entry in P/L</t>
  </si>
  <si>
    <t>June 1999 Transport Expense Flash</t>
  </si>
  <si>
    <t>payable to Oasis Pipeline- 96015445/96016667/96019481/96019482</t>
  </si>
  <si>
    <t>payable to PG&amp;E/Valero 96006479/96006482/96009903/96016601</t>
  </si>
  <si>
    <t>payable to Northern Natural Gas - 96020553</t>
  </si>
  <si>
    <t>payable to Black Marlin - Offshore - 96006608</t>
  </si>
  <si>
    <t>Centana Storage Demand Charge - 96019236</t>
  </si>
  <si>
    <t>Tennessee/800 to HPL-Sabine Demand Charge - payable to East Desk</t>
  </si>
  <si>
    <t>DEMAND CHARGE NOTES:</t>
  </si>
  <si>
    <t>$15,000 demand charge is in line 25 of OA Flash Page</t>
  </si>
  <si>
    <t>$93,300 demand charge is in line 36 of OA Flash Page</t>
  </si>
  <si>
    <t>Intrazone</t>
  </si>
  <si>
    <t>Accrual</t>
  </si>
  <si>
    <t>Interzone</t>
  </si>
  <si>
    <t>ISSUES:</t>
  </si>
  <si>
    <t>CPR estimate does not tie with Unify actuals as of 8/2/99</t>
  </si>
  <si>
    <t>PRELIMINARY July 1999 Transport Expense Flash</t>
  </si>
  <si>
    <t>NOTE:</t>
  </si>
  <si>
    <t>Because Unify does not tie with CPR, and because Unify does not seem to have flashed all pipelines, we used CPR tickets to flash</t>
  </si>
  <si>
    <t>Long term deal commodity expense on HPL</t>
  </si>
  <si>
    <t>Payable To Pipeline</t>
  </si>
  <si>
    <t>Contract Numbers</t>
  </si>
  <si>
    <t xml:space="preserve">Black Marlin </t>
  </si>
  <si>
    <t xml:space="preserve">Channel Industries Gas Co. </t>
  </si>
  <si>
    <t>Dow Pipeline Co</t>
  </si>
  <si>
    <t xml:space="preserve">Gulf Coast Pipeline Company </t>
  </si>
  <si>
    <t>Gulf Energy Pipeline, LLC</t>
  </si>
  <si>
    <t>Company</t>
  </si>
  <si>
    <t>Company Number</t>
  </si>
  <si>
    <t>HPLC</t>
  </si>
  <si>
    <t>Humble Gas Pipeline Company</t>
  </si>
  <si>
    <t>King Ranch Gas Plant</t>
  </si>
  <si>
    <t>MidCon Texas Pipeline</t>
  </si>
  <si>
    <t>Southland Energy Corporation</t>
  </si>
  <si>
    <t>Tejas Gas Operating, LLC</t>
  </si>
  <si>
    <t>Unit Gas Transmission Company</t>
  </si>
  <si>
    <t>ECT/Texas</t>
  </si>
  <si>
    <t>Northern Natural Gas/Black Marlin</t>
  </si>
  <si>
    <t>Oasis Pipe Line Co.</t>
  </si>
  <si>
    <t>96015445/ 96016667/ 96019481/ 96019482</t>
  </si>
  <si>
    <t>Pan Grande Pipeline, LLC</t>
  </si>
  <si>
    <t>PG&amp;E Texas Pipeline, L.P.</t>
  </si>
  <si>
    <t>96006479/ 96006482/ 96009903/ 96011842</t>
  </si>
  <si>
    <t>96016347/ 96016601</t>
  </si>
  <si>
    <t>96013400/ 96013404</t>
  </si>
  <si>
    <t>96006421/ 96006950/ 96007179</t>
  </si>
  <si>
    <t>96006655/ 96017259</t>
  </si>
  <si>
    <t>not included in this estimate - separate</t>
  </si>
  <si>
    <t>Tejas Gas Pipeline, LP</t>
  </si>
  <si>
    <t>Dow Pipeline Co.</t>
  </si>
  <si>
    <t>Houston Pipeline Company</t>
  </si>
  <si>
    <t>96007846 96007849</t>
  </si>
  <si>
    <t>August 1999 Transport Expense Flash</t>
  </si>
  <si>
    <t>September 1999 Transport Expense Flash</t>
  </si>
  <si>
    <t>Unit Gas Transmission</t>
  </si>
  <si>
    <t>96007846/ 96007849</t>
  </si>
  <si>
    <t>96021987/ 96021988</t>
  </si>
  <si>
    <t>East Texas Gas Systems</t>
  </si>
  <si>
    <t>EastTrans Limited Partnership</t>
  </si>
  <si>
    <t>Accrual Expense</t>
  </si>
  <si>
    <t>not included in this flash</t>
  </si>
  <si>
    <t>Boxed items show total expense that should show up on HPLC Transport Revenue - HPLR/ECT line</t>
  </si>
  <si>
    <t>Data Source</t>
  </si>
  <si>
    <t>CPR (Basis Adj) Report</t>
  </si>
  <si>
    <t xml:space="preserve">    + estimated intrazone expense</t>
  </si>
  <si>
    <t>Unify Expense Report - Settlements</t>
  </si>
  <si>
    <t>96015445/ 96016667</t>
  </si>
  <si>
    <t>96006479/ 96009903/ 96011842</t>
  </si>
  <si>
    <t>Humble Gas Pipeline</t>
  </si>
  <si>
    <t>MidCon Texas Pipeline Corp.</t>
  </si>
  <si>
    <t>November 1999 Transport Expense Flash</t>
  </si>
  <si>
    <t>December 1999 Transport Expense Flash</t>
  </si>
  <si>
    <t>Flashed but needs to be part of manual entry</t>
  </si>
  <si>
    <t>Blue Dolphin</t>
  </si>
  <si>
    <t>Coastal States Gas Transmission</t>
  </si>
  <si>
    <t>Florida Gas Transmission</t>
  </si>
  <si>
    <t>CPR Report</t>
  </si>
  <si>
    <t xml:space="preserve"> </t>
  </si>
  <si>
    <t>February 2000 Transport Expense Flash</t>
  </si>
  <si>
    <t>January 2000 Transport Expense Flash</t>
  </si>
  <si>
    <t>Gulf Energy Pipeline</t>
  </si>
  <si>
    <t>CPR (Basis Adj) Report -includes  $179,405 for Entex</t>
  </si>
  <si>
    <t>CPR (Basis Adj) Report - Includes Accrual expense and estimated intra-zone transport expense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</si>
</sst>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&quot;$&quot;* #,##0_);_(&quot;$&quot;* \(#,##0\);_(&quot;$&quot;* &quot;-&quot;??_);_(@_)"/>
    <numFmt numFmtId="167" formatCode="_(* #,##0_);_(* \(#,##0\);_(* &quot;-&quot;??_);_(@_)"/>
    <numFmt numFmtId="170" formatCode="&quot;$&quot;#,##0"/>
    <numFmt numFmtId="172" formatCode="#,##0.000000000000_);[Red]\(#,##0.000000000000\)"/>
  </numFmts>
  <fonts count="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sz val="8"/>
      <color indexed="81"/>
      <name val="Tahoma"/>
    </font>
    <font>
      <b/>
      <sz val="8"/>
      <color indexed="81"/>
      <name val="Tahoma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57">
    <xf numFmtId="0" fontId="0" fillId="0" borderId="0" xfId="0"/>
    <xf numFmtId="0" fontId="2" fillId="0" borderId="0" xfId="0" applyFont="1"/>
    <xf numFmtId="0" fontId="2" fillId="0" borderId="1" xfId="0" applyFont="1" applyBorder="1"/>
    <xf numFmtId="0" fontId="0" fillId="0" borderId="1" xfId="0" applyBorder="1"/>
    <xf numFmtId="44" fontId="0" fillId="0" borderId="0" xfId="2" applyFont="1"/>
    <xf numFmtId="165" fontId="0" fillId="0" borderId="0" xfId="2" applyNumberFormat="1" applyFont="1"/>
    <xf numFmtId="165" fontId="0" fillId="0" borderId="0" xfId="0" applyNumberFormat="1"/>
    <xf numFmtId="0" fontId="0" fillId="0" borderId="0" xfId="0" applyAlignment="1">
      <alignment horizontal="right"/>
    </xf>
    <xf numFmtId="0" fontId="2" fillId="0" borderId="0" xfId="0" applyFont="1" applyAlignment="1">
      <alignment horizontal="center"/>
    </xf>
    <xf numFmtId="41" fontId="0" fillId="0" borderId="0" xfId="1" applyNumberFormat="1" applyFont="1"/>
    <xf numFmtId="41" fontId="0" fillId="0" borderId="1" xfId="1" applyNumberFormat="1" applyFont="1" applyBorder="1"/>
    <xf numFmtId="41" fontId="0" fillId="0" borderId="0" xfId="0" applyNumberFormat="1"/>
    <xf numFmtId="41" fontId="0" fillId="0" borderId="0" xfId="1" applyNumberFormat="1" applyFont="1" applyBorder="1"/>
    <xf numFmtId="41" fontId="2" fillId="0" borderId="0" xfId="1" applyNumberFormat="1" applyFont="1"/>
    <xf numFmtId="41" fontId="2" fillId="0" borderId="0" xfId="0" applyNumberFormat="1" applyFont="1"/>
    <xf numFmtId="41" fontId="2" fillId="2" borderId="2" xfId="0" applyNumberFormat="1" applyFont="1" applyFill="1" applyBorder="1"/>
    <xf numFmtId="41" fontId="2" fillId="0" borderId="0" xfId="1" applyNumberFormat="1" applyFont="1" applyBorder="1"/>
    <xf numFmtId="41" fontId="0" fillId="0" borderId="2" xfId="1" applyNumberFormat="1" applyFont="1" applyBorder="1"/>
    <xf numFmtId="41" fontId="0" fillId="0" borderId="2" xfId="0" applyNumberFormat="1" applyBorder="1"/>
    <xf numFmtId="41" fontId="0" fillId="0" borderId="0" xfId="1" applyNumberFormat="1" applyFont="1" applyAlignment="1">
      <alignment horizontal="center"/>
    </xf>
    <xf numFmtId="41" fontId="0" fillId="0" borderId="1" xfId="1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165" fontId="1" fillId="0" borderId="0" xfId="2" applyNumberFormat="1"/>
    <xf numFmtId="165" fontId="1" fillId="0" borderId="0" xfId="2" applyNumberFormat="1" applyBorder="1"/>
    <xf numFmtId="165" fontId="1" fillId="0" borderId="1" xfId="2" applyNumberFormat="1" applyBorder="1"/>
    <xf numFmtId="165" fontId="2" fillId="0" borderId="0" xfId="0" applyNumberFormat="1" applyFont="1"/>
    <xf numFmtId="167" fontId="1" fillId="0" borderId="0" xfId="2" applyNumberFormat="1"/>
    <xf numFmtId="0" fontId="2" fillId="0" borderId="0" xfId="0" applyFont="1" applyBorder="1"/>
    <xf numFmtId="0" fontId="2" fillId="0" borderId="1" xfId="0" applyFont="1" applyBorder="1" applyAlignment="1">
      <alignment horizontal="center" wrapText="1"/>
    </xf>
    <xf numFmtId="0" fontId="0" fillId="0" borderId="0" xfId="0" applyBorder="1"/>
    <xf numFmtId="165" fontId="1" fillId="3" borderId="0" xfId="2" applyNumberFormat="1" applyFill="1"/>
    <xf numFmtId="165" fontId="1" fillId="3" borderId="0" xfId="2" applyNumberFormat="1" applyFill="1" applyBorder="1"/>
    <xf numFmtId="165" fontId="2" fillId="3" borderId="0" xfId="0" applyNumberFormat="1" applyFont="1" applyFill="1"/>
    <xf numFmtId="165" fontId="1" fillId="0" borderId="0" xfId="2" applyNumberFormat="1" applyFill="1" applyBorder="1"/>
    <xf numFmtId="167" fontId="0" fillId="0" borderId="0" xfId="0" applyNumberFormat="1"/>
    <xf numFmtId="0" fontId="0" fillId="0" borderId="0" xfId="0" applyAlignment="1">
      <alignment horizontal="center"/>
    </xf>
    <xf numFmtId="0" fontId="2" fillId="0" borderId="1" xfId="0" applyFont="1" applyBorder="1" applyAlignment="1">
      <alignment wrapText="1"/>
    </xf>
    <xf numFmtId="167" fontId="1" fillId="3" borderId="0" xfId="2" applyNumberFormat="1" applyFill="1"/>
    <xf numFmtId="170" fontId="0" fillId="0" borderId="0" xfId="0" applyNumberFormat="1"/>
    <xf numFmtId="165" fontId="2" fillId="0" borderId="0" xfId="0" applyNumberFormat="1" applyFont="1" applyFill="1"/>
    <xf numFmtId="165" fontId="1" fillId="3" borderId="1" xfId="2" applyNumberFormat="1" applyFill="1" applyBorder="1"/>
    <xf numFmtId="165" fontId="1" fillId="0" borderId="0" xfId="2" applyNumberFormat="1" applyFont="1"/>
    <xf numFmtId="172" fontId="0" fillId="0" borderId="0" xfId="0" applyNumberFormat="1"/>
    <xf numFmtId="0" fontId="0" fillId="0" borderId="3" xfId="0" applyBorder="1"/>
    <xf numFmtId="0" fontId="0" fillId="0" borderId="4" xfId="0" applyBorder="1"/>
    <xf numFmtId="165" fontId="1" fillId="3" borderId="4" xfId="2" applyNumberFormat="1" applyFill="1" applyBorder="1"/>
    <xf numFmtId="165" fontId="1" fillId="0" borderId="4" xfId="2" applyNumberFormat="1" applyBorder="1"/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0" xfId="0" applyBorder="1" applyAlignment="1">
      <alignment horizontal="center"/>
    </xf>
    <xf numFmtId="0" fontId="0" fillId="0" borderId="0" xfId="0" applyAlignment="1">
      <alignment horizontal="left"/>
    </xf>
    <xf numFmtId="165" fontId="1" fillId="3" borderId="4" xfId="2" applyNumberFormat="1" applyFont="1" applyFill="1" applyBorder="1"/>
    <xf numFmtId="165" fontId="1" fillId="3" borderId="0" xfId="2" applyNumberFormat="1" applyFont="1" applyFill="1" applyBorder="1"/>
    <xf numFmtId="165" fontId="1" fillId="0" borderId="0" xfId="2" applyNumberFormat="1" applyFont="1" applyFill="1" applyBorder="1"/>
    <xf numFmtId="0" fontId="3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workbookViewId="0">
      <selection sqref="A1:M20"/>
    </sheetView>
  </sheetViews>
  <sheetFormatPr defaultRowHeight="12.75" x14ac:dyDescent="0.2"/>
  <cols>
    <col min="4" max="4" width="11.28515625" bestFit="1" customWidth="1"/>
    <col min="5" max="5" width="10.42578125" customWidth="1"/>
    <col min="7" max="7" width="9.7109375" bestFit="1" customWidth="1"/>
  </cols>
  <sheetData>
    <row r="1" spans="1:13" ht="15.75" x14ac:dyDescent="0.25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</row>
    <row r="3" spans="1:13" x14ac:dyDescent="0.2">
      <c r="D3" s="2" t="s">
        <v>28</v>
      </c>
      <c r="E3" s="2"/>
      <c r="G3" s="55" t="s">
        <v>29</v>
      </c>
      <c r="H3" s="55"/>
      <c r="J3" s="2" t="s">
        <v>3</v>
      </c>
      <c r="K3" s="3"/>
      <c r="L3" s="3"/>
      <c r="M3" s="3"/>
    </row>
    <row r="4" spans="1:13" x14ac:dyDescent="0.2">
      <c r="D4" s="5"/>
      <c r="E4" s="5"/>
      <c r="F4" s="5"/>
      <c r="G4" s="5"/>
      <c r="H4" s="4"/>
      <c r="J4" s="1"/>
    </row>
    <row r="5" spans="1:13" x14ac:dyDescent="0.2">
      <c r="A5" t="s">
        <v>1</v>
      </c>
      <c r="D5" s="5">
        <f>1326093-D7-D11-D13</f>
        <v>1280803</v>
      </c>
      <c r="E5" s="5"/>
      <c r="F5" s="5"/>
      <c r="G5" s="5"/>
      <c r="H5" s="4"/>
      <c r="J5" t="s">
        <v>4</v>
      </c>
    </row>
    <row r="6" spans="1:13" x14ac:dyDescent="0.2">
      <c r="D6" s="5"/>
      <c r="E6" s="5"/>
      <c r="F6" s="5"/>
      <c r="G6" s="5"/>
      <c r="H6" s="4"/>
    </row>
    <row r="7" spans="1:13" x14ac:dyDescent="0.2">
      <c r="A7" t="s">
        <v>2</v>
      </c>
      <c r="D7" s="5">
        <v>1226</v>
      </c>
      <c r="E7" s="5"/>
      <c r="F7" s="5"/>
      <c r="G7" s="5"/>
      <c r="H7" s="4"/>
      <c r="J7" t="s">
        <v>5</v>
      </c>
    </row>
    <row r="8" spans="1:13" x14ac:dyDescent="0.2">
      <c r="D8" s="5"/>
      <c r="E8" s="5"/>
      <c r="F8" s="5"/>
      <c r="G8" s="5"/>
      <c r="H8" s="4"/>
    </row>
    <row r="9" spans="1:13" x14ac:dyDescent="0.2">
      <c r="A9" t="s">
        <v>2</v>
      </c>
      <c r="D9" s="5">
        <v>0</v>
      </c>
      <c r="E9" s="5"/>
      <c r="F9" s="5"/>
      <c r="G9" s="5">
        <v>190800</v>
      </c>
      <c r="H9" s="4"/>
      <c r="J9" t="s">
        <v>7</v>
      </c>
    </row>
    <row r="10" spans="1:13" x14ac:dyDescent="0.2">
      <c r="D10" s="5"/>
      <c r="E10" s="5"/>
      <c r="F10" s="5"/>
      <c r="G10" s="5"/>
      <c r="H10" s="4"/>
    </row>
    <row r="11" spans="1:13" x14ac:dyDescent="0.2">
      <c r="A11" t="s">
        <v>2</v>
      </c>
      <c r="D11" s="5">
        <v>43572</v>
      </c>
      <c r="E11" s="5"/>
      <c r="F11" s="5"/>
      <c r="G11" s="5"/>
      <c r="H11" s="4"/>
      <c r="J11" t="s">
        <v>21</v>
      </c>
    </row>
    <row r="12" spans="1:13" x14ac:dyDescent="0.2">
      <c r="D12" s="5"/>
      <c r="E12" s="5"/>
      <c r="F12" s="5"/>
      <c r="G12" s="5"/>
      <c r="H12" s="4"/>
    </row>
    <row r="13" spans="1:13" x14ac:dyDescent="0.2">
      <c r="A13" t="s">
        <v>2</v>
      </c>
      <c r="D13" s="5">
        <v>492</v>
      </c>
      <c r="E13" s="5"/>
      <c r="F13" s="5"/>
      <c r="G13" s="5"/>
      <c r="H13" s="4"/>
      <c r="J13" t="s">
        <v>22</v>
      </c>
    </row>
    <row r="14" spans="1:13" x14ac:dyDescent="0.2">
      <c r="D14" s="5"/>
      <c r="E14" s="5"/>
      <c r="F14" s="5"/>
      <c r="G14" s="5"/>
      <c r="H14" s="4"/>
    </row>
    <row r="15" spans="1:13" x14ac:dyDescent="0.2">
      <c r="A15" t="s">
        <v>6</v>
      </c>
      <c r="D15" s="5">
        <v>7490</v>
      </c>
      <c r="E15" s="5"/>
      <c r="F15" s="5"/>
      <c r="G15" s="5"/>
      <c r="H15" s="4"/>
      <c r="J15" t="s">
        <v>21</v>
      </c>
    </row>
    <row r="16" spans="1:13" x14ac:dyDescent="0.2">
      <c r="D16" s="5"/>
      <c r="E16" s="5"/>
      <c r="F16" s="5"/>
      <c r="G16" s="5"/>
      <c r="H16" s="4"/>
    </row>
    <row r="17" spans="1:10" x14ac:dyDescent="0.2">
      <c r="A17" t="s">
        <v>6</v>
      </c>
      <c r="D17" s="5">
        <v>90828</v>
      </c>
      <c r="E17" s="5"/>
      <c r="F17" s="5"/>
      <c r="G17" s="5"/>
      <c r="H17" s="4"/>
      <c r="J17" t="s">
        <v>22</v>
      </c>
    </row>
    <row r="18" spans="1:10" x14ac:dyDescent="0.2">
      <c r="D18" s="3"/>
      <c r="G18" s="3"/>
    </row>
    <row r="19" spans="1:10" x14ac:dyDescent="0.2">
      <c r="A19" t="s">
        <v>8</v>
      </c>
      <c r="D19" s="6">
        <f>SUM(D5:D18)</f>
        <v>1424411</v>
      </c>
      <c r="G19" s="6">
        <f>SUM(G5:G18)</f>
        <v>190800</v>
      </c>
    </row>
  </sheetData>
  <mergeCells count="2">
    <mergeCell ref="A1:M1"/>
    <mergeCell ref="G3:H3"/>
  </mergeCells>
  <pageMargins left="0.75" right="0.75" top="1" bottom="1" header="0.5" footer="0.5"/>
  <pageSetup orientation="portrait" verticalDpi="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98"/>
  <sheetViews>
    <sheetView topLeftCell="C1" workbookViewId="0">
      <selection activeCell="D6" sqref="D6"/>
    </sheetView>
  </sheetViews>
  <sheetFormatPr defaultRowHeight="12.75" x14ac:dyDescent="0.2"/>
  <cols>
    <col min="1" max="1" width="9.7109375" customWidth="1"/>
    <col min="2" max="2" width="9.42578125" customWidth="1"/>
    <col min="3" max="3" width="3.7109375" customWidth="1"/>
    <col min="4" max="4" width="12" customWidth="1"/>
    <col min="5" max="5" width="4" customWidth="1"/>
    <col min="6" max="6" width="9.7109375" bestFit="1" customWidth="1"/>
    <col min="7" max="7" width="4.42578125" customWidth="1"/>
    <col min="8" max="8" width="40.5703125" customWidth="1"/>
    <col min="9" max="9" width="40.140625" customWidth="1"/>
    <col min="11" max="11" width="10.28515625" bestFit="1" customWidth="1"/>
  </cols>
  <sheetData>
    <row r="1" spans="1:15" ht="15.75" x14ac:dyDescent="0.25">
      <c r="A1" s="54" t="s">
        <v>79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</row>
    <row r="2" spans="1:15" ht="15.75" x14ac:dyDescent="0.25">
      <c r="A2" s="21"/>
      <c r="B2" s="21"/>
      <c r="C2" s="21"/>
      <c r="D2" s="21"/>
      <c r="E2" s="21"/>
      <c r="F2" s="21"/>
      <c r="G2" s="21"/>
      <c r="H2" s="21"/>
      <c r="I2" s="21"/>
      <c r="J2" s="21"/>
    </row>
    <row r="3" spans="1:15" ht="38.25" x14ac:dyDescent="0.2">
      <c r="A3" s="2" t="s">
        <v>90</v>
      </c>
      <c r="B3" s="36" t="s">
        <v>91</v>
      </c>
      <c r="D3" s="28" t="s">
        <v>28</v>
      </c>
      <c r="E3" s="27"/>
      <c r="F3" s="28" t="s">
        <v>29</v>
      </c>
      <c r="H3" s="2" t="s">
        <v>83</v>
      </c>
      <c r="I3" s="2" t="s">
        <v>84</v>
      </c>
      <c r="J3" s="29"/>
      <c r="K3" s="29"/>
      <c r="L3" s="29"/>
    </row>
    <row r="4" spans="1:15" x14ac:dyDescent="0.2">
      <c r="D4" s="22"/>
      <c r="E4" s="22"/>
      <c r="F4" s="22"/>
      <c r="H4" s="1"/>
      <c r="I4" s="8"/>
    </row>
    <row r="5" spans="1:15" x14ac:dyDescent="0.2">
      <c r="A5" t="s">
        <v>92</v>
      </c>
      <c r="B5">
        <v>12</v>
      </c>
      <c r="D5" s="37">
        <f>+D43-SUM(D7:D40)-K6</f>
        <v>826465.27</v>
      </c>
      <c r="E5" s="22"/>
      <c r="F5" s="22"/>
      <c r="H5" t="s">
        <v>82</v>
      </c>
      <c r="I5" s="35"/>
      <c r="J5" t="s">
        <v>74</v>
      </c>
      <c r="K5">
        <v>300000</v>
      </c>
    </row>
    <row r="6" spans="1:15" x14ac:dyDescent="0.2">
      <c r="D6" s="22"/>
      <c r="E6" s="22"/>
      <c r="F6" s="22"/>
      <c r="I6" s="35"/>
      <c r="J6" t="s">
        <v>75</v>
      </c>
      <c r="K6">
        <v>200000</v>
      </c>
    </row>
    <row r="7" spans="1:15" x14ac:dyDescent="0.2">
      <c r="A7" t="s">
        <v>92</v>
      </c>
      <c r="B7">
        <v>12</v>
      </c>
      <c r="D7" s="30">
        <v>12182.32</v>
      </c>
      <c r="E7" s="22"/>
      <c r="F7" s="22"/>
      <c r="H7" t="s">
        <v>85</v>
      </c>
      <c r="I7" s="35">
        <v>96022051</v>
      </c>
      <c r="J7" t="s">
        <v>76</v>
      </c>
      <c r="K7" s="34">
        <f>+D5-K5-K6</f>
        <v>326465.27</v>
      </c>
    </row>
    <row r="8" spans="1:15" x14ac:dyDescent="0.2">
      <c r="D8" s="22"/>
      <c r="E8" s="22"/>
      <c r="F8" s="22"/>
      <c r="I8" s="35"/>
    </row>
    <row r="9" spans="1:15" x14ac:dyDescent="0.2">
      <c r="A9" t="s">
        <v>92</v>
      </c>
      <c r="B9">
        <v>12</v>
      </c>
      <c r="D9" s="30">
        <v>7527.59</v>
      </c>
      <c r="E9" s="22"/>
      <c r="F9" s="22"/>
      <c r="H9" t="s">
        <v>86</v>
      </c>
      <c r="I9" s="35" t="s">
        <v>109</v>
      </c>
    </row>
    <row r="10" spans="1:15" x14ac:dyDescent="0.2">
      <c r="D10" s="22"/>
      <c r="E10" s="22"/>
      <c r="F10" s="22"/>
      <c r="I10" s="35"/>
    </row>
    <row r="11" spans="1:15" x14ac:dyDescent="0.2">
      <c r="A11" t="s">
        <v>92</v>
      </c>
      <c r="B11">
        <v>12</v>
      </c>
      <c r="D11" s="31">
        <v>762.29</v>
      </c>
      <c r="E11" s="22"/>
      <c r="F11" s="22"/>
      <c r="H11" t="s">
        <v>87</v>
      </c>
      <c r="I11" s="35">
        <v>96006998</v>
      </c>
    </row>
    <row r="12" spans="1:15" x14ac:dyDescent="0.2">
      <c r="D12" s="23"/>
      <c r="E12" s="22"/>
      <c r="F12" s="22"/>
      <c r="I12" s="35"/>
    </row>
    <row r="13" spans="1:15" x14ac:dyDescent="0.2">
      <c r="A13" t="s">
        <v>92</v>
      </c>
      <c r="B13">
        <v>12</v>
      </c>
      <c r="D13" s="30">
        <v>4063.1</v>
      </c>
      <c r="E13" s="22"/>
      <c r="F13" s="22"/>
      <c r="H13" t="s">
        <v>88</v>
      </c>
      <c r="I13" s="35">
        <v>96008709</v>
      </c>
    </row>
    <row r="14" spans="1:15" x14ac:dyDescent="0.2">
      <c r="D14" s="23"/>
      <c r="E14" s="22"/>
      <c r="F14" s="22"/>
      <c r="I14" s="35"/>
    </row>
    <row r="15" spans="1:15" x14ac:dyDescent="0.2">
      <c r="A15" t="s">
        <v>92</v>
      </c>
      <c r="B15">
        <v>12</v>
      </c>
      <c r="D15" s="31">
        <v>170267.51</v>
      </c>
      <c r="E15" s="22"/>
      <c r="F15" s="22"/>
      <c r="H15" t="s">
        <v>89</v>
      </c>
      <c r="I15" s="35" t="s">
        <v>108</v>
      </c>
    </row>
    <row r="16" spans="1:15" x14ac:dyDescent="0.2">
      <c r="D16" s="22"/>
      <c r="E16" s="22"/>
      <c r="F16" s="22"/>
      <c r="I16" s="35"/>
    </row>
    <row r="17" spans="1:9" x14ac:dyDescent="0.2">
      <c r="A17" t="s">
        <v>92</v>
      </c>
      <c r="B17">
        <v>12</v>
      </c>
      <c r="D17" s="30">
        <v>16918.64</v>
      </c>
      <c r="E17" s="22"/>
      <c r="F17" s="22"/>
      <c r="H17" t="s">
        <v>93</v>
      </c>
      <c r="I17" s="35" t="s">
        <v>107</v>
      </c>
    </row>
    <row r="18" spans="1:9" x14ac:dyDescent="0.2">
      <c r="D18" s="22"/>
      <c r="E18" s="22"/>
      <c r="F18" s="22"/>
      <c r="I18" s="35"/>
    </row>
    <row r="19" spans="1:9" x14ac:dyDescent="0.2">
      <c r="A19" t="s">
        <v>92</v>
      </c>
      <c r="B19">
        <v>12</v>
      </c>
      <c r="D19" s="30">
        <v>0</v>
      </c>
      <c r="E19" s="22"/>
      <c r="F19" s="22"/>
      <c r="H19" t="s">
        <v>94</v>
      </c>
      <c r="I19" s="35">
        <v>96016603</v>
      </c>
    </row>
    <row r="20" spans="1:9" x14ac:dyDescent="0.2">
      <c r="D20" s="22"/>
      <c r="E20" s="22"/>
      <c r="F20" s="22"/>
      <c r="I20" s="35"/>
    </row>
    <row r="21" spans="1:9" x14ac:dyDescent="0.2">
      <c r="A21" t="s">
        <v>92</v>
      </c>
      <c r="B21">
        <v>12</v>
      </c>
      <c r="D21" s="30">
        <v>389.52</v>
      </c>
      <c r="E21" s="22"/>
      <c r="F21" s="22"/>
      <c r="H21" t="s">
        <v>95</v>
      </c>
      <c r="I21" s="35">
        <v>96006770</v>
      </c>
    </row>
    <row r="22" spans="1:9" x14ac:dyDescent="0.2">
      <c r="D22" s="22"/>
      <c r="E22" s="22"/>
      <c r="F22" s="22"/>
      <c r="I22" s="35"/>
    </row>
    <row r="23" spans="1:9" x14ac:dyDescent="0.2">
      <c r="A23" t="s">
        <v>92</v>
      </c>
      <c r="B23">
        <v>12</v>
      </c>
      <c r="D23" s="31">
        <v>15506.82</v>
      </c>
      <c r="E23" s="22"/>
      <c r="F23" s="22"/>
      <c r="H23" t="s">
        <v>96</v>
      </c>
      <c r="I23" s="35">
        <v>96008703</v>
      </c>
    </row>
    <row r="24" spans="1:9" x14ac:dyDescent="0.2">
      <c r="D24" s="23"/>
      <c r="E24" s="22"/>
      <c r="F24" s="22"/>
      <c r="I24" s="35"/>
    </row>
    <row r="25" spans="1:9" x14ac:dyDescent="0.2">
      <c r="A25" t="s">
        <v>92</v>
      </c>
      <c r="B25">
        <v>12</v>
      </c>
      <c r="D25" s="31">
        <v>1738.39</v>
      </c>
      <c r="E25" s="22"/>
      <c r="F25" s="22"/>
      <c r="H25" t="s">
        <v>97</v>
      </c>
      <c r="I25" s="35">
        <v>96006817</v>
      </c>
    </row>
    <row r="26" spans="1:9" x14ac:dyDescent="0.2">
      <c r="D26" s="23"/>
      <c r="E26" s="22"/>
      <c r="F26" s="22"/>
      <c r="I26" s="35"/>
    </row>
    <row r="27" spans="1:9" x14ac:dyDescent="0.2">
      <c r="A27" t="s">
        <v>92</v>
      </c>
      <c r="B27">
        <v>12</v>
      </c>
      <c r="D27" s="31">
        <v>10151.879999999999</v>
      </c>
      <c r="E27" s="22"/>
      <c r="F27" s="22"/>
      <c r="H27" t="s">
        <v>98</v>
      </c>
      <c r="I27" s="35">
        <v>96008706</v>
      </c>
    </row>
    <row r="28" spans="1:9" x14ac:dyDescent="0.2">
      <c r="D28" s="23"/>
      <c r="E28" s="22"/>
      <c r="F28" s="22"/>
      <c r="I28" s="35"/>
    </row>
    <row r="29" spans="1:9" x14ac:dyDescent="0.2">
      <c r="A29" t="s">
        <v>99</v>
      </c>
      <c r="B29">
        <v>16</v>
      </c>
      <c r="D29" s="31">
        <v>60461.08</v>
      </c>
      <c r="E29" s="22"/>
      <c r="F29" s="22"/>
      <c r="H29" t="s">
        <v>100</v>
      </c>
      <c r="I29" s="35">
        <v>96020553</v>
      </c>
    </row>
    <row r="30" spans="1:9" x14ac:dyDescent="0.2">
      <c r="D30" s="23"/>
      <c r="E30" s="22"/>
      <c r="F30" s="22"/>
      <c r="I30" s="35"/>
    </row>
    <row r="31" spans="1:9" x14ac:dyDescent="0.2">
      <c r="A31" t="s">
        <v>99</v>
      </c>
      <c r="B31">
        <v>16</v>
      </c>
      <c r="D31" s="31">
        <v>97933.45</v>
      </c>
      <c r="E31" s="22"/>
      <c r="F31" s="22"/>
      <c r="H31" t="s">
        <v>101</v>
      </c>
      <c r="I31" s="35" t="s">
        <v>102</v>
      </c>
    </row>
    <row r="32" spans="1:9" x14ac:dyDescent="0.2">
      <c r="D32" s="23"/>
      <c r="E32" s="22"/>
      <c r="F32" s="22"/>
      <c r="I32" s="35"/>
    </row>
    <row r="33" spans="1:9" x14ac:dyDescent="0.2">
      <c r="A33" t="s">
        <v>99</v>
      </c>
      <c r="B33">
        <v>16</v>
      </c>
      <c r="D33" s="31">
        <v>440</v>
      </c>
      <c r="E33" s="22"/>
      <c r="F33" s="22"/>
      <c r="H33" t="s">
        <v>103</v>
      </c>
      <c r="I33" s="35">
        <v>96019628</v>
      </c>
    </row>
    <row r="34" spans="1:9" x14ac:dyDescent="0.2">
      <c r="D34" s="23"/>
      <c r="E34" s="22"/>
      <c r="F34" s="22"/>
      <c r="I34" s="35"/>
    </row>
    <row r="35" spans="1:9" x14ac:dyDescent="0.2">
      <c r="A35" t="s">
        <v>99</v>
      </c>
      <c r="B35">
        <v>16</v>
      </c>
      <c r="D35" s="31">
        <v>142157.14000000001</v>
      </c>
      <c r="E35" s="22"/>
      <c r="F35" s="22"/>
      <c r="H35" t="s">
        <v>104</v>
      </c>
      <c r="I35" s="35" t="s">
        <v>105</v>
      </c>
    </row>
    <row r="36" spans="1:9" x14ac:dyDescent="0.2">
      <c r="D36" s="23"/>
      <c r="E36" s="22"/>
      <c r="F36" s="22"/>
      <c r="I36" s="35" t="s">
        <v>106</v>
      </c>
    </row>
    <row r="37" spans="1:9" x14ac:dyDescent="0.2">
      <c r="D37" s="33"/>
      <c r="E37" s="22"/>
      <c r="F37" s="22"/>
      <c r="I37" s="35"/>
    </row>
    <row r="38" spans="1:9" x14ac:dyDescent="0.2">
      <c r="A38" t="s">
        <v>2</v>
      </c>
      <c r="D38" s="23"/>
      <c r="E38" s="22"/>
      <c r="F38" s="22">
        <v>93300</v>
      </c>
      <c r="H38" t="s">
        <v>45</v>
      </c>
      <c r="I38" s="35">
        <v>96019236</v>
      </c>
    </row>
    <row r="39" spans="1:9" x14ac:dyDescent="0.2">
      <c r="D39" s="23"/>
      <c r="E39" s="22"/>
      <c r="F39" s="23"/>
      <c r="I39" s="35"/>
    </row>
    <row r="40" spans="1:9" x14ac:dyDescent="0.2">
      <c r="A40" t="s">
        <v>2</v>
      </c>
      <c r="D40" s="24"/>
      <c r="E40" s="22"/>
      <c r="F40" s="24">
        <v>15000</v>
      </c>
      <c r="H40" t="s">
        <v>70</v>
      </c>
      <c r="I40" s="35"/>
    </row>
    <row r="41" spans="1:9" x14ac:dyDescent="0.2">
      <c r="D41" s="23"/>
      <c r="E41" s="22"/>
      <c r="F41" s="23"/>
      <c r="I41" s="35"/>
    </row>
    <row r="42" spans="1:9" x14ac:dyDescent="0.2">
      <c r="D42" s="22"/>
      <c r="E42" s="22"/>
      <c r="F42" s="22"/>
      <c r="I42" s="35"/>
    </row>
    <row r="43" spans="1:9" x14ac:dyDescent="0.2">
      <c r="A43" s="1" t="s">
        <v>8</v>
      </c>
      <c r="B43" s="1"/>
      <c r="C43" s="1"/>
      <c r="D43" s="32">
        <v>1566965</v>
      </c>
      <c r="E43" s="1"/>
      <c r="F43" s="25">
        <f>SUM(F38:F41)</f>
        <v>108300</v>
      </c>
      <c r="G43" s="1"/>
      <c r="I43" s="35"/>
    </row>
    <row r="44" spans="1:9" x14ac:dyDescent="0.2">
      <c r="I44" s="35"/>
    </row>
    <row r="45" spans="1:9" x14ac:dyDescent="0.2">
      <c r="A45" t="s">
        <v>71</v>
      </c>
      <c r="D45" t="s">
        <v>72</v>
      </c>
      <c r="I45" s="35"/>
    </row>
    <row r="46" spans="1:9" x14ac:dyDescent="0.2">
      <c r="D46" t="s">
        <v>73</v>
      </c>
      <c r="I46" s="35"/>
    </row>
    <row r="47" spans="1:9" x14ac:dyDescent="0.2">
      <c r="I47" s="35"/>
    </row>
    <row r="48" spans="1:9" x14ac:dyDescent="0.2">
      <c r="A48" t="s">
        <v>77</v>
      </c>
      <c r="B48" t="s">
        <v>78</v>
      </c>
      <c r="I48" s="35"/>
    </row>
    <row r="49" spans="1:9" x14ac:dyDescent="0.2">
      <c r="A49" t="s">
        <v>80</v>
      </c>
      <c r="B49" t="s">
        <v>81</v>
      </c>
      <c r="I49" s="35"/>
    </row>
    <row r="50" spans="1:9" x14ac:dyDescent="0.2">
      <c r="I50" s="35"/>
    </row>
    <row r="51" spans="1:9" x14ac:dyDescent="0.2">
      <c r="I51" s="35"/>
    </row>
    <row r="52" spans="1:9" x14ac:dyDescent="0.2">
      <c r="I52" s="35"/>
    </row>
    <row r="53" spans="1:9" x14ac:dyDescent="0.2">
      <c r="I53" s="35"/>
    </row>
    <row r="54" spans="1:9" x14ac:dyDescent="0.2">
      <c r="I54" s="35"/>
    </row>
    <row r="55" spans="1:9" x14ac:dyDescent="0.2">
      <c r="I55" s="35"/>
    </row>
    <row r="56" spans="1:9" x14ac:dyDescent="0.2">
      <c r="I56" s="35"/>
    </row>
    <row r="57" spans="1:9" x14ac:dyDescent="0.2">
      <c r="I57" s="35"/>
    </row>
    <row r="58" spans="1:9" x14ac:dyDescent="0.2">
      <c r="I58" s="35"/>
    </row>
    <row r="59" spans="1:9" x14ac:dyDescent="0.2">
      <c r="I59" s="35"/>
    </row>
    <row r="60" spans="1:9" x14ac:dyDescent="0.2">
      <c r="I60" s="35"/>
    </row>
    <row r="61" spans="1:9" x14ac:dyDescent="0.2">
      <c r="I61" s="35"/>
    </row>
    <row r="62" spans="1:9" x14ac:dyDescent="0.2">
      <c r="I62" s="35"/>
    </row>
    <row r="63" spans="1:9" x14ac:dyDescent="0.2">
      <c r="I63" s="35"/>
    </row>
    <row r="64" spans="1:9" x14ac:dyDescent="0.2">
      <c r="I64" s="35"/>
    </row>
    <row r="65" spans="9:9" x14ac:dyDescent="0.2">
      <c r="I65" s="35"/>
    </row>
    <row r="66" spans="9:9" x14ac:dyDescent="0.2">
      <c r="I66" s="35"/>
    </row>
    <row r="67" spans="9:9" x14ac:dyDescent="0.2">
      <c r="I67" s="35"/>
    </row>
    <row r="68" spans="9:9" x14ac:dyDescent="0.2">
      <c r="I68" s="35"/>
    </row>
    <row r="69" spans="9:9" x14ac:dyDescent="0.2">
      <c r="I69" s="35"/>
    </row>
    <row r="70" spans="9:9" x14ac:dyDescent="0.2">
      <c r="I70" s="35"/>
    </row>
    <row r="71" spans="9:9" x14ac:dyDescent="0.2">
      <c r="I71" s="35"/>
    </row>
    <row r="72" spans="9:9" x14ac:dyDescent="0.2">
      <c r="I72" s="35"/>
    </row>
    <row r="73" spans="9:9" x14ac:dyDescent="0.2">
      <c r="I73" s="35"/>
    </row>
    <row r="74" spans="9:9" x14ac:dyDescent="0.2">
      <c r="I74" s="35"/>
    </row>
    <row r="75" spans="9:9" x14ac:dyDescent="0.2">
      <c r="I75" s="35"/>
    </row>
    <row r="76" spans="9:9" x14ac:dyDescent="0.2">
      <c r="I76" s="35"/>
    </row>
    <row r="77" spans="9:9" x14ac:dyDescent="0.2">
      <c r="I77" s="35"/>
    </row>
    <row r="78" spans="9:9" x14ac:dyDescent="0.2">
      <c r="I78" s="35"/>
    </row>
    <row r="79" spans="9:9" x14ac:dyDescent="0.2">
      <c r="I79" s="35"/>
    </row>
    <row r="80" spans="9:9" x14ac:dyDescent="0.2">
      <c r="I80" s="35"/>
    </row>
    <row r="81" spans="9:9" x14ac:dyDescent="0.2">
      <c r="I81" s="35"/>
    </row>
    <row r="82" spans="9:9" x14ac:dyDescent="0.2">
      <c r="I82" s="35"/>
    </row>
    <row r="83" spans="9:9" x14ac:dyDescent="0.2">
      <c r="I83" s="35"/>
    </row>
    <row r="84" spans="9:9" x14ac:dyDescent="0.2">
      <c r="I84" s="35"/>
    </row>
    <row r="85" spans="9:9" x14ac:dyDescent="0.2">
      <c r="I85" s="35"/>
    </row>
    <row r="86" spans="9:9" x14ac:dyDescent="0.2">
      <c r="I86" s="35"/>
    </row>
    <row r="87" spans="9:9" x14ac:dyDescent="0.2">
      <c r="I87" s="35"/>
    </row>
    <row r="88" spans="9:9" x14ac:dyDescent="0.2">
      <c r="I88" s="35"/>
    </row>
    <row r="89" spans="9:9" x14ac:dyDescent="0.2">
      <c r="I89" s="35"/>
    </row>
    <row r="90" spans="9:9" x14ac:dyDescent="0.2">
      <c r="I90" s="35"/>
    </row>
    <row r="91" spans="9:9" x14ac:dyDescent="0.2">
      <c r="I91" s="35"/>
    </row>
    <row r="92" spans="9:9" x14ac:dyDescent="0.2">
      <c r="I92" s="35"/>
    </row>
    <row r="93" spans="9:9" x14ac:dyDescent="0.2">
      <c r="I93" s="35"/>
    </row>
    <row r="94" spans="9:9" x14ac:dyDescent="0.2">
      <c r="I94" s="35"/>
    </row>
    <row r="95" spans="9:9" x14ac:dyDescent="0.2">
      <c r="I95" s="35"/>
    </row>
    <row r="96" spans="9:9" x14ac:dyDescent="0.2">
      <c r="I96" s="35"/>
    </row>
    <row r="97" spans="9:9" x14ac:dyDescent="0.2">
      <c r="I97" s="35"/>
    </row>
    <row r="98" spans="9:9" x14ac:dyDescent="0.2">
      <c r="I98" s="35"/>
    </row>
  </sheetData>
  <mergeCells count="1">
    <mergeCell ref="A1:O1"/>
  </mergeCells>
  <pageMargins left="0.75" right="0.75" top="1" bottom="1" header="0.5" footer="0.5"/>
  <pageSetup scale="65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82"/>
  <sheetViews>
    <sheetView workbookViewId="0">
      <selection activeCell="D28" sqref="D28"/>
    </sheetView>
  </sheetViews>
  <sheetFormatPr defaultRowHeight="12.75" x14ac:dyDescent="0.2"/>
  <cols>
    <col min="1" max="1" width="9.7109375" customWidth="1"/>
    <col min="2" max="2" width="9.42578125" customWidth="1"/>
    <col min="3" max="3" width="3.7109375" customWidth="1"/>
    <col min="4" max="4" width="12" customWidth="1"/>
    <col min="5" max="5" width="4" customWidth="1"/>
    <col min="6" max="6" width="9.7109375" bestFit="1" customWidth="1"/>
    <col min="7" max="7" width="4.42578125" customWidth="1"/>
    <col min="8" max="8" width="40.5703125" customWidth="1"/>
    <col min="9" max="9" width="40.140625" customWidth="1"/>
    <col min="11" max="11" width="8.7109375" customWidth="1"/>
  </cols>
  <sheetData>
    <row r="1" spans="1:15" ht="15.75" x14ac:dyDescent="0.25">
      <c r="A1" s="54" t="s">
        <v>115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</row>
    <row r="2" spans="1:15" ht="15.75" x14ac:dyDescent="0.25">
      <c r="A2" s="21"/>
      <c r="B2" s="21"/>
      <c r="C2" s="21"/>
      <c r="D2" s="21"/>
      <c r="E2" s="21"/>
      <c r="F2" s="21"/>
      <c r="G2" s="21"/>
      <c r="H2" s="21"/>
      <c r="I2" s="21"/>
      <c r="J2" s="21"/>
    </row>
    <row r="3" spans="1:15" ht="38.25" x14ac:dyDescent="0.2">
      <c r="A3" s="2" t="s">
        <v>90</v>
      </c>
      <c r="B3" s="36" t="s">
        <v>91</v>
      </c>
      <c r="D3" s="28" t="s">
        <v>28</v>
      </c>
      <c r="E3" s="27"/>
      <c r="F3" s="28" t="s">
        <v>29</v>
      </c>
      <c r="H3" s="2" t="s">
        <v>83</v>
      </c>
      <c r="I3" s="2" t="s">
        <v>84</v>
      </c>
      <c r="J3" s="29"/>
      <c r="K3" s="29"/>
      <c r="L3" s="29"/>
    </row>
    <row r="4" spans="1:15" x14ac:dyDescent="0.2">
      <c r="D4" s="22"/>
      <c r="E4" s="22"/>
      <c r="F4" s="22"/>
      <c r="H4" s="1"/>
      <c r="I4" s="8"/>
    </row>
    <row r="5" spans="1:15" x14ac:dyDescent="0.2">
      <c r="A5" t="s">
        <v>92</v>
      </c>
      <c r="B5">
        <v>12</v>
      </c>
      <c r="D5" s="22">
        <f>+D27-SUM(D7:D24)</f>
        <v>1079925.55</v>
      </c>
      <c r="E5" s="22"/>
      <c r="F5" s="22"/>
      <c r="H5" t="s">
        <v>82</v>
      </c>
      <c r="I5" s="35"/>
      <c r="J5" t="s">
        <v>74</v>
      </c>
      <c r="K5" s="38">
        <f>10473.75*31</f>
        <v>324686.25</v>
      </c>
    </row>
    <row r="6" spans="1:15" x14ac:dyDescent="0.2">
      <c r="D6" s="22"/>
      <c r="E6" s="22"/>
      <c r="F6" s="22"/>
      <c r="I6" s="35"/>
      <c r="J6" t="s">
        <v>75</v>
      </c>
      <c r="K6" s="38">
        <v>391000</v>
      </c>
      <c r="L6" s="38" t="s">
        <v>110</v>
      </c>
    </row>
    <row r="7" spans="1:15" x14ac:dyDescent="0.2">
      <c r="A7" t="s">
        <v>92</v>
      </c>
      <c r="B7">
        <v>12</v>
      </c>
      <c r="D7" s="30">
        <v>6239.17</v>
      </c>
      <c r="E7" s="22"/>
      <c r="F7" s="22"/>
      <c r="H7" t="s">
        <v>85</v>
      </c>
      <c r="I7" s="35">
        <v>96022051</v>
      </c>
      <c r="J7" t="s">
        <v>76</v>
      </c>
      <c r="K7" s="38">
        <f>+D5-K5</f>
        <v>755239.3</v>
      </c>
    </row>
    <row r="8" spans="1:15" x14ac:dyDescent="0.2">
      <c r="D8" s="22"/>
      <c r="E8" s="22"/>
      <c r="F8" s="22"/>
      <c r="I8" s="35"/>
    </row>
    <row r="9" spans="1:15" x14ac:dyDescent="0.2">
      <c r="A9" t="s">
        <v>92</v>
      </c>
      <c r="B9">
        <v>12</v>
      </c>
      <c r="D9" s="30">
        <v>4853.67</v>
      </c>
      <c r="E9" s="22"/>
      <c r="F9" s="22"/>
      <c r="H9" t="s">
        <v>86</v>
      </c>
      <c r="I9" s="35">
        <v>96017259</v>
      </c>
    </row>
    <row r="10" spans="1:15" x14ac:dyDescent="0.2">
      <c r="D10" s="22"/>
      <c r="E10" s="22"/>
      <c r="F10" s="22"/>
      <c r="I10" s="35"/>
    </row>
    <row r="11" spans="1:15" x14ac:dyDescent="0.2">
      <c r="A11" t="s">
        <v>92</v>
      </c>
      <c r="B11">
        <v>12</v>
      </c>
      <c r="D11" s="31">
        <v>3298.89</v>
      </c>
      <c r="E11" s="22"/>
      <c r="F11" s="22"/>
      <c r="H11" t="s">
        <v>97</v>
      </c>
      <c r="I11" s="35">
        <v>96008850</v>
      </c>
    </row>
    <row r="12" spans="1:15" x14ac:dyDescent="0.2">
      <c r="D12" s="23"/>
      <c r="E12" s="22"/>
      <c r="F12" s="22"/>
      <c r="I12" s="35"/>
    </row>
    <row r="13" spans="1:15" x14ac:dyDescent="0.2">
      <c r="A13" t="s">
        <v>99</v>
      </c>
      <c r="B13">
        <v>16</v>
      </c>
      <c r="D13" s="31">
        <v>7887.44</v>
      </c>
      <c r="E13" s="22"/>
      <c r="F13" s="22"/>
      <c r="H13" t="s">
        <v>100</v>
      </c>
      <c r="I13" s="35">
        <v>96020553</v>
      </c>
    </row>
    <row r="14" spans="1:15" x14ac:dyDescent="0.2">
      <c r="D14" s="23"/>
      <c r="E14" s="22"/>
      <c r="F14" s="22"/>
      <c r="I14" s="35"/>
    </row>
    <row r="15" spans="1:15" x14ac:dyDescent="0.2">
      <c r="A15" t="s">
        <v>99</v>
      </c>
      <c r="B15">
        <v>16</v>
      </c>
      <c r="D15" s="31">
        <v>99717</v>
      </c>
      <c r="E15" s="22"/>
      <c r="F15" s="22"/>
      <c r="H15" t="s">
        <v>101</v>
      </c>
      <c r="I15" s="35" t="s">
        <v>102</v>
      </c>
    </row>
    <row r="16" spans="1:15" x14ac:dyDescent="0.2">
      <c r="D16" s="23"/>
      <c r="E16" s="22"/>
      <c r="F16" s="22"/>
      <c r="I16" s="35"/>
    </row>
    <row r="17" spans="1:9" x14ac:dyDescent="0.2">
      <c r="A17" t="s">
        <v>99</v>
      </c>
      <c r="B17">
        <v>16</v>
      </c>
      <c r="D17" s="31">
        <v>440</v>
      </c>
      <c r="E17" s="22"/>
      <c r="F17" s="22"/>
      <c r="H17" t="s">
        <v>103</v>
      </c>
      <c r="I17" s="35">
        <v>96019628</v>
      </c>
    </row>
    <row r="18" spans="1:9" x14ac:dyDescent="0.2">
      <c r="D18" s="23"/>
      <c r="E18" s="22"/>
      <c r="F18" s="22"/>
      <c r="I18" s="35"/>
    </row>
    <row r="19" spans="1:9" x14ac:dyDescent="0.2">
      <c r="A19" t="s">
        <v>99</v>
      </c>
      <c r="B19">
        <v>16</v>
      </c>
      <c r="D19" s="31">
        <v>219214.28</v>
      </c>
      <c r="E19" s="22"/>
      <c r="F19" s="22"/>
      <c r="H19" t="s">
        <v>104</v>
      </c>
      <c r="I19" s="35" t="s">
        <v>105</v>
      </c>
    </row>
    <row r="20" spans="1:9" x14ac:dyDescent="0.2">
      <c r="D20" s="23"/>
      <c r="E20" s="22"/>
      <c r="F20" s="22"/>
      <c r="I20" s="35">
        <v>96016601</v>
      </c>
    </row>
    <row r="21" spans="1:9" x14ac:dyDescent="0.2">
      <c r="D21" s="33"/>
      <c r="E21" s="22"/>
      <c r="F21" s="22"/>
      <c r="I21" s="35"/>
    </row>
    <row r="22" spans="1:9" x14ac:dyDescent="0.2">
      <c r="A22" t="s">
        <v>99</v>
      </c>
      <c r="B22">
        <v>16</v>
      </c>
      <c r="D22" s="23"/>
      <c r="E22" s="22"/>
      <c r="F22" s="22">
        <v>93300</v>
      </c>
      <c r="H22" t="s">
        <v>45</v>
      </c>
      <c r="I22" s="35">
        <v>96019236</v>
      </c>
    </row>
    <row r="23" spans="1:9" x14ac:dyDescent="0.2">
      <c r="D23" s="23"/>
      <c r="E23" s="22"/>
      <c r="F23" s="23"/>
      <c r="I23" s="35"/>
    </row>
    <row r="24" spans="1:9" x14ac:dyDescent="0.2">
      <c r="A24" t="s">
        <v>99</v>
      </c>
      <c r="B24">
        <v>16</v>
      </c>
      <c r="D24" s="24"/>
      <c r="E24" s="22"/>
      <c r="F24" s="24">
        <v>15000</v>
      </c>
      <c r="H24" t="s">
        <v>70</v>
      </c>
      <c r="I24" s="35"/>
    </row>
    <row r="25" spans="1:9" x14ac:dyDescent="0.2">
      <c r="D25" s="23"/>
      <c r="E25" s="22"/>
      <c r="F25" s="23"/>
      <c r="I25" s="35"/>
    </row>
    <row r="26" spans="1:9" x14ac:dyDescent="0.2">
      <c r="D26" s="22"/>
      <c r="E26" s="22"/>
      <c r="F26" s="22"/>
      <c r="I26" s="35"/>
    </row>
    <row r="27" spans="1:9" x14ac:dyDescent="0.2">
      <c r="A27" s="1" t="s">
        <v>8</v>
      </c>
      <c r="B27" s="1"/>
      <c r="C27" s="1"/>
      <c r="D27" s="32">
        <f>1812576-K6</f>
        <v>1421576</v>
      </c>
      <c r="E27" s="1"/>
      <c r="F27" s="25">
        <f>SUM(F22:F25)</f>
        <v>108300</v>
      </c>
      <c r="G27" s="1"/>
      <c r="I27" s="35"/>
    </row>
    <row r="28" spans="1:9" x14ac:dyDescent="0.2">
      <c r="I28" s="35"/>
    </row>
    <row r="29" spans="1:9" x14ac:dyDescent="0.2">
      <c r="A29" t="s">
        <v>71</v>
      </c>
      <c r="E29" t="s">
        <v>72</v>
      </c>
      <c r="I29" s="35"/>
    </row>
    <row r="30" spans="1:9" x14ac:dyDescent="0.2">
      <c r="E30" t="s">
        <v>73</v>
      </c>
      <c r="I30" s="35"/>
    </row>
    <row r="31" spans="1:9" x14ac:dyDescent="0.2">
      <c r="I31" s="35"/>
    </row>
    <row r="32" spans="1:9" x14ac:dyDescent="0.2">
      <c r="A32" t="s">
        <v>77</v>
      </c>
      <c r="B32" t="s">
        <v>78</v>
      </c>
      <c r="I32" s="35"/>
    </row>
    <row r="33" spans="1:9" x14ac:dyDescent="0.2">
      <c r="A33" t="s">
        <v>80</v>
      </c>
      <c r="B33" t="s">
        <v>81</v>
      </c>
      <c r="I33" s="35"/>
    </row>
    <row r="34" spans="1:9" x14ac:dyDescent="0.2">
      <c r="I34" s="35"/>
    </row>
    <row r="35" spans="1:9" x14ac:dyDescent="0.2">
      <c r="I35" s="35"/>
    </row>
    <row r="36" spans="1:9" x14ac:dyDescent="0.2">
      <c r="I36" s="35"/>
    </row>
    <row r="37" spans="1:9" x14ac:dyDescent="0.2">
      <c r="I37" s="35"/>
    </row>
    <row r="38" spans="1:9" x14ac:dyDescent="0.2">
      <c r="I38" s="35"/>
    </row>
    <row r="39" spans="1:9" x14ac:dyDescent="0.2">
      <c r="I39" s="35"/>
    </row>
    <row r="40" spans="1:9" x14ac:dyDescent="0.2">
      <c r="I40" s="35"/>
    </row>
    <row r="41" spans="1:9" x14ac:dyDescent="0.2">
      <c r="I41" s="35"/>
    </row>
    <row r="42" spans="1:9" x14ac:dyDescent="0.2">
      <c r="I42" s="35"/>
    </row>
    <row r="43" spans="1:9" x14ac:dyDescent="0.2">
      <c r="I43" s="35"/>
    </row>
    <row r="44" spans="1:9" x14ac:dyDescent="0.2">
      <c r="I44" s="35"/>
    </row>
    <row r="45" spans="1:9" x14ac:dyDescent="0.2">
      <c r="I45" s="35"/>
    </row>
    <row r="46" spans="1:9" x14ac:dyDescent="0.2">
      <c r="I46" s="35"/>
    </row>
    <row r="47" spans="1:9" x14ac:dyDescent="0.2">
      <c r="I47" s="35"/>
    </row>
    <row r="48" spans="1:9" x14ac:dyDescent="0.2">
      <c r="I48" s="35"/>
    </row>
    <row r="49" spans="9:9" x14ac:dyDescent="0.2">
      <c r="I49" s="35"/>
    </row>
    <row r="50" spans="9:9" x14ac:dyDescent="0.2">
      <c r="I50" s="35"/>
    </row>
    <row r="51" spans="9:9" x14ac:dyDescent="0.2">
      <c r="I51" s="35"/>
    </row>
    <row r="52" spans="9:9" x14ac:dyDescent="0.2">
      <c r="I52" s="35"/>
    </row>
    <row r="53" spans="9:9" x14ac:dyDescent="0.2">
      <c r="I53" s="35"/>
    </row>
    <row r="54" spans="9:9" x14ac:dyDescent="0.2">
      <c r="I54" s="35"/>
    </row>
    <row r="55" spans="9:9" x14ac:dyDescent="0.2">
      <c r="I55" s="35"/>
    </row>
    <row r="56" spans="9:9" x14ac:dyDescent="0.2">
      <c r="I56" s="35"/>
    </row>
    <row r="57" spans="9:9" x14ac:dyDescent="0.2">
      <c r="I57" s="35"/>
    </row>
    <row r="58" spans="9:9" x14ac:dyDescent="0.2">
      <c r="I58" s="35"/>
    </row>
    <row r="59" spans="9:9" x14ac:dyDescent="0.2">
      <c r="I59" s="35"/>
    </row>
    <row r="60" spans="9:9" x14ac:dyDescent="0.2">
      <c r="I60" s="35"/>
    </row>
    <row r="61" spans="9:9" x14ac:dyDescent="0.2">
      <c r="I61" s="35"/>
    </row>
    <row r="62" spans="9:9" x14ac:dyDescent="0.2">
      <c r="I62" s="35"/>
    </row>
    <row r="63" spans="9:9" x14ac:dyDescent="0.2">
      <c r="I63" s="35"/>
    </row>
    <row r="64" spans="9:9" x14ac:dyDescent="0.2">
      <c r="I64" s="35"/>
    </row>
    <row r="65" spans="9:9" x14ac:dyDescent="0.2">
      <c r="I65" s="35"/>
    </row>
    <row r="66" spans="9:9" x14ac:dyDescent="0.2">
      <c r="I66" s="35"/>
    </row>
    <row r="67" spans="9:9" x14ac:dyDescent="0.2">
      <c r="I67" s="35"/>
    </row>
    <row r="68" spans="9:9" x14ac:dyDescent="0.2">
      <c r="I68" s="35"/>
    </row>
    <row r="69" spans="9:9" x14ac:dyDescent="0.2">
      <c r="I69" s="35"/>
    </row>
    <row r="70" spans="9:9" x14ac:dyDescent="0.2">
      <c r="I70" s="35"/>
    </row>
    <row r="71" spans="9:9" x14ac:dyDescent="0.2">
      <c r="I71" s="35"/>
    </row>
    <row r="72" spans="9:9" x14ac:dyDescent="0.2">
      <c r="I72" s="35"/>
    </row>
    <row r="73" spans="9:9" x14ac:dyDescent="0.2">
      <c r="I73" s="35"/>
    </row>
    <row r="74" spans="9:9" x14ac:dyDescent="0.2">
      <c r="I74" s="35"/>
    </row>
    <row r="75" spans="9:9" x14ac:dyDescent="0.2">
      <c r="I75" s="35"/>
    </row>
    <row r="76" spans="9:9" x14ac:dyDescent="0.2">
      <c r="I76" s="35"/>
    </row>
    <row r="77" spans="9:9" x14ac:dyDescent="0.2">
      <c r="I77" s="35"/>
    </row>
    <row r="78" spans="9:9" x14ac:dyDescent="0.2">
      <c r="I78" s="35"/>
    </row>
    <row r="79" spans="9:9" x14ac:dyDescent="0.2">
      <c r="I79" s="35"/>
    </row>
    <row r="80" spans="9:9" x14ac:dyDescent="0.2">
      <c r="I80" s="35"/>
    </row>
    <row r="81" spans="9:9" x14ac:dyDescent="0.2">
      <c r="I81" s="35"/>
    </row>
    <row r="82" spans="9:9" x14ac:dyDescent="0.2">
      <c r="I82" s="35"/>
    </row>
  </sheetData>
  <mergeCells count="1">
    <mergeCell ref="A1:O1"/>
  </mergeCells>
  <pageMargins left="0.75" right="0.75" top="1" bottom="1" header="0.5" footer="0.5"/>
  <pageSetup scale="65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89"/>
  <sheetViews>
    <sheetView workbookViewId="0">
      <selection activeCell="D17" sqref="D17"/>
    </sheetView>
  </sheetViews>
  <sheetFormatPr defaultRowHeight="12.75" x14ac:dyDescent="0.2"/>
  <cols>
    <col min="1" max="1" width="9.7109375" customWidth="1"/>
    <col min="2" max="2" width="9.42578125" customWidth="1"/>
    <col min="3" max="3" width="3.7109375" customWidth="1"/>
    <col min="4" max="4" width="12" customWidth="1"/>
    <col min="5" max="5" width="4" customWidth="1"/>
    <col min="6" max="6" width="9.7109375" bestFit="1" customWidth="1"/>
    <col min="7" max="7" width="4.42578125" customWidth="1"/>
    <col min="8" max="8" width="40.5703125" customWidth="1"/>
    <col min="9" max="9" width="36.42578125" bestFit="1" customWidth="1"/>
    <col min="11" max="11" width="8.7109375" customWidth="1"/>
  </cols>
  <sheetData>
    <row r="1" spans="1:15" ht="15.75" x14ac:dyDescent="0.25">
      <c r="A1" s="54" t="s">
        <v>116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</row>
    <row r="2" spans="1:15" ht="15.75" x14ac:dyDescent="0.25">
      <c r="A2" s="21"/>
      <c r="B2" s="21"/>
      <c r="C2" s="21"/>
      <c r="D2" s="21"/>
      <c r="E2" s="21"/>
      <c r="F2" s="21"/>
      <c r="G2" s="21"/>
      <c r="H2" s="21"/>
      <c r="I2" s="21"/>
      <c r="J2" s="21"/>
    </row>
    <row r="3" spans="1:15" ht="38.25" x14ac:dyDescent="0.2">
      <c r="A3" s="2" t="s">
        <v>90</v>
      </c>
      <c r="B3" s="36" t="s">
        <v>91</v>
      </c>
      <c r="D3" s="28" t="s">
        <v>28</v>
      </c>
      <c r="E3" s="27"/>
      <c r="F3" s="28" t="s">
        <v>29</v>
      </c>
      <c r="H3" s="2" t="s">
        <v>83</v>
      </c>
      <c r="I3" s="2" t="s">
        <v>84</v>
      </c>
      <c r="J3" s="29"/>
      <c r="K3" s="29"/>
      <c r="L3" s="29"/>
    </row>
    <row r="4" spans="1:15" x14ac:dyDescent="0.2">
      <c r="D4" s="22"/>
      <c r="E4" s="22"/>
      <c r="F4" s="22"/>
      <c r="H4" s="1"/>
      <c r="I4" s="8"/>
    </row>
    <row r="5" spans="1:15" x14ac:dyDescent="0.2">
      <c r="D5" s="22"/>
      <c r="E5" s="22"/>
      <c r="F5" s="22"/>
      <c r="I5" s="35"/>
      <c r="K5" s="38"/>
    </row>
    <row r="6" spans="1:15" x14ac:dyDescent="0.2">
      <c r="D6" s="22"/>
      <c r="E6" s="22"/>
      <c r="F6" s="22"/>
      <c r="I6" s="35"/>
      <c r="K6" s="38"/>
    </row>
    <row r="7" spans="1:15" x14ac:dyDescent="0.2">
      <c r="A7" t="s">
        <v>92</v>
      </c>
      <c r="B7">
        <v>12</v>
      </c>
      <c r="D7" s="30">
        <v>17509.419999999998</v>
      </c>
      <c r="E7" s="22"/>
      <c r="F7" s="22"/>
      <c r="H7" t="s">
        <v>85</v>
      </c>
      <c r="I7" s="35">
        <v>96022051</v>
      </c>
      <c r="K7" s="38"/>
    </row>
    <row r="8" spans="1:15" x14ac:dyDescent="0.2">
      <c r="D8" s="22"/>
      <c r="E8" s="22"/>
      <c r="F8" s="22"/>
      <c r="I8" s="35"/>
    </row>
    <row r="9" spans="1:15" x14ac:dyDescent="0.2">
      <c r="A9" t="s">
        <v>92</v>
      </c>
      <c r="B9">
        <v>12</v>
      </c>
      <c r="D9" s="30">
        <v>1027.6600000000001</v>
      </c>
      <c r="E9" s="22"/>
      <c r="F9" s="22"/>
      <c r="H9" t="s">
        <v>86</v>
      </c>
      <c r="I9" s="35">
        <v>96017259</v>
      </c>
    </row>
    <row r="10" spans="1:15" x14ac:dyDescent="0.2">
      <c r="D10" s="22"/>
      <c r="E10" s="22"/>
      <c r="F10" s="22"/>
      <c r="I10" s="35"/>
    </row>
    <row r="11" spans="1:15" x14ac:dyDescent="0.2">
      <c r="A11" t="s">
        <v>92</v>
      </c>
      <c r="B11">
        <v>12</v>
      </c>
      <c r="D11" s="31">
        <v>500</v>
      </c>
      <c r="E11" s="22"/>
      <c r="F11" s="22"/>
      <c r="H11" t="s">
        <v>111</v>
      </c>
      <c r="I11" s="35">
        <v>96008135</v>
      </c>
    </row>
    <row r="12" spans="1:15" x14ac:dyDescent="0.2">
      <c r="D12" s="22"/>
      <c r="E12" s="22"/>
      <c r="F12" s="22"/>
      <c r="I12" s="35"/>
    </row>
    <row r="13" spans="1:15" x14ac:dyDescent="0.2">
      <c r="A13" t="s">
        <v>92</v>
      </c>
      <c r="B13">
        <v>12</v>
      </c>
      <c r="D13" s="31">
        <v>671.8</v>
      </c>
      <c r="E13" s="22"/>
      <c r="F13" s="22"/>
      <c r="H13" t="s">
        <v>112</v>
      </c>
      <c r="I13" s="35">
        <v>96006998</v>
      </c>
    </row>
    <row r="14" spans="1:15" x14ac:dyDescent="0.2">
      <c r="D14" s="22"/>
      <c r="E14" s="22"/>
      <c r="F14" s="22"/>
      <c r="I14" s="35"/>
    </row>
    <row r="15" spans="1:15" x14ac:dyDescent="0.2">
      <c r="A15" s="43" t="s">
        <v>92</v>
      </c>
      <c r="B15" s="44">
        <v>12</v>
      </c>
      <c r="C15" s="44"/>
      <c r="D15" s="45">
        <f>784490+108050+175+2973+355947</f>
        <v>1251635</v>
      </c>
      <c r="E15" s="46"/>
      <c r="F15" s="46"/>
      <c r="G15" s="44"/>
      <c r="H15" s="44" t="s">
        <v>113</v>
      </c>
      <c r="I15" s="47">
        <v>96021987</v>
      </c>
      <c r="J15" t="s">
        <v>122</v>
      </c>
      <c r="L15">
        <v>416833</v>
      </c>
      <c r="M15" t="s">
        <v>123</v>
      </c>
    </row>
    <row r="16" spans="1:15" x14ac:dyDescent="0.2">
      <c r="D16" s="22"/>
      <c r="E16" s="22"/>
      <c r="F16" s="22"/>
      <c r="I16" s="35"/>
    </row>
    <row r="17" spans="1:9" x14ac:dyDescent="0.2">
      <c r="A17" t="s">
        <v>92</v>
      </c>
      <c r="B17">
        <v>12</v>
      </c>
      <c r="D17" s="31">
        <v>16734.96</v>
      </c>
      <c r="E17" s="22"/>
      <c r="F17" s="22"/>
      <c r="H17" t="s">
        <v>96</v>
      </c>
      <c r="I17" s="35">
        <v>96008703</v>
      </c>
    </row>
    <row r="18" spans="1:9" x14ac:dyDescent="0.2">
      <c r="D18" s="23"/>
      <c r="E18" s="22"/>
      <c r="F18" s="22"/>
      <c r="I18" s="35"/>
    </row>
    <row r="19" spans="1:9" x14ac:dyDescent="0.2">
      <c r="A19" t="s">
        <v>99</v>
      </c>
      <c r="B19">
        <v>16</v>
      </c>
      <c r="D19" s="31">
        <v>5363.73</v>
      </c>
      <c r="E19" s="22"/>
      <c r="F19" s="22"/>
      <c r="H19" t="s">
        <v>100</v>
      </c>
      <c r="I19" s="35">
        <v>96020553</v>
      </c>
    </row>
    <row r="20" spans="1:9" x14ac:dyDescent="0.2">
      <c r="D20" s="23"/>
      <c r="E20" s="22"/>
      <c r="F20" s="22"/>
      <c r="I20" s="35"/>
    </row>
    <row r="21" spans="1:9" x14ac:dyDescent="0.2">
      <c r="A21" t="s">
        <v>99</v>
      </c>
      <c r="B21">
        <v>16</v>
      </c>
      <c r="D21" s="31">
        <v>89296.05</v>
      </c>
      <c r="E21" s="22"/>
      <c r="F21" s="22"/>
      <c r="H21" t="s">
        <v>101</v>
      </c>
      <c r="I21" s="35" t="s">
        <v>102</v>
      </c>
    </row>
    <row r="22" spans="1:9" x14ac:dyDescent="0.2">
      <c r="D22" s="23"/>
      <c r="E22" s="22"/>
      <c r="F22" s="22"/>
      <c r="I22" s="35"/>
    </row>
    <row r="23" spans="1:9" x14ac:dyDescent="0.2">
      <c r="A23" t="s">
        <v>99</v>
      </c>
      <c r="B23">
        <v>16</v>
      </c>
      <c r="D23" s="31">
        <v>1033.56</v>
      </c>
      <c r="E23" s="22"/>
      <c r="F23" s="22"/>
      <c r="H23" t="s">
        <v>103</v>
      </c>
      <c r="I23" s="35">
        <v>96019628</v>
      </c>
    </row>
    <row r="24" spans="1:9" x14ac:dyDescent="0.2">
      <c r="D24" s="23"/>
      <c r="E24" s="22"/>
      <c r="F24" s="22"/>
      <c r="I24" s="35"/>
    </row>
    <row r="25" spans="1:9" x14ac:dyDescent="0.2">
      <c r="A25" t="s">
        <v>99</v>
      </c>
      <c r="B25">
        <v>16</v>
      </c>
      <c r="D25" s="31">
        <v>249112</v>
      </c>
      <c r="E25" s="22"/>
      <c r="F25" s="22"/>
      <c r="H25" t="s">
        <v>104</v>
      </c>
      <c r="I25" s="35" t="s">
        <v>105</v>
      </c>
    </row>
    <row r="26" spans="1:9" x14ac:dyDescent="0.2">
      <c r="D26" s="23"/>
      <c r="E26" s="22"/>
      <c r="F26" s="22"/>
      <c r="I26" s="35">
        <v>96016601</v>
      </c>
    </row>
    <row r="27" spans="1:9" x14ac:dyDescent="0.2">
      <c r="A27" t="s">
        <v>99</v>
      </c>
      <c r="B27">
        <v>16</v>
      </c>
      <c r="D27" s="31">
        <v>1300</v>
      </c>
      <c r="E27" s="22"/>
      <c r="F27" s="22">
        <v>98300</v>
      </c>
      <c r="H27" t="s">
        <v>45</v>
      </c>
      <c r="I27" s="35">
        <v>96019236</v>
      </c>
    </row>
    <row r="28" spans="1:9" x14ac:dyDescent="0.2">
      <c r="E28" s="22"/>
      <c r="F28" s="22"/>
      <c r="I28" s="35"/>
    </row>
    <row r="29" spans="1:9" x14ac:dyDescent="0.2">
      <c r="A29" s="43" t="s">
        <v>99</v>
      </c>
      <c r="B29" s="44">
        <v>16</v>
      </c>
      <c r="C29" s="44"/>
      <c r="D29" s="45">
        <f>27011+99286.89</f>
        <v>126297.89</v>
      </c>
      <c r="E29" s="46"/>
      <c r="F29" s="46"/>
      <c r="G29" s="44"/>
      <c r="H29" s="44" t="s">
        <v>113</v>
      </c>
      <c r="I29" s="47" t="s">
        <v>114</v>
      </c>
    </row>
    <row r="30" spans="1:9" x14ac:dyDescent="0.2">
      <c r="D30" s="23"/>
      <c r="E30" s="22"/>
      <c r="F30" s="23"/>
      <c r="I30" s="35"/>
    </row>
    <row r="31" spans="1:9" x14ac:dyDescent="0.2">
      <c r="A31" t="s">
        <v>99</v>
      </c>
      <c r="B31">
        <v>16</v>
      </c>
      <c r="D31" s="40"/>
      <c r="E31" s="22"/>
      <c r="F31" s="24">
        <v>0</v>
      </c>
      <c r="H31" t="s">
        <v>70</v>
      </c>
      <c r="I31" s="35"/>
    </row>
    <row r="32" spans="1:9" x14ac:dyDescent="0.2">
      <c r="D32" s="23"/>
      <c r="E32" s="22"/>
      <c r="F32" s="23"/>
      <c r="I32" s="35"/>
    </row>
    <row r="33" spans="1:9" x14ac:dyDescent="0.2">
      <c r="D33" s="22"/>
      <c r="E33" s="22"/>
      <c r="F33" s="22"/>
      <c r="I33" s="35"/>
    </row>
    <row r="34" spans="1:9" x14ac:dyDescent="0.2">
      <c r="A34" s="1" t="s">
        <v>8</v>
      </c>
      <c r="B34" s="1"/>
      <c r="C34" s="1"/>
      <c r="D34" s="39">
        <f>SUM(D7:D31)</f>
        <v>1760482.0699999998</v>
      </c>
      <c r="E34" s="1"/>
      <c r="F34" s="25">
        <f>SUM(F27:F32)</f>
        <v>98300</v>
      </c>
      <c r="G34" s="1"/>
      <c r="I34" s="35"/>
    </row>
    <row r="35" spans="1:9" x14ac:dyDescent="0.2">
      <c r="I35" s="35"/>
    </row>
    <row r="36" spans="1:9" x14ac:dyDescent="0.2">
      <c r="A36" t="s">
        <v>71</v>
      </c>
      <c r="I36" s="35"/>
    </row>
    <row r="37" spans="1:9" x14ac:dyDescent="0.2">
      <c r="E37" t="s">
        <v>73</v>
      </c>
      <c r="I37" s="35"/>
    </row>
    <row r="38" spans="1:9" x14ac:dyDescent="0.2">
      <c r="I38" s="35"/>
    </row>
    <row r="39" spans="1:9" x14ac:dyDescent="0.2">
      <c r="A39" t="s">
        <v>77</v>
      </c>
      <c r="B39" t="s">
        <v>78</v>
      </c>
      <c r="I39" s="35"/>
    </row>
    <row r="40" spans="1:9" x14ac:dyDescent="0.2">
      <c r="A40" t="s">
        <v>80</v>
      </c>
      <c r="B40" t="s">
        <v>81</v>
      </c>
      <c r="I40" s="35"/>
    </row>
    <row r="41" spans="1:9" x14ac:dyDescent="0.2">
      <c r="B41" s="43" t="s">
        <v>124</v>
      </c>
      <c r="C41" s="44"/>
      <c r="D41" s="44"/>
      <c r="E41" s="44"/>
      <c r="F41" s="44"/>
      <c r="G41" s="44"/>
      <c r="H41" s="48"/>
      <c r="I41" s="35"/>
    </row>
    <row r="42" spans="1:9" x14ac:dyDescent="0.2">
      <c r="I42" s="35"/>
    </row>
    <row r="43" spans="1:9" x14ac:dyDescent="0.2">
      <c r="I43" s="35"/>
    </row>
    <row r="44" spans="1:9" x14ac:dyDescent="0.2">
      <c r="I44" s="35"/>
    </row>
    <row r="45" spans="1:9" x14ac:dyDescent="0.2">
      <c r="I45" s="35"/>
    </row>
    <row r="46" spans="1:9" x14ac:dyDescent="0.2">
      <c r="I46" s="35"/>
    </row>
    <row r="47" spans="1:9" x14ac:dyDescent="0.2">
      <c r="I47" s="35"/>
    </row>
    <row r="48" spans="1:9" x14ac:dyDescent="0.2">
      <c r="I48" s="35"/>
    </row>
    <row r="49" spans="9:9" x14ac:dyDescent="0.2">
      <c r="I49" s="35"/>
    </row>
    <row r="50" spans="9:9" x14ac:dyDescent="0.2">
      <c r="I50" s="35"/>
    </row>
    <row r="51" spans="9:9" x14ac:dyDescent="0.2">
      <c r="I51" s="35"/>
    </row>
    <row r="52" spans="9:9" x14ac:dyDescent="0.2">
      <c r="I52" s="35"/>
    </row>
    <row r="53" spans="9:9" x14ac:dyDescent="0.2">
      <c r="I53" s="35"/>
    </row>
    <row r="54" spans="9:9" x14ac:dyDescent="0.2">
      <c r="I54" s="35"/>
    </row>
    <row r="55" spans="9:9" x14ac:dyDescent="0.2">
      <c r="I55" s="35"/>
    </row>
    <row r="56" spans="9:9" x14ac:dyDescent="0.2">
      <c r="I56" s="35"/>
    </row>
    <row r="57" spans="9:9" x14ac:dyDescent="0.2">
      <c r="I57" s="35"/>
    </row>
    <row r="58" spans="9:9" x14ac:dyDescent="0.2">
      <c r="I58" s="35"/>
    </row>
    <row r="59" spans="9:9" x14ac:dyDescent="0.2">
      <c r="I59" s="35"/>
    </row>
    <row r="60" spans="9:9" x14ac:dyDescent="0.2">
      <c r="I60" s="35"/>
    </row>
    <row r="61" spans="9:9" x14ac:dyDescent="0.2">
      <c r="I61" s="35"/>
    </row>
    <row r="62" spans="9:9" x14ac:dyDescent="0.2">
      <c r="I62" s="35"/>
    </row>
    <row r="63" spans="9:9" x14ac:dyDescent="0.2">
      <c r="I63" s="35"/>
    </row>
    <row r="64" spans="9:9" x14ac:dyDescent="0.2">
      <c r="I64" s="35"/>
    </row>
    <row r="65" spans="9:9" x14ac:dyDescent="0.2">
      <c r="I65" s="35"/>
    </row>
    <row r="66" spans="9:9" x14ac:dyDescent="0.2">
      <c r="I66" s="35"/>
    </row>
    <row r="67" spans="9:9" x14ac:dyDescent="0.2">
      <c r="I67" s="35"/>
    </row>
    <row r="68" spans="9:9" x14ac:dyDescent="0.2">
      <c r="I68" s="35"/>
    </row>
    <row r="69" spans="9:9" x14ac:dyDescent="0.2">
      <c r="I69" s="35"/>
    </row>
    <row r="70" spans="9:9" x14ac:dyDescent="0.2">
      <c r="I70" s="35"/>
    </row>
    <row r="71" spans="9:9" x14ac:dyDescent="0.2">
      <c r="I71" s="35"/>
    </row>
    <row r="72" spans="9:9" x14ac:dyDescent="0.2">
      <c r="I72" s="35"/>
    </row>
    <row r="73" spans="9:9" x14ac:dyDescent="0.2">
      <c r="I73" s="35"/>
    </row>
    <row r="74" spans="9:9" x14ac:dyDescent="0.2">
      <c r="I74" s="35"/>
    </row>
    <row r="75" spans="9:9" x14ac:dyDescent="0.2">
      <c r="I75" s="35"/>
    </row>
    <row r="76" spans="9:9" x14ac:dyDescent="0.2">
      <c r="I76" s="35"/>
    </row>
    <row r="77" spans="9:9" x14ac:dyDescent="0.2">
      <c r="I77" s="35"/>
    </row>
    <row r="78" spans="9:9" x14ac:dyDescent="0.2">
      <c r="I78" s="35"/>
    </row>
    <row r="79" spans="9:9" x14ac:dyDescent="0.2">
      <c r="I79" s="35"/>
    </row>
    <row r="80" spans="9:9" x14ac:dyDescent="0.2">
      <c r="I80" s="35"/>
    </row>
    <row r="81" spans="9:9" x14ac:dyDescent="0.2">
      <c r="I81" s="35"/>
    </row>
    <row r="82" spans="9:9" x14ac:dyDescent="0.2">
      <c r="I82" s="35"/>
    </row>
    <row r="83" spans="9:9" x14ac:dyDescent="0.2">
      <c r="I83" s="35"/>
    </row>
    <row r="84" spans="9:9" x14ac:dyDescent="0.2">
      <c r="I84" s="35"/>
    </row>
    <row r="85" spans="9:9" x14ac:dyDescent="0.2">
      <c r="I85" s="35"/>
    </row>
    <row r="86" spans="9:9" x14ac:dyDescent="0.2">
      <c r="I86" s="35"/>
    </row>
    <row r="87" spans="9:9" x14ac:dyDescent="0.2">
      <c r="I87" s="35"/>
    </row>
    <row r="88" spans="9:9" x14ac:dyDescent="0.2">
      <c r="I88" s="35"/>
    </row>
    <row r="89" spans="9:9" x14ac:dyDescent="0.2">
      <c r="I89" s="35"/>
    </row>
  </sheetData>
  <mergeCells count="1">
    <mergeCell ref="A1:O1"/>
  </mergeCells>
  <pageMargins left="0.75" right="0.75" top="1" bottom="1" header="0.5" footer="0.5"/>
  <pageSetup scale="65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94"/>
  <sheetViews>
    <sheetView workbookViewId="0">
      <selection activeCell="D17" sqref="D17"/>
    </sheetView>
  </sheetViews>
  <sheetFormatPr defaultRowHeight="12.75" x14ac:dyDescent="0.2"/>
  <cols>
    <col min="1" max="1" width="9.7109375" customWidth="1"/>
    <col min="2" max="2" width="9.42578125" customWidth="1"/>
    <col min="3" max="3" width="3.7109375" customWidth="1"/>
    <col min="4" max="4" width="12" customWidth="1"/>
    <col min="5" max="5" width="4" customWidth="1"/>
    <col min="6" max="6" width="9.7109375" bestFit="1" customWidth="1"/>
    <col min="7" max="7" width="4.42578125" customWidth="1"/>
    <col min="8" max="8" width="40.5703125" customWidth="1"/>
    <col min="9" max="9" width="36.42578125" bestFit="1" customWidth="1"/>
    <col min="10" max="10" width="17.140625" bestFit="1" customWidth="1"/>
    <col min="11" max="11" width="8.7109375" customWidth="1"/>
  </cols>
  <sheetData>
    <row r="1" spans="1:15" ht="15.75" x14ac:dyDescent="0.25">
      <c r="A1" s="54" t="s">
        <v>116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</row>
    <row r="2" spans="1:15" ht="15.75" x14ac:dyDescent="0.25">
      <c r="A2" s="21"/>
      <c r="B2" s="21"/>
      <c r="C2" s="21"/>
      <c r="D2" s="21"/>
      <c r="E2" s="21"/>
      <c r="F2" s="21"/>
      <c r="G2" s="21"/>
      <c r="H2" s="21"/>
      <c r="I2" s="21"/>
      <c r="J2" s="21"/>
    </row>
    <row r="3" spans="1:15" ht="38.25" x14ac:dyDescent="0.2">
      <c r="A3" s="2" t="s">
        <v>90</v>
      </c>
      <c r="B3" s="36" t="s">
        <v>91</v>
      </c>
      <c r="D3" s="28" t="s">
        <v>28</v>
      </c>
      <c r="E3" s="27"/>
      <c r="F3" s="28" t="s">
        <v>29</v>
      </c>
      <c r="H3" s="2" t="s">
        <v>83</v>
      </c>
      <c r="I3" s="2" t="s">
        <v>84</v>
      </c>
      <c r="J3" s="29"/>
      <c r="K3" s="29"/>
      <c r="L3" s="29"/>
    </row>
    <row r="4" spans="1:15" x14ac:dyDescent="0.2">
      <c r="D4" s="22"/>
      <c r="E4" s="22"/>
      <c r="F4" s="22"/>
      <c r="H4" s="1"/>
      <c r="I4" s="8"/>
    </row>
    <row r="5" spans="1:15" x14ac:dyDescent="0.2">
      <c r="D5" s="22"/>
      <c r="E5" s="22"/>
      <c r="F5" s="22"/>
      <c r="I5" s="35"/>
      <c r="K5" s="38"/>
    </row>
    <row r="6" spans="1:15" x14ac:dyDescent="0.2">
      <c r="D6" s="22"/>
      <c r="E6" s="22"/>
      <c r="F6" s="22"/>
      <c r="I6" s="35"/>
      <c r="K6" s="38"/>
    </row>
    <row r="7" spans="1:15" x14ac:dyDescent="0.2">
      <c r="A7" t="s">
        <v>92</v>
      </c>
      <c r="B7">
        <v>12</v>
      </c>
      <c r="D7" s="30">
        <v>17845.650000000001</v>
      </c>
      <c r="E7" s="41"/>
      <c r="F7" s="22"/>
      <c r="H7" t="s">
        <v>85</v>
      </c>
      <c r="I7" s="35">
        <v>96022051</v>
      </c>
      <c r="K7" s="38"/>
    </row>
    <row r="8" spans="1:15" x14ac:dyDescent="0.2">
      <c r="D8" s="22"/>
      <c r="E8" s="22"/>
      <c r="F8" s="22"/>
      <c r="I8" s="35"/>
      <c r="J8" s="42"/>
    </row>
    <row r="9" spans="1:15" x14ac:dyDescent="0.2">
      <c r="A9" t="s">
        <v>92</v>
      </c>
      <c r="B9">
        <v>12</v>
      </c>
      <c r="D9" s="30">
        <v>90.94</v>
      </c>
      <c r="E9" s="22"/>
      <c r="F9" s="22"/>
      <c r="H9" t="s">
        <v>86</v>
      </c>
      <c r="I9" s="35">
        <v>96017259</v>
      </c>
    </row>
    <row r="10" spans="1:15" x14ac:dyDescent="0.2">
      <c r="E10" s="22"/>
      <c r="F10" s="22"/>
      <c r="I10" s="35"/>
    </row>
    <row r="11" spans="1:15" x14ac:dyDescent="0.2">
      <c r="A11" t="s">
        <v>92</v>
      </c>
      <c r="B11">
        <v>12</v>
      </c>
      <c r="D11" s="30">
        <v>6562.59</v>
      </c>
      <c r="E11" s="41"/>
      <c r="F11" s="22"/>
      <c r="H11" t="s">
        <v>120</v>
      </c>
      <c r="I11" s="35">
        <v>96023455</v>
      </c>
    </row>
    <row r="12" spans="1:15" x14ac:dyDescent="0.2">
      <c r="D12" s="22"/>
      <c r="E12" s="22"/>
      <c r="F12" s="22"/>
      <c r="I12" s="35"/>
    </row>
    <row r="13" spans="1:15" x14ac:dyDescent="0.2">
      <c r="A13" t="s">
        <v>92</v>
      </c>
      <c r="B13">
        <v>12</v>
      </c>
      <c r="D13" s="31">
        <v>500</v>
      </c>
      <c r="E13" s="41"/>
      <c r="F13" s="22"/>
      <c r="H13" t="s">
        <v>111</v>
      </c>
      <c r="I13" s="35">
        <v>96008135</v>
      </c>
    </row>
    <row r="14" spans="1:15" x14ac:dyDescent="0.2">
      <c r="D14" s="22"/>
      <c r="E14" s="22"/>
      <c r="F14" s="22"/>
      <c r="I14" s="35"/>
    </row>
    <row r="15" spans="1:15" x14ac:dyDescent="0.2">
      <c r="A15" t="s">
        <v>92</v>
      </c>
      <c r="B15">
        <v>12</v>
      </c>
      <c r="D15" s="31">
        <v>639.53</v>
      </c>
      <c r="E15" s="22"/>
      <c r="F15" s="22"/>
      <c r="H15" t="s">
        <v>112</v>
      </c>
      <c r="I15" s="35">
        <v>96006998</v>
      </c>
    </row>
    <row r="16" spans="1:15" x14ac:dyDescent="0.2">
      <c r="D16" s="22"/>
      <c r="E16" s="22"/>
      <c r="F16" s="22"/>
      <c r="I16" s="35"/>
    </row>
    <row r="17" spans="1:9" x14ac:dyDescent="0.2">
      <c r="A17" s="43" t="s">
        <v>92</v>
      </c>
      <c r="B17" s="44">
        <v>12</v>
      </c>
      <c r="C17" s="44"/>
      <c r="D17" s="45">
        <f>1090338+303201-531</f>
        <v>1393008</v>
      </c>
      <c r="E17" s="46"/>
      <c r="F17" s="46"/>
      <c r="G17" s="44"/>
      <c r="H17" s="44" t="s">
        <v>113</v>
      </c>
      <c r="I17" s="47" t="s">
        <v>119</v>
      </c>
    </row>
    <row r="18" spans="1:9" x14ac:dyDescent="0.2">
      <c r="D18" s="22"/>
      <c r="E18" s="22"/>
      <c r="F18" s="22"/>
      <c r="I18" s="35"/>
    </row>
    <row r="19" spans="1:9" x14ac:dyDescent="0.2">
      <c r="A19" t="s">
        <v>92</v>
      </c>
      <c r="B19">
        <v>12</v>
      </c>
      <c r="D19" s="31">
        <v>15364.62</v>
      </c>
      <c r="E19" s="22"/>
      <c r="F19" s="22"/>
      <c r="H19" t="s">
        <v>96</v>
      </c>
      <c r="I19" s="35">
        <v>96008703</v>
      </c>
    </row>
    <row r="20" spans="1:9" x14ac:dyDescent="0.2">
      <c r="E20" s="22"/>
      <c r="F20" s="22"/>
      <c r="I20" s="35"/>
    </row>
    <row r="21" spans="1:9" x14ac:dyDescent="0.2">
      <c r="A21" t="s">
        <v>92</v>
      </c>
      <c r="B21">
        <v>12</v>
      </c>
      <c r="D21" s="31">
        <v>5210.5200000000004</v>
      </c>
      <c r="E21" s="22"/>
      <c r="F21" s="22"/>
      <c r="H21" t="s">
        <v>117</v>
      </c>
      <c r="I21" s="35">
        <v>96008706</v>
      </c>
    </row>
    <row r="22" spans="1:9" x14ac:dyDescent="0.2">
      <c r="D22" s="23"/>
      <c r="E22" s="22"/>
      <c r="F22" s="22"/>
      <c r="I22" s="35"/>
    </row>
    <row r="23" spans="1:9" x14ac:dyDescent="0.2">
      <c r="A23" t="s">
        <v>99</v>
      </c>
      <c r="B23">
        <v>16</v>
      </c>
      <c r="D23" s="31">
        <v>490.94</v>
      </c>
      <c r="E23" s="41"/>
      <c r="F23" s="22"/>
      <c r="H23" t="s">
        <v>100</v>
      </c>
      <c r="I23" s="35">
        <v>96020553</v>
      </c>
    </row>
    <row r="24" spans="1:9" x14ac:dyDescent="0.2">
      <c r="D24" s="23"/>
      <c r="E24" s="22"/>
      <c r="F24" s="22"/>
      <c r="I24" s="35"/>
    </row>
    <row r="25" spans="1:9" x14ac:dyDescent="0.2">
      <c r="A25" t="s">
        <v>99</v>
      </c>
      <c r="B25">
        <v>16</v>
      </c>
      <c r="D25" s="31">
        <v>61533.05</v>
      </c>
      <c r="E25" s="22"/>
      <c r="F25" s="22"/>
      <c r="H25" t="s">
        <v>101</v>
      </c>
      <c r="I25" s="35" t="s">
        <v>102</v>
      </c>
    </row>
    <row r="26" spans="1:9" x14ac:dyDescent="0.2">
      <c r="D26" s="23"/>
      <c r="E26" s="22"/>
      <c r="F26" s="22"/>
      <c r="I26" s="35"/>
    </row>
    <row r="27" spans="1:9" x14ac:dyDescent="0.2">
      <c r="A27" t="s">
        <v>99</v>
      </c>
      <c r="B27">
        <v>16</v>
      </c>
      <c r="D27" s="31">
        <v>1082.2</v>
      </c>
      <c r="E27" s="41"/>
      <c r="F27" s="22"/>
      <c r="H27" t="s">
        <v>103</v>
      </c>
      <c r="I27" s="35">
        <v>96019628</v>
      </c>
    </row>
    <row r="28" spans="1:9" x14ac:dyDescent="0.2">
      <c r="D28" s="23"/>
      <c r="E28" s="22"/>
      <c r="F28" s="22"/>
      <c r="I28" s="35"/>
    </row>
    <row r="29" spans="1:9" x14ac:dyDescent="0.2">
      <c r="A29" t="s">
        <v>99</v>
      </c>
      <c r="B29">
        <v>16</v>
      </c>
      <c r="D29" s="31">
        <v>142426.93</v>
      </c>
      <c r="E29" s="41"/>
      <c r="F29" s="22"/>
      <c r="H29" t="s">
        <v>104</v>
      </c>
      <c r="I29" s="35" t="s">
        <v>105</v>
      </c>
    </row>
    <row r="30" spans="1:9" x14ac:dyDescent="0.2">
      <c r="D30" s="22"/>
      <c r="E30" s="22"/>
      <c r="F30" s="22"/>
      <c r="I30" s="35">
        <v>96016601</v>
      </c>
    </row>
    <row r="31" spans="1:9" x14ac:dyDescent="0.2">
      <c r="A31" t="s">
        <v>99</v>
      </c>
      <c r="B31">
        <v>16</v>
      </c>
      <c r="D31" s="31">
        <v>6052.34</v>
      </c>
      <c r="E31" s="22"/>
      <c r="F31" s="22"/>
      <c r="H31" t="s">
        <v>121</v>
      </c>
      <c r="I31" s="35"/>
    </row>
    <row r="32" spans="1:9" x14ac:dyDescent="0.2">
      <c r="D32" s="23"/>
      <c r="E32" s="22"/>
      <c r="F32" s="22"/>
    </row>
    <row r="33" spans="1:9" x14ac:dyDescent="0.2">
      <c r="A33" t="s">
        <v>99</v>
      </c>
      <c r="B33">
        <v>16</v>
      </c>
      <c r="D33" s="31">
        <v>0</v>
      </c>
      <c r="E33" s="22"/>
      <c r="F33" s="22">
        <v>98300</v>
      </c>
      <c r="H33" t="s">
        <v>45</v>
      </c>
      <c r="I33" s="35">
        <v>96019236</v>
      </c>
    </row>
    <row r="34" spans="1:9" x14ac:dyDescent="0.2">
      <c r="E34" s="22"/>
      <c r="F34" s="22"/>
      <c r="I34" s="35"/>
    </row>
    <row r="35" spans="1:9" x14ac:dyDescent="0.2">
      <c r="A35" s="43" t="s">
        <v>99</v>
      </c>
      <c r="B35" s="44">
        <v>16</v>
      </c>
      <c r="C35" s="44"/>
      <c r="D35" s="45">
        <f>4870.55+80247.25</f>
        <v>85117.8</v>
      </c>
      <c r="E35" s="46"/>
      <c r="F35" s="46"/>
      <c r="G35" s="44"/>
      <c r="H35" s="44" t="s">
        <v>113</v>
      </c>
      <c r="I35" s="47" t="s">
        <v>118</v>
      </c>
    </row>
    <row r="36" spans="1:9" x14ac:dyDescent="0.2">
      <c r="D36" s="23"/>
      <c r="E36" s="22"/>
      <c r="F36" s="23"/>
      <c r="I36" s="35"/>
    </row>
    <row r="37" spans="1:9" x14ac:dyDescent="0.2">
      <c r="D37" s="23"/>
      <c r="E37" s="22"/>
      <c r="F37" s="23"/>
      <c r="I37" s="35"/>
    </row>
    <row r="38" spans="1:9" x14ac:dyDescent="0.2">
      <c r="D38" s="22"/>
      <c r="E38" s="22"/>
      <c r="F38" s="22"/>
      <c r="I38" s="35"/>
    </row>
    <row r="39" spans="1:9" x14ac:dyDescent="0.2">
      <c r="A39" s="1" t="s">
        <v>8</v>
      </c>
      <c r="B39" s="1"/>
      <c r="C39" s="1"/>
      <c r="D39" s="39">
        <f>SUM(D7:D35)</f>
        <v>1735925.11</v>
      </c>
      <c r="E39" s="1"/>
      <c r="F39" s="25">
        <f>SUM(F33:F37)</f>
        <v>98300</v>
      </c>
      <c r="G39" s="1"/>
      <c r="I39" s="35"/>
    </row>
    <row r="40" spans="1:9" x14ac:dyDescent="0.2">
      <c r="I40" s="35"/>
    </row>
    <row r="41" spans="1:9" x14ac:dyDescent="0.2">
      <c r="A41" t="s">
        <v>71</v>
      </c>
      <c r="I41" s="35"/>
    </row>
    <row r="42" spans="1:9" x14ac:dyDescent="0.2">
      <c r="E42" t="s">
        <v>73</v>
      </c>
      <c r="I42" s="35"/>
    </row>
    <row r="43" spans="1:9" x14ac:dyDescent="0.2">
      <c r="I43" s="35"/>
    </row>
    <row r="44" spans="1:9" x14ac:dyDescent="0.2">
      <c r="A44" t="s">
        <v>77</v>
      </c>
      <c r="B44" t="s">
        <v>78</v>
      </c>
      <c r="I44" s="35"/>
    </row>
    <row r="45" spans="1:9" x14ac:dyDescent="0.2">
      <c r="A45" t="s">
        <v>80</v>
      </c>
      <c r="B45" t="s">
        <v>81</v>
      </c>
      <c r="I45" s="35"/>
    </row>
    <row r="46" spans="1:9" x14ac:dyDescent="0.2">
      <c r="B46" s="43" t="s">
        <v>124</v>
      </c>
      <c r="C46" s="44"/>
      <c r="D46" s="44"/>
      <c r="E46" s="44"/>
      <c r="F46" s="44"/>
      <c r="G46" s="44"/>
      <c r="H46" s="48"/>
      <c r="I46" s="35"/>
    </row>
    <row r="47" spans="1:9" x14ac:dyDescent="0.2">
      <c r="I47" s="35"/>
    </row>
    <row r="48" spans="1:9" x14ac:dyDescent="0.2">
      <c r="I48" s="35"/>
    </row>
    <row r="49" spans="9:9" x14ac:dyDescent="0.2">
      <c r="I49" s="35"/>
    </row>
    <row r="50" spans="9:9" x14ac:dyDescent="0.2">
      <c r="I50" s="35"/>
    </row>
    <row r="51" spans="9:9" x14ac:dyDescent="0.2">
      <c r="I51" s="35"/>
    </row>
    <row r="52" spans="9:9" x14ac:dyDescent="0.2">
      <c r="I52" s="35"/>
    </row>
    <row r="53" spans="9:9" x14ac:dyDescent="0.2">
      <c r="I53" s="35"/>
    </row>
    <row r="54" spans="9:9" x14ac:dyDescent="0.2">
      <c r="I54" s="35"/>
    </row>
    <row r="55" spans="9:9" x14ac:dyDescent="0.2">
      <c r="I55" s="35"/>
    </row>
    <row r="56" spans="9:9" x14ac:dyDescent="0.2">
      <c r="I56" s="35"/>
    </row>
    <row r="57" spans="9:9" x14ac:dyDescent="0.2">
      <c r="I57" s="35"/>
    </row>
    <row r="58" spans="9:9" x14ac:dyDescent="0.2">
      <c r="I58" s="35"/>
    </row>
    <row r="59" spans="9:9" x14ac:dyDescent="0.2">
      <c r="I59" s="35"/>
    </row>
    <row r="60" spans="9:9" x14ac:dyDescent="0.2">
      <c r="I60" s="35"/>
    </row>
    <row r="61" spans="9:9" x14ac:dyDescent="0.2">
      <c r="I61" s="35"/>
    </row>
    <row r="62" spans="9:9" x14ac:dyDescent="0.2">
      <c r="I62" s="35"/>
    </row>
    <row r="63" spans="9:9" x14ac:dyDescent="0.2">
      <c r="I63" s="35"/>
    </row>
    <row r="64" spans="9:9" x14ac:dyDescent="0.2">
      <c r="I64" s="35"/>
    </row>
    <row r="65" spans="9:9" x14ac:dyDescent="0.2">
      <c r="I65" s="35"/>
    </row>
    <row r="66" spans="9:9" x14ac:dyDescent="0.2">
      <c r="I66" s="35"/>
    </row>
    <row r="67" spans="9:9" x14ac:dyDescent="0.2">
      <c r="I67" s="35"/>
    </row>
    <row r="68" spans="9:9" x14ac:dyDescent="0.2">
      <c r="I68" s="35"/>
    </row>
    <row r="69" spans="9:9" x14ac:dyDescent="0.2">
      <c r="I69" s="35"/>
    </row>
    <row r="70" spans="9:9" x14ac:dyDescent="0.2">
      <c r="I70" s="35"/>
    </row>
    <row r="71" spans="9:9" x14ac:dyDescent="0.2">
      <c r="I71" s="35"/>
    </row>
    <row r="72" spans="9:9" x14ac:dyDescent="0.2">
      <c r="I72" s="35"/>
    </row>
    <row r="73" spans="9:9" x14ac:dyDescent="0.2">
      <c r="I73" s="35"/>
    </row>
    <row r="74" spans="9:9" x14ac:dyDescent="0.2">
      <c r="I74" s="35"/>
    </row>
    <row r="75" spans="9:9" x14ac:dyDescent="0.2">
      <c r="I75" s="35"/>
    </row>
    <row r="76" spans="9:9" x14ac:dyDescent="0.2">
      <c r="I76" s="35"/>
    </row>
    <row r="77" spans="9:9" x14ac:dyDescent="0.2">
      <c r="I77" s="35"/>
    </row>
    <row r="78" spans="9:9" x14ac:dyDescent="0.2">
      <c r="I78" s="35"/>
    </row>
    <row r="79" spans="9:9" x14ac:dyDescent="0.2">
      <c r="I79" s="35"/>
    </row>
    <row r="80" spans="9:9" x14ac:dyDescent="0.2">
      <c r="I80" s="35"/>
    </row>
    <row r="81" spans="9:9" x14ac:dyDescent="0.2">
      <c r="I81" s="35"/>
    </row>
    <row r="82" spans="9:9" x14ac:dyDescent="0.2">
      <c r="I82" s="35"/>
    </row>
    <row r="83" spans="9:9" x14ac:dyDescent="0.2">
      <c r="I83" s="35"/>
    </row>
    <row r="84" spans="9:9" x14ac:dyDescent="0.2">
      <c r="I84" s="35"/>
    </row>
    <row r="85" spans="9:9" x14ac:dyDescent="0.2">
      <c r="I85" s="35"/>
    </row>
    <row r="86" spans="9:9" x14ac:dyDescent="0.2">
      <c r="I86" s="35"/>
    </row>
    <row r="87" spans="9:9" x14ac:dyDescent="0.2">
      <c r="I87" s="35"/>
    </row>
    <row r="88" spans="9:9" x14ac:dyDescent="0.2">
      <c r="I88" s="35"/>
    </row>
    <row r="89" spans="9:9" x14ac:dyDescent="0.2">
      <c r="I89" s="35"/>
    </row>
    <row r="90" spans="9:9" x14ac:dyDescent="0.2">
      <c r="I90" s="35"/>
    </row>
    <row r="91" spans="9:9" x14ac:dyDescent="0.2">
      <c r="I91" s="35"/>
    </row>
    <row r="92" spans="9:9" x14ac:dyDescent="0.2">
      <c r="I92" s="35"/>
    </row>
    <row r="93" spans="9:9" x14ac:dyDescent="0.2">
      <c r="I93" s="35"/>
    </row>
    <row r="94" spans="9:9" x14ac:dyDescent="0.2">
      <c r="I94" s="35"/>
    </row>
  </sheetData>
  <mergeCells count="1">
    <mergeCell ref="A1:O1"/>
  </mergeCells>
  <pageMargins left="0.75" right="0.75" top="1" bottom="1" header="0.5" footer="0.5"/>
  <pageSetup scale="65" orientation="landscape" r:id="rId1"/>
  <headerFooter alignWithMargins="0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86"/>
  <sheetViews>
    <sheetView workbookViewId="0">
      <selection activeCell="H11" sqref="H11"/>
    </sheetView>
  </sheetViews>
  <sheetFormatPr defaultRowHeight="12.75" x14ac:dyDescent="0.2"/>
  <cols>
    <col min="1" max="1" width="9.7109375" customWidth="1"/>
    <col min="2" max="2" width="9.42578125" customWidth="1"/>
    <col min="3" max="3" width="3.7109375" customWidth="1"/>
    <col min="4" max="4" width="12" customWidth="1"/>
    <col min="5" max="5" width="4" customWidth="1"/>
    <col min="6" max="6" width="9.7109375" bestFit="1" customWidth="1"/>
    <col min="7" max="7" width="4.42578125" customWidth="1"/>
    <col min="8" max="8" width="40.5703125" customWidth="1"/>
    <col min="9" max="9" width="36.42578125" bestFit="1" customWidth="1"/>
    <col min="10" max="10" width="20.5703125" bestFit="1" customWidth="1"/>
    <col min="11" max="11" width="8.7109375" customWidth="1"/>
  </cols>
  <sheetData>
    <row r="1" spans="1:15" ht="15.75" x14ac:dyDescent="0.25">
      <c r="A1" s="54" t="s">
        <v>133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</row>
    <row r="2" spans="1:15" ht="15.75" x14ac:dyDescent="0.25">
      <c r="A2" s="21"/>
      <c r="B2" s="21"/>
      <c r="C2" s="21"/>
      <c r="D2" s="21"/>
      <c r="E2" s="21"/>
      <c r="F2" s="21"/>
      <c r="G2" s="21"/>
      <c r="H2" s="21"/>
      <c r="I2" s="21"/>
      <c r="J2" s="21"/>
    </row>
    <row r="3" spans="1:15" ht="38.25" x14ac:dyDescent="0.2">
      <c r="A3" s="2" t="s">
        <v>90</v>
      </c>
      <c r="B3" s="36" t="s">
        <v>91</v>
      </c>
      <c r="D3" s="28" t="s">
        <v>28</v>
      </c>
      <c r="E3" s="27"/>
      <c r="F3" s="28" t="s">
        <v>29</v>
      </c>
      <c r="H3" s="2" t="s">
        <v>83</v>
      </c>
      <c r="I3" s="2" t="s">
        <v>84</v>
      </c>
      <c r="J3" s="2" t="s">
        <v>125</v>
      </c>
      <c r="K3" s="29"/>
      <c r="L3" s="29"/>
    </row>
    <row r="4" spans="1:15" x14ac:dyDescent="0.2">
      <c r="D4" s="22"/>
      <c r="E4" s="22"/>
      <c r="F4" s="22"/>
      <c r="H4" s="1"/>
      <c r="I4" s="8"/>
    </row>
    <row r="5" spans="1:15" x14ac:dyDescent="0.2">
      <c r="D5" s="22"/>
      <c r="E5" s="22"/>
      <c r="F5" s="22"/>
      <c r="I5" s="35"/>
      <c r="K5" s="38"/>
    </row>
    <row r="6" spans="1:15" x14ac:dyDescent="0.2">
      <c r="D6" s="22"/>
      <c r="E6" s="22"/>
      <c r="F6" s="22"/>
      <c r="I6" s="35"/>
      <c r="K6" s="38"/>
    </row>
    <row r="7" spans="1:15" x14ac:dyDescent="0.2">
      <c r="A7" t="s">
        <v>92</v>
      </c>
      <c r="B7">
        <v>12</v>
      </c>
      <c r="D7" s="30">
        <v>15039.99</v>
      </c>
      <c r="E7" s="41"/>
      <c r="F7" s="22"/>
      <c r="H7" t="s">
        <v>85</v>
      </c>
      <c r="I7" s="35">
        <v>96022051</v>
      </c>
      <c r="J7" t="s">
        <v>128</v>
      </c>
      <c r="K7" s="38"/>
    </row>
    <row r="8" spans="1:15" x14ac:dyDescent="0.2">
      <c r="D8" s="22"/>
      <c r="E8" s="22"/>
      <c r="F8" s="22"/>
      <c r="I8" s="35"/>
    </row>
    <row r="9" spans="1:15" x14ac:dyDescent="0.2">
      <c r="A9" s="43" t="s">
        <v>92</v>
      </c>
      <c r="B9" s="44">
        <v>12</v>
      </c>
      <c r="C9" s="44"/>
      <c r="D9" s="45">
        <f>936208+319269</f>
        <v>1255477</v>
      </c>
      <c r="E9" s="46"/>
      <c r="F9" s="46"/>
      <c r="G9" s="44"/>
      <c r="H9" s="44" t="s">
        <v>113</v>
      </c>
      <c r="I9" s="47" t="s">
        <v>119</v>
      </c>
      <c r="J9" t="s">
        <v>126</v>
      </c>
      <c r="K9" t="s">
        <v>122</v>
      </c>
      <c r="M9" s="50">
        <v>336853</v>
      </c>
      <c r="N9" t="s">
        <v>123</v>
      </c>
    </row>
    <row r="10" spans="1:15" x14ac:dyDescent="0.2">
      <c r="A10" s="29"/>
      <c r="B10" s="29"/>
      <c r="C10" s="29"/>
      <c r="D10" s="22"/>
      <c r="E10" s="23"/>
      <c r="F10" s="23"/>
      <c r="G10" s="29"/>
      <c r="H10" s="29"/>
      <c r="I10" s="49"/>
      <c r="J10" t="s">
        <v>127</v>
      </c>
    </row>
    <row r="11" spans="1:15" x14ac:dyDescent="0.2">
      <c r="A11" t="s">
        <v>92</v>
      </c>
      <c r="B11">
        <v>12</v>
      </c>
      <c r="D11" s="30">
        <v>2955</v>
      </c>
      <c r="E11" s="41"/>
      <c r="F11" s="22"/>
      <c r="H11" t="s">
        <v>131</v>
      </c>
      <c r="I11" s="35">
        <v>96022051</v>
      </c>
      <c r="J11" t="s">
        <v>126</v>
      </c>
    </row>
    <row r="12" spans="1:15" x14ac:dyDescent="0.2">
      <c r="E12" s="41"/>
      <c r="F12" s="22"/>
      <c r="I12" s="35"/>
    </row>
    <row r="13" spans="1:15" x14ac:dyDescent="0.2">
      <c r="A13" t="s">
        <v>92</v>
      </c>
      <c r="B13">
        <v>12</v>
      </c>
      <c r="D13" s="30">
        <v>377.1</v>
      </c>
      <c r="E13" s="41"/>
      <c r="F13" s="22"/>
      <c r="H13" t="s">
        <v>132</v>
      </c>
      <c r="I13" s="35">
        <v>96006770</v>
      </c>
      <c r="J13" t="s">
        <v>128</v>
      </c>
    </row>
    <row r="14" spans="1:15" x14ac:dyDescent="0.2">
      <c r="D14" s="22"/>
      <c r="E14" s="22"/>
      <c r="F14" s="22"/>
      <c r="I14" s="35"/>
    </row>
    <row r="15" spans="1:15" x14ac:dyDescent="0.2">
      <c r="A15" t="s">
        <v>92</v>
      </c>
      <c r="B15">
        <v>12</v>
      </c>
      <c r="D15" s="31">
        <v>3523.5</v>
      </c>
      <c r="E15" s="22"/>
      <c r="F15" s="22"/>
      <c r="H15" t="s">
        <v>96</v>
      </c>
      <c r="I15" s="35">
        <v>96008703</v>
      </c>
      <c r="J15" t="s">
        <v>126</v>
      </c>
    </row>
    <row r="16" spans="1:15" x14ac:dyDescent="0.2">
      <c r="E16" s="22"/>
      <c r="F16" s="22"/>
      <c r="I16" s="35"/>
    </row>
    <row r="17" spans="1:10" x14ac:dyDescent="0.2">
      <c r="A17" t="s">
        <v>99</v>
      </c>
      <c r="B17">
        <v>16</v>
      </c>
      <c r="D17" s="31">
        <v>638.79</v>
      </c>
      <c r="E17" s="41"/>
      <c r="F17" s="22"/>
      <c r="H17" t="s">
        <v>100</v>
      </c>
      <c r="I17" s="35">
        <v>96020553</v>
      </c>
      <c r="J17" t="s">
        <v>128</v>
      </c>
    </row>
    <row r="18" spans="1:10" x14ac:dyDescent="0.2">
      <c r="D18" s="23"/>
      <c r="E18" s="22"/>
      <c r="F18" s="22"/>
      <c r="I18" s="35"/>
    </row>
    <row r="19" spans="1:10" x14ac:dyDescent="0.2">
      <c r="A19" t="s">
        <v>99</v>
      </c>
      <c r="B19">
        <v>16</v>
      </c>
      <c r="D19" s="31">
        <f>24577.02+8696.02</f>
        <v>33273.040000000001</v>
      </c>
      <c r="E19" s="22"/>
      <c r="F19" s="22"/>
      <c r="H19" t="s">
        <v>101</v>
      </c>
      <c r="I19" s="35" t="s">
        <v>129</v>
      </c>
      <c r="J19" t="s">
        <v>128</v>
      </c>
    </row>
    <row r="20" spans="1:10" x14ac:dyDescent="0.2">
      <c r="D20" s="23"/>
      <c r="E20" s="22"/>
      <c r="F20" s="22"/>
      <c r="I20" s="35"/>
    </row>
    <row r="21" spans="1:10" x14ac:dyDescent="0.2">
      <c r="A21" t="s">
        <v>99</v>
      </c>
      <c r="B21">
        <v>16</v>
      </c>
      <c r="D21" s="31">
        <v>1200</v>
      </c>
      <c r="E21" s="41"/>
      <c r="F21" s="22"/>
      <c r="H21" t="s">
        <v>103</v>
      </c>
      <c r="I21" s="35">
        <v>96019628</v>
      </c>
      <c r="J21" t="s">
        <v>128</v>
      </c>
    </row>
    <row r="22" spans="1:10" x14ac:dyDescent="0.2">
      <c r="D22" s="23"/>
      <c r="E22" s="22"/>
      <c r="F22" s="22"/>
      <c r="I22" s="35"/>
    </row>
    <row r="23" spans="1:10" x14ac:dyDescent="0.2">
      <c r="A23" t="s">
        <v>99</v>
      </c>
      <c r="B23">
        <v>16</v>
      </c>
      <c r="D23" s="31">
        <v>123748.28</v>
      </c>
      <c r="E23" s="41"/>
      <c r="F23" s="22"/>
      <c r="H23" t="s">
        <v>104</v>
      </c>
      <c r="I23" s="35" t="s">
        <v>130</v>
      </c>
      <c r="J23" t="s">
        <v>128</v>
      </c>
    </row>
    <row r="24" spans="1:10" x14ac:dyDescent="0.2">
      <c r="D24" s="23"/>
      <c r="E24" s="22"/>
      <c r="F24" s="22"/>
    </row>
    <row r="25" spans="1:10" x14ac:dyDescent="0.2">
      <c r="A25" t="s">
        <v>99</v>
      </c>
      <c r="B25">
        <v>16</v>
      </c>
      <c r="D25" s="31">
        <v>0</v>
      </c>
      <c r="E25" s="22"/>
      <c r="F25" s="22">
        <v>98300</v>
      </c>
      <c r="H25" t="s">
        <v>45</v>
      </c>
      <c r="I25" s="35">
        <v>96019236</v>
      </c>
      <c r="J25" t="s">
        <v>128</v>
      </c>
    </row>
    <row r="26" spans="1:10" x14ac:dyDescent="0.2">
      <c r="E26" s="22"/>
      <c r="F26" s="22"/>
      <c r="I26" s="35"/>
    </row>
    <row r="27" spans="1:10" x14ac:dyDescent="0.2">
      <c r="A27" s="43" t="s">
        <v>99</v>
      </c>
      <c r="B27" s="44">
        <v>16</v>
      </c>
      <c r="C27" s="44"/>
      <c r="D27" s="45">
        <f>47959.2+58688</f>
        <v>106647.2</v>
      </c>
      <c r="E27" s="46"/>
      <c r="F27" s="46"/>
      <c r="G27" s="44"/>
      <c r="H27" s="44" t="s">
        <v>113</v>
      </c>
      <c r="I27" s="47" t="s">
        <v>118</v>
      </c>
      <c r="J27" t="s">
        <v>126</v>
      </c>
    </row>
    <row r="28" spans="1:10" x14ac:dyDescent="0.2">
      <c r="D28" s="23"/>
      <c r="E28" s="22"/>
      <c r="F28" s="23"/>
      <c r="I28" s="35"/>
      <c r="J28" t="s">
        <v>127</v>
      </c>
    </row>
    <row r="29" spans="1:10" x14ac:dyDescent="0.2">
      <c r="D29" s="23"/>
      <c r="E29" s="22"/>
      <c r="F29" s="23"/>
      <c r="H29" s="6"/>
      <c r="I29" s="35"/>
    </row>
    <row r="30" spans="1:10" x14ac:dyDescent="0.2">
      <c r="D30" s="22"/>
      <c r="E30" s="22"/>
      <c r="F30" s="22"/>
      <c r="H30" s="6"/>
      <c r="I30" s="35"/>
    </row>
    <row r="31" spans="1:10" x14ac:dyDescent="0.2">
      <c r="A31" s="1" t="s">
        <v>8</v>
      </c>
      <c r="B31" s="1"/>
      <c r="C31" s="1"/>
      <c r="D31" s="39">
        <f>SUM(D7:D27)</f>
        <v>1542879.9000000001</v>
      </c>
      <c r="E31" s="1"/>
      <c r="F31" s="25">
        <f>SUM(F25:F29)</f>
        <v>98300</v>
      </c>
      <c r="G31" s="1"/>
      <c r="H31" s="6"/>
      <c r="I31" s="35"/>
    </row>
    <row r="32" spans="1:10" x14ac:dyDescent="0.2">
      <c r="I32" s="35"/>
    </row>
    <row r="33" spans="1:9" x14ac:dyDescent="0.2">
      <c r="A33" t="s">
        <v>71</v>
      </c>
      <c r="I33" s="35"/>
    </row>
    <row r="34" spans="1:9" x14ac:dyDescent="0.2">
      <c r="E34" t="s">
        <v>73</v>
      </c>
      <c r="I34" s="35"/>
    </row>
    <row r="35" spans="1:9" x14ac:dyDescent="0.2">
      <c r="I35" s="35"/>
    </row>
    <row r="36" spans="1:9" x14ac:dyDescent="0.2">
      <c r="A36" t="s">
        <v>77</v>
      </c>
      <c r="B36" t="s">
        <v>78</v>
      </c>
      <c r="I36" s="35"/>
    </row>
    <row r="37" spans="1:9" x14ac:dyDescent="0.2">
      <c r="A37" t="s">
        <v>80</v>
      </c>
      <c r="B37" t="s">
        <v>81</v>
      </c>
      <c r="I37" s="35"/>
    </row>
    <row r="38" spans="1:9" x14ac:dyDescent="0.2">
      <c r="B38" s="43" t="s">
        <v>124</v>
      </c>
      <c r="C38" s="44"/>
      <c r="D38" s="44"/>
      <c r="E38" s="44"/>
      <c r="F38" s="44"/>
      <c r="G38" s="44"/>
      <c r="H38" s="48"/>
      <c r="I38" s="35"/>
    </row>
    <row r="39" spans="1:9" x14ac:dyDescent="0.2">
      <c r="I39" s="35"/>
    </row>
    <row r="40" spans="1:9" x14ac:dyDescent="0.2">
      <c r="I40" s="35"/>
    </row>
    <row r="41" spans="1:9" x14ac:dyDescent="0.2">
      <c r="I41" s="35"/>
    </row>
    <row r="42" spans="1:9" x14ac:dyDescent="0.2">
      <c r="I42" s="35"/>
    </row>
    <row r="43" spans="1:9" x14ac:dyDescent="0.2">
      <c r="I43" s="35"/>
    </row>
    <row r="44" spans="1:9" x14ac:dyDescent="0.2">
      <c r="I44" s="35"/>
    </row>
    <row r="45" spans="1:9" x14ac:dyDescent="0.2">
      <c r="I45" s="35"/>
    </row>
    <row r="46" spans="1:9" x14ac:dyDescent="0.2">
      <c r="I46" s="35"/>
    </row>
    <row r="47" spans="1:9" x14ac:dyDescent="0.2">
      <c r="I47" s="35"/>
    </row>
    <row r="48" spans="1:9" x14ac:dyDescent="0.2">
      <c r="I48" s="35"/>
    </row>
    <row r="49" spans="9:9" x14ac:dyDescent="0.2">
      <c r="I49" s="35"/>
    </row>
    <row r="50" spans="9:9" x14ac:dyDescent="0.2">
      <c r="I50" s="35"/>
    </row>
    <row r="51" spans="9:9" x14ac:dyDescent="0.2">
      <c r="I51" s="35"/>
    </row>
    <row r="52" spans="9:9" x14ac:dyDescent="0.2">
      <c r="I52" s="35"/>
    </row>
    <row r="53" spans="9:9" x14ac:dyDescent="0.2">
      <c r="I53" s="35"/>
    </row>
    <row r="54" spans="9:9" x14ac:dyDescent="0.2">
      <c r="I54" s="35"/>
    </row>
    <row r="55" spans="9:9" x14ac:dyDescent="0.2">
      <c r="I55" s="35"/>
    </row>
    <row r="56" spans="9:9" x14ac:dyDescent="0.2">
      <c r="I56" s="35"/>
    </row>
    <row r="57" spans="9:9" x14ac:dyDescent="0.2">
      <c r="I57" s="35"/>
    </row>
    <row r="58" spans="9:9" x14ac:dyDescent="0.2">
      <c r="I58" s="35"/>
    </row>
    <row r="59" spans="9:9" x14ac:dyDescent="0.2">
      <c r="I59" s="35"/>
    </row>
    <row r="60" spans="9:9" x14ac:dyDescent="0.2">
      <c r="I60" s="35"/>
    </row>
    <row r="61" spans="9:9" x14ac:dyDescent="0.2">
      <c r="I61" s="35"/>
    </row>
    <row r="62" spans="9:9" x14ac:dyDescent="0.2">
      <c r="I62" s="35"/>
    </row>
    <row r="63" spans="9:9" x14ac:dyDescent="0.2">
      <c r="I63" s="35"/>
    </row>
    <row r="64" spans="9:9" x14ac:dyDescent="0.2">
      <c r="I64" s="35"/>
    </row>
    <row r="65" spans="9:9" x14ac:dyDescent="0.2">
      <c r="I65" s="35"/>
    </row>
    <row r="66" spans="9:9" x14ac:dyDescent="0.2">
      <c r="I66" s="35"/>
    </row>
    <row r="67" spans="9:9" x14ac:dyDescent="0.2">
      <c r="I67" s="35"/>
    </row>
    <row r="68" spans="9:9" x14ac:dyDescent="0.2">
      <c r="I68" s="35"/>
    </row>
    <row r="69" spans="9:9" x14ac:dyDescent="0.2">
      <c r="I69" s="35"/>
    </row>
    <row r="70" spans="9:9" x14ac:dyDescent="0.2">
      <c r="I70" s="35"/>
    </row>
    <row r="71" spans="9:9" x14ac:dyDescent="0.2">
      <c r="I71" s="35"/>
    </row>
    <row r="72" spans="9:9" x14ac:dyDescent="0.2">
      <c r="I72" s="35"/>
    </row>
    <row r="73" spans="9:9" x14ac:dyDescent="0.2">
      <c r="I73" s="35"/>
    </row>
    <row r="74" spans="9:9" x14ac:dyDescent="0.2">
      <c r="I74" s="35"/>
    </row>
    <row r="75" spans="9:9" x14ac:dyDescent="0.2">
      <c r="I75" s="35"/>
    </row>
    <row r="76" spans="9:9" x14ac:dyDescent="0.2">
      <c r="I76" s="35"/>
    </row>
    <row r="77" spans="9:9" x14ac:dyDescent="0.2">
      <c r="I77" s="35"/>
    </row>
    <row r="78" spans="9:9" x14ac:dyDescent="0.2">
      <c r="I78" s="35"/>
    </row>
    <row r="79" spans="9:9" x14ac:dyDescent="0.2">
      <c r="I79" s="35"/>
    </row>
    <row r="80" spans="9:9" x14ac:dyDescent="0.2">
      <c r="I80" s="35"/>
    </row>
    <row r="81" spans="9:9" x14ac:dyDescent="0.2">
      <c r="I81" s="35"/>
    </row>
    <row r="82" spans="9:9" x14ac:dyDescent="0.2">
      <c r="I82" s="35"/>
    </row>
    <row r="83" spans="9:9" x14ac:dyDescent="0.2">
      <c r="I83" s="35"/>
    </row>
    <row r="84" spans="9:9" x14ac:dyDescent="0.2">
      <c r="I84" s="35"/>
    </row>
    <row r="85" spans="9:9" x14ac:dyDescent="0.2">
      <c r="I85" s="35"/>
    </row>
    <row r="86" spans="9:9" x14ac:dyDescent="0.2">
      <c r="I86" s="35"/>
    </row>
  </sheetData>
  <mergeCells count="1">
    <mergeCell ref="A1:O1"/>
  </mergeCells>
  <pageMargins left="0.75" right="0.75" top="1" bottom="1" header="0.5" footer="0.5"/>
  <pageSetup scale="63" orientation="landscape" r:id="rId1"/>
  <headerFooter alignWithMargins="0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86"/>
  <sheetViews>
    <sheetView topLeftCell="B4" workbookViewId="0">
      <selection activeCell="D27" sqref="D27"/>
    </sheetView>
  </sheetViews>
  <sheetFormatPr defaultRowHeight="12.75" x14ac:dyDescent="0.2"/>
  <cols>
    <col min="1" max="1" width="9.7109375" customWidth="1"/>
    <col min="2" max="2" width="9.42578125" customWidth="1"/>
    <col min="3" max="3" width="3.7109375" customWidth="1"/>
    <col min="4" max="4" width="12" customWidth="1"/>
    <col min="5" max="5" width="4" customWidth="1"/>
    <col min="6" max="6" width="9.7109375" bestFit="1" customWidth="1"/>
    <col min="7" max="7" width="4.42578125" customWidth="1"/>
    <col min="8" max="8" width="40.5703125" customWidth="1"/>
    <col min="9" max="9" width="36.42578125" bestFit="1" customWidth="1"/>
    <col min="10" max="10" width="20.5703125" bestFit="1" customWidth="1"/>
    <col min="11" max="11" width="8.7109375" customWidth="1"/>
  </cols>
  <sheetData>
    <row r="1" spans="1:15" ht="15.75" x14ac:dyDescent="0.25">
      <c r="A1" s="54" t="s">
        <v>134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</row>
    <row r="2" spans="1:15" ht="15.75" x14ac:dyDescent="0.25">
      <c r="A2" s="21"/>
      <c r="B2" s="21"/>
      <c r="C2" s="21"/>
      <c r="D2" s="21"/>
      <c r="E2" s="21"/>
      <c r="F2" s="21"/>
      <c r="G2" s="21"/>
      <c r="H2" s="21"/>
      <c r="I2" s="21"/>
      <c r="J2" s="21"/>
    </row>
    <row r="3" spans="1:15" ht="38.25" x14ac:dyDescent="0.2">
      <c r="A3" s="2" t="s">
        <v>90</v>
      </c>
      <c r="B3" s="36" t="s">
        <v>91</v>
      </c>
      <c r="D3" s="28" t="s">
        <v>28</v>
      </c>
      <c r="E3" s="27"/>
      <c r="F3" s="28" t="s">
        <v>29</v>
      </c>
      <c r="H3" s="2" t="s">
        <v>83</v>
      </c>
      <c r="I3" s="2" t="s">
        <v>84</v>
      </c>
      <c r="J3" s="2" t="s">
        <v>125</v>
      </c>
      <c r="K3" s="29"/>
      <c r="L3" s="29"/>
    </row>
    <row r="4" spans="1:15" x14ac:dyDescent="0.2">
      <c r="D4" s="22"/>
      <c r="E4" s="22"/>
      <c r="F4" s="22"/>
      <c r="H4" s="1"/>
      <c r="I4" s="8"/>
    </row>
    <row r="5" spans="1:15" x14ac:dyDescent="0.2">
      <c r="D5" s="22"/>
      <c r="E5" s="22"/>
      <c r="F5" s="22"/>
      <c r="I5" s="35"/>
      <c r="K5" s="38"/>
    </row>
    <row r="6" spans="1:15" x14ac:dyDescent="0.2">
      <c r="D6" s="22"/>
      <c r="E6" s="22"/>
      <c r="F6" s="22"/>
      <c r="I6" s="35"/>
      <c r="K6" s="38"/>
    </row>
    <row r="7" spans="1:15" x14ac:dyDescent="0.2">
      <c r="A7" t="s">
        <v>92</v>
      </c>
      <c r="B7">
        <v>12</v>
      </c>
      <c r="D7" s="30">
        <v>14583.51</v>
      </c>
      <c r="E7" s="41"/>
      <c r="F7" s="22"/>
      <c r="H7" t="s">
        <v>85</v>
      </c>
      <c r="I7" s="35">
        <v>96022051</v>
      </c>
      <c r="J7" t="s">
        <v>128</v>
      </c>
      <c r="K7" s="38"/>
    </row>
    <row r="8" spans="1:15" x14ac:dyDescent="0.2">
      <c r="D8" s="22"/>
      <c r="E8" s="22"/>
      <c r="F8" s="22"/>
      <c r="I8" s="35"/>
    </row>
    <row r="9" spans="1:15" x14ac:dyDescent="0.2">
      <c r="A9" s="43" t="s">
        <v>92</v>
      </c>
      <c r="B9" s="44">
        <v>12</v>
      </c>
      <c r="C9" s="44"/>
      <c r="D9" s="51">
        <f>1650890.4+321346</f>
        <v>1972236.4</v>
      </c>
      <c r="E9" s="46"/>
      <c r="F9" s="46"/>
      <c r="G9" s="44"/>
      <c r="H9" s="44" t="s">
        <v>113</v>
      </c>
      <c r="I9" s="47" t="s">
        <v>119</v>
      </c>
      <c r="J9" t="s">
        <v>126</v>
      </c>
      <c r="K9" t="s">
        <v>122</v>
      </c>
      <c r="M9" s="50">
        <v>834449</v>
      </c>
      <c r="N9" t="s">
        <v>123</v>
      </c>
    </row>
    <row r="10" spans="1:15" x14ac:dyDescent="0.2">
      <c r="A10" s="29"/>
      <c r="B10" s="29"/>
      <c r="C10" s="29"/>
      <c r="D10" s="22"/>
      <c r="E10" s="23"/>
      <c r="F10" s="23"/>
      <c r="G10" s="29"/>
      <c r="H10" s="29"/>
      <c r="I10" s="49"/>
      <c r="J10" t="s">
        <v>127</v>
      </c>
    </row>
    <row r="11" spans="1:15" x14ac:dyDescent="0.2">
      <c r="A11" t="s">
        <v>92</v>
      </c>
      <c r="B11">
        <v>12</v>
      </c>
      <c r="D11" s="30">
        <v>4208.12</v>
      </c>
      <c r="E11" s="41"/>
      <c r="F11" s="22"/>
      <c r="H11" t="s">
        <v>131</v>
      </c>
      <c r="I11" s="35"/>
      <c r="J11" t="s">
        <v>126</v>
      </c>
    </row>
    <row r="12" spans="1:15" x14ac:dyDescent="0.2">
      <c r="E12" s="41"/>
      <c r="F12" s="22"/>
      <c r="I12" s="35"/>
    </row>
    <row r="13" spans="1:15" x14ac:dyDescent="0.2">
      <c r="A13" t="s">
        <v>92</v>
      </c>
      <c r="B13">
        <v>12</v>
      </c>
      <c r="D13" s="30">
        <v>0</v>
      </c>
      <c r="E13" s="41"/>
      <c r="F13" s="22"/>
      <c r="H13" t="s">
        <v>132</v>
      </c>
      <c r="I13" s="35">
        <v>96006770</v>
      </c>
      <c r="J13" t="s">
        <v>128</v>
      </c>
    </row>
    <row r="14" spans="1:15" x14ac:dyDescent="0.2">
      <c r="D14" s="22"/>
      <c r="E14" s="22"/>
      <c r="F14" s="22"/>
      <c r="I14" s="35"/>
    </row>
    <row r="15" spans="1:15" x14ac:dyDescent="0.2">
      <c r="A15" t="s">
        <v>92</v>
      </c>
      <c r="B15">
        <v>12</v>
      </c>
      <c r="D15" s="31">
        <v>495.63</v>
      </c>
      <c r="E15" s="22"/>
      <c r="F15" s="22"/>
      <c r="H15" t="s">
        <v>96</v>
      </c>
      <c r="I15" s="35">
        <v>96008703</v>
      </c>
      <c r="J15" t="s">
        <v>126</v>
      </c>
    </row>
    <row r="16" spans="1:15" x14ac:dyDescent="0.2">
      <c r="E16" s="22"/>
      <c r="F16" s="22"/>
      <c r="I16" s="35"/>
    </row>
    <row r="17" spans="1:14" x14ac:dyDescent="0.2">
      <c r="A17" t="s">
        <v>99</v>
      </c>
      <c r="B17">
        <v>16</v>
      </c>
      <c r="D17" s="31">
        <v>1140</v>
      </c>
      <c r="E17" s="41"/>
      <c r="F17" s="22"/>
      <c r="H17" t="s">
        <v>100</v>
      </c>
      <c r="I17" s="35">
        <v>96020553</v>
      </c>
      <c r="J17" t="s">
        <v>128</v>
      </c>
    </row>
    <row r="18" spans="1:14" x14ac:dyDescent="0.2">
      <c r="D18" s="23"/>
      <c r="E18" s="22"/>
      <c r="F18" s="22"/>
      <c r="I18" s="35"/>
    </row>
    <row r="19" spans="1:14" x14ac:dyDescent="0.2">
      <c r="A19" t="s">
        <v>99</v>
      </c>
      <c r="B19">
        <v>16</v>
      </c>
      <c r="D19" s="31">
        <v>74701</v>
      </c>
      <c r="E19" s="22"/>
      <c r="F19" s="22"/>
      <c r="H19" t="s">
        <v>101</v>
      </c>
      <c r="I19" s="35" t="s">
        <v>129</v>
      </c>
      <c r="J19" t="s">
        <v>128</v>
      </c>
    </row>
    <row r="20" spans="1:14" x14ac:dyDescent="0.2">
      <c r="D20" s="23"/>
      <c r="E20" s="22"/>
      <c r="F20" s="22"/>
      <c r="I20" s="35"/>
    </row>
    <row r="21" spans="1:14" x14ac:dyDescent="0.2">
      <c r="A21" t="s">
        <v>99</v>
      </c>
      <c r="B21">
        <v>16</v>
      </c>
      <c r="D21" s="31">
        <v>960.92</v>
      </c>
      <c r="E21" s="41"/>
      <c r="F21" s="22"/>
      <c r="H21" t="s">
        <v>103</v>
      </c>
      <c r="I21" s="35">
        <v>96019628</v>
      </c>
      <c r="J21" t="s">
        <v>128</v>
      </c>
    </row>
    <row r="22" spans="1:14" x14ac:dyDescent="0.2">
      <c r="D22" s="23"/>
      <c r="E22" s="22"/>
      <c r="F22" s="22"/>
      <c r="I22" s="35"/>
    </row>
    <row r="23" spans="1:14" x14ac:dyDescent="0.2">
      <c r="A23" t="s">
        <v>99</v>
      </c>
      <c r="B23">
        <v>16</v>
      </c>
      <c r="D23" s="31">
        <v>77034.720000000001</v>
      </c>
      <c r="E23" s="41"/>
      <c r="F23" s="22"/>
      <c r="H23" t="s">
        <v>104</v>
      </c>
      <c r="I23" s="35" t="s">
        <v>130</v>
      </c>
      <c r="J23" t="s">
        <v>128</v>
      </c>
    </row>
    <row r="24" spans="1:14" x14ac:dyDescent="0.2">
      <c r="D24" s="23"/>
      <c r="E24" s="22"/>
      <c r="F24" s="22"/>
    </row>
    <row r="25" spans="1:14" x14ac:dyDescent="0.2">
      <c r="A25" t="s">
        <v>99</v>
      </c>
      <c r="B25">
        <v>16</v>
      </c>
      <c r="D25" s="31">
        <v>0</v>
      </c>
      <c r="E25" s="22"/>
      <c r="F25" s="22">
        <v>98300</v>
      </c>
      <c r="H25" t="s">
        <v>45</v>
      </c>
      <c r="I25" s="35">
        <v>96019236</v>
      </c>
      <c r="J25" t="s">
        <v>128</v>
      </c>
    </row>
    <row r="26" spans="1:14" x14ac:dyDescent="0.2">
      <c r="E26" s="22"/>
      <c r="F26" s="22"/>
      <c r="I26" s="35"/>
    </row>
    <row r="27" spans="1:14" x14ac:dyDescent="0.2">
      <c r="A27" s="43" t="s">
        <v>99</v>
      </c>
      <c r="B27" s="44">
        <v>16</v>
      </c>
      <c r="C27" s="44"/>
      <c r="D27" s="51">
        <f>103822.68+165443</f>
        <v>269265.68</v>
      </c>
      <c r="E27" s="46"/>
      <c r="F27" s="46"/>
      <c r="G27" s="44"/>
      <c r="H27" s="44" t="s">
        <v>113</v>
      </c>
      <c r="I27" s="47" t="s">
        <v>118</v>
      </c>
      <c r="J27" t="s">
        <v>126</v>
      </c>
      <c r="M27">
        <v>165443</v>
      </c>
      <c r="N27" t="s">
        <v>135</v>
      </c>
    </row>
    <row r="28" spans="1:14" x14ac:dyDescent="0.2">
      <c r="D28" s="23"/>
      <c r="E28" s="22"/>
      <c r="F28" s="23"/>
      <c r="I28" s="35"/>
      <c r="J28" t="s">
        <v>127</v>
      </c>
    </row>
    <row r="29" spans="1:14" x14ac:dyDescent="0.2">
      <c r="D29" s="23"/>
      <c r="E29" s="22"/>
      <c r="F29" s="23"/>
      <c r="H29" s="6"/>
      <c r="I29" s="35"/>
    </row>
    <row r="30" spans="1:14" x14ac:dyDescent="0.2">
      <c r="D30" s="22"/>
      <c r="E30" s="22"/>
      <c r="F30" s="22"/>
      <c r="H30" s="6"/>
      <c r="I30" s="35"/>
    </row>
    <row r="31" spans="1:14" x14ac:dyDescent="0.2">
      <c r="A31" s="1" t="s">
        <v>8</v>
      </c>
      <c r="B31" s="1"/>
      <c r="C31" s="1"/>
      <c r="D31" s="39">
        <f>SUM(D7:D27)</f>
        <v>2414625.98</v>
      </c>
      <c r="E31" s="1"/>
      <c r="F31" s="25">
        <f>SUM(F25:F29)</f>
        <v>98300</v>
      </c>
      <c r="G31" s="1"/>
      <c r="H31" s="6"/>
      <c r="I31" s="35"/>
    </row>
    <row r="32" spans="1:14" x14ac:dyDescent="0.2">
      <c r="I32" s="35"/>
    </row>
    <row r="33" spans="1:9" x14ac:dyDescent="0.2">
      <c r="A33" t="s">
        <v>71</v>
      </c>
      <c r="I33" s="35"/>
    </row>
    <row r="34" spans="1:9" x14ac:dyDescent="0.2">
      <c r="E34" t="s">
        <v>73</v>
      </c>
      <c r="I34" s="35"/>
    </row>
    <row r="35" spans="1:9" x14ac:dyDescent="0.2">
      <c r="I35" s="35"/>
    </row>
    <row r="36" spans="1:9" x14ac:dyDescent="0.2">
      <c r="A36" t="s">
        <v>77</v>
      </c>
      <c r="B36" t="s">
        <v>78</v>
      </c>
      <c r="I36" s="35"/>
    </row>
    <row r="37" spans="1:9" x14ac:dyDescent="0.2">
      <c r="A37" t="s">
        <v>80</v>
      </c>
      <c r="B37" t="s">
        <v>81</v>
      </c>
      <c r="I37" s="35"/>
    </row>
    <row r="38" spans="1:9" x14ac:dyDescent="0.2">
      <c r="B38" s="43" t="s">
        <v>124</v>
      </c>
      <c r="C38" s="44"/>
      <c r="D38" s="44"/>
      <c r="E38" s="44"/>
      <c r="F38" s="44"/>
      <c r="G38" s="44"/>
      <c r="H38" s="48"/>
      <c r="I38" s="35"/>
    </row>
    <row r="39" spans="1:9" x14ac:dyDescent="0.2">
      <c r="I39" s="35"/>
    </row>
    <row r="40" spans="1:9" x14ac:dyDescent="0.2">
      <c r="I40" s="35"/>
    </row>
    <row r="41" spans="1:9" x14ac:dyDescent="0.2">
      <c r="I41" s="35"/>
    </row>
    <row r="42" spans="1:9" x14ac:dyDescent="0.2">
      <c r="I42" s="35"/>
    </row>
    <row r="43" spans="1:9" x14ac:dyDescent="0.2">
      <c r="I43" s="35"/>
    </row>
    <row r="44" spans="1:9" x14ac:dyDescent="0.2">
      <c r="I44" s="35"/>
    </row>
    <row r="45" spans="1:9" x14ac:dyDescent="0.2">
      <c r="I45" s="35"/>
    </row>
    <row r="46" spans="1:9" x14ac:dyDescent="0.2">
      <c r="I46" s="35"/>
    </row>
    <row r="47" spans="1:9" x14ac:dyDescent="0.2">
      <c r="I47" s="35"/>
    </row>
    <row r="48" spans="1:9" x14ac:dyDescent="0.2">
      <c r="I48" s="35"/>
    </row>
    <row r="49" spans="9:9" x14ac:dyDescent="0.2">
      <c r="I49" s="35"/>
    </row>
    <row r="50" spans="9:9" x14ac:dyDescent="0.2">
      <c r="I50" s="35"/>
    </row>
    <row r="51" spans="9:9" x14ac:dyDescent="0.2">
      <c r="I51" s="35"/>
    </row>
    <row r="52" spans="9:9" x14ac:dyDescent="0.2">
      <c r="I52" s="35"/>
    </row>
    <row r="53" spans="9:9" x14ac:dyDescent="0.2">
      <c r="I53" s="35"/>
    </row>
    <row r="54" spans="9:9" x14ac:dyDescent="0.2">
      <c r="I54" s="35"/>
    </row>
    <row r="55" spans="9:9" x14ac:dyDescent="0.2">
      <c r="I55" s="35"/>
    </row>
    <row r="56" spans="9:9" x14ac:dyDescent="0.2">
      <c r="I56" s="35"/>
    </row>
    <row r="57" spans="9:9" x14ac:dyDescent="0.2">
      <c r="I57" s="35"/>
    </row>
    <row r="58" spans="9:9" x14ac:dyDescent="0.2">
      <c r="I58" s="35"/>
    </row>
    <row r="59" spans="9:9" x14ac:dyDescent="0.2">
      <c r="I59" s="35"/>
    </row>
    <row r="60" spans="9:9" x14ac:dyDescent="0.2">
      <c r="I60" s="35"/>
    </row>
    <row r="61" spans="9:9" x14ac:dyDescent="0.2">
      <c r="I61" s="35"/>
    </row>
    <row r="62" spans="9:9" x14ac:dyDescent="0.2">
      <c r="I62" s="35"/>
    </row>
    <row r="63" spans="9:9" x14ac:dyDescent="0.2">
      <c r="I63" s="35"/>
    </row>
    <row r="64" spans="9:9" x14ac:dyDescent="0.2">
      <c r="I64" s="35"/>
    </row>
    <row r="65" spans="9:9" x14ac:dyDescent="0.2">
      <c r="I65" s="35"/>
    </row>
    <row r="66" spans="9:9" x14ac:dyDescent="0.2">
      <c r="I66" s="35"/>
    </row>
    <row r="67" spans="9:9" x14ac:dyDescent="0.2">
      <c r="I67" s="35"/>
    </row>
    <row r="68" spans="9:9" x14ac:dyDescent="0.2">
      <c r="I68" s="35"/>
    </row>
    <row r="69" spans="9:9" x14ac:dyDescent="0.2">
      <c r="I69" s="35"/>
    </row>
    <row r="70" spans="9:9" x14ac:dyDescent="0.2">
      <c r="I70" s="35"/>
    </row>
    <row r="71" spans="9:9" x14ac:dyDescent="0.2">
      <c r="I71" s="35"/>
    </row>
    <row r="72" spans="9:9" x14ac:dyDescent="0.2">
      <c r="I72" s="35"/>
    </row>
    <row r="73" spans="9:9" x14ac:dyDescent="0.2">
      <c r="I73" s="35"/>
    </row>
    <row r="74" spans="9:9" x14ac:dyDescent="0.2">
      <c r="I74" s="35"/>
    </row>
    <row r="75" spans="9:9" x14ac:dyDescent="0.2">
      <c r="I75" s="35"/>
    </row>
    <row r="76" spans="9:9" x14ac:dyDescent="0.2">
      <c r="I76" s="35"/>
    </row>
    <row r="77" spans="9:9" x14ac:dyDescent="0.2">
      <c r="I77" s="35"/>
    </row>
    <row r="78" spans="9:9" x14ac:dyDescent="0.2">
      <c r="I78" s="35"/>
    </row>
    <row r="79" spans="9:9" x14ac:dyDescent="0.2">
      <c r="I79" s="35"/>
    </row>
    <row r="80" spans="9:9" x14ac:dyDescent="0.2">
      <c r="I80" s="35"/>
    </row>
    <row r="81" spans="9:9" x14ac:dyDescent="0.2">
      <c r="I81" s="35"/>
    </row>
    <row r="82" spans="9:9" x14ac:dyDescent="0.2">
      <c r="I82" s="35"/>
    </row>
    <row r="83" spans="9:9" x14ac:dyDescent="0.2">
      <c r="I83" s="35"/>
    </row>
    <row r="84" spans="9:9" x14ac:dyDescent="0.2">
      <c r="I84" s="35"/>
    </row>
    <row r="85" spans="9:9" x14ac:dyDescent="0.2">
      <c r="I85" s="35"/>
    </row>
    <row r="86" spans="9:9" x14ac:dyDescent="0.2">
      <c r="I86" s="35"/>
    </row>
  </sheetData>
  <mergeCells count="1">
    <mergeCell ref="A1:O1"/>
  </mergeCells>
  <pageMargins left="0.75" right="0.75" top="1" bottom="1" header="0.5" footer="0.5"/>
  <pageSetup scale="63" orientation="landscape" r:id="rId1"/>
  <headerFooter alignWithMargins="0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92"/>
  <sheetViews>
    <sheetView zoomScale="75" workbookViewId="0">
      <selection activeCell="J19" sqref="J19"/>
    </sheetView>
  </sheetViews>
  <sheetFormatPr defaultRowHeight="12.75" x14ac:dyDescent="0.2"/>
  <cols>
    <col min="1" max="1" width="9.7109375" customWidth="1"/>
    <col min="2" max="2" width="10" customWidth="1"/>
    <col min="3" max="3" width="3.7109375" customWidth="1"/>
    <col min="4" max="4" width="13.140625" customWidth="1"/>
    <col min="5" max="5" width="4" customWidth="1"/>
    <col min="6" max="6" width="11.28515625" customWidth="1"/>
    <col min="7" max="7" width="4.42578125" customWidth="1"/>
    <col min="8" max="8" width="40.5703125" customWidth="1"/>
    <col min="9" max="9" width="36.42578125" bestFit="1" customWidth="1"/>
    <col min="10" max="10" width="20.5703125" bestFit="1" customWidth="1"/>
    <col min="11" max="11" width="8.7109375" customWidth="1"/>
  </cols>
  <sheetData>
    <row r="1" spans="1:15" ht="15.75" x14ac:dyDescent="0.25">
      <c r="A1" s="54" t="s">
        <v>142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</row>
    <row r="2" spans="1:15" ht="15.75" x14ac:dyDescent="0.25">
      <c r="A2" s="21"/>
      <c r="B2" s="21"/>
      <c r="C2" s="21"/>
      <c r="D2" s="21"/>
      <c r="E2" s="21"/>
      <c r="F2" s="21"/>
      <c r="G2" s="21"/>
      <c r="H2" s="21"/>
      <c r="I2" s="21"/>
      <c r="J2" s="21"/>
    </row>
    <row r="3" spans="1:15" ht="25.5" x14ac:dyDescent="0.2">
      <c r="A3" s="2" t="s">
        <v>90</v>
      </c>
      <c r="B3" s="36" t="s">
        <v>91</v>
      </c>
      <c r="D3" s="28" t="s">
        <v>28</v>
      </c>
      <c r="E3" s="27"/>
      <c r="F3" s="28" t="s">
        <v>29</v>
      </c>
      <c r="H3" s="2" t="s">
        <v>83</v>
      </c>
      <c r="I3" s="2" t="s">
        <v>84</v>
      </c>
      <c r="J3" s="2" t="s">
        <v>125</v>
      </c>
      <c r="K3" s="29"/>
      <c r="L3" s="29"/>
    </row>
    <row r="4" spans="1:15" x14ac:dyDescent="0.2">
      <c r="D4" s="22"/>
      <c r="E4" s="22"/>
      <c r="F4" s="22"/>
      <c r="H4" s="1"/>
      <c r="I4" s="8"/>
    </row>
    <row r="5" spans="1:15" x14ac:dyDescent="0.2">
      <c r="D5" s="22"/>
      <c r="E5" s="22"/>
      <c r="F5" s="22"/>
      <c r="I5" s="35"/>
      <c r="K5" s="38"/>
    </row>
    <row r="6" spans="1:15" x14ac:dyDescent="0.2">
      <c r="D6" s="22"/>
      <c r="E6" s="22"/>
      <c r="F6" s="22"/>
      <c r="I6" s="35"/>
      <c r="K6" s="38"/>
    </row>
    <row r="7" spans="1:15" x14ac:dyDescent="0.2">
      <c r="A7" t="s">
        <v>92</v>
      </c>
      <c r="B7">
        <v>12</v>
      </c>
      <c r="D7" s="30">
        <v>50120</v>
      </c>
      <c r="E7" s="41"/>
      <c r="F7" s="22"/>
      <c r="H7" t="s">
        <v>85</v>
      </c>
      <c r="I7" s="35">
        <v>96022051</v>
      </c>
      <c r="J7" t="s">
        <v>128</v>
      </c>
      <c r="K7" s="38"/>
    </row>
    <row r="8" spans="1:15" x14ac:dyDescent="0.2">
      <c r="D8" s="22"/>
      <c r="E8" s="22"/>
      <c r="F8" s="22"/>
      <c r="I8" s="35"/>
    </row>
    <row r="9" spans="1:15" x14ac:dyDescent="0.2">
      <c r="A9" s="43" t="s">
        <v>92</v>
      </c>
      <c r="B9" s="44">
        <v>12</v>
      </c>
      <c r="C9" s="44"/>
      <c r="D9" s="51">
        <f>948084+251751+266504</f>
        <v>1466339</v>
      </c>
      <c r="E9" s="46"/>
      <c r="F9" s="46"/>
      <c r="G9" s="44"/>
      <c r="H9" s="44" t="s">
        <v>113</v>
      </c>
      <c r="I9" s="47" t="s">
        <v>119</v>
      </c>
      <c r="J9" t="s">
        <v>126</v>
      </c>
      <c r="K9" t="s">
        <v>122</v>
      </c>
      <c r="M9" s="50" t="s">
        <v>140</v>
      </c>
      <c r="N9" t="s">
        <v>140</v>
      </c>
    </row>
    <row r="10" spans="1:15" x14ac:dyDescent="0.2">
      <c r="A10" s="29"/>
      <c r="B10" s="29"/>
      <c r="C10" s="29"/>
      <c r="D10" s="53"/>
      <c r="E10" s="23"/>
      <c r="F10" s="23"/>
      <c r="G10" s="29"/>
      <c r="H10" s="29"/>
      <c r="I10" s="49"/>
      <c r="J10" t="s">
        <v>127</v>
      </c>
      <c r="M10" s="50"/>
    </row>
    <row r="11" spans="1:15" x14ac:dyDescent="0.2">
      <c r="A11" t="s">
        <v>92</v>
      </c>
      <c r="B11" s="29"/>
      <c r="C11" s="29"/>
      <c r="D11" s="52">
        <v>1172</v>
      </c>
      <c r="E11" s="23"/>
      <c r="F11" s="23"/>
      <c r="G11" s="29"/>
      <c r="H11" s="29" t="s">
        <v>136</v>
      </c>
      <c r="I11" s="49"/>
      <c r="J11" t="s">
        <v>139</v>
      </c>
      <c r="M11" s="50"/>
    </row>
    <row r="12" spans="1:15" x14ac:dyDescent="0.2">
      <c r="A12" s="29"/>
      <c r="B12" s="29"/>
      <c r="C12" s="29"/>
      <c r="D12" s="53"/>
      <c r="E12" s="23"/>
      <c r="F12" s="23"/>
      <c r="G12" s="29"/>
      <c r="H12" s="29"/>
      <c r="I12" s="49"/>
      <c r="M12" s="50"/>
    </row>
    <row r="13" spans="1:15" x14ac:dyDescent="0.2">
      <c r="A13" t="s">
        <v>92</v>
      </c>
      <c r="B13" s="29"/>
      <c r="C13" s="29"/>
      <c r="D13" s="52">
        <v>6880</v>
      </c>
      <c r="E13" s="23"/>
      <c r="F13" s="23"/>
      <c r="G13" s="29"/>
      <c r="H13" s="29" t="s">
        <v>137</v>
      </c>
      <c r="I13" s="49"/>
      <c r="J13" t="s">
        <v>139</v>
      </c>
      <c r="M13" s="50"/>
    </row>
    <row r="14" spans="1:15" x14ac:dyDescent="0.2">
      <c r="A14" s="29"/>
      <c r="B14" s="29"/>
      <c r="C14" s="29"/>
      <c r="D14" s="53"/>
      <c r="E14" s="23"/>
      <c r="F14" s="23"/>
      <c r="G14" s="29"/>
      <c r="H14" s="29"/>
      <c r="I14" s="49"/>
      <c r="M14" s="50"/>
    </row>
    <row r="15" spans="1:15" x14ac:dyDescent="0.2">
      <c r="A15" t="s">
        <v>92</v>
      </c>
      <c r="B15" s="29"/>
      <c r="C15" s="29"/>
      <c r="D15" s="52">
        <v>4612</v>
      </c>
      <c r="E15" s="23"/>
      <c r="F15" s="23"/>
      <c r="G15" s="29"/>
      <c r="H15" s="29" t="s">
        <v>138</v>
      </c>
      <c r="I15" s="49"/>
      <c r="J15" t="s">
        <v>139</v>
      </c>
      <c r="M15" s="50"/>
    </row>
    <row r="16" spans="1:15" x14ac:dyDescent="0.2">
      <c r="A16" s="29"/>
      <c r="B16" s="29"/>
      <c r="C16" s="29"/>
      <c r="D16" s="22"/>
      <c r="E16" s="23"/>
      <c r="F16" s="23"/>
      <c r="G16" s="29"/>
      <c r="H16" s="29"/>
      <c r="I16" s="49"/>
      <c r="J16" t="s">
        <v>140</v>
      </c>
    </row>
    <row r="17" spans="1:10" x14ac:dyDescent="0.2">
      <c r="A17" t="s">
        <v>92</v>
      </c>
      <c r="B17">
        <v>12</v>
      </c>
      <c r="D17" s="30">
        <v>0</v>
      </c>
      <c r="E17" s="41"/>
      <c r="F17" s="22"/>
      <c r="H17" t="s">
        <v>131</v>
      </c>
      <c r="I17" s="35"/>
      <c r="J17" t="s">
        <v>126</v>
      </c>
    </row>
    <row r="18" spans="1:10" x14ac:dyDescent="0.2">
      <c r="E18" s="41"/>
      <c r="F18" s="22"/>
      <c r="I18" s="35"/>
    </row>
    <row r="19" spans="1:10" x14ac:dyDescent="0.2">
      <c r="A19" t="s">
        <v>92</v>
      </c>
      <c r="B19">
        <v>12</v>
      </c>
      <c r="D19" s="30">
        <v>390</v>
      </c>
      <c r="E19" s="41"/>
      <c r="F19" s="22"/>
      <c r="H19" t="s">
        <v>132</v>
      </c>
      <c r="I19" s="35">
        <v>96006770</v>
      </c>
      <c r="J19" t="s">
        <v>128</v>
      </c>
    </row>
    <row r="20" spans="1:10" x14ac:dyDescent="0.2">
      <c r="D20" s="22"/>
      <c r="E20" s="22"/>
      <c r="F20" s="22"/>
      <c r="I20" s="35"/>
    </row>
    <row r="21" spans="1:10" x14ac:dyDescent="0.2">
      <c r="A21" t="s">
        <v>92</v>
      </c>
      <c r="B21">
        <v>12</v>
      </c>
      <c r="D21" s="31">
        <v>14876</v>
      </c>
      <c r="E21" s="22"/>
      <c r="F21" s="22"/>
      <c r="H21" t="s">
        <v>96</v>
      </c>
      <c r="I21" s="35">
        <v>96008703</v>
      </c>
      <c r="J21" t="s">
        <v>128</v>
      </c>
    </row>
    <row r="22" spans="1:10" x14ac:dyDescent="0.2">
      <c r="E22" s="22"/>
      <c r="F22" s="22"/>
      <c r="I22" s="35"/>
    </row>
    <row r="23" spans="1:10" x14ac:dyDescent="0.2">
      <c r="A23" t="s">
        <v>99</v>
      </c>
      <c r="B23">
        <v>16</v>
      </c>
      <c r="D23" s="31">
        <v>2115.1799999999998</v>
      </c>
      <c r="E23" s="41"/>
      <c r="F23" s="22"/>
      <c r="H23" t="s">
        <v>100</v>
      </c>
      <c r="I23" s="35">
        <v>96020553</v>
      </c>
      <c r="J23" t="s">
        <v>128</v>
      </c>
    </row>
    <row r="24" spans="1:10" x14ac:dyDescent="0.2">
      <c r="D24" s="23"/>
      <c r="E24" s="22"/>
      <c r="F24" s="22"/>
      <c r="I24" s="35"/>
    </row>
    <row r="25" spans="1:10" x14ac:dyDescent="0.2">
      <c r="A25" t="s">
        <v>99</v>
      </c>
      <c r="B25">
        <v>16</v>
      </c>
      <c r="D25" s="31">
        <v>77781</v>
      </c>
      <c r="E25" s="22"/>
      <c r="F25" s="22"/>
      <c r="H25" t="s">
        <v>101</v>
      </c>
      <c r="I25" s="35" t="s">
        <v>129</v>
      </c>
      <c r="J25" t="s">
        <v>139</v>
      </c>
    </row>
    <row r="26" spans="1:10" x14ac:dyDescent="0.2">
      <c r="D26" s="23"/>
      <c r="E26" s="22"/>
      <c r="F26" s="22"/>
      <c r="I26" s="35"/>
    </row>
    <row r="27" spans="1:10" x14ac:dyDescent="0.2">
      <c r="A27" t="s">
        <v>99</v>
      </c>
      <c r="B27">
        <v>16</v>
      </c>
      <c r="D27" s="31">
        <v>1117</v>
      </c>
      <c r="E27" s="41"/>
      <c r="F27" s="22"/>
      <c r="H27" t="s">
        <v>103</v>
      </c>
      <c r="I27" s="35">
        <v>96019628</v>
      </c>
      <c r="J27" t="s">
        <v>128</v>
      </c>
    </row>
    <row r="28" spans="1:10" x14ac:dyDescent="0.2">
      <c r="D28" s="23"/>
      <c r="E28" s="22"/>
      <c r="F28" s="22"/>
      <c r="I28" s="35"/>
    </row>
    <row r="29" spans="1:10" x14ac:dyDescent="0.2">
      <c r="A29" t="s">
        <v>99</v>
      </c>
      <c r="B29">
        <v>16</v>
      </c>
      <c r="D29" s="31">
        <v>112642</v>
      </c>
      <c r="E29" s="41"/>
      <c r="F29" s="22"/>
      <c r="H29" t="s">
        <v>104</v>
      </c>
      <c r="I29" s="35" t="s">
        <v>130</v>
      </c>
      <c r="J29" t="s">
        <v>128</v>
      </c>
    </row>
    <row r="30" spans="1:10" x14ac:dyDescent="0.2">
      <c r="D30" s="23"/>
      <c r="E30" s="22"/>
      <c r="F30" s="22"/>
    </row>
    <row r="31" spans="1:10" x14ac:dyDescent="0.2">
      <c r="A31" t="s">
        <v>99</v>
      </c>
      <c r="B31">
        <v>16</v>
      </c>
      <c r="D31" s="31">
        <v>0</v>
      </c>
      <c r="E31" s="22"/>
      <c r="F31" s="22">
        <v>98300</v>
      </c>
      <c r="H31" t="s">
        <v>45</v>
      </c>
      <c r="I31" s="35">
        <v>96019236</v>
      </c>
      <c r="J31" t="s">
        <v>128</v>
      </c>
    </row>
    <row r="32" spans="1:10" x14ac:dyDescent="0.2">
      <c r="E32" s="22"/>
      <c r="F32" s="22"/>
      <c r="I32" s="35"/>
    </row>
    <row r="33" spans="1:14" x14ac:dyDescent="0.2">
      <c r="A33" s="43" t="s">
        <v>99</v>
      </c>
      <c r="B33" s="44">
        <v>16</v>
      </c>
      <c r="C33" s="44"/>
      <c r="D33" s="51">
        <f>119066+162279</f>
        <v>281345</v>
      </c>
      <c r="E33" s="46"/>
      <c r="F33" s="46"/>
      <c r="G33" s="44"/>
      <c r="H33" s="44" t="s">
        <v>113</v>
      </c>
      <c r="I33" s="47" t="s">
        <v>118</v>
      </c>
      <c r="J33" t="s">
        <v>126</v>
      </c>
      <c r="M33">
        <v>165443</v>
      </c>
      <c r="N33" t="s">
        <v>135</v>
      </c>
    </row>
    <row r="34" spans="1:14" x14ac:dyDescent="0.2">
      <c r="D34" s="23"/>
      <c r="E34" s="22"/>
      <c r="F34" s="23"/>
      <c r="I34" s="35"/>
      <c r="J34" t="s">
        <v>127</v>
      </c>
    </row>
    <row r="35" spans="1:14" x14ac:dyDescent="0.2">
      <c r="D35" s="23"/>
      <c r="E35" s="22"/>
      <c r="F35" s="23"/>
      <c r="H35" s="6"/>
      <c r="I35" s="35"/>
    </row>
    <row r="36" spans="1:14" x14ac:dyDescent="0.2">
      <c r="D36" s="22"/>
      <c r="E36" s="22"/>
      <c r="F36" s="22"/>
      <c r="H36" s="6"/>
      <c r="I36" s="35"/>
    </row>
    <row r="37" spans="1:14" x14ac:dyDescent="0.2">
      <c r="A37" s="1" t="s">
        <v>8</v>
      </c>
      <c r="B37" s="1"/>
      <c r="C37" s="1"/>
      <c r="D37" s="39">
        <f>SUM(D7:D33)</f>
        <v>2019389.18</v>
      </c>
      <c r="E37" s="1"/>
      <c r="F37" s="25">
        <f>SUM(F31:F35)</f>
        <v>98300</v>
      </c>
      <c r="G37" s="1"/>
      <c r="H37" s="6"/>
      <c r="I37" s="35"/>
    </row>
    <row r="38" spans="1:14" x14ac:dyDescent="0.2">
      <c r="I38" s="35"/>
    </row>
    <row r="39" spans="1:14" x14ac:dyDescent="0.2">
      <c r="A39" t="s">
        <v>71</v>
      </c>
      <c r="I39" s="35"/>
    </row>
    <row r="40" spans="1:14" x14ac:dyDescent="0.2">
      <c r="E40" t="s">
        <v>73</v>
      </c>
      <c r="I40" s="35"/>
    </row>
    <row r="41" spans="1:14" x14ac:dyDescent="0.2">
      <c r="I41" s="35"/>
    </row>
    <row r="42" spans="1:14" x14ac:dyDescent="0.2">
      <c r="A42" t="s">
        <v>77</v>
      </c>
      <c r="B42" t="s">
        <v>78</v>
      </c>
      <c r="I42" s="35"/>
    </row>
    <row r="43" spans="1:14" x14ac:dyDescent="0.2">
      <c r="A43" t="s">
        <v>80</v>
      </c>
      <c r="B43" t="s">
        <v>81</v>
      </c>
      <c r="I43" s="35"/>
    </row>
    <row r="44" spans="1:14" x14ac:dyDescent="0.2">
      <c r="B44" s="43" t="s">
        <v>124</v>
      </c>
      <c r="C44" s="44"/>
      <c r="D44" s="44"/>
      <c r="E44" s="44"/>
      <c r="F44" s="44"/>
      <c r="G44" s="44"/>
      <c r="H44" s="48"/>
      <c r="I44" s="35"/>
    </row>
    <row r="45" spans="1:14" x14ac:dyDescent="0.2">
      <c r="I45" s="35"/>
    </row>
    <row r="46" spans="1:14" x14ac:dyDescent="0.2">
      <c r="I46" s="35"/>
    </row>
    <row r="47" spans="1:14" x14ac:dyDescent="0.2">
      <c r="I47" s="35"/>
    </row>
    <row r="48" spans="1:14" x14ac:dyDescent="0.2">
      <c r="I48" s="35"/>
    </row>
    <row r="49" spans="9:9" x14ac:dyDescent="0.2">
      <c r="I49" s="35"/>
    </row>
    <row r="50" spans="9:9" x14ac:dyDescent="0.2">
      <c r="I50" s="35"/>
    </row>
    <row r="51" spans="9:9" x14ac:dyDescent="0.2">
      <c r="I51" s="35"/>
    </row>
    <row r="52" spans="9:9" x14ac:dyDescent="0.2">
      <c r="I52" s="35"/>
    </row>
    <row r="53" spans="9:9" x14ac:dyDescent="0.2">
      <c r="I53" s="35"/>
    </row>
    <row r="54" spans="9:9" x14ac:dyDescent="0.2">
      <c r="I54" s="35"/>
    </row>
    <row r="55" spans="9:9" x14ac:dyDescent="0.2">
      <c r="I55" s="35"/>
    </row>
    <row r="56" spans="9:9" x14ac:dyDescent="0.2">
      <c r="I56" s="35"/>
    </row>
    <row r="57" spans="9:9" x14ac:dyDescent="0.2">
      <c r="I57" s="35"/>
    </row>
    <row r="58" spans="9:9" x14ac:dyDescent="0.2">
      <c r="I58" s="35"/>
    </row>
    <row r="59" spans="9:9" x14ac:dyDescent="0.2">
      <c r="I59" s="35"/>
    </row>
    <row r="60" spans="9:9" x14ac:dyDescent="0.2">
      <c r="I60" s="35"/>
    </row>
    <row r="61" spans="9:9" x14ac:dyDescent="0.2">
      <c r="I61" s="35"/>
    </row>
    <row r="62" spans="9:9" x14ac:dyDescent="0.2">
      <c r="I62" s="35"/>
    </row>
    <row r="63" spans="9:9" x14ac:dyDescent="0.2">
      <c r="I63" s="35"/>
    </row>
    <row r="64" spans="9:9" x14ac:dyDescent="0.2">
      <c r="I64" s="35"/>
    </row>
    <row r="65" spans="9:9" x14ac:dyDescent="0.2">
      <c r="I65" s="35"/>
    </row>
    <row r="66" spans="9:9" x14ac:dyDescent="0.2">
      <c r="I66" s="35"/>
    </row>
    <row r="67" spans="9:9" x14ac:dyDescent="0.2">
      <c r="I67" s="35"/>
    </row>
    <row r="68" spans="9:9" x14ac:dyDescent="0.2">
      <c r="I68" s="35"/>
    </row>
    <row r="69" spans="9:9" x14ac:dyDescent="0.2">
      <c r="I69" s="35"/>
    </row>
    <row r="70" spans="9:9" x14ac:dyDescent="0.2">
      <c r="I70" s="35"/>
    </row>
    <row r="71" spans="9:9" x14ac:dyDescent="0.2">
      <c r="I71" s="35"/>
    </row>
    <row r="72" spans="9:9" x14ac:dyDescent="0.2">
      <c r="I72" s="35"/>
    </row>
    <row r="73" spans="9:9" x14ac:dyDescent="0.2">
      <c r="I73" s="35"/>
    </row>
    <row r="74" spans="9:9" x14ac:dyDescent="0.2">
      <c r="I74" s="35"/>
    </row>
    <row r="75" spans="9:9" x14ac:dyDescent="0.2">
      <c r="I75" s="35"/>
    </row>
    <row r="76" spans="9:9" x14ac:dyDescent="0.2">
      <c r="I76" s="35"/>
    </row>
    <row r="77" spans="9:9" x14ac:dyDescent="0.2">
      <c r="I77" s="35"/>
    </row>
    <row r="78" spans="9:9" x14ac:dyDescent="0.2">
      <c r="I78" s="35"/>
    </row>
    <row r="79" spans="9:9" x14ac:dyDescent="0.2">
      <c r="I79" s="35"/>
    </row>
    <row r="80" spans="9:9" x14ac:dyDescent="0.2">
      <c r="I80" s="35"/>
    </row>
    <row r="81" spans="9:9" x14ac:dyDescent="0.2">
      <c r="I81" s="35"/>
    </row>
    <row r="82" spans="9:9" x14ac:dyDescent="0.2">
      <c r="I82" s="35"/>
    </row>
    <row r="83" spans="9:9" x14ac:dyDescent="0.2">
      <c r="I83" s="35"/>
    </row>
    <row r="84" spans="9:9" x14ac:dyDescent="0.2">
      <c r="I84" s="35"/>
    </row>
    <row r="85" spans="9:9" x14ac:dyDescent="0.2">
      <c r="I85" s="35"/>
    </row>
    <row r="86" spans="9:9" x14ac:dyDescent="0.2">
      <c r="I86" s="35"/>
    </row>
    <row r="87" spans="9:9" x14ac:dyDescent="0.2">
      <c r="I87" s="35"/>
    </row>
    <row r="88" spans="9:9" x14ac:dyDescent="0.2">
      <c r="I88" s="35"/>
    </row>
    <row r="89" spans="9:9" x14ac:dyDescent="0.2">
      <c r="I89" s="35"/>
    </row>
    <row r="90" spans="9:9" x14ac:dyDescent="0.2">
      <c r="I90" s="35"/>
    </row>
    <row r="91" spans="9:9" x14ac:dyDescent="0.2">
      <c r="I91" s="35"/>
    </row>
    <row r="92" spans="9:9" x14ac:dyDescent="0.2">
      <c r="I92" s="35"/>
    </row>
  </sheetData>
  <mergeCells count="1">
    <mergeCell ref="A1:O1"/>
  </mergeCells>
  <pageMargins left="0.75" right="0.75" top="1" bottom="1" header="0.5" footer="0.5"/>
  <pageSetup scale="63" orientation="landscape" r:id="rId1"/>
  <headerFooter alignWithMargins="0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94"/>
  <sheetViews>
    <sheetView tabSelected="1" zoomScale="75" workbookViewId="0">
      <selection activeCell="H6" sqref="H6"/>
    </sheetView>
  </sheetViews>
  <sheetFormatPr defaultRowHeight="12.75" x14ac:dyDescent="0.2"/>
  <cols>
    <col min="1" max="1" width="9.7109375" customWidth="1"/>
    <col min="2" max="2" width="10" customWidth="1"/>
    <col min="3" max="3" width="3.7109375" customWidth="1"/>
    <col min="4" max="4" width="13.140625" customWidth="1"/>
    <col min="5" max="5" width="4" customWidth="1"/>
    <col min="6" max="6" width="11.28515625" customWidth="1"/>
    <col min="7" max="7" width="4.42578125" customWidth="1"/>
    <col min="8" max="8" width="40.5703125" customWidth="1"/>
    <col min="9" max="9" width="36.42578125" bestFit="1" customWidth="1"/>
    <col min="10" max="10" width="80" bestFit="1" customWidth="1"/>
    <col min="11" max="11" width="8.7109375" customWidth="1"/>
  </cols>
  <sheetData>
    <row r="1" spans="1:15" ht="15.75" x14ac:dyDescent="0.25">
      <c r="A1" s="54" t="s">
        <v>141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</row>
    <row r="2" spans="1:15" ht="15.75" x14ac:dyDescent="0.25">
      <c r="A2" s="21"/>
      <c r="B2" s="21"/>
      <c r="C2" s="21"/>
      <c r="D2" s="21"/>
      <c r="E2" s="21"/>
      <c r="F2" s="21"/>
      <c r="G2" s="21"/>
      <c r="H2" s="21"/>
      <c r="I2" s="21"/>
      <c r="J2" s="21"/>
    </row>
    <row r="3" spans="1:15" ht="25.5" x14ac:dyDescent="0.2">
      <c r="A3" s="2" t="s">
        <v>90</v>
      </c>
      <c r="B3" s="36" t="s">
        <v>91</v>
      </c>
      <c r="D3" s="28" t="s">
        <v>28</v>
      </c>
      <c r="E3" s="27"/>
      <c r="F3" s="28" t="s">
        <v>29</v>
      </c>
      <c r="H3" s="2" t="s">
        <v>83</v>
      </c>
      <c r="I3" s="2" t="s">
        <v>84</v>
      </c>
      <c r="J3" s="2" t="s">
        <v>125</v>
      </c>
      <c r="K3" s="29"/>
      <c r="L3" s="29"/>
    </row>
    <row r="4" spans="1:15" x14ac:dyDescent="0.2">
      <c r="D4" s="22"/>
      <c r="E4" s="22"/>
      <c r="F4" s="22"/>
      <c r="H4" s="1"/>
      <c r="I4" s="8"/>
    </row>
    <row r="5" spans="1:15" x14ac:dyDescent="0.2">
      <c r="D5" s="22"/>
      <c r="E5" s="22"/>
      <c r="F5" s="22"/>
      <c r="I5" s="35"/>
      <c r="K5" s="38"/>
    </row>
    <row r="6" spans="1:15" x14ac:dyDescent="0.2">
      <c r="D6" s="22"/>
      <c r="E6" s="22"/>
      <c r="F6" s="22"/>
      <c r="I6" s="35"/>
      <c r="K6" s="38"/>
    </row>
    <row r="7" spans="1:15" x14ac:dyDescent="0.2">
      <c r="A7" t="s">
        <v>92</v>
      </c>
      <c r="B7">
        <v>12</v>
      </c>
      <c r="D7" s="30">
        <v>44356</v>
      </c>
      <c r="E7" s="41"/>
      <c r="F7" s="22"/>
      <c r="H7" t="s">
        <v>85</v>
      </c>
      <c r="I7" s="35">
        <v>96022051</v>
      </c>
      <c r="J7" t="s">
        <v>128</v>
      </c>
      <c r="K7" s="38"/>
    </row>
    <row r="8" spans="1:15" x14ac:dyDescent="0.2">
      <c r="D8" s="22"/>
      <c r="E8" s="22"/>
      <c r="F8" s="22"/>
      <c r="I8" s="35"/>
    </row>
    <row r="9" spans="1:15" x14ac:dyDescent="0.2">
      <c r="A9" s="43" t="s">
        <v>92</v>
      </c>
      <c r="B9" s="44">
        <v>12</v>
      </c>
      <c r="C9" s="44"/>
      <c r="D9" s="51">
        <f>799981+289305+224431</f>
        <v>1313717</v>
      </c>
      <c r="E9" s="46"/>
      <c r="F9" s="46"/>
      <c r="G9" s="44"/>
      <c r="H9" s="44" t="s">
        <v>113</v>
      </c>
      <c r="I9" s="47" t="s">
        <v>119</v>
      </c>
      <c r="J9" t="s">
        <v>145</v>
      </c>
      <c r="M9" s="50" t="s">
        <v>140</v>
      </c>
      <c r="N9" t="s">
        <v>140</v>
      </c>
    </row>
    <row r="10" spans="1:15" x14ac:dyDescent="0.2">
      <c r="A10" s="29"/>
      <c r="B10" s="29"/>
      <c r="C10" s="29"/>
      <c r="D10" s="53"/>
      <c r="E10" s="23"/>
      <c r="F10" s="23"/>
      <c r="G10" s="29"/>
      <c r="H10" s="29"/>
      <c r="I10" s="49"/>
      <c r="M10" s="50"/>
    </row>
    <row r="11" spans="1:15" x14ac:dyDescent="0.2">
      <c r="A11" s="29" t="s">
        <v>92</v>
      </c>
      <c r="B11" s="29">
        <v>12</v>
      </c>
      <c r="C11" s="29"/>
      <c r="D11" s="52">
        <v>8017</v>
      </c>
      <c r="E11" s="23"/>
      <c r="F11" s="23"/>
      <c r="G11" s="29"/>
      <c r="H11" s="29" t="s">
        <v>143</v>
      </c>
      <c r="I11" s="49"/>
      <c r="J11" t="s">
        <v>126</v>
      </c>
      <c r="M11" s="50"/>
    </row>
    <row r="12" spans="1:15" x14ac:dyDescent="0.2">
      <c r="A12" s="29"/>
      <c r="B12" s="29"/>
      <c r="C12" s="29"/>
      <c r="D12" s="53"/>
      <c r="E12" s="23"/>
      <c r="F12" s="23"/>
      <c r="G12" s="29"/>
      <c r="H12" s="29"/>
      <c r="I12" s="49"/>
      <c r="M12" s="50"/>
    </row>
    <row r="13" spans="1:15" x14ac:dyDescent="0.2">
      <c r="A13" t="s">
        <v>92</v>
      </c>
      <c r="B13" s="29"/>
      <c r="C13" s="29"/>
      <c r="D13" s="52">
        <v>540</v>
      </c>
      <c r="E13" s="23"/>
      <c r="F13" s="23"/>
      <c r="G13" s="29"/>
      <c r="H13" s="29" t="s">
        <v>136</v>
      </c>
      <c r="I13" s="49"/>
      <c r="J13" t="s">
        <v>139</v>
      </c>
      <c r="M13" s="50"/>
    </row>
    <row r="14" spans="1:15" x14ac:dyDescent="0.2">
      <c r="A14" s="29"/>
      <c r="B14" s="29"/>
      <c r="C14" s="29"/>
      <c r="D14" s="53"/>
      <c r="E14" s="23"/>
      <c r="F14" s="23"/>
      <c r="G14" s="29"/>
      <c r="H14" s="29"/>
      <c r="I14" s="49"/>
      <c r="M14" s="50"/>
    </row>
    <row r="15" spans="1:15" x14ac:dyDescent="0.2">
      <c r="A15" t="s">
        <v>92</v>
      </c>
      <c r="B15" s="29"/>
      <c r="C15" s="29"/>
      <c r="D15" s="52"/>
      <c r="E15" s="23"/>
      <c r="F15" s="23"/>
      <c r="G15" s="29"/>
      <c r="H15" s="29" t="s">
        <v>137</v>
      </c>
      <c r="I15" s="49"/>
      <c r="J15" t="s">
        <v>139</v>
      </c>
      <c r="M15" s="50"/>
    </row>
    <row r="16" spans="1:15" x14ac:dyDescent="0.2">
      <c r="A16" s="29"/>
      <c r="B16" s="29"/>
      <c r="C16" s="29"/>
      <c r="D16" s="53"/>
      <c r="E16" s="23"/>
      <c r="F16" s="23"/>
      <c r="G16" s="29"/>
      <c r="H16" s="29"/>
      <c r="I16" s="49"/>
      <c r="M16" s="50"/>
    </row>
    <row r="17" spans="1:13" x14ac:dyDescent="0.2">
      <c r="A17" t="s">
        <v>92</v>
      </c>
      <c r="B17" s="29"/>
      <c r="C17" s="29"/>
      <c r="D17" s="52">
        <v>3584</v>
      </c>
      <c r="E17" s="23"/>
      <c r="F17" s="23"/>
      <c r="G17" s="29"/>
      <c r="H17" s="29" t="s">
        <v>138</v>
      </c>
      <c r="I17" s="49"/>
      <c r="J17" t="s">
        <v>139</v>
      </c>
      <c r="M17" s="50"/>
    </row>
    <row r="18" spans="1:13" x14ac:dyDescent="0.2">
      <c r="A18" s="29"/>
      <c r="B18" s="29"/>
      <c r="C18" s="29"/>
      <c r="D18" s="22"/>
      <c r="E18" s="23"/>
      <c r="F18" s="23"/>
      <c r="G18" s="29"/>
      <c r="H18" s="29"/>
      <c r="I18" s="49"/>
      <c r="J18" t="s">
        <v>140</v>
      </c>
    </row>
    <row r="19" spans="1:13" hidden="1" x14ac:dyDescent="0.2">
      <c r="A19" t="s">
        <v>92</v>
      </c>
      <c r="B19">
        <v>12</v>
      </c>
      <c r="D19" s="30"/>
      <c r="E19" s="41"/>
      <c r="F19" s="22"/>
      <c r="H19" t="s">
        <v>131</v>
      </c>
      <c r="I19" s="35"/>
      <c r="J19" t="s">
        <v>126</v>
      </c>
    </row>
    <row r="20" spans="1:13" hidden="1" x14ac:dyDescent="0.2">
      <c r="E20" s="41"/>
      <c r="F20" s="22"/>
      <c r="I20" s="35"/>
    </row>
    <row r="21" spans="1:13" hidden="1" x14ac:dyDescent="0.2">
      <c r="A21" t="s">
        <v>92</v>
      </c>
      <c r="B21">
        <v>12</v>
      </c>
      <c r="D21" s="30"/>
      <c r="E21" s="41"/>
      <c r="F21" s="22"/>
      <c r="H21" t="s">
        <v>132</v>
      </c>
      <c r="I21" s="35">
        <v>96006770</v>
      </c>
      <c r="J21" t="s">
        <v>128</v>
      </c>
    </row>
    <row r="22" spans="1:13" hidden="1" x14ac:dyDescent="0.2">
      <c r="D22" s="22"/>
      <c r="E22" s="22"/>
      <c r="F22" s="22"/>
      <c r="I22" s="35"/>
    </row>
    <row r="23" spans="1:13" x14ac:dyDescent="0.2">
      <c r="A23" t="s">
        <v>92</v>
      </c>
      <c r="B23">
        <v>12</v>
      </c>
      <c r="D23" s="31">
        <v>13917</v>
      </c>
      <c r="E23" s="22"/>
      <c r="F23" s="22"/>
      <c r="H23" t="s">
        <v>96</v>
      </c>
      <c r="I23" s="35">
        <v>96008703</v>
      </c>
      <c r="J23" t="s">
        <v>128</v>
      </c>
    </row>
    <row r="24" spans="1:13" x14ac:dyDescent="0.2">
      <c r="E24" s="22"/>
      <c r="F24" s="22"/>
      <c r="I24" s="35"/>
    </row>
    <row r="25" spans="1:13" x14ac:dyDescent="0.2">
      <c r="A25" t="s">
        <v>99</v>
      </c>
      <c r="B25">
        <v>16</v>
      </c>
      <c r="D25" s="31">
        <v>1008.59</v>
      </c>
      <c r="E25" s="41"/>
      <c r="F25" s="22"/>
      <c r="H25" t="s">
        <v>100</v>
      </c>
      <c r="I25" s="35">
        <v>96020553</v>
      </c>
      <c r="J25" t="s">
        <v>128</v>
      </c>
    </row>
    <row r="26" spans="1:13" x14ac:dyDescent="0.2">
      <c r="D26" s="23"/>
      <c r="E26" s="22"/>
      <c r="F26" s="22"/>
      <c r="I26" s="35"/>
    </row>
    <row r="27" spans="1:13" x14ac:dyDescent="0.2">
      <c r="A27" t="s">
        <v>99</v>
      </c>
      <c r="B27">
        <v>16</v>
      </c>
      <c r="D27" s="31">
        <v>133652.17000000001</v>
      </c>
      <c r="E27" s="22"/>
      <c r="F27" s="22"/>
      <c r="H27" t="s">
        <v>101</v>
      </c>
      <c r="I27" s="35" t="s">
        <v>129</v>
      </c>
      <c r="J27" t="s">
        <v>128</v>
      </c>
    </row>
    <row r="28" spans="1:13" x14ac:dyDescent="0.2">
      <c r="D28" s="23"/>
      <c r="E28" s="22"/>
      <c r="F28" s="22"/>
      <c r="I28" s="35"/>
    </row>
    <row r="29" spans="1:13" x14ac:dyDescent="0.2">
      <c r="A29" t="s">
        <v>99</v>
      </c>
      <c r="B29">
        <v>16</v>
      </c>
      <c r="D29" s="31">
        <v>435</v>
      </c>
      <c r="E29" s="41"/>
      <c r="F29" s="22"/>
      <c r="H29" t="s">
        <v>103</v>
      </c>
      <c r="I29" s="35">
        <v>96019628</v>
      </c>
      <c r="J29" t="s">
        <v>128</v>
      </c>
    </row>
    <row r="30" spans="1:13" x14ac:dyDescent="0.2">
      <c r="D30" s="23"/>
      <c r="E30" s="22"/>
      <c r="F30" s="22"/>
      <c r="I30" s="35"/>
    </row>
    <row r="31" spans="1:13" x14ac:dyDescent="0.2">
      <c r="A31" t="s">
        <v>99</v>
      </c>
      <c r="B31">
        <v>16</v>
      </c>
      <c r="D31" s="31">
        <v>123138.56</v>
      </c>
      <c r="E31" s="41"/>
      <c r="F31" s="22"/>
      <c r="H31" t="s">
        <v>104</v>
      </c>
      <c r="I31" s="35" t="s">
        <v>130</v>
      </c>
      <c r="J31" t="s">
        <v>128</v>
      </c>
    </row>
    <row r="32" spans="1:13" x14ac:dyDescent="0.2">
      <c r="D32" s="23"/>
      <c r="E32" s="22"/>
      <c r="F32" s="22"/>
    </row>
    <row r="33" spans="1:10" x14ac:dyDescent="0.2">
      <c r="A33" t="s">
        <v>99</v>
      </c>
      <c r="B33">
        <v>16</v>
      </c>
      <c r="D33" s="31"/>
      <c r="E33" s="22"/>
      <c r="F33" s="22">
        <v>98300</v>
      </c>
      <c r="H33" t="s">
        <v>45</v>
      </c>
      <c r="I33" s="35">
        <v>96019236</v>
      </c>
      <c r="J33" t="s">
        <v>128</v>
      </c>
    </row>
    <row r="34" spans="1:10" x14ac:dyDescent="0.2">
      <c r="E34" s="22"/>
      <c r="F34" s="22"/>
      <c r="I34" s="35"/>
    </row>
    <row r="35" spans="1:10" x14ac:dyDescent="0.2">
      <c r="A35" s="43" t="s">
        <v>99</v>
      </c>
      <c r="B35" s="44">
        <v>16</v>
      </c>
      <c r="C35" s="44"/>
      <c r="D35" s="51">
        <f>64391+179405</f>
        <v>243796</v>
      </c>
      <c r="E35" s="46"/>
      <c r="F35" s="46"/>
      <c r="G35" s="44"/>
      <c r="H35" s="44" t="s">
        <v>113</v>
      </c>
      <c r="I35" s="47" t="s">
        <v>118</v>
      </c>
      <c r="J35" t="s">
        <v>144</v>
      </c>
    </row>
    <row r="36" spans="1:10" x14ac:dyDescent="0.2">
      <c r="D36" s="23"/>
      <c r="E36" s="22"/>
      <c r="F36" s="23"/>
      <c r="I36" s="35"/>
    </row>
    <row r="37" spans="1:10" x14ac:dyDescent="0.2">
      <c r="D37" s="23"/>
      <c r="E37" s="22"/>
      <c r="F37" s="23"/>
      <c r="H37" s="6"/>
      <c r="I37" s="35"/>
    </row>
    <row r="38" spans="1:10" x14ac:dyDescent="0.2">
      <c r="D38" s="22"/>
      <c r="E38" s="22"/>
      <c r="F38" s="22"/>
      <c r="H38" s="6"/>
      <c r="I38" s="35"/>
    </row>
    <row r="39" spans="1:10" x14ac:dyDescent="0.2">
      <c r="A39" s="1" t="s">
        <v>8</v>
      </c>
      <c r="B39" s="1"/>
      <c r="C39" s="1"/>
      <c r="D39" s="39">
        <f>SUM(D7:D35)</f>
        <v>1886161.32</v>
      </c>
      <c r="E39" s="1"/>
      <c r="F39" s="25">
        <f>SUM(F33:F37)</f>
        <v>98300</v>
      </c>
      <c r="G39" s="1"/>
      <c r="H39" s="6"/>
      <c r="I39" s="35"/>
    </row>
    <row r="40" spans="1:10" x14ac:dyDescent="0.2">
      <c r="D40" s="6"/>
      <c r="I40" s="35"/>
    </row>
    <row r="41" spans="1:10" x14ac:dyDescent="0.2">
      <c r="A41" t="s">
        <v>71</v>
      </c>
      <c r="E41" t="s">
        <v>73</v>
      </c>
      <c r="I41" s="35"/>
    </row>
    <row r="42" spans="1:10" x14ac:dyDescent="0.2">
      <c r="I42" s="35"/>
    </row>
    <row r="43" spans="1:10" x14ac:dyDescent="0.2">
      <c r="I43" s="35"/>
    </row>
    <row r="44" spans="1:10" x14ac:dyDescent="0.2">
      <c r="I44" s="35"/>
    </row>
    <row r="45" spans="1:10" x14ac:dyDescent="0.2">
      <c r="A45" t="s">
        <v>80</v>
      </c>
      <c r="I45" s="35"/>
    </row>
    <row r="46" spans="1:10" x14ac:dyDescent="0.2">
      <c r="B46" s="43"/>
      <c r="C46" s="44"/>
      <c r="D46" s="44"/>
      <c r="E46" s="44"/>
      <c r="F46" s="44"/>
      <c r="G46" s="44"/>
      <c r="H46" s="48"/>
      <c r="I46" s="35"/>
    </row>
    <row r="47" spans="1:10" x14ac:dyDescent="0.2">
      <c r="I47" s="35"/>
    </row>
    <row r="48" spans="1:10" x14ac:dyDescent="0.2">
      <c r="I48" s="35"/>
    </row>
    <row r="49" spans="9:9" x14ac:dyDescent="0.2">
      <c r="I49" s="35"/>
    </row>
    <row r="50" spans="9:9" x14ac:dyDescent="0.2">
      <c r="I50" s="35"/>
    </row>
    <row r="51" spans="9:9" x14ac:dyDescent="0.2">
      <c r="I51" s="35"/>
    </row>
    <row r="52" spans="9:9" x14ac:dyDescent="0.2">
      <c r="I52" s="35"/>
    </row>
    <row r="53" spans="9:9" x14ac:dyDescent="0.2">
      <c r="I53" s="35"/>
    </row>
    <row r="54" spans="9:9" x14ac:dyDescent="0.2">
      <c r="I54" s="35"/>
    </row>
    <row r="55" spans="9:9" x14ac:dyDescent="0.2">
      <c r="I55" s="35"/>
    </row>
    <row r="56" spans="9:9" x14ac:dyDescent="0.2">
      <c r="I56" s="35"/>
    </row>
    <row r="57" spans="9:9" x14ac:dyDescent="0.2">
      <c r="I57" s="35"/>
    </row>
    <row r="58" spans="9:9" x14ac:dyDescent="0.2">
      <c r="I58" s="35"/>
    </row>
    <row r="59" spans="9:9" x14ac:dyDescent="0.2">
      <c r="I59" s="35"/>
    </row>
    <row r="60" spans="9:9" x14ac:dyDescent="0.2">
      <c r="I60" s="35"/>
    </row>
    <row r="61" spans="9:9" x14ac:dyDescent="0.2">
      <c r="I61" s="35"/>
    </row>
    <row r="62" spans="9:9" x14ac:dyDescent="0.2">
      <c r="I62" s="35"/>
    </row>
    <row r="63" spans="9:9" x14ac:dyDescent="0.2">
      <c r="I63" s="35"/>
    </row>
    <row r="64" spans="9:9" x14ac:dyDescent="0.2">
      <c r="I64" s="35"/>
    </row>
    <row r="65" spans="9:9" x14ac:dyDescent="0.2">
      <c r="I65" s="35"/>
    </row>
    <row r="66" spans="9:9" x14ac:dyDescent="0.2">
      <c r="I66" s="35"/>
    </row>
    <row r="67" spans="9:9" x14ac:dyDescent="0.2">
      <c r="I67" s="35"/>
    </row>
    <row r="68" spans="9:9" x14ac:dyDescent="0.2">
      <c r="I68" s="35"/>
    </row>
    <row r="69" spans="9:9" x14ac:dyDescent="0.2">
      <c r="I69" s="35"/>
    </row>
    <row r="70" spans="9:9" x14ac:dyDescent="0.2">
      <c r="I70" s="35"/>
    </row>
    <row r="71" spans="9:9" x14ac:dyDescent="0.2">
      <c r="I71" s="35"/>
    </row>
    <row r="72" spans="9:9" x14ac:dyDescent="0.2">
      <c r="I72" s="35"/>
    </row>
    <row r="73" spans="9:9" x14ac:dyDescent="0.2">
      <c r="I73" s="35"/>
    </row>
    <row r="74" spans="9:9" x14ac:dyDescent="0.2">
      <c r="I74" s="35"/>
    </row>
    <row r="75" spans="9:9" x14ac:dyDescent="0.2">
      <c r="I75" s="35"/>
    </row>
    <row r="76" spans="9:9" x14ac:dyDescent="0.2">
      <c r="I76" s="35"/>
    </row>
    <row r="77" spans="9:9" x14ac:dyDescent="0.2">
      <c r="I77" s="35"/>
    </row>
    <row r="78" spans="9:9" x14ac:dyDescent="0.2">
      <c r="I78" s="35"/>
    </row>
    <row r="79" spans="9:9" x14ac:dyDescent="0.2">
      <c r="I79" s="35"/>
    </row>
    <row r="80" spans="9:9" x14ac:dyDescent="0.2">
      <c r="I80" s="35"/>
    </row>
    <row r="81" spans="9:9" x14ac:dyDescent="0.2">
      <c r="I81" s="35"/>
    </row>
    <row r="82" spans="9:9" x14ac:dyDescent="0.2">
      <c r="I82" s="35"/>
    </row>
    <row r="83" spans="9:9" x14ac:dyDescent="0.2">
      <c r="I83" s="35"/>
    </row>
    <row r="84" spans="9:9" x14ac:dyDescent="0.2">
      <c r="I84" s="35"/>
    </row>
    <row r="85" spans="9:9" x14ac:dyDescent="0.2">
      <c r="I85" s="35"/>
    </row>
    <row r="86" spans="9:9" x14ac:dyDescent="0.2">
      <c r="I86" s="35"/>
    </row>
    <row r="87" spans="9:9" x14ac:dyDescent="0.2">
      <c r="I87" s="35"/>
    </row>
    <row r="88" spans="9:9" x14ac:dyDescent="0.2">
      <c r="I88" s="35"/>
    </row>
    <row r="89" spans="9:9" x14ac:dyDescent="0.2">
      <c r="I89" s="35"/>
    </row>
    <row r="90" spans="9:9" x14ac:dyDescent="0.2">
      <c r="I90" s="35"/>
    </row>
    <row r="91" spans="9:9" x14ac:dyDescent="0.2">
      <c r="I91" s="35"/>
    </row>
    <row r="92" spans="9:9" x14ac:dyDescent="0.2">
      <c r="I92" s="35"/>
    </row>
    <row r="93" spans="9:9" x14ac:dyDescent="0.2">
      <c r="I93" s="35"/>
    </row>
    <row r="94" spans="9:9" x14ac:dyDescent="0.2">
      <c r="I94" s="35"/>
    </row>
  </sheetData>
  <mergeCells count="1">
    <mergeCell ref="A1:O1"/>
  </mergeCells>
  <pageMargins left="0.75" right="0.75" top="1" bottom="1" header="0.5" footer="0.5"/>
  <pageSetup scale="47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topLeftCell="A2" workbookViewId="0">
      <selection activeCell="F31" sqref="F31"/>
    </sheetView>
  </sheetViews>
  <sheetFormatPr defaultRowHeight="12.75" x14ac:dyDescent="0.2"/>
  <cols>
    <col min="1" max="1" width="13" bestFit="1" customWidth="1"/>
    <col min="3" max="3" width="13.42578125" bestFit="1" customWidth="1"/>
    <col min="5" max="5" width="10.28515625" bestFit="1" customWidth="1"/>
  </cols>
  <sheetData>
    <row r="1" spans="1:7" x14ac:dyDescent="0.2">
      <c r="A1" s="56" t="s">
        <v>18</v>
      </c>
      <c r="B1" s="56"/>
      <c r="C1" s="56"/>
      <c r="D1" s="56"/>
      <c r="E1" s="56"/>
      <c r="F1" s="56"/>
    </row>
    <row r="3" spans="1:7" x14ac:dyDescent="0.2">
      <c r="A3" s="1" t="s">
        <v>9</v>
      </c>
      <c r="C3" s="1" t="s">
        <v>10</v>
      </c>
      <c r="E3" s="1" t="s">
        <v>11</v>
      </c>
      <c r="G3" s="1" t="s">
        <v>14</v>
      </c>
    </row>
    <row r="4" spans="1:7" x14ac:dyDescent="0.2">
      <c r="A4" s="1" t="s">
        <v>12</v>
      </c>
    </row>
    <row r="5" spans="1:7" x14ac:dyDescent="0.2">
      <c r="A5" s="7" t="s">
        <v>13</v>
      </c>
      <c r="C5" s="9">
        <v>920</v>
      </c>
      <c r="D5" s="9"/>
      <c r="E5" s="9">
        <v>1226</v>
      </c>
      <c r="F5" s="9"/>
      <c r="G5" s="13">
        <f>C5-E5</f>
        <v>-306</v>
      </c>
    </row>
    <row r="6" spans="1:7" x14ac:dyDescent="0.2">
      <c r="C6" s="9"/>
      <c r="D6" s="9"/>
      <c r="E6" s="9"/>
      <c r="F6" s="9"/>
      <c r="G6" s="9"/>
    </row>
    <row r="7" spans="1:7" x14ac:dyDescent="0.2">
      <c r="A7" s="1" t="s">
        <v>15</v>
      </c>
      <c r="C7" s="9"/>
      <c r="D7" s="9"/>
      <c r="E7" s="9"/>
      <c r="F7" s="9"/>
      <c r="G7" s="9"/>
    </row>
    <row r="8" spans="1:7" x14ac:dyDescent="0.2">
      <c r="A8" s="7" t="s">
        <v>13</v>
      </c>
      <c r="C8" s="9">
        <f>51614</f>
        <v>51614</v>
      </c>
      <c r="D8" s="9"/>
      <c r="E8" s="9">
        <f>40452+3120</f>
        <v>43572</v>
      </c>
      <c r="F8" s="9"/>
      <c r="G8" s="13"/>
    </row>
    <row r="9" spans="1:7" x14ac:dyDescent="0.2">
      <c r="A9" s="7" t="s">
        <v>16</v>
      </c>
      <c r="C9" s="10">
        <v>7490</v>
      </c>
      <c r="D9" s="9"/>
      <c r="E9" s="10"/>
      <c r="F9" s="9"/>
      <c r="G9" s="9"/>
    </row>
    <row r="10" spans="1:7" x14ac:dyDescent="0.2">
      <c r="A10" t="s">
        <v>19</v>
      </c>
      <c r="C10" s="9">
        <f>SUM(C8:C9)</f>
        <v>59104</v>
      </c>
      <c r="D10" s="9"/>
      <c r="E10" s="9">
        <f>SUM(E8:E9)</f>
        <v>43572</v>
      </c>
      <c r="F10" s="9"/>
      <c r="G10" s="13">
        <f>C10-E10</f>
        <v>15532</v>
      </c>
    </row>
    <row r="11" spans="1:7" x14ac:dyDescent="0.2">
      <c r="C11" s="9"/>
      <c r="D11" s="9"/>
      <c r="E11" s="9"/>
      <c r="F11" s="9"/>
      <c r="G11" s="9"/>
    </row>
    <row r="12" spans="1:7" x14ac:dyDescent="0.2">
      <c r="A12" s="1" t="s">
        <v>17</v>
      </c>
      <c r="C12" s="9"/>
      <c r="D12" s="9"/>
      <c r="E12" s="9"/>
      <c r="F12" s="9"/>
      <c r="G12" s="9"/>
    </row>
    <row r="13" spans="1:7" x14ac:dyDescent="0.2">
      <c r="A13" s="7" t="s">
        <v>13</v>
      </c>
      <c r="C13" s="9">
        <v>492</v>
      </c>
      <c r="D13" s="9"/>
      <c r="E13" s="9">
        <v>91320</v>
      </c>
      <c r="F13" s="9"/>
      <c r="G13" s="9"/>
    </row>
    <row r="14" spans="1:7" x14ac:dyDescent="0.2">
      <c r="A14" s="7" t="s">
        <v>16</v>
      </c>
      <c r="C14" s="10">
        <v>88839</v>
      </c>
      <c r="D14" s="9"/>
      <c r="E14" s="10"/>
      <c r="F14" s="9"/>
      <c r="G14" s="9"/>
    </row>
    <row r="15" spans="1:7" x14ac:dyDescent="0.2">
      <c r="A15" t="s">
        <v>19</v>
      </c>
      <c r="C15" s="12">
        <f>SUM(C13:C14)</f>
        <v>89331</v>
      </c>
      <c r="D15" s="12"/>
      <c r="E15" s="12">
        <f>SUM(E13:E14)</f>
        <v>91320</v>
      </c>
      <c r="F15" s="12"/>
      <c r="G15" s="16">
        <f>C15-E15</f>
        <v>-1989</v>
      </c>
    </row>
    <row r="16" spans="1:7" ht="13.5" thickBot="1" x14ac:dyDescent="0.25">
      <c r="C16" s="11"/>
      <c r="D16" s="11"/>
      <c r="E16" s="11"/>
      <c r="F16" s="11"/>
      <c r="G16" s="11"/>
    </row>
    <row r="17" spans="1:7" ht="13.5" thickBot="1" x14ac:dyDescent="0.25">
      <c r="C17" s="11"/>
      <c r="D17" s="11"/>
      <c r="E17" s="1" t="s">
        <v>20</v>
      </c>
      <c r="F17" s="14"/>
      <c r="G17" s="15">
        <f>SUM(G5:G15)</f>
        <v>13237</v>
      </c>
    </row>
    <row r="24" spans="1:7" x14ac:dyDescent="0.2">
      <c r="C24" s="8" t="s">
        <v>13</v>
      </c>
      <c r="E24" s="8" t="s">
        <v>16</v>
      </c>
    </row>
    <row r="25" spans="1:7" x14ac:dyDescent="0.2">
      <c r="A25" t="s">
        <v>10</v>
      </c>
      <c r="C25" s="19">
        <v>1113319</v>
      </c>
      <c r="E25" s="19">
        <v>96329</v>
      </c>
    </row>
    <row r="26" spans="1:7" x14ac:dyDescent="0.2">
      <c r="A26" t="s">
        <v>23</v>
      </c>
      <c r="C26" s="19">
        <v>228000</v>
      </c>
      <c r="E26" s="19">
        <v>0</v>
      </c>
    </row>
    <row r="27" spans="1:7" x14ac:dyDescent="0.2">
      <c r="A27" t="s">
        <v>24</v>
      </c>
      <c r="C27" s="19">
        <v>306</v>
      </c>
      <c r="E27" s="19" t="s">
        <v>26</v>
      </c>
    </row>
    <row r="28" spans="1:7" x14ac:dyDescent="0.2">
      <c r="A28" t="s">
        <v>25</v>
      </c>
      <c r="C28" s="19">
        <v>-15532</v>
      </c>
      <c r="E28" s="19">
        <v>0</v>
      </c>
    </row>
    <row r="29" spans="1:7" x14ac:dyDescent="0.2">
      <c r="A29" t="s">
        <v>27</v>
      </c>
      <c r="C29" s="10">
        <v>0</v>
      </c>
      <c r="E29" s="20">
        <v>1989</v>
      </c>
    </row>
    <row r="30" spans="1:7" ht="13.5" thickBot="1" x14ac:dyDescent="0.25">
      <c r="C30" s="12"/>
    </row>
    <row r="31" spans="1:7" ht="13.5" thickBot="1" x14ac:dyDescent="0.25">
      <c r="C31" s="17">
        <f>SUM(C25:C30)</f>
        <v>1326093</v>
      </c>
      <c r="E31" s="18">
        <f>SUM(E25:E30)</f>
        <v>98318</v>
      </c>
    </row>
    <row r="32" spans="1:7" x14ac:dyDescent="0.2">
      <c r="C32" s="9"/>
    </row>
    <row r="33" spans="3:3" x14ac:dyDescent="0.2">
      <c r="C33" s="9"/>
    </row>
    <row r="34" spans="3:3" x14ac:dyDescent="0.2">
      <c r="C34" s="9"/>
    </row>
    <row r="35" spans="3:3" x14ac:dyDescent="0.2">
      <c r="C35" s="12"/>
    </row>
    <row r="36" spans="3:3" x14ac:dyDescent="0.2">
      <c r="C36" s="9"/>
    </row>
    <row r="37" spans="3:3" x14ac:dyDescent="0.2">
      <c r="C37" s="9"/>
    </row>
  </sheetData>
  <mergeCells count="1">
    <mergeCell ref="A1:F1"/>
  </mergeCells>
  <pageMargins left="0.75" right="0.75" top="1" bottom="1" header="0.5" footer="0.5"/>
  <pageSetup orientation="portrait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0"/>
  <sheetViews>
    <sheetView workbookViewId="0">
      <selection activeCell="F15" sqref="F15"/>
    </sheetView>
  </sheetViews>
  <sheetFormatPr defaultRowHeight="12.75" x14ac:dyDescent="0.2"/>
  <cols>
    <col min="4" max="4" width="12.7109375" customWidth="1"/>
    <col min="7" max="7" width="9.7109375" bestFit="1" customWidth="1"/>
  </cols>
  <sheetData>
    <row r="1" spans="1:14" ht="15.75" x14ac:dyDescent="0.25">
      <c r="A1" s="54" t="s">
        <v>33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</row>
    <row r="3" spans="1:14" x14ac:dyDescent="0.2">
      <c r="D3" s="2" t="s">
        <v>28</v>
      </c>
      <c r="E3" s="2"/>
      <c r="G3" s="55" t="s">
        <v>29</v>
      </c>
      <c r="H3" s="55"/>
      <c r="J3" s="2" t="s">
        <v>3</v>
      </c>
      <c r="K3" s="3"/>
      <c r="L3" s="3"/>
      <c r="M3" s="3"/>
    </row>
    <row r="4" spans="1:14" x14ac:dyDescent="0.2">
      <c r="D4" s="5"/>
      <c r="E4" s="5"/>
      <c r="F4" s="5"/>
      <c r="G4" s="5"/>
      <c r="H4" s="4"/>
      <c r="J4" s="1"/>
    </row>
    <row r="5" spans="1:14" x14ac:dyDescent="0.2">
      <c r="A5" t="s">
        <v>1</v>
      </c>
      <c r="D5" s="5">
        <f>843877-D9-D11-D15-D17</f>
        <v>826349.10000000009</v>
      </c>
      <c r="E5" s="5"/>
      <c r="F5" s="5"/>
      <c r="G5" s="5"/>
      <c r="H5" s="4"/>
      <c r="I5" t="s">
        <v>35</v>
      </c>
      <c r="J5" t="s">
        <v>4</v>
      </c>
    </row>
    <row r="6" spans="1:14" x14ac:dyDescent="0.2">
      <c r="D6" s="5"/>
      <c r="E6" s="5"/>
      <c r="F6" s="5"/>
      <c r="G6" s="5"/>
      <c r="H6" s="4"/>
    </row>
    <row r="7" spans="1:14" x14ac:dyDescent="0.2">
      <c r="A7" t="s">
        <v>1</v>
      </c>
      <c r="D7" s="5">
        <v>173600</v>
      </c>
      <c r="E7" s="5"/>
      <c r="F7" s="5"/>
      <c r="G7" s="5"/>
      <c r="H7" s="4"/>
      <c r="J7" t="s">
        <v>32</v>
      </c>
    </row>
    <row r="8" spans="1:14" x14ac:dyDescent="0.2">
      <c r="D8" s="5"/>
      <c r="E8" s="5"/>
      <c r="F8" s="5"/>
      <c r="G8" s="5"/>
      <c r="H8" s="4"/>
    </row>
    <row r="9" spans="1:14" x14ac:dyDescent="0.2">
      <c r="A9" t="s">
        <v>2</v>
      </c>
      <c r="D9" s="5">
        <v>1450</v>
      </c>
      <c r="E9" s="5"/>
      <c r="F9" s="5"/>
      <c r="G9" s="5"/>
      <c r="H9" s="4"/>
      <c r="J9" t="s">
        <v>5</v>
      </c>
    </row>
    <row r="10" spans="1:14" x14ac:dyDescent="0.2">
      <c r="D10" s="5"/>
      <c r="E10" s="5"/>
      <c r="F10" s="5"/>
      <c r="G10" s="5"/>
      <c r="H10" s="4"/>
    </row>
    <row r="11" spans="1:14" x14ac:dyDescent="0.2">
      <c r="A11" t="s">
        <v>2</v>
      </c>
      <c r="D11" s="5">
        <v>100.45</v>
      </c>
      <c r="E11" s="5"/>
      <c r="F11" s="5"/>
      <c r="G11" s="5"/>
      <c r="H11" s="4"/>
      <c r="J11" t="s">
        <v>7</v>
      </c>
    </row>
    <row r="12" spans="1:14" x14ac:dyDescent="0.2">
      <c r="D12" s="5"/>
      <c r="E12" s="5"/>
      <c r="F12" s="5"/>
      <c r="G12" s="5"/>
      <c r="H12" s="4"/>
    </row>
    <row r="13" spans="1:14" x14ac:dyDescent="0.2">
      <c r="A13" t="s">
        <v>2</v>
      </c>
      <c r="D13" s="5"/>
      <c r="E13" s="5"/>
      <c r="F13" s="5"/>
      <c r="G13" s="5">
        <v>197160</v>
      </c>
      <c r="H13" s="4"/>
      <c r="J13" t="s">
        <v>7</v>
      </c>
    </row>
    <row r="14" spans="1:14" x14ac:dyDescent="0.2">
      <c r="D14" s="5"/>
      <c r="E14" s="5"/>
      <c r="F14" s="5"/>
      <c r="G14" s="5"/>
      <c r="H14" s="4"/>
    </row>
    <row r="15" spans="1:14" x14ac:dyDescent="0.2">
      <c r="A15" t="s">
        <v>2</v>
      </c>
      <c r="D15" s="5">
        <f>17747.45-D26</f>
        <v>15797.45</v>
      </c>
      <c r="E15" s="5"/>
      <c r="F15" s="5"/>
      <c r="G15" s="5"/>
      <c r="H15" s="4"/>
      <c r="J15" t="s">
        <v>21</v>
      </c>
    </row>
    <row r="16" spans="1:14" x14ac:dyDescent="0.2">
      <c r="D16" s="5"/>
      <c r="E16" s="5"/>
      <c r="F16" s="5"/>
      <c r="G16" s="5"/>
      <c r="H16" s="4"/>
    </row>
    <row r="17" spans="1:10" x14ac:dyDescent="0.2">
      <c r="A17" t="s">
        <v>2</v>
      </c>
      <c r="D17" s="5">
        <v>180</v>
      </c>
      <c r="E17" s="5"/>
      <c r="F17" s="5"/>
      <c r="G17" s="5"/>
      <c r="H17" s="4"/>
      <c r="J17" t="s">
        <v>36</v>
      </c>
    </row>
    <row r="18" spans="1:10" x14ac:dyDescent="0.2">
      <c r="D18" s="5"/>
      <c r="E18" s="5"/>
      <c r="F18" s="5"/>
      <c r="G18" s="5"/>
      <c r="H18" s="4"/>
    </row>
    <row r="19" spans="1:10" x14ac:dyDescent="0.2">
      <c r="A19" t="s">
        <v>2</v>
      </c>
      <c r="D19" s="5"/>
      <c r="E19" s="5"/>
      <c r="F19" s="5"/>
      <c r="G19" s="5">
        <v>300</v>
      </c>
      <c r="H19" s="4"/>
      <c r="J19" t="s">
        <v>30</v>
      </c>
    </row>
    <row r="20" spans="1:10" x14ac:dyDescent="0.2">
      <c r="D20" s="5"/>
      <c r="E20" s="5"/>
      <c r="F20" s="5"/>
      <c r="G20" s="5"/>
      <c r="H20" s="4"/>
      <c r="J20" t="s">
        <v>31</v>
      </c>
    </row>
    <row r="21" spans="1:10" x14ac:dyDescent="0.2">
      <c r="D21" s="5"/>
      <c r="E21" s="5"/>
      <c r="F21" s="5"/>
      <c r="G21" s="5"/>
      <c r="H21" s="4"/>
    </row>
    <row r="22" spans="1:10" x14ac:dyDescent="0.2">
      <c r="A22" t="s">
        <v>2</v>
      </c>
      <c r="D22" s="5">
        <v>4713</v>
      </c>
      <c r="E22" s="5"/>
      <c r="F22" s="5"/>
      <c r="G22" s="5"/>
      <c r="H22" s="4"/>
      <c r="J22" t="s">
        <v>38</v>
      </c>
    </row>
    <row r="23" spans="1:10" x14ac:dyDescent="0.2">
      <c r="D23" s="5"/>
      <c r="E23" s="5"/>
      <c r="F23" s="5"/>
      <c r="G23" s="5"/>
      <c r="H23" s="4"/>
    </row>
    <row r="24" spans="1:10" x14ac:dyDescent="0.2">
      <c r="A24" t="s">
        <v>6</v>
      </c>
      <c r="D24" s="5">
        <v>70</v>
      </c>
      <c r="E24" s="5"/>
      <c r="F24" s="5"/>
      <c r="G24" s="5"/>
      <c r="H24" s="4"/>
      <c r="J24" t="s">
        <v>34</v>
      </c>
    </row>
    <row r="25" spans="1:10" x14ac:dyDescent="0.2">
      <c r="D25" s="5"/>
      <c r="E25" s="5"/>
      <c r="F25" s="5"/>
      <c r="G25" s="5"/>
      <c r="H25" s="4"/>
    </row>
    <row r="26" spans="1:10" x14ac:dyDescent="0.2">
      <c r="A26" t="s">
        <v>6</v>
      </c>
      <c r="D26" s="5">
        <v>1950</v>
      </c>
      <c r="E26" s="5"/>
      <c r="F26" s="5"/>
      <c r="G26" s="5"/>
      <c r="H26" s="4"/>
      <c r="J26" t="s">
        <v>21</v>
      </c>
    </row>
    <row r="27" spans="1:10" x14ac:dyDescent="0.2">
      <c r="D27" s="5"/>
      <c r="E27" s="5"/>
      <c r="F27" s="5"/>
      <c r="G27" s="5"/>
      <c r="H27" s="4"/>
    </row>
    <row r="28" spans="1:10" x14ac:dyDescent="0.2">
      <c r="A28" t="s">
        <v>6</v>
      </c>
      <c r="D28" s="5">
        <f>76129.46-D17-D24</f>
        <v>75879.460000000006</v>
      </c>
      <c r="E28" s="5"/>
      <c r="F28" s="5"/>
      <c r="G28" s="5"/>
      <c r="H28" s="4"/>
      <c r="J28" t="s">
        <v>36</v>
      </c>
    </row>
    <row r="29" spans="1:10" x14ac:dyDescent="0.2">
      <c r="D29" s="3"/>
      <c r="G29" s="3"/>
    </row>
    <row r="30" spans="1:10" x14ac:dyDescent="0.2">
      <c r="A30" t="s">
        <v>37</v>
      </c>
      <c r="D30" s="6">
        <f>SUM(D5:D29)</f>
        <v>1100089.46</v>
      </c>
      <c r="G30" s="6">
        <f>SUM(G5:G29)</f>
        <v>197460</v>
      </c>
    </row>
  </sheetData>
  <mergeCells count="2">
    <mergeCell ref="G3:H3"/>
    <mergeCell ref="A1:N1"/>
  </mergeCells>
  <pageMargins left="0.75" right="0.75" top="1" bottom="1" header="0.5" footer="0.5"/>
  <pageSetup scale="93" orientation="landscape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workbookViewId="0">
      <selection activeCell="A29" sqref="A29"/>
    </sheetView>
  </sheetViews>
  <sheetFormatPr defaultRowHeight="12.75" x14ac:dyDescent="0.2"/>
  <cols>
    <col min="4" max="4" width="11.28515625" bestFit="1" customWidth="1"/>
    <col min="5" max="5" width="10.42578125" customWidth="1"/>
    <col min="6" max="7" width="9.7109375" bestFit="1" customWidth="1"/>
  </cols>
  <sheetData>
    <row r="1" spans="1:12" ht="15.75" x14ac:dyDescent="0.25">
      <c r="A1" s="54" t="s">
        <v>39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</row>
    <row r="2" spans="1:12" ht="15.75" x14ac:dyDescent="0.25">
      <c r="A2" s="21"/>
      <c r="B2" s="21"/>
      <c r="C2" s="21"/>
      <c r="D2" s="21"/>
      <c r="E2" s="21"/>
      <c r="F2" s="21"/>
      <c r="G2" s="21"/>
      <c r="H2" s="21"/>
      <c r="I2" s="21"/>
      <c r="J2" s="21"/>
      <c r="K2" s="21"/>
    </row>
    <row r="3" spans="1:12" x14ac:dyDescent="0.2">
      <c r="D3" s="2" t="s">
        <v>28</v>
      </c>
      <c r="E3" s="2"/>
      <c r="H3" s="2" t="s">
        <v>3</v>
      </c>
      <c r="I3" s="3"/>
      <c r="J3" s="3"/>
      <c r="K3" s="3"/>
    </row>
    <row r="4" spans="1:12" x14ac:dyDescent="0.2">
      <c r="D4" s="22"/>
      <c r="E4" s="22"/>
      <c r="F4" s="22"/>
      <c r="H4" s="1"/>
    </row>
    <row r="5" spans="1:12" x14ac:dyDescent="0.2">
      <c r="A5" t="s">
        <v>1</v>
      </c>
      <c r="D5" s="22">
        <f>1083457-D7-D9-D11-D13-D15-D17-D19</f>
        <v>912625.23</v>
      </c>
      <c r="E5" s="22"/>
      <c r="F5" s="22"/>
      <c r="H5" t="s">
        <v>4</v>
      </c>
    </row>
    <row r="6" spans="1:12" x14ac:dyDescent="0.2">
      <c r="D6" s="22"/>
      <c r="E6" s="22"/>
      <c r="F6" s="22"/>
    </row>
    <row r="7" spans="1:12" x14ac:dyDescent="0.2">
      <c r="A7" t="s">
        <v>1</v>
      </c>
      <c r="D7" s="22">
        <v>1834</v>
      </c>
      <c r="E7" s="22"/>
      <c r="F7" s="22"/>
      <c r="H7" t="s">
        <v>40</v>
      </c>
    </row>
    <row r="8" spans="1:12" x14ac:dyDescent="0.2">
      <c r="D8" s="22"/>
      <c r="E8" s="22"/>
      <c r="F8" s="22"/>
    </row>
    <row r="9" spans="1:12" x14ac:dyDescent="0.2">
      <c r="A9" t="s">
        <v>2</v>
      </c>
      <c r="D9" s="22">
        <v>15774.3</v>
      </c>
      <c r="E9" s="22"/>
      <c r="F9" s="22"/>
      <c r="H9" t="s">
        <v>41</v>
      </c>
    </row>
    <row r="10" spans="1:12" x14ac:dyDescent="0.2">
      <c r="D10" s="22"/>
      <c r="E10" s="22"/>
      <c r="F10" s="22"/>
    </row>
    <row r="11" spans="1:12" x14ac:dyDescent="0.2">
      <c r="A11" t="s">
        <v>2</v>
      </c>
      <c r="D11" s="22">
        <v>17600</v>
      </c>
      <c r="E11" s="22"/>
      <c r="F11" s="22"/>
      <c r="H11" t="s">
        <v>42</v>
      </c>
    </row>
    <row r="12" spans="1:12" x14ac:dyDescent="0.2">
      <c r="D12" s="22"/>
      <c r="E12" s="22"/>
      <c r="F12" s="22"/>
    </row>
    <row r="13" spans="1:12" x14ac:dyDescent="0.2">
      <c r="A13" t="s">
        <v>2</v>
      </c>
      <c r="D13" s="22">
        <v>67784</v>
      </c>
      <c r="E13" s="22"/>
      <c r="F13" s="22"/>
      <c r="H13" t="s">
        <v>21</v>
      </c>
    </row>
    <row r="14" spans="1:12" x14ac:dyDescent="0.2">
      <c r="D14" s="22"/>
      <c r="E14" s="22"/>
      <c r="F14" s="22"/>
    </row>
    <row r="15" spans="1:12" x14ac:dyDescent="0.2">
      <c r="A15" t="s">
        <v>2</v>
      </c>
      <c r="D15" s="23">
        <v>47392.47</v>
      </c>
      <c r="E15" s="22"/>
      <c r="F15" s="22"/>
      <c r="H15" t="s">
        <v>22</v>
      </c>
    </row>
    <row r="16" spans="1:12" x14ac:dyDescent="0.2">
      <c r="D16" s="23"/>
      <c r="E16" s="22"/>
      <c r="F16" s="22"/>
    </row>
    <row r="17" spans="1:8" x14ac:dyDescent="0.2">
      <c r="A17" t="s">
        <v>2</v>
      </c>
      <c r="D17" s="22">
        <v>12697</v>
      </c>
      <c r="E17" s="22"/>
      <c r="F17" s="22"/>
      <c r="H17" t="s">
        <v>43</v>
      </c>
    </row>
    <row r="18" spans="1:8" x14ac:dyDescent="0.2">
      <c r="D18" s="22"/>
      <c r="E18" s="22"/>
      <c r="F18" s="22"/>
    </row>
    <row r="19" spans="1:8" x14ac:dyDescent="0.2">
      <c r="A19" t="s">
        <v>2</v>
      </c>
      <c r="D19" s="23">
        <v>7750</v>
      </c>
      <c r="E19" s="22"/>
      <c r="F19" s="22"/>
      <c r="H19" t="s">
        <v>44</v>
      </c>
    </row>
    <row r="20" spans="1:8" x14ac:dyDescent="0.2">
      <c r="D20" s="23"/>
      <c r="E20" s="22"/>
      <c r="F20" s="22"/>
    </row>
    <row r="21" spans="1:8" x14ac:dyDescent="0.2">
      <c r="A21" t="s">
        <v>2</v>
      </c>
      <c r="D21" s="23"/>
      <c r="E21" s="22"/>
      <c r="F21" s="22">
        <v>93300</v>
      </c>
      <c r="H21" t="s">
        <v>45</v>
      </c>
    </row>
    <row r="22" spans="1:8" x14ac:dyDescent="0.2">
      <c r="D22" s="23"/>
      <c r="E22" s="22"/>
      <c r="F22" s="22"/>
    </row>
    <row r="23" spans="1:8" x14ac:dyDescent="0.2">
      <c r="A23" t="s">
        <v>2</v>
      </c>
      <c r="D23" s="24"/>
      <c r="E23" s="22"/>
      <c r="F23" s="24">
        <v>62000</v>
      </c>
      <c r="H23" t="s">
        <v>46</v>
      </c>
    </row>
    <row r="24" spans="1:8" x14ac:dyDescent="0.2">
      <c r="D24" s="22"/>
      <c r="E24" s="22"/>
      <c r="F24" s="22"/>
    </row>
    <row r="25" spans="1:8" x14ac:dyDescent="0.2">
      <c r="A25" s="1" t="s">
        <v>8</v>
      </c>
      <c r="B25" s="1"/>
      <c r="C25" s="1"/>
      <c r="D25" s="25">
        <f>SUM(D5:D24)</f>
        <v>1083457</v>
      </c>
      <c r="E25" s="1"/>
      <c r="F25" s="25">
        <f>SUM(F21:F23)</f>
        <v>155300</v>
      </c>
      <c r="G25" s="1"/>
    </row>
  </sheetData>
  <mergeCells count="1">
    <mergeCell ref="A1:L1"/>
  </mergeCells>
  <pageMargins left="0.75" right="0.75" top="1" bottom="1" header="0.5" footer="0.5"/>
  <pageSetup orientation="landscape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workbookViewId="0">
      <selection activeCell="B27" sqref="B27"/>
    </sheetView>
  </sheetViews>
  <sheetFormatPr defaultRowHeight="12.75" x14ac:dyDescent="0.2"/>
  <cols>
    <col min="4" max="4" width="11.28515625" bestFit="1" customWidth="1"/>
    <col min="5" max="5" width="10.42578125" customWidth="1"/>
    <col min="6" max="7" width="9.7109375" bestFit="1" customWidth="1"/>
  </cols>
  <sheetData>
    <row r="1" spans="1:12" ht="15.75" x14ac:dyDescent="0.25">
      <c r="A1" s="54" t="s">
        <v>47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</row>
    <row r="2" spans="1:12" ht="15.75" x14ac:dyDescent="0.25">
      <c r="A2" s="21"/>
      <c r="B2" s="21"/>
      <c r="C2" s="21"/>
      <c r="D2" s="21"/>
      <c r="E2" s="21"/>
      <c r="F2" s="21"/>
      <c r="G2" s="21"/>
      <c r="H2" s="21"/>
      <c r="I2" s="21"/>
      <c r="J2" s="21"/>
      <c r="K2" s="21"/>
    </row>
    <row r="3" spans="1:12" x14ac:dyDescent="0.2">
      <c r="D3" s="2" t="s">
        <v>28</v>
      </c>
      <c r="E3" s="2"/>
      <c r="H3" s="2" t="s">
        <v>3</v>
      </c>
      <c r="I3" s="3"/>
      <c r="J3" s="3"/>
      <c r="K3" s="3"/>
    </row>
    <row r="4" spans="1:12" x14ac:dyDescent="0.2">
      <c r="D4" s="22"/>
      <c r="E4" s="22"/>
      <c r="F4" s="22"/>
      <c r="H4" s="1"/>
    </row>
    <row r="5" spans="1:12" x14ac:dyDescent="0.2">
      <c r="A5" t="s">
        <v>1</v>
      </c>
      <c r="D5" s="22">
        <f>823333-D7-D9-D11-D13-D15-D17</f>
        <v>603096.07499999995</v>
      </c>
      <c r="E5" s="22"/>
      <c r="F5" s="22"/>
      <c r="H5" t="s">
        <v>4</v>
      </c>
    </row>
    <row r="6" spans="1:12" x14ac:dyDescent="0.2">
      <c r="D6" s="22"/>
      <c r="E6" s="22"/>
      <c r="F6" s="22"/>
    </row>
    <row r="7" spans="1:12" x14ac:dyDescent="0.2">
      <c r="A7" t="s">
        <v>1</v>
      </c>
      <c r="D7" s="22">
        <v>1240</v>
      </c>
      <c r="E7" s="22"/>
      <c r="F7" s="22"/>
      <c r="H7" t="s">
        <v>40</v>
      </c>
    </row>
    <row r="8" spans="1:12" x14ac:dyDescent="0.2">
      <c r="D8" s="22"/>
      <c r="E8" s="22"/>
      <c r="F8" s="22"/>
    </row>
    <row r="9" spans="1:12" x14ac:dyDescent="0.2">
      <c r="A9" t="s">
        <v>2</v>
      </c>
      <c r="D9" s="22">
        <v>11606</v>
      </c>
      <c r="E9" s="22"/>
      <c r="F9" s="22"/>
      <c r="H9" t="s">
        <v>41</v>
      </c>
    </row>
    <row r="10" spans="1:12" x14ac:dyDescent="0.2">
      <c r="D10" s="22"/>
      <c r="E10" s="22"/>
      <c r="F10" s="22"/>
    </row>
    <row r="11" spans="1:12" x14ac:dyDescent="0.2">
      <c r="A11" t="s">
        <v>2</v>
      </c>
      <c r="D11" s="22">
        <v>18875</v>
      </c>
      <c r="E11" s="22"/>
      <c r="F11" s="22"/>
      <c r="H11" t="s">
        <v>42</v>
      </c>
    </row>
    <row r="12" spans="1:12" x14ac:dyDescent="0.2">
      <c r="D12" s="22"/>
      <c r="E12" s="22"/>
      <c r="F12" s="22"/>
    </row>
    <row r="13" spans="1:12" x14ac:dyDescent="0.2">
      <c r="A13" t="s">
        <v>2</v>
      </c>
      <c r="D13" s="22">
        <v>132639</v>
      </c>
      <c r="E13" s="22"/>
      <c r="F13" s="22"/>
      <c r="H13" t="s">
        <v>21</v>
      </c>
    </row>
    <row r="14" spans="1:12" x14ac:dyDescent="0.2">
      <c r="D14" s="22"/>
      <c r="E14" s="22"/>
      <c r="F14" s="22"/>
    </row>
    <row r="15" spans="1:12" x14ac:dyDescent="0.2">
      <c r="A15" t="s">
        <v>2</v>
      </c>
      <c r="D15" s="23">
        <v>43476.925000000003</v>
      </c>
      <c r="E15" s="22"/>
      <c r="F15" s="22"/>
      <c r="H15" t="s">
        <v>22</v>
      </c>
    </row>
    <row r="16" spans="1:12" x14ac:dyDescent="0.2">
      <c r="D16" s="23"/>
      <c r="E16" s="22"/>
      <c r="F16" s="22"/>
    </row>
    <row r="17" spans="1:8" x14ac:dyDescent="0.2">
      <c r="A17" t="s">
        <v>2</v>
      </c>
      <c r="D17" s="22">
        <v>12400</v>
      </c>
      <c r="E17" s="22"/>
      <c r="F17" s="22"/>
      <c r="H17" t="s">
        <v>43</v>
      </c>
    </row>
    <row r="18" spans="1:8" x14ac:dyDescent="0.2">
      <c r="D18" s="22"/>
      <c r="E18" s="22"/>
      <c r="F18" s="22"/>
    </row>
    <row r="19" spans="1:8" x14ac:dyDescent="0.2">
      <c r="A19" t="s">
        <v>2</v>
      </c>
      <c r="D19" s="24"/>
      <c r="E19" s="22"/>
      <c r="F19" s="22">
        <v>98300</v>
      </c>
      <c r="H19" t="s">
        <v>45</v>
      </c>
    </row>
    <row r="20" spans="1:8" x14ac:dyDescent="0.2">
      <c r="D20" s="23"/>
      <c r="E20" s="22"/>
      <c r="F20" s="24"/>
      <c r="H20" t="s">
        <v>48</v>
      </c>
    </row>
    <row r="21" spans="1:8" x14ac:dyDescent="0.2">
      <c r="D21" s="22"/>
      <c r="E21" s="22"/>
      <c r="F21" s="22"/>
    </row>
    <row r="22" spans="1:8" x14ac:dyDescent="0.2">
      <c r="A22" s="1" t="s">
        <v>8</v>
      </c>
      <c r="B22" s="1"/>
      <c r="C22" s="1"/>
      <c r="D22" s="25">
        <f>SUM(D5:D21)</f>
        <v>823333</v>
      </c>
      <c r="E22" s="1"/>
      <c r="F22" s="25">
        <f>SUM(F19:F20)</f>
        <v>98300</v>
      </c>
      <c r="G22" s="1"/>
    </row>
  </sheetData>
  <mergeCells count="1">
    <mergeCell ref="A1:L1"/>
  </mergeCells>
  <pageMargins left="0.75" right="0.75" top="1" bottom="1" header="0.5" footer="0.5"/>
  <pageSetup orientation="landscape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workbookViewId="0">
      <selection activeCell="F25" sqref="F25"/>
    </sheetView>
  </sheetViews>
  <sheetFormatPr defaultRowHeight="12.75" x14ac:dyDescent="0.2"/>
  <cols>
    <col min="4" max="4" width="12" customWidth="1"/>
    <col min="5" max="5" width="10.42578125" customWidth="1"/>
    <col min="6" max="7" width="9.7109375" bestFit="1" customWidth="1"/>
  </cols>
  <sheetData>
    <row r="1" spans="1:14" ht="15.75" x14ac:dyDescent="0.25">
      <c r="A1" s="54" t="s">
        <v>49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</row>
    <row r="2" spans="1:14" ht="15.75" x14ac:dyDescent="0.25">
      <c r="A2" s="21"/>
      <c r="B2" s="21"/>
      <c r="C2" s="21"/>
      <c r="D2" s="21"/>
      <c r="E2" s="21"/>
      <c r="F2" s="21"/>
      <c r="G2" s="21"/>
      <c r="H2" s="21"/>
      <c r="I2" s="21"/>
      <c r="J2" s="21"/>
      <c r="K2" s="21"/>
    </row>
    <row r="3" spans="1:14" x14ac:dyDescent="0.2">
      <c r="D3" s="2" t="s">
        <v>28</v>
      </c>
      <c r="E3" s="2"/>
      <c r="H3" s="2" t="s">
        <v>3</v>
      </c>
      <c r="I3" s="3"/>
      <c r="J3" s="3"/>
      <c r="K3" s="3"/>
    </row>
    <row r="4" spans="1:14" x14ac:dyDescent="0.2">
      <c r="D4" s="22"/>
      <c r="E4" s="22"/>
      <c r="F4" s="22"/>
      <c r="H4" s="1"/>
    </row>
    <row r="5" spans="1:14" x14ac:dyDescent="0.2">
      <c r="A5" t="s">
        <v>1</v>
      </c>
      <c r="D5" s="26">
        <f>689539+3500*31-D7-D9-D11-D13-D15-D17+5020</f>
        <v>581951.72</v>
      </c>
      <c r="E5" s="22"/>
      <c r="F5" s="22"/>
      <c r="H5" t="s">
        <v>4</v>
      </c>
    </row>
    <row r="6" spans="1:14" x14ac:dyDescent="0.2">
      <c r="D6" s="22"/>
      <c r="E6" s="22"/>
      <c r="F6" s="22"/>
    </row>
    <row r="7" spans="1:14" x14ac:dyDescent="0.2">
      <c r="A7" t="s">
        <v>1</v>
      </c>
      <c r="D7" s="22">
        <v>1240</v>
      </c>
      <c r="E7" s="22"/>
      <c r="F7" s="22"/>
      <c r="H7" t="s">
        <v>50</v>
      </c>
    </row>
    <row r="8" spans="1:14" x14ac:dyDescent="0.2">
      <c r="D8" s="22"/>
      <c r="E8" s="22"/>
      <c r="F8" s="22"/>
    </row>
    <row r="9" spans="1:14" x14ac:dyDescent="0.2">
      <c r="A9" t="s">
        <v>2</v>
      </c>
      <c r="D9" s="22">
        <v>14962.28</v>
      </c>
      <c r="E9" s="22"/>
      <c r="F9" s="22"/>
      <c r="H9" t="s">
        <v>51</v>
      </c>
    </row>
    <row r="10" spans="1:14" x14ac:dyDescent="0.2">
      <c r="D10" s="22"/>
      <c r="E10" s="22"/>
      <c r="F10" s="22"/>
    </row>
    <row r="11" spans="1:14" x14ac:dyDescent="0.2">
      <c r="A11" t="s">
        <v>2</v>
      </c>
      <c r="D11" s="22">
        <v>2875</v>
      </c>
      <c r="E11" s="22"/>
      <c r="F11" s="22"/>
      <c r="H11" t="s">
        <v>52</v>
      </c>
    </row>
    <row r="12" spans="1:14" x14ac:dyDescent="0.2">
      <c r="D12" s="22"/>
      <c r="E12" s="22"/>
      <c r="F12" s="22"/>
    </row>
    <row r="13" spans="1:14" x14ac:dyDescent="0.2">
      <c r="A13" t="s">
        <v>2</v>
      </c>
      <c r="D13" s="22">
        <v>106475</v>
      </c>
      <c r="E13" s="22"/>
      <c r="F13" s="22"/>
      <c r="H13" t="s">
        <v>53</v>
      </c>
    </row>
    <row r="14" spans="1:14" x14ac:dyDescent="0.2">
      <c r="D14" s="22"/>
      <c r="E14" s="22"/>
      <c r="F14" s="22"/>
    </row>
    <row r="15" spans="1:14" x14ac:dyDescent="0.2">
      <c r="A15" t="s">
        <v>2</v>
      </c>
      <c r="D15" s="23">
        <v>79931</v>
      </c>
      <c r="E15" s="22"/>
      <c r="F15" s="22"/>
      <c r="H15" t="s">
        <v>54</v>
      </c>
    </row>
    <row r="16" spans="1:14" x14ac:dyDescent="0.2">
      <c r="D16" s="23"/>
      <c r="E16" s="22"/>
      <c r="F16" s="22"/>
    </row>
    <row r="17" spans="1:8" x14ac:dyDescent="0.2">
      <c r="A17" t="s">
        <v>2</v>
      </c>
      <c r="D17" s="22">
        <v>15624</v>
      </c>
      <c r="E17" s="22"/>
      <c r="F17" s="22"/>
      <c r="H17" t="s">
        <v>55</v>
      </c>
    </row>
    <row r="18" spans="1:8" x14ac:dyDescent="0.2">
      <c r="D18" s="22"/>
      <c r="E18" s="22"/>
      <c r="F18" s="22"/>
    </row>
    <row r="19" spans="1:8" x14ac:dyDescent="0.2">
      <c r="A19" t="s">
        <v>2</v>
      </c>
      <c r="D19" s="23"/>
      <c r="E19" s="22"/>
      <c r="F19" s="22">
        <v>98300</v>
      </c>
      <c r="H19" t="s">
        <v>45</v>
      </c>
    </row>
    <row r="20" spans="1:8" x14ac:dyDescent="0.2">
      <c r="D20" s="23"/>
      <c r="E20" s="22"/>
      <c r="F20" s="23"/>
      <c r="H20" t="s">
        <v>48</v>
      </c>
    </row>
    <row r="21" spans="1:8" x14ac:dyDescent="0.2">
      <c r="D21" s="23"/>
      <c r="E21" s="22"/>
      <c r="F21" s="23"/>
    </row>
    <row r="22" spans="1:8" x14ac:dyDescent="0.2">
      <c r="A22" t="s">
        <v>2</v>
      </c>
      <c r="D22" s="24"/>
      <c r="E22" s="23"/>
      <c r="F22" s="24">
        <v>10000</v>
      </c>
      <c r="H22" t="s">
        <v>56</v>
      </c>
    </row>
    <row r="23" spans="1:8" x14ac:dyDescent="0.2">
      <c r="D23" s="22"/>
      <c r="E23" s="22"/>
      <c r="F23" s="22"/>
    </row>
    <row r="24" spans="1:8" x14ac:dyDescent="0.2">
      <c r="A24" s="1" t="s">
        <v>8</v>
      </c>
      <c r="B24" s="1"/>
      <c r="C24" s="1"/>
      <c r="D24" s="25">
        <f>SUM(D5:D23)</f>
        <v>803059</v>
      </c>
      <c r="E24" s="1"/>
      <c r="F24" s="25">
        <f>SUM(F19:F22)</f>
        <v>108300</v>
      </c>
      <c r="G24" s="1"/>
    </row>
  </sheetData>
  <mergeCells count="1">
    <mergeCell ref="A1:N1"/>
  </mergeCells>
  <pageMargins left="0.75" right="0.75" top="1" bottom="1" header="0.5" footer="0.5"/>
  <pageSetup orientation="landscape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workbookViewId="0">
      <selection activeCell="D6" sqref="D6"/>
    </sheetView>
  </sheetViews>
  <sheetFormatPr defaultRowHeight="12.75" x14ac:dyDescent="0.2"/>
  <cols>
    <col min="4" max="4" width="12" customWidth="1"/>
    <col min="5" max="5" width="10.42578125" customWidth="1"/>
    <col min="6" max="7" width="9.7109375" bestFit="1" customWidth="1"/>
  </cols>
  <sheetData>
    <row r="1" spans="1:14" ht="15.75" x14ac:dyDescent="0.25">
      <c r="A1" s="54" t="s">
        <v>57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</row>
    <row r="2" spans="1:14" ht="15.75" x14ac:dyDescent="0.25">
      <c r="A2" s="21"/>
      <c r="B2" s="21"/>
      <c r="C2" s="21"/>
      <c r="D2" s="21"/>
      <c r="E2" s="21"/>
      <c r="F2" s="21"/>
      <c r="G2" s="21"/>
      <c r="H2" s="21"/>
      <c r="I2" s="21"/>
      <c r="J2" s="21"/>
      <c r="K2" s="21"/>
    </row>
    <row r="3" spans="1:14" x14ac:dyDescent="0.2">
      <c r="D3" s="2" t="s">
        <v>28</v>
      </c>
      <c r="E3" s="2"/>
      <c r="H3" s="2" t="s">
        <v>3</v>
      </c>
      <c r="I3" s="3"/>
      <c r="J3" s="3"/>
      <c r="K3" s="3"/>
    </row>
    <row r="4" spans="1:14" x14ac:dyDescent="0.2">
      <c r="D4" s="22"/>
      <c r="E4" s="22"/>
      <c r="F4" s="22"/>
      <c r="H4" s="1"/>
    </row>
    <row r="5" spans="1:14" x14ac:dyDescent="0.2">
      <c r="A5" t="s">
        <v>1</v>
      </c>
      <c r="D5" s="26">
        <f>784705.54+4000*30-D7-D9-D11-D13-D15</f>
        <v>677185.31499999994</v>
      </c>
      <c r="E5" s="22"/>
      <c r="F5" s="22"/>
      <c r="H5" t="s">
        <v>4</v>
      </c>
    </row>
    <row r="6" spans="1:14" x14ac:dyDescent="0.2">
      <c r="D6" s="22"/>
      <c r="E6" s="22"/>
      <c r="F6" s="22"/>
    </row>
    <row r="7" spans="1:14" x14ac:dyDescent="0.2">
      <c r="A7" t="s">
        <v>2</v>
      </c>
      <c r="D7" s="22">
        <v>6995.41</v>
      </c>
      <c r="E7" s="22"/>
      <c r="F7" s="22"/>
      <c r="H7" t="s">
        <v>58</v>
      </c>
    </row>
    <row r="8" spans="1:14" x14ac:dyDescent="0.2">
      <c r="D8" s="22"/>
      <c r="E8" s="22"/>
      <c r="F8" s="22"/>
    </row>
    <row r="9" spans="1:14" x14ac:dyDescent="0.2">
      <c r="A9" t="s">
        <v>1</v>
      </c>
      <c r="D9" s="22">
        <v>1200</v>
      </c>
      <c r="E9" s="22"/>
      <c r="F9" s="22"/>
      <c r="H9" t="s">
        <v>50</v>
      </c>
    </row>
    <row r="10" spans="1:14" x14ac:dyDescent="0.2">
      <c r="D10" s="22"/>
      <c r="E10" s="22"/>
      <c r="F10" s="22"/>
    </row>
    <row r="11" spans="1:14" x14ac:dyDescent="0.2">
      <c r="A11" t="s">
        <v>2</v>
      </c>
      <c r="D11" s="22">
        <v>93547.201000000001</v>
      </c>
      <c r="E11" s="22"/>
      <c r="F11" s="22"/>
      <c r="H11" t="s">
        <v>53</v>
      </c>
    </row>
    <row r="12" spans="1:14" x14ac:dyDescent="0.2">
      <c r="D12" s="22"/>
      <c r="E12" s="22"/>
      <c r="F12" s="22"/>
    </row>
    <row r="13" spans="1:14" x14ac:dyDescent="0.2">
      <c r="A13" t="s">
        <v>2</v>
      </c>
      <c r="D13" s="23">
        <f>85495.614+33882</f>
        <v>119377.614</v>
      </c>
      <c r="E13" s="22"/>
      <c r="F13" s="22"/>
      <c r="H13" t="s">
        <v>54</v>
      </c>
    </row>
    <row r="14" spans="1:14" x14ac:dyDescent="0.2">
      <c r="D14" s="23"/>
      <c r="E14" s="22"/>
      <c r="F14" s="22"/>
    </row>
    <row r="15" spans="1:14" x14ac:dyDescent="0.2">
      <c r="A15" t="s">
        <v>2</v>
      </c>
      <c r="D15" s="22">
        <v>6400</v>
      </c>
      <c r="E15" s="22"/>
      <c r="F15" s="22"/>
      <c r="H15" t="s">
        <v>55</v>
      </c>
    </row>
    <row r="16" spans="1:14" x14ac:dyDescent="0.2">
      <c r="D16" s="22"/>
      <c r="E16" s="22"/>
      <c r="F16" s="22"/>
    </row>
    <row r="17" spans="1:8" x14ac:dyDescent="0.2">
      <c r="A17" t="s">
        <v>2</v>
      </c>
      <c r="D17" s="23"/>
      <c r="E17" s="22"/>
      <c r="F17" s="22">
        <v>98300</v>
      </c>
      <c r="H17" t="s">
        <v>45</v>
      </c>
    </row>
    <row r="18" spans="1:8" x14ac:dyDescent="0.2">
      <c r="D18" s="23"/>
      <c r="E18" s="22"/>
      <c r="F18" s="23"/>
      <c r="H18" t="s">
        <v>48</v>
      </c>
    </row>
    <row r="19" spans="1:8" x14ac:dyDescent="0.2">
      <c r="D19" s="23"/>
      <c r="E19" s="22"/>
      <c r="F19" s="23"/>
    </row>
    <row r="20" spans="1:8" x14ac:dyDescent="0.2">
      <c r="D20" s="22"/>
      <c r="E20" s="22"/>
      <c r="F20" s="22"/>
    </row>
    <row r="21" spans="1:8" x14ac:dyDescent="0.2">
      <c r="A21" s="1" t="s">
        <v>8</v>
      </c>
      <c r="B21" s="1"/>
      <c r="C21" s="1"/>
      <c r="D21" s="25">
        <f>SUM(D5:D20)</f>
        <v>904705.54</v>
      </c>
      <c r="E21" s="1"/>
      <c r="F21" s="25">
        <f>SUM(F17:F19)</f>
        <v>98300</v>
      </c>
      <c r="G21" s="1"/>
    </row>
  </sheetData>
  <mergeCells count="1">
    <mergeCell ref="A1:N1"/>
  </mergeCells>
  <pageMargins left="0.75" right="0.75" top="1" bottom="1" header="0.5" footer="0.5"/>
  <pageSetup orientation="landscape" verticalDpi="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workbookViewId="0">
      <selection activeCell="G20" sqref="G20"/>
    </sheetView>
  </sheetViews>
  <sheetFormatPr defaultRowHeight="12.75" x14ac:dyDescent="0.2"/>
  <cols>
    <col min="4" max="4" width="12" customWidth="1"/>
    <col min="5" max="5" width="10.42578125" customWidth="1"/>
    <col min="6" max="6" width="4" customWidth="1"/>
    <col min="7" max="7" width="9.7109375" bestFit="1" customWidth="1"/>
    <col min="9" max="9" width="4.42578125" customWidth="1"/>
  </cols>
  <sheetData>
    <row r="1" spans="1:16" ht="15.75" x14ac:dyDescent="0.25">
      <c r="A1" s="54" t="s">
        <v>59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</row>
    <row r="2" spans="1:16" ht="15.75" x14ac:dyDescent="0.25">
      <c r="A2" s="21"/>
      <c r="B2" s="21"/>
      <c r="C2" s="21"/>
      <c r="D2" s="21"/>
      <c r="E2" s="21"/>
      <c r="F2" s="21"/>
      <c r="G2" s="21"/>
      <c r="H2" s="21"/>
      <c r="I2" s="21"/>
      <c r="J2" s="21"/>
      <c r="K2" s="21"/>
    </row>
    <row r="3" spans="1:16" x14ac:dyDescent="0.2">
      <c r="D3" s="55" t="s">
        <v>28</v>
      </c>
      <c r="E3" s="55"/>
      <c r="F3" s="27"/>
      <c r="G3" s="55" t="s">
        <v>29</v>
      </c>
      <c r="H3" s="55"/>
      <c r="J3" s="2" t="s">
        <v>3</v>
      </c>
      <c r="K3" s="3"/>
      <c r="L3" s="3"/>
      <c r="M3" s="3"/>
    </row>
    <row r="4" spans="1:16" x14ac:dyDescent="0.2">
      <c r="D4" s="22"/>
      <c r="E4" s="22"/>
      <c r="F4" s="22"/>
      <c r="G4" s="22"/>
      <c r="H4" s="22"/>
      <c r="J4" s="1"/>
    </row>
    <row r="5" spans="1:16" x14ac:dyDescent="0.2">
      <c r="A5" t="s">
        <v>1</v>
      </c>
      <c r="D5" s="26">
        <f>868568.27+4000*31-D7-D9-D11-D13-D15-D17-D19</f>
        <v>669812.77</v>
      </c>
      <c r="E5" s="22"/>
      <c r="F5" s="22"/>
      <c r="G5" s="22"/>
      <c r="H5" s="22"/>
      <c r="J5" t="s">
        <v>4</v>
      </c>
    </row>
    <row r="6" spans="1:16" x14ac:dyDescent="0.2">
      <c r="D6" s="22"/>
      <c r="E6" s="22"/>
      <c r="F6" s="22"/>
      <c r="G6" s="22"/>
      <c r="H6" s="22"/>
    </row>
    <row r="7" spans="1:16" x14ac:dyDescent="0.2">
      <c r="A7" t="s">
        <v>1</v>
      </c>
      <c r="D7" s="22">
        <v>1177</v>
      </c>
      <c r="E7" s="22"/>
      <c r="F7" s="22"/>
      <c r="G7" s="22"/>
      <c r="H7" s="22"/>
      <c r="J7" t="s">
        <v>50</v>
      </c>
    </row>
    <row r="8" spans="1:16" x14ac:dyDescent="0.2">
      <c r="D8" s="22"/>
      <c r="E8" s="22"/>
      <c r="F8" s="22"/>
      <c r="G8" s="22"/>
      <c r="H8" s="22"/>
    </row>
    <row r="9" spans="1:16" x14ac:dyDescent="0.2">
      <c r="A9" t="s">
        <v>2</v>
      </c>
      <c r="D9" s="22">
        <v>139074</v>
      </c>
      <c r="E9" s="22"/>
      <c r="F9" s="22"/>
      <c r="G9" s="22"/>
      <c r="H9" s="22"/>
      <c r="J9" t="s">
        <v>53</v>
      </c>
    </row>
    <row r="10" spans="1:16" x14ac:dyDescent="0.2">
      <c r="D10" s="22"/>
      <c r="E10" s="22"/>
      <c r="F10" s="22"/>
      <c r="G10" s="22"/>
      <c r="H10" s="22"/>
    </row>
    <row r="11" spans="1:16" x14ac:dyDescent="0.2">
      <c r="A11" t="s">
        <v>2</v>
      </c>
      <c r="D11" s="23">
        <v>148089</v>
      </c>
      <c r="E11" s="22"/>
      <c r="F11" s="22"/>
      <c r="G11" s="22"/>
      <c r="H11" s="22"/>
      <c r="J11" t="s">
        <v>54</v>
      </c>
    </row>
    <row r="12" spans="1:16" x14ac:dyDescent="0.2">
      <c r="D12" s="23"/>
      <c r="E12" s="22"/>
      <c r="F12" s="22"/>
      <c r="G12" s="22"/>
      <c r="H12" s="22"/>
    </row>
    <row r="13" spans="1:16" x14ac:dyDescent="0.2">
      <c r="A13" t="s">
        <v>2</v>
      </c>
      <c r="D13" s="22">
        <v>3022.5</v>
      </c>
      <c r="E13" s="22"/>
      <c r="F13" s="22"/>
      <c r="G13" s="22"/>
      <c r="H13" s="22"/>
      <c r="J13" t="s">
        <v>55</v>
      </c>
    </row>
    <row r="14" spans="1:16" x14ac:dyDescent="0.2">
      <c r="D14" s="23"/>
      <c r="E14" s="22"/>
      <c r="F14" s="22"/>
      <c r="G14" s="22"/>
      <c r="H14" s="22"/>
    </row>
    <row r="15" spans="1:16" x14ac:dyDescent="0.2">
      <c r="A15" t="s">
        <v>2</v>
      </c>
      <c r="D15" s="23">
        <v>2175</v>
      </c>
      <c r="E15" s="22"/>
      <c r="F15" s="22"/>
      <c r="G15" s="22"/>
      <c r="H15" s="22"/>
      <c r="J15" t="s">
        <v>60</v>
      </c>
    </row>
    <row r="16" spans="1:16" x14ac:dyDescent="0.2">
      <c r="D16" s="23"/>
      <c r="E16" s="22"/>
      <c r="F16" s="22"/>
      <c r="G16" s="22"/>
      <c r="H16" s="22"/>
    </row>
    <row r="17" spans="1:10" x14ac:dyDescent="0.2">
      <c r="A17" t="s">
        <v>2</v>
      </c>
      <c r="D17" s="23">
        <v>14123</v>
      </c>
      <c r="E17" s="22"/>
      <c r="F17" s="22"/>
      <c r="G17" s="22"/>
      <c r="H17" s="22"/>
      <c r="J17" t="s">
        <v>61</v>
      </c>
    </row>
    <row r="18" spans="1:10" x14ac:dyDescent="0.2">
      <c r="D18" s="23"/>
      <c r="E18" s="22"/>
      <c r="F18" s="22"/>
      <c r="G18" s="22"/>
      <c r="H18" s="22"/>
    </row>
    <row r="19" spans="1:10" x14ac:dyDescent="0.2">
      <c r="A19" t="s">
        <v>2</v>
      </c>
      <c r="D19" s="23">
        <v>15095</v>
      </c>
      <c r="E19" s="22"/>
      <c r="F19" s="22"/>
      <c r="G19" s="22"/>
      <c r="H19" s="22"/>
      <c r="J19" t="s">
        <v>62</v>
      </c>
    </row>
    <row r="20" spans="1:10" x14ac:dyDescent="0.2">
      <c r="D20" s="23"/>
      <c r="E20" s="22"/>
      <c r="F20" s="22"/>
      <c r="G20" s="22"/>
      <c r="H20" s="22"/>
    </row>
    <row r="21" spans="1:10" x14ac:dyDescent="0.2">
      <c r="A21" t="s">
        <v>2</v>
      </c>
      <c r="D21" s="23"/>
      <c r="E21" s="22"/>
      <c r="F21" s="22"/>
      <c r="G21" s="22"/>
      <c r="H21" s="22">
        <v>98300</v>
      </c>
      <c r="J21" t="s">
        <v>45</v>
      </c>
    </row>
    <row r="22" spans="1:10" x14ac:dyDescent="0.2">
      <c r="D22" s="23"/>
      <c r="E22" s="22"/>
      <c r="F22" s="22"/>
      <c r="G22" s="22"/>
      <c r="H22" s="23"/>
      <c r="J22" t="s">
        <v>63</v>
      </c>
    </row>
    <row r="23" spans="1:10" x14ac:dyDescent="0.2">
      <c r="D23" s="23"/>
      <c r="E23" s="22"/>
      <c r="F23" s="22"/>
      <c r="G23" s="22"/>
      <c r="H23" s="23"/>
    </row>
    <row r="24" spans="1:10" x14ac:dyDescent="0.2">
      <c r="D24" s="22"/>
      <c r="E24" s="22"/>
      <c r="F24" s="22"/>
      <c r="G24" s="22"/>
      <c r="H24" s="22"/>
    </row>
    <row r="25" spans="1:10" x14ac:dyDescent="0.2">
      <c r="A25" s="1" t="s">
        <v>8</v>
      </c>
      <c r="B25" s="1"/>
      <c r="C25" s="1"/>
      <c r="D25" s="25">
        <f>SUM(D5:D24)</f>
        <v>992568.27</v>
      </c>
      <c r="E25" s="1"/>
      <c r="F25" s="1"/>
      <c r="G25" s="1"/>
      <c r="H25" s="25">
        <f>SUM(H21:H23)</f>
        <v>98300</v>
      </c>
      <c r="I25" s="1"/>
    </row>
  </sheetData>
  <mergeCells count="3">
    <mergeCell ref="G3:H3"/>
    <mergeCell ref="D3:E3"/>
    <mergeCell ref="A1:P1"/>
  </mergeCells>
  <pageMargins left="0.75" right="0.75" top="1" bottom="1" header="0.5" footer="0.5"/>
  <pageSetup scale="85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9"/>
  <sheetViews>
    <sheetView topLeftCell="A3" workbookViewId="0">
      <selection activeCell="D8" sqref="D8"/>
    </sheetView>
  </sheetViews>
  <sheetFormatPr defaultRowHeight="12.75" x14ac:dyDescent="0.2"/>
  <cols>
    <col min="4" max="4" width="12" customWidth="1"/>
    <col min="5" max="5" width="4" customWidth="1"/>
    <col min="6" max="6" width="9.7109375" bestFit="1" customWidth="1"/>
    <col min="7" max="7" width="4.42578125" customWidth="1"/>
    <col min="8" max="8" width="60.7109375" bestFit="1" customWidth="1"/>
  </cols>
  <sheetData>
    <row r="1" spans="1:14" ht="15.75" x14ac:dyDescent="0.25">
      <c r="A1" s="54" t="s">
        <v>64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</row>
    <row r="2" spans="1:14" ht="15.75" x14ac:dyDescent="0.25">
      <c r="A2" s="21"/>
      <c r="B2" s="21"/>
      <c r="C2" s="21"/>
      <c r="D2" s="21"/>
      <c r="E2" s="21"/>
      <c r="F2" s="21"/>
      <c r="G2" s="21"/>
      <c r="H2" s="21"/>
      <c r="I2" s="21"/>
    </row>
    <row r="3" spans="1:14" ht="25.5" x14ac:dyDescent="0.2">
      <c r="D3" s="28" t="s">
        <v>28</v>
      </c>
      <c r="E3" s="27"/>
      <c r="F3" s="28" t="s">
        <v>29</v>
      </c>
      <c r="H3" s="2" t="s">
        <v>3</v>
      </c>
      <c r="I3" s="29"/>
      <c r="J3" s="29"/>
      <c r="K3" s="29"/>
    </row>
    <row r="4" spans="1:14" x14ac:dyDescent="0.2">
      <c r="D4" s="22"/>
      <c r="E4" s="22"/>
      <c r="F4" s="22"/>
      <c r="H4" s="1"/>
    </row>
    <row r="5" spans="1:14" x14ac:dyDescent="0.2">
      <c r="A5" t="s">
        <v>1</v>
      </c>
      <c r="D5" s="26">
        <f>977753-D7-D9-D11-D13-D15-D17-D19</f>
        <v>642397.94999999995</v>
      </c>
      <c r="E5" s="22"/>
      <c r="F5" s="22"/>
      <c r="H5" t="s">
        <v>4</v>
      </c>
    </row>
    <row r="6" spans="1:14" x14ac:dyDescent="0.2">
      <c r="D6" s="22"/>
      <c r="E6" s="22"/>
      <c r="F6" s="22"/>
    </row>
    <row r="7" spans="1:14" x14ac:dyDescent="0.2">
      <c r="A7" t="s">
        <v>1</v>
      </c>
      <c r="D7" s="22">
        <v>1031.8</v>
      </c>
      <c r="E7" s="22"/>
      <c r="F7" s="22"/>
      <c r="H7" t="s">
        <v>50</v>
      </c>
    </row>
    <row r="8" spans="1:14" x14ac:dyDescent="0.2">
      <c r="D8" s="22"/>
      <c r="E8" s="22"/>
      <c r="F8" s="22"/>
    </row>
    <row r="9" spans="1:14" x14ac:dyDescent="0.2">
      <c r="A9" t="s">
        <v>2</v>
      </c>
      <c r="D9" s="22">
        <v>108114.89</v>
      </c>
      <c r="E9" s="22"/>
      <c r="F9" s="22"/>
      <c r="H9" t="s">
        <v>65</v>
      </c>
    </row>
    <row r="10" spans="1:14" x14ac:dyDescent="0.2">
      <c r="D10" s="22"/>
      <c r="E10" s="22"/>
      <c r="F10" s="22"/>
    </row>
    <row r="11" spans="1:14" x14ac:dyDescent="0.2">
      <c r="A11" t="s">
        <v>2</v>
      </c>
      <c r="D11" s="23">
        <v>176601.79</v>
      </c>
      <c r="E11" s="22"/>
      <c r="F11" s="22"/>
      <c r="H11" t="s">
        <v>66</v>
      </c>
    </row>
    <row r="12" spans="1:14" x14ac:dyDescent="0.2">
      <c r="D12" s="23"/>
      <c r="E12" s="22"/>
      <c r="F12" s="22"/>
    </row>
    <row r="13" spans="1:14" x14ac:dyDescent="0.2">
      <c r="A13" t="s">
        <v>2</v>
      </c>
      <c r="D13" s="22">
        <v>7776</v>
      </c>
      <c r="E13" s="22"/>
      <c r="F13" s="22"/>
      <c r="H13" t="s">
        <v>55</v>
      </c>
    </row>
    <row r="14" spans="1:14" x14ac:dyDescent="0.2">
      <c r="D14" s="23"/>
      <c r="E14" s="22"/>
      <c r="F14" s="22"/>
    </row>
    <row r="15" spans="1:14" x14ac:dyDescent="0.2">
      <c r="A15" t="s">
        <v>2</v>
      </c>
      <c r="D15" s="23">
        <v>0</v>
      </c>
      <c r="E15" s="22"/>
      <c r="F15" s="22"/>
      <c r="H15" t="s">
        <v>60</v>
      </c>
    </row>
    <row r="16" spans="1:14" x14ac:dyDescent="0.2">
      <c r="D16" s="23"/>
      <c r="E16" s="22"/>
      <c r="F16" s="22"/>
    </row>
    <row r="17" spans="1:8" x14ac:dyDescent="0.2">
      <c r="A17" t="s">
        <v>2</v>
      </c>
      <c r="D17" s="23">
        <v>9451.24</v>
      </c>
      <c r="E17" s="22"/>
      <c r="F17" s="22"/>
      <c r="H17" t="s">
        <v>68</v>
      </c>
    </row>
    <row r="18" spans="1:8" x14ac:dyDescent="0.2">
      <c r="D18" s="23"/>
      <c r="E18" s="22"/>
      <c r="F18" s="22"/>
    </row>
    <row r="19" spans="1:8" x14ac:dyDescent="0.2">
      <c r="A19" t="s">
        <v>2</v>
      </c>
      <c r="D19" s="23">
        <f>32379.33</f>
        <v>32379.33</v>
      </c>
      <c r="E19" s="22"/>
      <c r="F19" s="22"/>
      <c r="H19" t="s">
        <v>67</v>
      </c>
    </row>
    <row r="20" spans="1:8" x14ac:dyDescent="0.2">
      <c r="D20" s="23"/>
      <c r="E20" s="22"/>
      <c r="F20" s="22"/>
    </row>
    <row r="21" spans="1:8" x14ac:dyDescent="0.2">
      <c r="A21" t="s">
        <v>2</v>
      </c>
      <c r="D21" s="23"/>
      <c r="E21" s="22"/>
      <c r="F21" s="22">
        <v>93300</v>
      </c>
      <c r="H21" t="s">
        <v>69</v>
      </c>
    </row>
    <row r="22" spans="1:8" x14ac:dyDescent="0.2">
      <c r="D22" s="23"/>
      <c r="E22" s="22"/>
      <c r="F22" s="23"/>
    </row>
    <row r="23" spans="1:8" x14ac:dyDescent="0.2">
      <c r="A23" t="s">
        <v>2</v>
      </c>
      <c r="D23" s="24"/>
      <c r="E23" s="22"/>
      <c r="F23" s="24">
        <v>15000</v>
      </c>
      <c r="H23" t="s">
        <v>70</v>
      </c>
    </row>
    <row r="24" spans="1:8" x14ac:dyDescent="0.2">
      <c r="D24" s="23"/>
      <c r="E24" s="22"/>
      <c r="F24" s="23"/>
    </row>
    <row r="25" spans="1:8" x14ac:dyDescent="0.2">
      <c r="D25" s="22"/>
      <c r="E25" s="22"/>
      <c r="F25" s="22"/>
    </row>
    <row r="26" spans="1:8" x14ac:dyDescent="0.2">
      <c r="A26" s="1" t="s">
        <v>8</v>
      </c>
      <c r="B26" s="1"/>
      <c r="C26" s="1"/>
      <c r="D26" s="25">
        <f>SUM(D5:D25)</f>
        <v>977753</v>
      </c>
      <c r="E26" s="1"/>
      <c r="F26" s="25">
        <f>SUM(F21:F24)</f>
        <v>108300</v>
      </c>
      <c r="G26" s="1"/>
    </row>
    <row r="28" spans="1:8" x14ac:dyDescent="0.2">
      <c r="A28" t="s">
        <v>71</v>
      </c>
      <c r="D28" t="s">
        <v>72</v>
      </c>
    </row>
    <row r="29" spans="1:8" x14ac:dyDescent="0.2">
      <c r="D29" t="s">
        <v>73</v>
      </c>
    </row>
  </sheetData>
  <mergeCells count="1">
    <mergeCell ref="A1:N1"/>
  </mergeCells>
  <pageMargins left="0.75" right="0.75" top="1" bottom="1" header="0.5" footer="0.5"/>
  <pageSetup scale="85" orientation="landscape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11</vt:i4>
      </vt:variant>
    </vt:vector>
  </HeadingPairs>
  <TitlesOfParts>
    <vt:vector size="28" baseType="lpstr">
      <vt:lpstr>9811</vt:lpstr>
      <vt:lpstr>Variances</vt:lpstr>
      <vt:lpstr>9812</vt:lpstr>
      <vt:lpstr>9901</vt:lpstr>
      <vt:lpstr>9902</vt:lpstr>
      <vt:lpstr>9903</vt:lpstr>
      <vt:lpstr>9904</vt:lpstr>
      <vt:lpstr>9905</vt:lpstr>
      <vt:lpstr>9906</vt:lpstr>
      <vt:lpstr>9907</vt:lpstr>
      <vt:lpstr>9908</vt:lpstr>
      <vt:lpstr>9909</vt:lpstr>
      <vt:lpstr>9910</vt:lpstr>
      <vt:lpstr>9911</vt:lpstr>
      <vt:lpstr>9912</vt:lpstr>
      <vt:lpstr>0001</vt:lpstr>
      <vt:lpstr>0002</vt:lpstr>
      <vt:lpstr>'0001'!Print_Area</vt:lpstr>
      <vt:lpstr>'0002'!Print_Area</vt:lpstr>
      <vt:lpstr>'9812'!Print_Area</vt:lpstr>
      <vt:lpstr>'9901'!Print_Area</vt:lpstr>
      <vt:lpstr>'9902'!Print_Area</vt:lpstr>
      <vt:lpstr>'9903'!Print_Area</vt:lpstr>
      <vt:lpstr>'9904'!Print_Area</vt:lpstr>
      <vt:lpstr>'9905'!Print_Area</vt:lpstr>
      <vt:lpstr>'9906'!Print_Area</vt:lpstr>
      <vt:lpstr>'9911'!Print_Area</vt:lpstr>
      <vt:lpstr>'9912'!Print_Area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Blanchard</dc:creator>
  <cp:lastModifiedBy>Jan Havlíček</cp:lastModifiedBy>
  <cp:lastPrinted>2000-03-01T20:18:23Z</cp:lastPrinted>
  <dcterms:created xsi:type="dcterms:W3CDTF">1998-12-03T17:53:11Z</dcterms:created>
  <dcterms:modified xsi:type="dcterms:W3CDTF">2023-09-17T21:00:13Z</dcterms:modified>
</cp:coreProperties>
</file>