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64B131-523B-4F09-9EFC-8BF4D86A128B}" xr6:coauthVersionLast="47" xr6:coauthVersionMax="47" xr10:uidLastSave="{00000000-0000-0000-0000-000000000000}"/>
  <bookViews>
    <workbookView xWindow="-120" yWindow="-120" windowWidth="38640" windowHeight="15720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B13" i="7"/>
  <c r="C13" i="7"/>
  <c r="D13" i="7"/>
  <c r="B26" i="7"/>
  <c r="C26" i="7"/>
  <c r="D26" i="7"/>
  <c r="B27" i="7"/>
  <c r="C27" i="7"/>
  <c r="D27" i="7"/>
  <c r="B28" i="7"/>
  <c r="C28" i="7"/>
  <c r="D28" i="7"/>
  <c r="B30" i="7"/>
  <c r="C30" i="7"/>
  <c r="D30" i="7"/>
  <c r="B31" i="7"/>
  <c r="C31" i="7"/>
  <c r="D31" i="7"/>
  <c r="B32" i="7"/>
  <c r="C32" i="7"/>
  <c r="D32" i="7"/>
  <c r="B34" i="7"/>
  <c r="C34" i="7"/>
  <c r="D34" i="7"/>
  <c r="B35" i="7"/>
  <c r="C35" i="7"/>
  <c r="D35" i="7"/>
  <c r="B36" i="7"/>
  <c r="C36" i="7"/>
  <c r="D36" i="7"/>
  <c r="B38" i="7"/>
  <c r="C38" i="7"/>
  <c r="D38" i="7"/>
  <c r="B39" i="7"/>
  <c r="C39" i="7"/>
  <c r="D39" i="7"/>
  <c r="B40" i="7"/>
  <c r="C40" i="7"/>
  <c r="D40" i="7"/>
  <c r="B45" i="7"/>
  <c r="D45" i="7"/>
  <c r="B46" i="7"/>
  <c r="D46" i="7"/>
  <c r="B47" i="7"/>
  <c r="D47" i="7"/>
  <c r="B48" i="7"/>
  <c r="D48" i="7"/>
  <c r="B50" i="7"/>
  <c r="C50" i="7"/>
  <c r="D50" i="7"/>
  <c r="B52" i="7"/>
  <c r="C52" i="7"/>
  <c r="D52" i="7"/>
  <c r="B54" i="7"/>
  <c r="C54" i="7"/>
  <c r="D54" i="7"/>
  <c r="B56" i="7"/>
  <c r="C56" i="7"/>
  <c r="D56" i="7"/>
  <c r="B61" i="7"/>
  <c r="C61" i="7"/>
  <c r="D61" i="7"/>
  <c r="B62" i="7"/>
  <c r="C62" i="7"/>
  <c r="D62" i="7"/>
  <c r="B63" i="7"/>
  <c r="C63" i="7"/>
  <c r="D63" i="7"/>
  <c r="B64" i="7"/>
  <c r="C64" i="7"/>
  <c r="D64" i="7"/>
  <c r="B66" i="7"/>
  <c r="C66" i="7"/>
  <c r="D66" i="7"/>
  <c r="B68" i="7"/>
  <c r="C68" i="7"/>
  <c r="D68" i="7"/>
  <c r="B70" i="7"/>
  <c r="C70" i="7"/>
  <c r="D70" i="7"/>
  <c r="B72" i="7"/>
  <c r="C72" i="7"/>
  <c r="D72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<sst xmlns="http://schemas.openxmlformats.org/spreadsheetml/2006/main" count="885" uniqueCount="217">
  <si>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</si>
  <si>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</si>
  <si>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</si>
  <si>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</si>
  <si>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</si>
  <si>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</si>
  <si>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</si>
  <si>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</si>
  <si>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</si>
  <si>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</si>
  <si>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</si>
  <si>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</si>
  <si>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</si>
  <si>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</si>
  <si>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</si>
  <si>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</si>
  <si>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</si>
  <si>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</si>
  <si>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</si>
  <si>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</si>
  <si>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</si>
  <si>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</si>
  <si>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</si>
  <si>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</si>
  <si>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</si>
  <si>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</si>
  <si>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</si>
  <si>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</si>
  <si>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</si>
  <si>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</si>
  <si>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</si>
  <si>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</si>
  <si>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</si>
  <si>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</si>
  <si>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</si>
  <si>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</si>
  <si>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</si>
  <si>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</si>
  <si>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</si>
  <si>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</si>
  <si>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</si>
  <si>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</si>
  <si>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</si>
  <si>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</si>
  <si>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</si>
  <si>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</si>
  <si>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</si>
  <si>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</si>
  <si>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</si>
  <si>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</si>
  <si>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</si>
  <si>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</si>
  <si>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</si>
  <si>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</si>
  <si>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</si>
  <si>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</si>
  <si>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</si>
  <si>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</si>
  <si>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</si>
  <si>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</si>
  <si>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</si>
  <si>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</si>
  <si>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</si>
  <si>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</si>
  <si>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</si>
  <si>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</si>
  <si>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</si>
  <si>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</si>
  <si>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</si>
  <si>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</si>
  <si>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</si>
  <si>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</si>
  <si>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</si>
  <si>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</si>
  <si>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</si>
  <si>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</si>
  <si>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</si>
  <si>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</si>
  <si>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</si>
  <si>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</si>
  <si>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</si>
  <si>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</si>
  <si>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</si>
  <si>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</si>
  <si>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</si>
  <si>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</si>
  <si>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</si>
  <si>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</si>
  <si>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</si>
  <si>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</si>
  <si>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</si>
  <si>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</si>
  <si>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</si>
  <si>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</si>
  <si>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</si>
  <si>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</si>
  <si>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</si>
  <si>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</si>
  <si>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</si>
  <si>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</si>
  <si>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</si>
  <si>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</si>
  <si>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</si>
  <si>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</si>
  <si>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</si>
  <si>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</si>
  <si>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</si>
  <si>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</si>
  <si>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</si>
  <si>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</si>
  <si>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</si>
  <si>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</si>
  <si>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</si>
  <si>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</si>
  <si>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</si>
  <si>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</si>
  <si>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</si>
  <si>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</si>
  <si>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</si>
  <si>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</si>
  <si>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</si>
  <si>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</si>
  <si>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</si>
  <si>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</si>
  <si>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</si>
  <si>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</si>
  <si>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</si>
  <si>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</si>
  <si>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</si>
  <si>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</si>
  <si>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</si>
  <si>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</si>
  <si>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</si>
  <si>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</si>
  <si>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</si>
  <si>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</si>
  <si>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</si>
  <si>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</si>
  <si>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</si>
  <si>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</si>
  <si>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</si>
  <si>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</si>
  <si>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</si>
  <si>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</si>
  <si>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</si>
  <si>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</si>
  <si>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</si>
  <si>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</si>
  <si>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</si>
  <si>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</si>
  <si>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</si>
  <si>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</si>
  <si>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</si>
  <si>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</si>
  <si>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</si>
  <si>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</si>
  <si>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</si>
  <si>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</si>
  <si>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</si>
  <si>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</si>
  <si>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</si>
  <si>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</si>
  <si>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</si>
  <si>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</si>
  <si>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</si>
  <si>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</si>
  <si>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</si>
  <si>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</si>
  <si>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</si>
  <si>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</si>
  <si>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</si>
  <si>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</si>
  <si>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</si>
  <si>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</si>
  <si>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</si>
  <si>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</si>
  <si>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</si>
  <si>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</si>
  <si>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</si>
  <si>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</si>
  <si>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Retained Gen + QF *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</si>
  <si>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</si>
  <si>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</si>
  <si>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</si>
  <si>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</si>
  <si>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</si>
  <si>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</si>
  <si>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</si>
  <si>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</si>
  <si>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</si>
  <si>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</si>
  <si>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Total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</si>
  <si>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</si>
  <si>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</si>
  <si>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</si>
  <si>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</si>
  <si>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</si>
  <si>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</si>
  <si>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</si>
  <si>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</si>
  <si>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</si>
  <si>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</si>
  <si>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</si>
  <si>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</si>
  <si>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</si>
  <si>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</si>
  <si>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</si>
  <si>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</si>
  <si>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</si>
  <si>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</si>
  <si>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</si>
  <si>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</si>
  <si>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</si>
  <si>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Other T&amp;D (pro rata)</t>
  </si>
  <si>
    <t>Total Core Load</t>
  </si>
  <si>
    <t>Cost to Core</t>
  </si>
  <si>
    <t>Cost to Core per proposed CPUC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</si>
</sst>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D172" sqref="D172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 s="1" t="s">
        <v>195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 s="1" t="s">
        <v>196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C70" s="1" t="s">
        <v>183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C71" s="1" t="s">
        <v>183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C72" s="1" t="s">
        <v>183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C73" s="1" t="s">
        <v>183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C74" s="1" t="s">
        <v>183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C79" s="1" t="s">
        <v>183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C80" s="1" t="s">
        <v>183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C81" s="1" t="s">
        <v>183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C82" s="1" t="s">
        <v>183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C83" s="1" t="s">
        <v>183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C88" s="1" t="s">
        <v>183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C89" s="1" t="s">
        <v>183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C90" s="1" t="s">
        <v>183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C95" s="1" t="s">
        <v>183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C96" s="1" t="s">
        <v>183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C97" s="1" t="s">
        <v>183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  <row r="135" spans="4:11" x14ac:dyDescent="0.2">
      <c r="D135" s="1" t="s">
        <v>195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">
      <c r="D136" s="1" t="s">
        <v>196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">
      <c r="D137"/>
      <c r="E137" s="25"/>
      <c r="G137" s="25"/>
      <c r="H137" s="25"/>
      <c r="I137" s="25"/>
      <c r="J137" s="2"/>
      <c r="K137" s="37"/>
    </row>
    <row r="138" spans="4:11" x14ac:dyDescent="0.2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A6" zoomScale="80" workbookViewId="0">
      <selection activeCell="G58" sqref="G58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C25" s="1" t="s">
        <v>184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C38" s="1" t="s">
        <v>185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C39" s="1" t="s">
        <v>185</v>
      </c>
      <c r="D39" s="1" t="s">
        <v>115</v>
      </c>
    </row>
    <row r="40" spans="1:11" x14ac:dyDescent="0.2">
      <c r="A40" s="1" t="s">
        <v>104</v>
      </c>
      <c r="C40" s="1" t="s">
        <v>185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C41" s="1" t="s">
        <v>185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C42" s="1" t="s">
        <v>185</v>
      </c>
      <c r="D42" s="1" t="s">
        <v>117</v>
      </c>
    </row>
    <row r="43" spans="1:11" x14ac:dyDescent="0.2">
      <c r="A43" s="1" t="s">
        <v>104</v>
      </c>
      <c r="C43" s="1" t="s">
        <v>185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C44" s="1" t="s">
        <v>185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C45" s="1" t="s">
        <v>185</v>
      </c>
      <c r="D45" s="1" t="s">
        <v>118</v>
      </c>
    </row>
    <row r="46" spans="1:11" x14ac:dyDescent="0.2">
      <c r="A46" s="1" t="s">
        <v>104</v>
      </c>
      <c r="C46" s="1" t="s">
        <v>185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C47" s="1" t="s">
        <v>185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C49" s="1" t="s">
        <v>185</v>
      </c>
      <c r="D49" s="1" t="s">
        <v>115</v>
      </c>
    </row>
    <row r="50" spans="1:11" x14ac:dyDescent="0.2">
      <c r="A50" s="1" t="s">
        <v>104</v>
      </c>
      <c r="C50" s="1" t="s">
        <v>185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C51" s="1" t="s">
        <v>185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C52" s="1" t="s">
        <v>185</v>
      </c>
      <c r="D52" s="1" t="s">
        <v>117</v>
      </c>
    </row>
    <row r="53" spans="1:11" x14ac:dyDescent="0.2">
      <c r="A53" s="1" t="s">
        <v>104</v>
      </c>
      <c r="C53" s="1" t="s">
        <v>185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C54" s="1" t="s">
        <v>185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C55" s="1" t="s">
        <v>185</v>
      </c>
      <c r="D55" s="1" t="s">
        <v>118</v>
      </c>
    </row>
    <row r="56" spans="1:11" x14ac:dyDescent="0.2">
      <c r="A56" s="1" t="s">
        <v>104</v>
      </c>
      <c r="C56" s="1" t="s">
        <v>185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C57" s="1" t="s">
        <v>185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C63" s="1" t="s">
        <v>186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C64" s="1" t="s">
        <v>186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C65" s="1" t="s">
        <v>186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C72" s="1" t="s">
        <v>187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C73" s="1" t="s">
        <v>187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C74" s="1" t="s">
        <v>187</v>
      </c>
      <c r="D74" s="1" t="s">
        <v>127</v>
      </c>
    </row>
    <row r="75" spans="1:11" x14ac:dyDescent="0.2">
      <c r="A75" s="1" t="s">
        <v>82</v>
      </c>
      <c r="C75" s="1" t="s">
        <v>187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C76" s="1" t="s">
        <v>187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G100" s="46"/>
      <c r="H100" s="46"/>
      <c r="I100" s="46"/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  <row r="104" spans="4:11" x14ac:dyDescent="0.2">
      <c r="D104" s="1" t="s">
        <v>195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">
      <c r="D105" s="1" t="s">
        <v>196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">
      <c r="D106"/>
      <c r="E106" s="25"/>
      <c r="G106" s="25"/>
      <c r="H106" s="25"/>
      <c r="I106" s="25"/>
      <c r="K106" s="37"/>
    </row>
    <row r="107" spans="4:11" x14ac:dyDescent="0.2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155</v>
      </c>
    </row>
    <row r="52" spans="1:8" x14ac:dyDescent="0.2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">
      <c r="C20" t="s">
        <v>156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157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158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78"/>
  <sheetViews>
    <sheetView tabSelected="1" topLeftCell="A41" workbookViewId="0">
      <selection activeCell="B62" sqref="B62"/>
    </sheetView>
  </sheetViews>
  <sheetFormatPr defaultRowHeight="12.75" x14ac:dyDescent="0.2"/>
  <cols>
    <col min="1" max="1" width="30.28515625" customWidth="1"/>
    <col min="2" max="3" width="11.28515625" bestFit="1" customWidth="1"/>
    <col min="4" max="4" width="10.42578125" bestFit="1" customWidth="1"/>
  </cols>
  <sheetData>
    <row r="4" spans="1:5" s="16" customFormat="1" x14ac:dyDescent="0.2">
      <c r="B4" s="54" t="s">
        <v>140</v>
      </c>
      <c r="C4" s="54" t="s">
        <v>141</v>
      </c>
      <c r="D4" s="54" t="s">
        <v>142</v>
      </c>
    </row>
    <row r="6" spans="1:5" x14ac:dyDescent="0.2">
      <c r="A6" t="s">
        <v>189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">
      <c r="A7" t="s">
        <v>190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">
      <c r="A8" t="s">
        <v>191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">
      <c r="B9" s="25"/>
      <c r="C9" s="25"/>
      <c r="D9" s="25"/>
      <c r="E9" s="25"/>
    </row>
    <row r="10" spans="1:5" x14ac:dyDescent="0.2">
      <c r="A10" t="s">
        <v>180</v>
      </c>
      <c r="B10" s="25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">
      <c r="B11" s="25"/>
      <c r="C11" s="25"/>
      <c r="D11" s="25"/>
      <c r="E11" s="25"/>
    </row>
    <row r="12" spans="1:5" x14ac:dyDescent="0.2">
      <c r="A12" t="s">
        <v>188</v>
      </c>
      <c r="B12" s="25">
        <f>+B10-B8</f>
        <v>-26395.000000000007</v>
      </c>
      <c r="C12" s="25">
        <f>+C10-C8</f>
        <v>-28122</v>
      </c>
      <c r="D12" s="25">
        <f>+D10-D8</f>
        <v>-11925</v>
      </c>
      <c r="E12" s="25"/>
    </row>
    <row r="13" spans="1:5" x14ac:dyDescent="0.2">
      <c r="A13" t="s">
        <v>182</v>
      </c>
      <c r="B13" s="25">
        <f>+B10-B6</f>
        <v>3165.9999999999927</v>
      </c>
      <c r="C13" s="25">
        <f>+C10-C6</f>
        <v>-3449</v>
      </c>
      <c r="D13" s="25">
        <f>+D10-D6</f>
        <v>-11268</v>
      </c>
      <c r="E13" s="25"/>
    </row>
    <row r="18" spans="1:4" x14ac:dyDescent="0.2">
      <c r="A18" t="s">
        <v>181</v>
      </c>
    </row>
    <row r="24" spans="1:4" x14ac:dyDescent="0.2">
      <c r="B24" s="54" t="s">
        <v>140</v>
      </c>
      <c r="C24" s="54" t="s">
        <v>141</v>
      </c>
      <c r="D24" s="54" t="s">
        <v>142</v>
      </c>
    </row>
    <row r="25" spans="1:4" x14ac:dyDescent="0.2">
      <c r="B25" s="54"/>
      <c r="C25" s="54"/>
      <c r="D25" s="54"/>
    </row>
    <row r="26" spans="1:4" x14ac:dyDescent="0.2">
      <c r="A26" t="s">
        <v>197</v>
      </c>
      <c r="B26" s="56">
        <f>+PGE!E13+PGE!E21</f>
        <v>28846</v>
      </c>
      <c r="C26" s="56">
        <f>+SCE!E11+SCE!E20</f>
        <v>25149</v>
      </c>
      <c r="D26" s="56">
        <f>+SDGE!E12+SDGE!E20</f>
        <v>6259</v>
      </c>
    </row>
    <row r="27" spans="1:4" s="58" customFormat="1" x14ac:dyDescent="0.2">
      <c r="A27" s="58" t="s">
        <v>198</v>
      </c>
      <c r="B27" s="59">
        <f>+PGE!I13+PGE!I21</f>
        <v>4023.5000000000005</v>
      </c>
      <c r="C27" s="59">
        <f>+SCE!I11+SCE!I20</f>
        <v>3773.8324000000007</v>
      </c>
      <c r="D27" s="59">
        <f>+SDGE!I12+SDGE!I20</f>
        <v>1015.6</v>
      </c>
    </row>
    <row r="28" spans="1:4" x14ac:dyDescent="0.2">
      <c r="A28" t="s">
        <v>210</v>
      </c>
      <c r="B28" s="57">
        <f>+B27/B26*100</f>
        <v>13.948207723774528</v>
      </c>
      <c r="C28" s="57">
        <f>+C27/C26*100</f>
        <v>15.005894468964973</v>
      </c>
      <c r="D28" s="57">
        <f>+D27/D26*100</f>
        <v>16.226234222719285</v>
      </c>
    </row>
    <row r="29" spans="1:4" x14ac:dyDescent="0.2">
      <c r="B29" s="56"/>
      <c r="C29" s="56"/>
      <c r="D29" s="56"/>
    </row>
    <row r="30" spans="1:4" x14ac:dyDescent="0.2">
      <c r="A30" t="s">
        <v>200</v>
      </c>
      <c r="B30" s="56">
        <f t="shared" ref="B30:D31" si="0">+B34-B26</f>
        <v>21928</v>
      </c>
      <c r="C30" s="56">
        <f t="shared" si="0"/>
        <v>33080</v>
      </c>
      <c r="D30" s="56">
        <f t="shared" si="0"/>
        <v>10289</v>
      </c>
    </row>
    <row r="31" spans="1:4" s="58" customFormat="1" x14ac:dyDescent="0.2">
      <c r="A31" s="58" t="s">
        <v>199</v>
      </c>
      <c r="B31" s="59">
        <f t="shared" si="0"/>
        <v>2828.1</v>
      </c>
      <c r="C31" s="59">
        <f t="shared" si="0"/>
        <v>4471.6088</v>
      </c>
      <c r="D31" s="59">
        <f t="shared" si="0"/>
        <v>1619.4</v>
      </c>
    </row>
    <row r="32" spans="1:4" x14ac:dyDescent="0.2">
      <c r="A32" t="s">
        <v>210</v>
      </c>
      <c r="B32" s="57">
        <f>+B31/B30*100</f>
        <v>12.897209047792776</v>
      </c>
      <c r="C32" s="57">
        <f>+C31/C30*100</f>
        <v>13.517559854897218</v>
      </c>
      <c r="D32" s="57">
        <f>+D31/D30*100</f>
        <v>15.739138886189135</v>
      </c>
    </row>
    <row r="34" spans="1:4" x14ac:dyDescent="0.2">
      <c r="A34" t="s">
        <v>192</v>
      </c>
      <c r="B34" s="25">
        <f>+B6</f>
        <v>50774</v>
      </c>
      <c r="C34" s="25">
        <f>+C6</f>
        <v>58229</v>
      </c>
      <c r="D34" s="25">
        <f>+D6</f>
        <v>16548</v>
      </c>
    </row>
    <row r="35" spans="1:4" s="58" customFormat="1" x14ac:dyDescent="0.2">
      <c r="A35" s="58" t="s">
        <v>193</v>
      </c>
      <c r="B35" s="58">
        <f>+PGE!I142</f>
        <v>6851.6</v>
      </c>
      <c r="C35" s="58">
        <f>+SCE!I135</f>
        <v>8245.4412000000011</v>
      </c>
      <c r="D35" s="58">
        <f>+SDGE!I104</f>
        <v>2635</v>
      </c>
    </row>
    <row r="36" spans="1:4" x14ac:dyDescent="0.2">
      <c r="A36" t="s">
        <v>210</v>
      </c>
      <c r="B36" s="55">
        <f>+B35/B34*100</f>
        <v>13.494308110450232</v>
      </c>
      <c r="C36" s="55">
        <f>+C35/C34*100</f>
        <v>14.160368888354602</v>
      </c>
      <c r="D36" s="55">
        <f>+D35/D34*100</f>
        <v>15.923374425912499</v>
      </c>
    </row>
    <row r="38" spans="1:4" x14ac:dyDescent="0.2">
      <c r="A38" t="s">
        <v>194</v>
      </c>
      <c r="B38" s="50">
        <f>+B7</f>
        <v>29561</v>
      </c>
      <c r="C38" s="50">
        <f>+C7</f>
        <v>24673</v>
      </c>
      <c r="D38" s="50">
        <f>+D7</f>
        <v>657</v>
      </c>
    </row>
    <row r="39" spans="1:4" s="58" customFormat="1" x14ac:dyDescent="0.2">
      <c r="A39" s="58" t="s">
        <v>208</v>
      </c>
      <c r="B39" s="58">
        <f>+PGE!I143</f>
        <v>3414.7</v>
      </c>
      <c r="C39" s="58">
        <f>+SCE!I136</f>
        <v>3009.1520999999998</v>
      </c>
      <c r="D39" s="58">
        <f>+SDGE!I105</f>
        <v>78.8</v>
      </c>
    </row>
    <row r="40" spans="1:4" x14ac:dyDescent="0.2">
      <c r="A40" t="s">
        <v>210</v>
      </c>
      <c r="B40" s="55">
        <f>+B39/B38*100</f>
        <v>11.5513683569568</v>
      </c>
      <c r="C40" s="55">
        <f>+C39/C38*100</f>
        <v>12.196133830502978</v>
      </c>
      <c r="D40" s="55">
        <f>+D39/D38*100</f>
        <v>11.993911719939117</v>
      </c>
    </row>
    <row r="43" spans="1:4" x14ac:dyDescent="0.2">
      <c r="B43" s="54" t="s">
        <v>140</v>
      </c>
      <c r="C43" s="54" t="s">
        <v>141</v>
      </c>
      <c r="D43" s="54" t="s">
        <v>142</v>
      </c>
    </row>
    <row r="45" spans="1:4" x14ac:dyDescent="0.2">
      <c r="A45" t="s">
        <v>201</v>
      </c>
      <c r="B45" s="58">
        <f>83000*0.98*0.01</f>
        <v>813.4</v>
      </c>
      <c r="C45" s="58">
        <v>400</v>
      </c>
      <c r="D45" s="58">
        <f>16000*0.96*0.012</f>
        <v>184.32</v>
      </c>
    </row>
    <row r="46" spans="1:4" x14ac:dyDescent="0.2">
      <c r="A46" t="s">
        <v>202</v>
      </c>
      <c r="B46" s="58">
        <f>83000*0.98*0.033</f>
        <v>2684.2200000000003</v>
      </c>
      <c r="C46" s="58">
        <v>2700</v>
      </c>
      <c r="D46" s="58">
        <f>16000*0.96*0.053</f>
        <v>814.07999999999993</v>
      </c>
    </row>
    <row r="47" spans="1:4" x14ac:dyDescent="0.2">
      <c r="A47" t="s">
        <v>203</v>
      </c>
      <c r="B47" s="58">
        <f>83000*0.98*0.007</f>
        <v>569.38</v>
      </c>
      <c r="C47" s="58">
        <v>300</v>
      </c>
      <c r="D47" s="58">
        <f>16000*0.96*0.004</f>
        <v>61.44</v>
      </c>
    </row>
    <row r="48" spans="1:4" x14ac:dyDescent="0.2">
      <c r="A48" t="s">
        <v>204</v>
      </c>
      <c r="B48" s="58">
        <f>83000*0.98*0.043</f>
        <v>3497.62</v>
      </c>
      <c r="C48" s="58">
        <v>3900</v>
      </c>
      <c r="D48" s="58">
        <f>16000*0.96*0.024</f>
        <v>368.64</v>
      </c>
    </row>
    <row r="49" spans="1:4" x14ac:dyDescent="0.2">
      <c r="B49" s="58"/>
      <c r="C49" s="58"/>
      <c r="D49" s="58"/>
    </row>
    <row r="50" spans="1:4" x14ac:dyDescent="0.2">
      <c r="A50" t="s">
        <v>205</v>
      </c>
      <c r="B50" s="58">
        <f>SUM(B45:B49)</f>
        <v>7564.6200000000008</v>
      </c>
      <c r="C50" s="58">
        <f>SUM(C45:C49)</f>
        <v>7300</v>
      </c>
      <c r="D50" s="58">
        <f>SUM(D45:D49)</f>
        <v>1428.48</v>
      </c>
    </row>
    <row r="51" spans="1:4" x14ac:dyDescent="0.2">
      <c r="B51" s="58"/>
      <c r="C51" s="58"/>
      <c r="D51" s="58"/>
    </row>
    <row r="52" spans="1:4" x14ac:dyDescent="0.2">
      <c r="A52" t="s">
        <v>206</v>
      </c>
      <c r="B52" s="58">
        <f>+B54-B50</f>
        <v>2701.6799999999985</v>
      </c>
      <c r="C52" s="58">
        <f>+C54-C50</f>
        <v>3954.5933000000005</v>
      </c>
      <c r="D52" s="58">
        <f>+D54-D50</f>
        <v>1285.3200000000002</v>
      </c>
    </row>
    <row r="53" spans="1:4" x14ac:dyDescent="0.2">
      <c r="B53" s="58"/>
      <c r="C53" s="58"/>
      <c r="D53" s="58"/>
    </row>
    <row r="54" spans="1:4" x14ac:dyDescent="0.2">
      <c r="A54" t="s">
        <v>207</v>
      </c>
      <c r="B54" s="58">
        <f>+B35+B39</f>
        <v>10266.299999999999</v>
      </c>
      <c r="C54" s="58">
        <f>+C35+C39</f>
        <v>11254.5933</v>
      </c>
      <c r="D54" s="58">
        <f>+D35+D39</f>
        <v>2713.8</v>
      </c>
    </row>
    <row r="56" spans="1:4" x14ac:dyDescent="0.2">
      <c r="A56" t="s">
        <v>209</v>
      </c>
      <c r="B56" s="60">
        <f>+B52/B8*100</f>
        <v>3.3630173647849615</v>
      </c>
      <c r="C56" s="60">
        <f>+C52/C8*100</f>
        <v>4.7702025282864113</v>
      </c>
      <c r="D56" s="60">
        <f>+D52/D8*100</f>
        <v>7.4706190061028783</v>
      </c>
    </row>
    <row r="59" spans="1:4" x14ac:dyDescent="0.2">
      <c r="A59" t="s">
        <v>211</v>
      </c>
    </row>
    <row r="60" spans="1:4" x14ac:dyDescent="0.2">
      <c r="B60" s="31"/>
    </row>
    <row r="61" spans="1:4" x14ac:dyDescent="0.2">
      <c r="A61" t="s">
        <v>203</v>
      </c>
      <c r="B61" s="58">
        <f t="shared" ref="B61:D62" si="1">+B47</f>
        <v>569.38</v>
      </c>
      <c r="C61" s="58">
        <f t="shared" si="1"/>
        <v>300</v>
      </c>
      <c r="D61" s="58">
        <f t="shared" si="1"/>
        <v>61.44</v>
      </c>
    </row>
    <row r="62" spans="1:4" x14ac:dyDescent="0.2">
      <c r="A62" t="s">
        <v>204</v>
      </c>
      <c r="B62" s="58">
        <f t="shared" si="1"/>
        <v>3497.62</v>
      </c>
      <c r="C62" s="58">
        <f t="shared" si="1"/>
        <v>3900</v>
      </c>
      <c r="D62" s="58">
        <f t="shared" si="1"/>
        <v>368.64</v>
      </c>
    </row>
    <row r="63" spans="1:4" x14ac:dyDescent="0.2">
      <c r="A63" t="s">
        <v>212</v>
      </c>
      <c r="B63" s="58">
        <f>+B45*(B34/B8)</f>
        <v>514.09188523059686</v>
      </c>
      <c r="C63" s="58">
        <f>+C45*(C34/C8)</f>
        <v>280.95341487539503</v>
      </c>
      <c r="D63" s="58">
        <f>+D45*(D34/D8)</f>
        <v>177.28145074106362</v>
      </c>
    </row>
    <row r="64" spans="1:4" x14ac:dyDescent="0.2">
      <c r="A64" t="s">
        <v>213</v>
      </c>
      <c r="B64" s="58">
        <f>+B52*(B34/B8)</f>
        <v>1707.5384367959164</v>
      </c>
      <c r="C64" s="58">
        <f>+C52*(C34/C8)</f>
        <v>2777.641230195894</v>
      </c>
      <c r="D64" s="58">
        <f>+D52*(D34/D8)</f>
        <v>1236.2380331299044</v>
      </c>
    </row>
    <row r="65" spans="1:4" x14ac:dyDescent="0.2">
      <c r="B65" s="58"/>
      <c r="C65" s="58"/>
      <c r="D65" s="58"/>
    </row>
    <row r="66" spans="1:4" x14ac:dyDescent="0.2">
      <c r="A66" t="s">
        <v>47</v>
      </c>
      <c r="B66" s="58">
        <f>SUM(B61:B65)</f>
        <v>6288.6303220265127</v>
      </c>
      <c r="C66" s="58">
        <f>SUM(C61:C65)</f>
        <v>7258.5946450712891</v>
      </c>
      <c r="D66" s="58">
        <f>SUM(D61:D65)</f>
        <v>1843.599483870968</v>
      </c>
    </row>
    <row r="67" spans="1:4" x14ac:dyDescent="0.2">
      <c r="B67" s="31"/>
      <c r="C67" s="31"/>
      <c r="D67" s="31"/>
    </row>
    <row r="68" spans="1:4" x14ac:dyDescent="0.2">
      <c r="A68" t="s">
        <v>214</v>
      </c>
      <c r="B68" s="25">
        <f>+B34</f>
        <v>50774</v>
      </c>
      <c r="C68" s="25">
        <f>+C34</f>
        <v>58229</v>
      </c>
      <c r="D68" s="25">
        <f>+D34</f>
        <v>16548</v>
      </c>
    </row>
    <row r="69" spans="1:4" x14ac:dyDescent="0.2">
      <c r="B69" s="31"/>
      <c r="C69" s="31"/>
      <c r="D69" s="31"/>
    </row>
    <row r="70" spans="1:4" x14ac:dyDescent="0.2">
      <c r="A70" t="s">
        <v>215</v>
      </c>
      <c r="B70" s="20">
        <f>+B66/B68*100</f>
        <v>12.385532599414095</v>
      </c>
      <c r="C70" s="20">
        <f>+C66/C68*100</f>
        <v>12.465600723129864</v>
      </c>
      <c r="D70" s="20">
        <f>+D66/D68*100</f>
        <v>11.140920255444573</v>
      </c>
    </row>
    <row r="71" spans="1:4" x14ac:dyDescent="0.2">
      <c r="B71" s="31"/>
    </row>
    <row r="72" spans="1:4" x14ac:dyDescent="0.2">
      <c r="A72" t="s">
        <v>216</v>
      </c>
      <c r="B72" s="60">
        <f>+B36</f>
        <v>13.494308110450232</v>
      </c>
      <c r="C72" s="60">
        <f>+C36</f>
        <v>14.160368888354602</v>
      </c>
      <c r="D72" s="60">
        <f>+D36</f>
        <v>15.923374425912499</v>
      </c>
    </row>
    <row r="73" spans="1:4" x14ac:dyDescent="0.2">
      <c r="B73" s="31"/>
    </row>
    <row r="74" spans="1:4" x14ac:dyDescent="0.2">
      <c r="B74" s="31"/>
    </row>
    <row r="75" spans="1:4" x14ac:dyDescent="0.2">
      <c r="B75" s="31"/>
    </row>
    <row r="76" spans="1:4" x14ac:dyDescent="0.2">
      <c r="B76" s="31"/>
    </row>
    <row r="77" spans="1:4" x14ac:dyDescent="0.2">
      <c r="B77" s="31"/>
    </row>
    <row r="78" spans="1:4" x14ac:dyDescent="0.2">
      <c r="B78" s="31"/>
    </row>
  </sheetData>
  <phoneticPr fontId="0" type="noConversion"/>
  <pageMargins left="0.75" right="0.75" top="1" bottom="1" header="0.5" footer="0.5"/>
  <pageSetup scale="150" orientation="landscape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1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 x14ac:dyDescent="0.2">
      <c r="D3" s="49" t="s">
        <v>168</v>
      </c>
      <c r="H3" s="49" t="s">
        <v>173</v>
      </c>
      <c r="L3" s="52" t="s">
        <v>175</v>
      </c>
    </row>
    <row r="5" spans="1:14" x14ac:dyDescent="0.2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">
      <c r="C49" s="3" t="s">
        <v>170</v>
      </c>
    </row>
    <row r="51" spans="1:5" x14ac:dyDescent="0.2">
      <c r="A51" s="1" t="s">
        <v>164</v>
      </c>
      <c r="B51" s="48">
        <v>2001</v>
      </c>
      <c r="C51" s="3">
        <f>+D6+H6</f>
        <v>3798465</v>
      </c>
    </row>
    <row r="52" spans="1:5" x14ac:dyDescent="0.2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">
      <c r="A53" s="1" t="s">
        <v>166</v>
      </c>
      <c r="B53" s="48">
        <v>2001</v>
      </c>
      <c r="C53" s="3">
        <f t="shared" si="6"/>
        <v>3672830</v>
      </c>
    </row>
    <row r="54" spans="1:5" x14ac:dyDescent="0.2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2001-05-11T18:04:39Z</cp:lastPrinted>
  <dcterms:created xsi:type="dcterms:W3CDTF">2001-05-08T18:12:48Z</dcterms:created>
  <dcterms:modified xsi:type="dcterms:W3CDTF">2023-09-18T00:01:21Z</dcterms:modified>
</cp:coreProperties>
</file>