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A39620-91B3-432A-A0EA-C428ACDD6BFB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WE 2-8 EOL Data" sheetId="13" state="hidden" r:id="rId3"/>
    <sheet name="WE 2-1 EOL Data" sheetId="11" state="hidden" r:id="rId4"/>
    <sheet name="EIM New Deals" sheetId="12" state="hidden" r:id="rId5"/>
    <sheet name="template from individuals" sheetId="3" state="hidden" r:id="rId6"/>
    <sheet name="template from eol" sheetId="10" state="hidden" r:id="rId7"/>
    <sheet name="Data People" sheetId="1" state="hidden" r:id="rId8"/>
  </sheets>
  <externalReferences>
    <externalReference r:id="rId9"/>
  </externalReferences>
  <definedNames>
    <definedName name="_xlnm._FilterDatabase" localSheetId="1" hidden="1">Data!$A$53:$G$77</definedName>
    <definedName name="_xlnm.Print_Area" localSheetId="4">'EIM New Deals'!$A$1:$Q$33</definedName>
    <definedName name="_xlnm.Print_Area" localSheetId="5">'template from individuals'!$A$1:$I$33</definedName>
    <definedName name="_xlnm.Print_Area" localSheetId="0">'Weekly Report'!$A$1:$W$87</definedName>
    <definedName name="_xlnm.Print_Titles" localSheetId="4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F13" i="7"/>
  <c r="G13" i="7"/>
  <c r="H13" i="7"/>
  <c r="I13" i="7"/>
  <c r="J13" i="7"/>
  <c r="K13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J24" i="7"/>
  <c r="K24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K30" i="7"/>
  <c r="F31" i="7"/>
  <c r="G31" i="7"/>
  <c r="H31" i="7"/>
  <c r="I31" i="7"/>
  <c r="J31" i="7"/>
  <c r="K31" i="7"/>
  <c r="K36" i="7"/>
  <c r="F37" i="7"/>
  <c r="G37" i="7"/>
  <c r="H37" i="7"/>
  <c r="I37" i="7"/>
  <c r="J37" i="7"/>
  <c r="K37" i="7"/>
  <c r="F38" i="7"/>
  <c r="G38" i="7"/>
  <c r="H38" i="7"/>
  <c r="I38" i="7"/>
  <c r="J38" i="7"/>
  <c r="K38" i="7"/>
  <c r="H39" i="7"/>
  <c r="I39" i="7"/>
  <c r="J39" i="7"/>
  <c r="K39" i="7"/>
  <c r="J40" i="7"/>
  <c r="K40" i="7"/>
  <c r="J41" i="7"/>
  <c r="K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</calcChain>
</file>

<file path=xl/sharedStrings.xml><?xml version="1.0" encoding="utf-8"?>
<sst xmlns="http://schemas.openxmlformats.org/spreadsheetml/2006/main" count="782" uniqueCount="155">
  <si>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</si>
  <si>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</si>
  <si>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</si>
  <si>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</si>
  <si>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</si>
  <si>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</si>
  <si>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</si>
  <si>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</si>
  <si>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</si>
  <si>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</si>
  <si>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</si>
  <si>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</si>
  <si>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</si>
  <si>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</si>
  <si>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</si>
  <si>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</si>
  <si>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</si>
  <si>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</si>
  <si>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</si>
  <si>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</si>
  <si>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</si>
  <si>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</si>
  <si>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</si>
  <si>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</si>
  <si>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</si>
  <si>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</si>
  <si>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</si>
  <si>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</si>
  <si>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</si>
  <si>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</si>
  <si>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</si>
  <si>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</si>
  <si>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</si>
  <si>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</si>
  <si>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</si>
  <si>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</si>
  <si>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</si>
  <si>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</si>
  <si>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</si>
  <si>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</si>
  <si>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</si>
  <si>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</si>
  <si>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</si>
  <si>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</si>
  <si>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</si>
  <si>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</si>
  <si>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</si>
  <si>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</si>
  <si>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</si>
  <si>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</si>
  <si>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</si>
  <si>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</si>
  <si>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</si>
  <si>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</si>
  <si>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</si>
  <si>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</si>
  <si>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</si>
  <si>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</si>
  <si>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</si>
  <si>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</si>
  <si>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</si>
  <si>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</si>
  <si>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</si>
  <si>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</si>
  <si>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</si>
  <si>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</si>
  <si>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</si>
  <si>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</si>
  <si>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</si>
  <si>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</si>
  <si>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</si>
  <si>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</si>
  <si>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</si>
  <si>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</si>
  <si>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</si>
  <si>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</si>
  <si>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</si>
  <si>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</si>
  <si>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</si>
  <si>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</si>
  <si>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</si>
  <si>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</si>
  <si>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</si>
  <si>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</si>
  <si>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</si>
  <si>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</si>
  <si>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</si>
  <si>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</si>
  <si>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</si>
  <si>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</si>
  <si>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</si>
  <si>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</si>
  <si>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</si>
  <si>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</si>
  <si>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</si>
  <si>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</si>
  <si>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</si>
  <si>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</si>
  <si>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</si>
  <si>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</si>
  <si>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</si>
  <si>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</si>
  <si>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</si>
  <si>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</si>
  <si>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</si>
  <si>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</si>
  <si>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</si>
  <si>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</si>
  <si>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</si>
  <si>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</si>
  <si>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</si>
  <si>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</si>
  <si>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</si>
  <si>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</si>
  <si>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</si>
  <si>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</si>
  <si>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</si>
  <si>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</si>
  <si>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</si>
  <si>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</si>
  <si>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</si>
  <si>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</si>
  <si>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</si>
  <si>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</si>
  <si>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</si>
  <si>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</si>
  <si>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</si>
  <si>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</si>
  <si>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</si>
  <si>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</si>
  <si>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</si>
  <si>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</si>
  <si>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</si>
  <si>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</si>
  <si>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</si>
  <si>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</si>
  <si>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</si>
  <si>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</si>
  <si>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</si>
  <si>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</si>
  <si>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</si>
  <si>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</si>
  <si>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</si>
  <si>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</si>
  <si>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</si>
  <si>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</si>
  <si>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</si>
  <si>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</si>
  <si>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</si>
  <si>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</si>
  <si>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</si>
  <si>
    <t>2/2 -2/8</t>
  </si>
  <si>
    <t>1/26 - 2/1</t>
  </si>
  <si>
    <t>2/2 - 2/8</t>
  </si>
  <si>
    <t>Week ending 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</si>
</sst>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519747143928004"/>
          <c:w val="0.88549841755642889"/>
          <c:h val="0.738221113890672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445226585051993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A-41AE-A883-BC74119C28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026953709178171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1A-41AE-A883-BC74119C28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6241115709665079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1A-41AE-A883-BC74119C28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77571036065803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1A-41AE-A883-BC74119C28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088352519737069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1A-41AE-A883-BC74119C28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Data!$G$15:$K$15</c:f>
              <c:numCache>
                <c:formatCode>General</c:formatCode>
                <c:ptCount val="5"/>
                <c:pt idx="0">
                  <c:v>130</c:v>
                </c:pt>
                <c:pt idx="1">
                  <c:v>103</c:v>
                </c:pt>
                <c:pt idx="2" formatCode="_(* #,##0_);_(* \(#,##0\);_(* &quot;-&quot;??_);_(@_)">
                  <c:v>169</c:v>
                </c:pt>
                <c:pt idx="3" formatCode="#,##0">
                  <c:v>145</c:v>
                </c:pt>
                <c:pt idx="4" formatCode="#,##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A-41AE-A883-BC74119C2804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Data!$G$16:$K$16</c:f>
              <c:numCache>
                <c:formatCode>General</c:formatCode>
                <c:ptCount val="5"/>
                <c:pt idx="0">
                  <c:v>3258</c:v>
                </c:pt>
                <c:pt idx="1">
                  <c:v>2199</c:v>
                </c:pt>
                <c:pt idx="2" formatCode="_(* #,##0_);_(* \(#,##0\);_(* &quot;-&quot;??_);_(@_)">
                  <c:v>3063</c:v>
                </c:pt>
                <c:pt idx="3" formatCode="#,##0">
                  <c:v>3322</c:v>
                </c:pt>
                <c:pt idx="4" formatCode="#,##0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A-41AE-A883-BC74119C2804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470900427781451"/>
                  <c:y val="0.248935026777087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1A-41AE-A883-BC74119C28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565464473272352"/>
                  <c:y val="0.43563629685990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1A-41AE-A883-BC74119C28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437735192849437"/>
                  <c:y val="0.2746869260988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1A-41AE-A883-BC74119C28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703244878795261"/>
                  <c:y val="0.240351060336497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1A-41AE-A883-BC74119C28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797808924286162"/>
                  <c:y val="0.22103713584517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1A-41AE-A883-BC74119C28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Data!$G$17:$K$17</c:f>
              <c:numCache>
                <c:formatCode>General</c:formatCode>
                <c:ptCount val="5"/>
                <c:pt idx="0">
                  <c:v>83</c:v>
                </c:pt>
                <c:pt idx="1">
                  <c:v>84</c:v>
                </c:pt>
                <c:pt idx="2" formatCode="_(* #,##0_);_(* \(#,##0\);_(* &quot;-&quot;??_);_(@_)">
                  <c:v>75</c:v>
                </c:pt>
                <c:pt idx="3" formatCode="#,##0">
                  <c:v>83</c:v>
                </c:pt>
                <c:pt idx="4" formatCode="#,##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1A-41AE-A883-BC74119C2804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66194831843634"/>
                  <c:y val="0.23176709389590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1A-41AE-A883-BC74119C28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035085034605084"/>
                  <c:y val="0.4377822884700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1A-41AE-A883-BC74119C28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07355754182175"/>
                  <c:y val="0.26181097643797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1A-41AE-A883-BC74119C28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51475672103781"/>
                  <c:y val="0.20601519457414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1A-41AE-A883-BC74119C28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4383751260738"/>
                  <c:y val="0.210307177794435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1A-41AE-A883-BC74119C28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Data!$G$18:$K$18</c:f>
              <c:numCache>
                <c:formatCode>General</c:formatCode>
                <c:ptCount val="5"/>
                <c:pt idx="0">
                  <c:v>27</c:v>
                </c:pt>
                <c:pt idx="1">
                  <c:v>37</c:v>
                </c:pt>
                <c:pt idx="2" formatCode="_(* #,##0_);_(* \(#,##0\);_(* &quot;-&quot;??_);_(@_)">
                  <c:v>36</c:v>
                </c:pt>
                <c:pt idx="3" formatCode="#,##0">
                  <c:v>19</c:v>
                </c:pt>
                <c:pt idx="4" formatCode="#,##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1A-41AE-A883-BC74119C2804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316857371404722"/>
                  <c:y val="0.1781173036422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01A-41AE-A883-BC74119C28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214801933711265"/>
                  <c:y val="0.358380598894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1A-41AE-A883-BC74119C28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70855215107991"/>
                  <c:y val="0.20816118618428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01A-41AE-A883-BC74119C28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36364901053803"/>
                  <c:y val="0.16953333720163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1A-41AE-A883-BC74119C28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18092025179981"/>
                  <c:y val="0.1652413539813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1A-41AE-A883-BC74119C28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Data!$G$19:$K$19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 formatCode="_(* #,##0_);_(* \(#,##0\);_(* &quot;-&quot;??_);_(@_)">
                  <c:v>13</c:v>
                </c:pt>
                <c:pt idx="3" formatCode="#,##0">
                  <c:v>14</c:v>
                </c:pt>
                <c:pt idx="4" formatCode="#,##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1A-41AE-A883-BC74119C28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9027600"/>
        <c:axId val="1"/>
        <c:axId val="0"/>
      </c:bar3DChart>
      <c:catAx>
        <c:axId val="199902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2760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36248437295762"/>
          <c:w val="0.89408937554840306"/>
          <c:h val="0.754333795247607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49280193374917"/>
                  <c:y val="0.6508823033279357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D3-4798-BC1D-7FD5C70080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83000610958778"/>
                  <c:y val="0.6142432332730519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D3-4798-BC1D-7FD5C70080A3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Data!$G$12:$K$12</c:f>
              <c:numCache>
                <c:formatCode>General</c:formatCode>
                <c:ptCount val="5"/>
                <c:pt idx="0">
                  <c:v>15464</c:v>
                </c:pt>
                <c:pt idx="1">
                  <c:v>12754</c:v>
                </c:pt>
                <c:pt idx="2" formatCode="_(* #,##0_);_(* \(#,##0\);_(* &quot;-&quot;??_);_(@_)">
                  <c:v>16623</c:v>
                </c:pt>
                <c:pt idx="3" formatCode="#,##0">
                  <c:v>19791</c:v>
                </c:pt>
                <c:pt idx="4" formatCode="#,##0">
                  <c:v>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3-4798-BC1D-7FD5C70080A3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Data!$G$13:$K$13</c:f>
              <c:numCache>
                <c:formatCode>General</c:formatCode>
                <c:ptCount val="5"/>
                <c:pt idx="0">
                  <c:v>3436</c:v>
                </c:pt>
                <c:pt idx="1">
                  <c:v>3781</c:v>
                </c:pt>
                <c:pt idx="2" formatCode="_(* #,##0_);_(* \(#,##0\);_(* &quot;-&quot;??_);_(@_)">
                  <c:v>3695</c:v>
                </c:pt>
                <c:pt idx="3" formatCode="#,##0">
                  <c:v>4599</c:v>
                </c:pt>
                <c:pt idx="4" formatCode="#,##0">
                  <c:v>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3-4798-BC1D-7FD5C7008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9026640"/>
        <c:axId val="1"/>
        <c:axId val="0"/>
      </c:bar3DChart>
      <c:catAx>
        <c:axId val="199902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2664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48128502774788"/>
          <c:y val="0.9418396243520129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634224321733986"/>
          <c:w val="0.92386937833653082"/>
          <c:h val="0.758053459304039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91230905970708"/>
                  <c:y val="0.80730552021927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A4-46EF-98FA-037EC55F84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744442076770702"/>
                  <c:y val="0.80944691417210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A4-46EF-98FA-037EC55F84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Data!$G$21:$K$21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 formatCode="_(* #,##0_);_(* \(#,##0\);_(* &quot;-&quot;??_);_(@_)">
                  <c:v>24</c:v>
                </c:pt>
                <c:pt idx="3" formatCode="#,##0">
                  <c:v>4</c:v>
                </c:pt>
                <c:pt idx="4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4-46EF-98FA-037EC55F8406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53502861767506"/>
                  <c:y val="0.74092230768134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A4-46EF-98FA-037EC55F84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Data!$G$22:$K$22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 formatCode="_(* #,##0_);_(* \(#,##0\);_(* &quot;-&quot;??_);_(@_)">
                  <c:v>19</c:v>
                </c:pt>
                <c:pt idx="3" formatCode="#,##0">
                  <c:v>29</c:v>
                </c:pt>
                <c:pt idx="4" formatCode="#,##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4-46EF-98FA-037EC55F8406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9452693912311"/>
                  <c:y val="0.4282787905672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A4-46EF-98FA-037EC55F84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85757845093821"/>
                  <c:y val="0.4925206091523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A4-46EF-98FA-037EC55F84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Data!$G$23:$K$23</c:f>
              <c:numCache>
                <c:formatCode>General</c:formatCode>
                <c:ptCount val="5"/>
                <c:pt idx="0">
                  <c:v>126</c:v>
                </c:pt>
                <c:pt idx="1">
                  <c:v>103</c:v>
                </c:pt>
                <c:pt idx="2" formatCode="_(* #,##0_);_(* \(#,##0\);_(* &quot;-&quot;??_);_(@_)">
                  <c:v>124</c:v>
                </c:pt>
                <c:pt idx="3" formatCode="#,##0">
                  <c:v>86</c:v>
                </c:pt>
                <c:pt idx="4" formatCode="#,##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4-46EF-98FA-037EC55F8406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3702269600549"/>
                  <c:y val="0.1755943041325740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A4-46EF-98FA-037EC55F84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431549635128601"/>
                  <c:y val="0.2655328501516973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A4-46EF-98FA-037EC55F84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22780541099311"/>
                  <c:y val="0.1563217585570476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A4-46EF-98FA-037EC55F84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79579436019211"/>
                  <c:y val="0.336198850595294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A4-46EF-98FA-037EC55F84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39674364091521"/>
                  <c:y val="0.4025820631332185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A4-46EF-98FA-037EC55F8406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Data!$G$24:$K$24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  <c:pt idx="3" formatCode="#,##0">
                  <c:v>1</c:v>
                </c:pt>
                <c:pt idx="4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A4-46EF-98FA-037EC55F8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9022800"/>
        <c:axId val="1"/>
        <c:axId val="0"/>
      </c:bar3DChart>
      <c:catAx>
        <c:axId val="199902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2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432620882114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9.2595592817511785E-2"/>
          <c:w val="0.91468216258559887"/>
          <c:h val="0.8024951377517687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Data!$G$28:$K$28</c:f>
              <c:numCache>
                <c:formatCode>_(* #,##0_);_(* \(#,##0\);_(* "-"??_);_(@_)</c:formatCode>
                <c:ptCount val="5"/>
                <c:pt idx="0">
                  <c:v>3201.1064700000002</c:v>
                </c:pt>
                <c:pt idx="1">
                  <c:v>1942.3454609999999</c:v>
                </c:pt>
                <c:pt idx="2">
                  <c:v>4952.2060659999997</c:v>
                </c:pt>
                <c:pt idx="3" formatCode="#,##0">
                  <c:v>4273.2712199999996</c:v>
                </c:pt>
                <c:pt idx="4" formatCode="#,##0">
                  <c:v>3586.1783646399995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665-A9FF-19CA828E8EDB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86665976464204"/>
                  <c:y val="0.33334413414304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F1-4665-A9FF-19CA828E8ED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83687872973479"/>
                  <c:y val="0.5185353197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F1-4665-A9FF-19CA828E8ED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133848713626968"/>
                  <c:y val="9.25955928175117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F1-4665-A9FF-19CA828E8ED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533589297973998"/>
                  <c:y val="0.16049902755035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F1-4665-A9FF-19CA828E8ED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442326458447217"/>
                  <c:y val="0.259267659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F1-4665-A9FF-19CA828E8E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Data!$G$29:$K$29</c:f>
              <c:numCache>
                <c:formatCode>_(* #,##0_);_(* \(#,##0\);_(* "-"??_);_(@_)</c:formatCode>
                <c:ptCount val="5"/>
                <c:pt idx="0">
                  <c:v>52.662790999999999</c:v>
                </c:pt>
                <c:pt idx="1">
                  <c:v>48.150655</c:v>
                </c:pt>
                <c:pt idx="2">
                  <c:v>37.589241000000001</c:v>
                </c:pt>
                <c:pt idx="3" formatCode="#,##0">
                  <c:v>53.945233000000002</c:v>
                </c:pt>
                <c:pt idx="4" formatCode="#,##0">
                  <c:v>51.399965140000006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1-4665-A9FF-19CA828E8E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1565936"/>
        <c:axId val="1"/>
        <c:axId val="0"/>
      </c:bar3DChart>
      <c:catAx>
        <c:axId val="200156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65936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20193008784189"/>
          <c:y val="0.94241736689823097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92495618820454"/>
          <c:y val="9.4848531896004534E-2"/>
          <c:w val="0.88057349835559295"/>
          <c:h val="0.800026747296733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341653885514"/>
                  <c:y val="0.49692383015080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5D-4855-A166-F628387C88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7486856461364"/>
                  <c:y val="0.63301085417550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5D-4855-A166-F628387C88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60249616565416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5D-4855-A166-F628387C88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237588827927053"/>
                  <c:y val="0.5072334531829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55-A166-F628387C88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49697809280032"/>
                  <c:y val="0.52785269924732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5D-4855-A166-F628387C88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Data!$G$37:$K$37</c:f>
              <c:numCache>
                <c:formatCode>_(* #,##0_);_(* \(#,##0\);_(* "-"??_);_(@_)</c:formatCode>
                <c:ptCount val="5"/>
                <c:pt idx="0">
                  <c:v>172783.348</c:v>
                </c:pt>
                <c:pt idx="1">
                  <c:v>107852.72</c:v>
                </c:pt>
                <c:pt idx="2">
                  <c:v>150981.58799999999</c:v>
                </c:pt>
                <c:pt idx="3" formatCode="#,##0">
                  <c:v>171949.351</c:v>
                </c:pt>
                <c:pt idx="4" formatCode="#,##0">
                  <c:v>154397.51923000001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D-4855-A166-F628387C88E5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451335706418005"/>
                  <c:y val="0.127839325598962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55-A166-F628387C88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49279090901989"/>
                  <c:y val="0.3835179767968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5D-4855-A166-F628387C88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704899890372864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5D-4855-A166-F628387C88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940931544232337"/>
                  <c:y val="0.1340250994182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5D-4855-A166-F628387C88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153040525585306"/>
                  <c:y val="0.1958828376113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55-A166-F628387C88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Data!$G$38:$K$38</c:f>
              <c:numCache>
                <c:formatCode>_(* #,##0_);_(* \(#,##0\);_(* "-"??_);_(@_)</c:formatCode>
                <c:ptCount val="5"/>
                <c:pt idx="0">
                  <c:v>3388.933</c:v>
                </c:pt>
                <c:pt idx="1">
                  <c:v>4684.1189999999997</c:v>
                </c:pt>
                <c:pt idx="2">
                  <c:v>3964.01</c:v>
                </c:pt>
                <c:pt idx="3" formatCode="#,##0">
                  <c:v>6572.3270000000002</c:v>
                </c:pt>
                <c:pt idx="4" formatCode="#,##0">
                  <c:v>5662.4889999999996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5D-4855-A166-F628387C88E5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307799671378984"/>
                  <c:y val="0.10515815492817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5D-4855-A166-F628387C88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519908652731953"/>
                  <c:y val="0.35052718309392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5D-4855-A166-F628387C88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902671412836011"/>
                  <c:y val="0.17526359154696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5D-4855-A166-F628387C88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26741730442232"/>
                  <c:y val="9.07246826831347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5D-4855-A166-F628387C88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009504490546285"/>
                  <c:y val="0.15670627008905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5D-4855-A166-F628387C88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Data!$G$39:$K$39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34.1</c:v>
                </c:pt>
                <c:pt idx="2">
                  <c:v>107.57</c:v>
                </c:pt>
                <c:pt idx="3" formatCode="#,##0">
                  <c:v>46.35</c:v>
                </c:pt>
                <c:pt idx="4" formatCode="#,##0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5D-4855-A166-F628387C8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1564496"/>
        <c:axId val="1"/>
        <c:axId val="0"/>
      </c:bar3DChart>
      <c:catAx>
        <c:axId val="20015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64496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57873493928842"/>
          <c:y val="0.94229954514074066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9.9176672066962554E-2"/>
          <c:w val="0.88432603967157519"/>
          <c:h val="0.799611918539885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512993727704005"/>
                  <c:y val="0.6942367044687378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7E-48E3-98F1-3E7E3E452CB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11863239445007"/>
                  <c:y val="0.1859562601255547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7E-48E3-98F1-3E7E3E452C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563678619731014"/>
                  <c:y val="0.7314279564938488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7E-48E3-98F1-3E7E3E452C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54315652599019"/>
                  <c:y val="0.72936177582578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7E-48E3-98F1-3E7E3E452CB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63906094837702"/>
                  <c:y val="0.483486276326442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7E-48E3-98F1-3E7E3E452CB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Data!$G$30:$K$30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Data!$G$31:$K$31</c:f>
              <c:numCache>
                <c:formatCode>_(* #,##0_);_(* \(#,##0\);_(* "-"??_);_(@_)</c:formatCode>
                <c:ptCount val="5"/>
                <c:pt idx="0">
                  <c:v>36861.769800000002</c:v>
                </c:pt>
                <c:pt idx="1">
                  <c:v>213594.89320000002</c:v>
                </c:pt>
                <c:pt idx="2">
                  <c:v>19607.182999999997</c:v>
                </c:pt>
                <c:pt idx="3" formatCode="General">
                  <c:v>25872</c:v>
                </c:pt>
                <c:pt idx="4" formatCode="0">
                  <c:v>106865.89999999997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E-48E3-98F1-3E7E3E452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1565456"/>
        <c:axId val="1"/>
        <c:axId val="0"/>
      </c:bar3DChart>
      <c:catAx>
        <c:axId val="2001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65456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629538450715012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E6-41E2-98F8-BC0AF56CE12B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E6-41E2-98F8-BC0AF56CE12B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9E6-41E2-98F8-BC0AF56CE12B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9E6-41E2-98F8-BC0AF56CE1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9024720"/>
        <c:axId val="1"/>
        <c:axId val="0"/>
      </c:bar3DChart>
      <c:catAx>
        <c:axId val="199902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2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442A939-2A45-AF6B-5C6E-6A086C5F6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2E6BE40-B753-B78D-0E74-0CB83BE9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423C6048-CBBF-D369-0CDC-F22D4AECB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451C33CE-0040-0371-120F-6B54E21D8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4218974D-529E-08B0-1BCA-A23F095E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B379BCD9-F181-B95F-23B3-7DE6E76CE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E9D83A7A-343A-F203-A29C-42340B71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D39528E-736D-527C-9FE0-178DE8278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9C047988-B656-B867-B4FF-1E77B46F258F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L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B3" sqref="B3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66" t="s">
        <v>63</v>
      </c>
      <c r="J8" s="167"/>
      <c r="K8" s="167"/>
      <c r="L8" s="167"/>
      <c r="M8" s="167"/>
      <c r="N8" s="167"/>
      <c r="O8" s="48"/>
      <c r="P8" s="49"/>
      <c r="Q8" s="166" t="s">
        <v>147</v>
      </c>
      <c r="R8" s="167"/>
      <c r="S8" s="167"/>
      <c r="T8" s="167"/>
      <c r="U8" s="167"/>
      <c r="V8" s="167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3" t="s">
        <v>148</v>
      </c>
      <c r="B10" s="154"/>
      <c r="C10" s="154"/>
      <c r="D10" s="154"/>
      <c r="E10" s="51"/>
      <c r="F10" s="51"/>
      <c r="G10" s="52"/>
      <c r="H10" s="53"/>
      <c r="I10" s="54"/>
      <c r="J10" s="145" t="s">
        <v>131</v>
      </c>
      <c r="K10" s="145" t="s">
        <v>132</v>
      </c>
      <c r="L10" s="145" t="s">
        <v>133</v>
      </c>
      <c r="M10" s="145" t="s">
        <v>152</v>
      </c>
      <c r="N10" s="145" t="s">
        <v>151</v>
      </c>
      <c r="O10" s="95" t="s">
        <v>31</v>
      </c>
      <c r="P10" s="56"/>
      <c r="Q10" s="54"/>
      <c r="R10" s="145" t="s">
        <v>131</v>
      </c>
      <c r="S10" s="145" t="s">
        <v>132</v>
      </c>
      <c r="T10" s="145" t="s">
        <v>133</v>
      </c>
      <c r="U10" s="145" t="s">
        <v>152</v>
      </c>
      <c r="V10" s="145" t="s">
        <v>151</v>
      </c>
      <c r="W10" s="95" t="s">
        <v>31</v>
      </c>
    </row>
    <row r="11" spans="1:23" ht="16.5" x14ac:dyDescent="0.25">
      <c r="A11" s="155"/>
      <c r="B11" s="156" t="s">
        <v>149</v>
      </c>
      <c r="C11" s="152"/>
      <c r="D11" s="152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4" t="s">
        <v>145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7"/>
      <c r="B12" s="152" t="s">
        <v>150</v>
      </c>
      <c r="C12" s="146"/>
      <c r="D12" s="146"/>
      <c r="E12" s="59"/>
      <c r="F12" s="59"/>
      <c r="G12" s="60"/>
      <c r="H12" s="61"/>
      <c r="I12" s="62" t="s">
        <v>64</v>
      </c>
      <c r="J12" s="146">
        <f>Data!G12</f>
        <v>15464</v>
      </c>
      <c r="K12" s="146">
        <f>Data!H12</f>
        <v>12754</v>
      </c>
      <c r="L12" s="146">
        <f>Data!I12</f>
        <v>16623</v>
      </c>
      <c r="M12" s="146">
        <f>Data!J12</f>
        <v>19791</v>
      </c>
      <c r="N12" s="146">
        <f>Data!K12</f>
        <v>18521</v>
      </c>
      <c r="O12" s="147">
        <f>SUM(J12:N12)</f>
        <v>83153</v>
      </c>
      <c r="P12" s="61"/>
      <c r="Q12" s="62" t="s">
        <v>64</v>
      </c>
      <c r="R12" s="149">
        <f>Data!G28</f>
        <v>3201.1064700000002</v>
      </c>
      <c r="S12" s="149">
        <f>Data!H28</f>
        <v>1942.3454609999999</v>
      </c>
      <c r="T12" s="149">
        <f>Data!I28</f>
        <v>4952.2060659999997</v>
      </c>
      <c r="U12" s="149">
        <f>Data!J28</f>
        <v>4273.2712199999996</v>
      </c>
      <c r="V12" s="149">
        <f>Data!K28</f>
        <v>3586.1783646399995</v>
      </c>
      <c r="W12" s="147">
        <f>SUM(R12:V12)</f>
        <v>17955.107581639997</v>
      </c>
    </row>
    <row r="13" spans="1:23" s="20" customFormat="1" ht="16.5" x14ac:dyDescent="0.25">
      <c r="A13" s="157"/>
      <c r="B13" s="158"/>
      <c r="C13" s="146"/>
      <c r="D13" s="146"/>
      <c r="E13" s="59"/>
      <c r="F13" s="59"/>
      <c r="G13" s="60"/>
      <c r="H13" s="61"/>
      <c r="I13" s="62" t="s">
        <v>71</v>
      </c>
      <c r="J13" s="146">
        <f>Data!G13</f>
        <v>3436</v>
      </c>
      <c r="K13" s="146">
        <f>Data!H13</f>
        <v>3781</v>
      </c>
      <c r="L13" s="146">
        <f>Data!I13</f>
        <v>3695</v>
      </c>
      <c r="M13" s="146">
        <f>Data!J13</f>
        <v>4599</v>
      </c>
      <c r="N13" s="146">
        <f>Data!K13</f>
        <v>4631</v>
      </c>
      <c r="O13" s="147">
        <f>SUM(J13:N13)</f>
        <v>20142</v>
      </c>
      <c r="P13" s="61"/>
      <c r="Q13" s="62" t="s">
        <v>71</v>
      </c>
      <c r="R13" s="149">
        <f>Data!G29</f>
        <v>52.662790999999999</v>
      </c>
      <c r="S13" s="149">
        <f>Data!H29</f>
        <v>48.150655</v>
      </c>
      <c r="T13" s="149">
        <f>Data!I29</f>
        <v>37.589241000000001</v>
      </c>
      <c r="U13" s="149">
        <f>Data!J29</f>
        <v>53.945233000000002</v>
      </c>
      <c r="V13" s="149">
        <f>Data!K29</f>
        <v>51.399965140000006</v>
      </c>
      <c r="W13" s="147">
        <f>SUM(R13:V13)</f>
        <v>243.74788514000002</v>
      </c>
    </row>
    <row r="14" spans="1:23" s="20" customFormat="1" ht="16.5" x14ac:dyDescent="0.25">
      <c r="A14" s="153" t="s">
        <v>105</v>
      </c>
      <c r="B14" s="154"/>
      <c r="C14" s="154"/>
      <c r="D14" s="146"/>
      <c r="E14" s="59"/>
      <c r="F14" s="59"/>
      <c r="G14" s="60"/>
      <c r="H14" s="64"/>
      <c r="I14" s="58"/>
      <c r="J14" s="146"/>
      <c r="K14" s="146"/>
      <c r="L14" s="146"/>
      <c r="M14" s="146"/>
      <c r="N14" s="146"/>
      <c r="O14" s="148"/>
      <c r="P14" s="61"/>
      <c r="Q14" s="144" t="s">
        <v>146</v>
      </c>
      <c r="R14" s="146"/>
      <c r="S14" s="146"/>
      <c r="T14" s="146"/>
      <c r="U14" s="146"/>
      <c r="V14" s="146"/>
      <c r="W14" s="147"/>
    </row>
    <row r="15" spans="1:23" s="20" customFormat="1" ht="16.5" x14ac:dyDescent="0.25">
      <c r="A15" s="155"/>
      <c r="B15" s="156" t="s">
        <v>106</v>
      </c>
      <c r="C15" s="152"/>
      <c r="D15" s="146"/>
      <c r="E15" s="59"/>
      <c r="F15" s="59"/>
      <c r="G15" s="60"/>
      <c r="H15" s="61"/>
      <c r="I15" s="66" t="s">
        <v>32</v>
      </c>
      <c r="J15" s="146"/>
      <c r="K15" s="146"/>
      <c r="L15" s="146"/>
      <c r="M15" s="146"/>
      <c r="N15" s="146"/>
      <c r="O15" s="147"/>
      <c r="P15" s="61"/>
      <c r="Q15" s="62" t="s">
        <v>5</v>
      </c>
      <c r="R15" s="149">
        <f>+Data!G37</f>
        <v>172783.348</v>
      </c>
      <c r="S15" s="149">
        <f>+Data!H37</f>
        <v>107852.72</v>
      </c>
      <c r="T15" s="149">
        <f>+Data!I37</f>
        <v>150981.58799999999</v>
      </c>
      <c r="U15" s="149">
        <f>+Data!J37</f>
        <v>171949.351</v>
      </c>
      <c r="V15" s="149">
        <f>+Data!K37</f>
        <v>154397.51923000001</v>
      </c>
      <c r="W15" s="147">
        <f t="shared" ref="W15:W22" si="0">SUM(R15:V15)</f>
        <v>757964.52622999996</v>
      </c>
    </row>
    <row r="16" spans="1:23" s="20" customFormat="1" ht="16.5" x14ac:dyDescent="0.25">
      <c r="A16" s="157"/>
      <c r="B16" s="146" t="s">
        <v>107</v>
      </c>
      <c r="C16" s="146"/>
      <c r="D16" s="146"/>
      <c r="E16" s="59"/>
      <c r="F16" s="59"/>
      <c r="G16" s="60"/>
      <c r="H16" s="61"/>
      <c r="I16" s="62" t="s">
        <v>0</v>
      </c>
      <c r="J16" s="146">
        <f>Data!G15</f>
        <v>130</v>
      </c>
      <c r="K16" s="146">
        <f>Data!H15</f>
        <v>103</v>
      </c>
      <c r="L16" s="146">
        <f>Data!I15</f>
        <v>169</v>
      </c>
      <c r="M16" s="146">
        <f>Data!J15</f>
        <v>145</v>
      </c>
      <c r="N16" s="146">
        <f>Data!K15</f>
        <v>153</v>
      </c>
      <c r="O16" s="147">
        <f>SUM(J16:N16)</f>
        <v>700</v>
      </c>
      <c r="P16" s="61"/>
      <c r="Q16" s="62" t="s">
        <v>4</v>
      </c>
      <c r="R16" s="149">
        <f>+Data!G38</f>
        <v>3388.933</v>
      </c>
      <c r="S16" s="149">
        <f>+Data!H38</f>
        <v>4684.1189999999997</v>
      </c>
      <c r="T16" s="149">
        <f>+Data!I38</f>
        <v>3964.01</v>
      </c>
      <c r="U16" s="149">
        <f>+Data!J38</f>
        <v>6572.3270000000002</v>
      </c>
      <c r="V16" s="149">
        <f>+Data!K38</f>
        <v>5662.4889999999996</v>
      </c>
      <c r="W16" s="147">
        <f t="shared" si="0"/>
        <v>24271.877999999997</v>
      </c>
    </row>
    <row r="17" spans="1:23" s="20" customFormat="1" ht="16.5" x14ac:dyDescent="0.25">
      <c r="A17" s="157"/>
      <c r="B17" s="156"/>
      <c r="C17" s="146"/>
      <c r="D17" s="146"/>
      <c r="E17" s="59"/>
      <c r="F17" s="59"/>
      <c r="G17" s="60"/>
      <c r="H17" s="61"/>
      <c r="I17" s="62" t="s">
        <v>5</v>
      </c>
      <c r="J17" s="146">
        <f>Data!G16</f>
        <v>3258</v>
      </c>
      <c r="K17" s="146">
        <f>Data!H16</f>
        <v>2199</v>
      </c>
      <c r="L17" s="146">
        <f>Data!I16</f>
        <v>3063</v>
      </c>
      <c r="M17" s="146">
        <f>Data!J16</f>
        <v>3322</v>
      </c>
      <c r="N17" s="146">
        <f>Data!K16</f>
        <v>3375</v>
      </c>
      <c r="O17" s="147">
        <f>SUM(J17:N17)</f>
        <v>15217</v>
      </c>
      <c r="P17" s="61"/>
      <c r="Q17" s="62" t="s">
        <v>13</v>
      </c>
      <c r="R17" s="149">
        <f>+Data!G39</f>
        <v>5</v>
      </c>
      <c r="S17" s="149">
        <f>+Data!H39</f>
        <v>34.1</v>
      </c>
      <c r="T17" s="149">
        <f>+Data!I39</f>
        <v>107.57</v>
      </c>
      <c r="U17" s="149">
        <f>+Data!J39</f>
        <v>46.35</v>
      </c>
      <c r="V17" s="149">
        <f>+Data!K39</f>
        <v>100.1</v>
      </c>
      <c r="W17" s="147">
        <f t="shared" si="0"/>
        <v>293.12</v>
      </c>
    </row>
    <row r="18" spans="1:23" s="20" customFormat="1" ht="16.5" x14ac:dyDescent="0.25">
      <c r="A18" s="157"/>
      <c r="B18" s="146"/>
      <c r="C18" s="146"/>
      <c r="D18" s="146"/>
      <c r="E18" s="59"/>
      <c r="F18" s="59"/>
      <c r="G18" s="60"/>
      <c r="H18" s="61"/>
      <c r="I18" s="62" t="s">
        <v>4</v>
      </c>
      <c r="J18" s="146">
        <f>Data!G17</f>
        <v>83</v>
      </c>
      <c r="K18" s="146">
        <f>Data!H17</f>
        <v>84</v>
      </c>
      <c r="L18" s="146">
        <f>Data!I17</f>
        <v>75</v>
      </c>
      <c r="M18" s="146">
        <f>Data!J17</f>
        <v>83</v>
      </c>
      <c r="N18" s="146">
        <f>Data!K17</f>
        <v>52</v>
      </c>
      <c r="O18" s="147">
        <f>SUM(J18:N18)</f>
        <v>377</v>
      </c>
      <c r="P18" s="61"/>
      <c r="Q18" s="65" t="s">
        <v>129</v>
      </c>
      <c r="R18" s="146">
        <f>Data!G31</f>
        <v>36861.769800000002</v>
      </c>
      <c r="S18" s="146">
        <f>Data!H31</f>
        <v>213594.89320000002</v>
      </c>
      <c r="T18" s="146">
        <f>Data!I31</f>
        <v>19607.182999999997</v>
      </c>
      <c r="U18" s="146">
        <f>Data!J31</f>
        <v>25872</v>
      </c>
      <c r="V18" s="146">
        <f>Data!K31</f>
        <v>106865.89999999997</v>
      </c>
      <c r="W18" s="147">
        <f t="shared" si="0"/>
        <v>402801.74599999998</v>
      </c>
    </row>
    <row r="19" spans="1:23" s="20" customFormat="1" ht="16.5" x14ac:dyDescent="0.25">
      <c r="A19" s="153" t="s">
        <v>108</v>
      </c>
      <c r="B19" s="146"/>
      <c r="C19" s="146"/>
      <c r="D19" s="146"/>
      <c r="E19" s="59"/>
      <c r="F19" s="59"/>
      <c r="G19" s="60"/>
      <c r="H19" s="61"/>
      <c r="I19" s="62" t="s">
        <v>3</v>
      </c>
      <c r="J19" s="146">
        <f>Data!G18</f>
        <v>27</v>
      </c>
      <c r="K19" s="146">
        <f>Data!H18</f>
        <v>37</v>
      </c>
      <c r="L19" s="146">
        <f>Data!I18</f>
        <v>36</v>
      </c>
      <c r="M19" s="146">
        <f>Data!J18</f>
        <v>19</v>
      </c>
      <c r="N19" s="146">
        <f>Data!K18</f>
        <v>24</v>
      </c>
      <c r="O19" s="147">
        <f>SUM(J19:N19)</f>
        <v>143</v>
      </c>
      <c r="P19" s="61"/>
      <c r="Q19" s="62" t="s">
        <v>40</v>
      </c>
      <c r="R19" s="149">
        <f>Data!G32</f>
        <v>0</v>
      </c>
      <c r="S19" s="149">
        <f>Data!H32</f>
        <v>0</v>
      </c>
      <c r="T19" s="149">
        <f>Data!I32</f>
        <v>0</v>
      </c>
      <c r="U19" s="149">
        <f>Data!J32</f>
        <v>0</v>
      </c>
      <c r="V19" s="149">
        <f>Data!K32</f>
        <v>0</v>
      </c>
      <c r="W19" s="147">
        <f t="shared" si="0"/>
        <v>0</v>
      </c>
    </row>
    <row r="20" spans="1:23" s="20" customFormat="1" ht="16.5" x14ac:dyDescent="0.25">
      <c r="A20" s="159"/>
      <c r="B20" s="146" t="s">
        <v>109</v>
      </c>
      <c r="C20" s="146"/>
      <c r="D20" s="146"/>
      <c r="E20" s="59"/>
      <c r="F20" s="59"/>
      <c r="G20" s="60"/>
      <c r="H20" s="61"/>
      <c r="I20" s="62" t="s">
        <v>13</v>
      </c>
      <c r="J20" s="146">
        <f>Data!G19</f>
        <v>2</v>
      </c>
      <c r="K20" s="146">
        <f>Data!H19</f>
        <v>14</v>
      </c>
      <c r="L20" s="146">
        <f>Data!I19</f>
        <v>13</v>
      </c>
      <c r="M20" s="146">
        <f>Data!J19</f>
        <v>14</v>
      </c>
      <c r="N20" s="146">
        <f>Data!K19</f>
        <v>33</v>
      </c>
      <c r="O20" s="147">
        <f>SUM(J20:N20)</f>
        <v>76</v>
      </c>
      <c r="P20" s="61"/>
      <c r="Q20" s="62" t="s">
        <v>70</v>
      </c>
      <c r="R20" s="149">
        <f>Data!G33</f>
        <v>0</v>
      </c>
      <c r="S20" s="149">
        <f>Data!H33</f>
        <v>0</v>
      </c>
      <c r="T20" s="149">
        <f>Data!I33</f>
        <v>0</v>
      </c>
      <c r="U20" s="149">
        <f>Data!J33</f>
        <v>0</v>
      </c>
      <c r="V20" s="149">
        <f>Data!K33</f>
        <v>0</v>
      </c>
      <c r="W20" s="147">
        <f t="shared" si="0"/>
        <v>0</v>
      </c>
    </row>
    <row r="21" spans="1:23" s="20" customFormat="1" ht="16.5" x14ac:dyDescent="0.25">
      <c r="A21" s="157"/>
      <c r="B21" s="146"/>
      <c r="C21" s="146"/>
      <c r="D21" s="146"/>
      <c r="E21" s="59"/>
      <c r="F21" s="59"/>
      <c r="G21" s="60"/>
      <c r="H21" s="61"/>
      <c r="I21" s="58"/>
      <c r="J21" s="146"/>
      <c r="K21" s="146"/>
      <c r="L21" s="146"/>
      <c r="M21" s="146"/>
      <c r="N21" s="146"/>
      <c r="O21" s="147"/>
      <c r="P21" s="61"/>
      <c r="Q21" s="62" t="s">
        <v>39</v>
      </c>
      <c r="R21" s="149">
        <f>Data!G34</f>
        <v>0</v>
      </c>
      <c r="S21" s="149">
        <f>Data!H34</f>
        <v>0</v>
      </c>
      <c r="T21" s="149">
        <f>Data!I34</f>
        <v>0</v>
      </c>
      <c r="U21" s="149">
        <f>Data!J34</f>
        <v>0</v>
      </c>
      <c r="V21" s="149">
        <f>Data!K34</f>
        <v>0</v>
      </c>
      <c r="W21" s="147">
        <f t="shared" si="0"/>
        <v>0</v>
      </c>
    </row>
    <row r="22" spans="1:23" s="20" customFormat="1" ht="16.5" x14ac:dyDescent="0.25">
      <c r="A22" s="153" t="s">
        <v>110</v>
      </c>
      <c r="B22" s="146"/>
      <c r="C22" s="146"/>
      <c r="D22" s="146"/>
      <c r="E22" s="59"/>
      <c r="F22" s="59"/>
      <c r="G22" s="60"/>
      <c r="H22" s="61"/>
      <c r="I22" s="66" t="s">
        <v>33</v>
      </c>
      <c r="J22" s="146"/>
      <c r="K22" s="146"/>
      <c r="L22" s="146"/>
      <c r="M22" s="146"/>
      <c r="N22" s="146"/>
      <c r="O22" s="147"/>
      <c r="P22" s="61"/>
      <c r="Q22" s="67" t="s">
        <v>41</v>
      </c>
      <c r="R22" s="150">
        <f>Data!G35</f>
        <v>0</v>
      </c>
      <c r="S22" s="150">
        <f>Data!H35</f>
        <v>0</v>
      </c>
      <c r="T22" s="150">
        <f>Data!I35</f>
        <v>0</v>
      </c>
      <c r="U22" s="150">
        <f>Data!J35</f>
        <v>0</v>
      </c>
      <c r="V22" s="150">
        <f>Data!K35</f>
        <v>0</v>
      </c>
      <c r="W22" s="151">
        <f t="shared" si="0"/>
        <v>0</v>
      </c>
    </row>
    <row r="23" spans="1:23" s="20" customFormat="1" ht="16.5" x14ac:dyDescent="0.25">
      <c r="A23" s="153"/>
      <c r="B23" s="146"/>
      <c r="C23" s="146"/>
      <c r="D23" s="146"/>
      <c r="E23" s="59"/>
      <c r="F23" s="59"/>
      <c r="G23" s="60"/>
      <c r="H23" s="61"/>
      <c r="I23" s="62" t="s">
        <v>40</v>
      </c>
      <c r="J23" s="146">
        <f>Data!G21</f>
        <v>17</v>
      </c>
      <c r="K23" s="146">
        <f>Data!H21</f>
        <v>9</v>
      </c>
      <c r="L23" s="146">
        <f>Data!I21</f>
        <v>24</v>
      </c>
      <c r="M23" s="146">
        <f>Data!J21</f>
        <v>4</v>
      </c>
      <c r="N23" s="146">
        <f>Data!K21</f>
        <v>12</v>
      </c>
      <c r="O23" s="147">
        <f>SUM(J23:N23)</f>
        <v>66</v>
      </c>
      <c r="P23" s="61"/>
      <c r="Q23" s="85" t="s">
        <v>111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6">
        <f>Data!G22</f>
        <v>17</v>
      </c>
      <c r="K24" s="146">
        <f>Data!H22</f>
        <v>24</v>
      </c>
      <c r="L24" s="146">
        <f>Data!I22</f>
        <v>19</v>
      </c>
      <c r="M24" s="146">
        <f>Data!J22</f>
        <v>29</v>
      </c>
      <c r="N24" s="146">
        <f>Data!K22</f>
        <v>17</v>
      </c>
      <c r="O24" s="147">
        <f>SUM(J24:N24)</f>
        <v>106</v>
      </c>
      <c r="P24" s="61"/>
      <c r="Q24" s="68"/>
      <c r="R24" s="168" t="s">
        <v>19</v>
      </c>
      <c r="S24" s="168"/>
      <c r="T24" s="168"/>
      <c r="U24" s="168"/>
      <c r="V24" s="69"/>
      <c r="W24" s="70"/>
    </row>
    <row r="25" spans="1:23" ht="16.5" x14ac:dyDescent="0.25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6">
        <f>Data!G23</f>
        <v>126</v>
      </c>
      <c r="K25" s="146">
        <f>Data!H23</f>
        <v>103</v>
      </c>
      <c r="L25" s="146">
        <f>Data!I23</f>
        <v>124</v>
      </c>
      <c r="M25" s="146">
        <f>Data!J23</f>
        <v>86</v>
      </c>
      <c r="N25" s="146">
        <f>Data!K23</f>
        <v>69</v>
      </c>
      <c r="O25" s="147">
        <f>SUM(J25:N25)</f>
        <v>508</v>
      </c>
      <c r="P25" s="49"/>
      <c r="Q25" s="54"/>
      <c r="R25" s="43"/>
      <c r="S25" s="43"/>
      <c r="T25" s="145" t="s">
        <v>133</v>
      </c>
      <c r="U25" s="145" t="s">
        <v>134</v>
      </c>
      <c r="V25" s="145" t="s">
        <v>151</v>
      </c>
      <c r="W25" s="44"/>
    </row>
    <row r="26" spans="1:23" ht="16.5" x14ac:dyDescent="0.25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6">
        <f>Data!G24</f>
        <v>0</v>
      </c>
      <c r="K26" s="146">
        <f>Data!H24</f>
        <v>0</v>
      </c>
      <c r="L26" s="146">
        <f>Data!I24</f>
        <v>0</v>
      </c>
      <c r="M26" s="146">
        <f>Data!J24</f>
        <v>1</v>
      </c>
      <c r="N26" s="146">
        <f>Data!K24</f>
        <v>1</v>
      </c>
      <c r="O26" s="147">
        <f>SUM(J26:N26)</f>
        <v>2</v>
      </c>
      <c r="P26" s="49"/>
      <c r="Q26" s="144" t="s">
        <v>65</v>
      </c>
      <c r="R26" s="93"/>
      <c r="S26" s="73"/>
      <c r="T26" s="152">
        <v>14</v>
      </c>
      <c r="U26" s="152">
        <v>8</v>
      </c>
      <c r="V26" s="152">
        <v>13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4"/>
      <c r="J27" s="72"/>
      <c r="K27" s="72"/>
      <c r="L27" s="72"/>
      <c r="M27" s="72"/>
      <c r="N27" s="72"/>
      <c r="O27" s="75"/>
      <c r="P27" s="49"/>
      <c r="Q27" s="76"/>
      <c r="R27" s="55"/>
      <c r="S27" s="73"/>
      <c r="T27" s="152"/>
      <c r="U27" s="152"/>
      <c r="V27" s="152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4"/>
      <c r="J28" s="72"/>
      <c r="K28" s="72"/>
      <c r="L28" s="72"/>
      <c r="M28" s="72"/>
      <c r="N28" s="72"/>
      <c r="O28" s="75"/>
      <c r="P28" s="49"/>
      <c r="Q28" s="144" t="s">
        <v>80</v>
      </c>
      <c r="R28" s="93"/>
      <c r="S28" s="73"/>
      <c r="T28" s="152">
        <v>22</v>
      </c>
      <c r="U28" s="152">
        <v>33</v>
      </c>
      <c r="V28" s="152">
        <v>13</v>
      </c>
      <c r="W28" s="44"/>
    </row>
    <row r="29" spans="1:23" ht="15" x14ac:dyDescent="0.2">
      <c r="A29" s="77"/>
      <c r="B29" s="78"/>
      <c r="C29" s="78"/>
      <c r="D29" s="78"/>
      <c r="E29" s="78"/>
      <c r="F29" s="78"/>
      <c r="G29" s="79"/>
      <c r="H29" s="49"/>
      <c r="I29" s="80"/>
      <c r="J29" s="81"/>
      <c r="K29" s="81"/>
      <c r="L29" s="81"/>
      <c r="M29" s="81"/>
      <c r="N29" s="81"/>
      <c r="O29" s="82"/>
      <c r="P29" s="49"/>
      <c r="Q29" s="83"/>
      <c r="R29" s="84"/>
      <c r="S29" s="84"/>
      <c r="T29" s="78"/>
      <c r="U29" s="78"/>
      <c r="V29" s="78"/>
      <c r="W29" s="79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2 - February 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E10" workbookViewId="0">
      <selection activeCell="E13" sqref="E13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1" width="9.7109375" customWidth="1"/>
    <col min="12" max="12" width="3.28515625" customWidth="1"/>
    <col min="13" max="13" width="13.85546875" bestFit="1" customWidth="1"/>
  </cols>
  <sheetData>
    <row r="1" spans="1:13" hidden="1" x14ac:dyDescent="0.2">
      <c r="A1" s="7" t="s">
        <v>63</v>
      </c>
      <c r="E1" t="s">
        <v>77</v>
      </c>
    </row>
    <row r="2" spans="1:13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3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3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3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3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3" hidden="1" x14ac:dyDescent="0.2">
      <c r="A7" s="7" t="s">
        <v>54</v>
      </c>
      <c r="B7">
        <v>5</v>
      </c>
    </row>
    <row r="8" spans="1:13" hidden="1" x14ac:dyDescent="0.2">
      <c r="A8" s="7" t="s">
        <v>56</v>
      </c>
      <c r="B8">
        <v>10</v>
      </c>
    </row>
    <row r="9" spans="1:13" hidden="1" x14ac:dyDescent="0.2">
      <c r="A9" s="7" t="s">
        <v>55</v>
      </c>
      <c r="B9">
        <v>20</v>
      </c>
    </row>
    <row r="10" spans="1:13" x14ac:dyDescent="0.2">
      <c r="E10" s="102" t="s">
        <v>63</v>
      </c>
    </row>
    <row r="11" spans="1:13" ht="15" x14ac:dyDescent="0.25">
      <c r="A11" s="7" t="s">
        <v>62</v>
      </c>
      <c r="B11">
        <v>50</v>
      </c>
      <c r="F11" s="99" t="s">
        <v>130</v>
      </c>
      <c r="G11" s="99" t="s">
        <v>131</v>
      </c>
      <c r="H11" s="99" t="s">
        <v>132</v>
      </c>
      <c r="I11" s="99" t="s">
        <v>133</v>
      </c>
      <c r="J11" s="99" t="s">
        <v>152</v>
      </c>
      <c r="K11" s="99" t="s">
        <v>153</v>
      </c>
    </row>
    <row r="12" spans="1:13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M12" s="100" t="s">
        <v>81</v>
      </c>
    </row>
    <row r="13" spans="1:13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M13" s="100" t="s">
        <v>82</v>
      </c>
    </row>
    <row r="14" spans="1:13" ht="15" x14ac:dyDescent="0.25">
      <c r="A14" s="7" t="s">
        <v>57</v>
      </c>
      <c r="B14">
        <v>20</v>
      </c>
      <c r="F14" s="99" t="s">
        <v>130</v>
      </c>
      <c r="G14" s="99" t="s">
        <v>131</v>
      </c>
      <c r="H14" s="99" t="s">
        <v>132</v>
      </c>
      <c r="I14" s="99" t="s">
        <v>133</v>
      </c>
      <c r="J14" s="99" t="s">
        <v>152</v>
      </c>
      <c r="K14" s="99" t="str">
        <f>+K11</f>
        <v>2/2 - 2/8</v>
      </c>
      <c r="M14" s="101"/>
    </row>
    <row r="15" spans="1:13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M15" s="100" t="s">
        <v>99</v>
      </c>
    </row>
    <row r="16" spans="1:13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M16" s="100" t="s">
        <v>100</v>
      </c>
    </row>
    <row r="17" spans="1:13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M17" s="100" t="s">
        <v>101</v>
      </c>
    </row>
    <row r="18" spans="1:13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M18" s="100" t="s">
        <v>102</v>
      </c>
    </row>
    <row r="19" spans="1:13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M19" s="100" t="s">
        <v>103</v>
      </c>
    </row>
    <row r="20" spans="1:13" ht="15" x14ac:dyDescent="0.25">
      <c r="A20" s="7" t="s">
        <v>13</v>
      </c>
      <c r="B20">
        <v>10</v>
      </c>
      <c r="F20" s="99" t="s">
        <v>130</v>
      </c>
      <c r="G20" s="99" t="s">
        <v>131</v>
      </c>
      <c r="H20" s="99" t="s">
        <v>132</v>
      </c>
      <c r="I20" s="99" t="s">
        <v>133</v>
      </c>
      <c r="J20" s="99" t="s">
        <v>152</v>
      </c>
      <c r="K20" s="99" t="str">
        <f>+K14</f>
        <v>2/2 - 2/8</v>
      </c>
      <c r="M20" s="101"/>
    </row>
    <row r="21" spans="1:13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M21" s="100" t="s">
        <v>100</v>
      </c>
    </row>
    <row r="22" spans="1:13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M22" s="100" t="s">
        <v>100</v>
      </c>
    </row>
    <row r="23" spans="1:13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M23" s="100" t="s">
        <v>100</v>
      </c>
    </row>
    <row r="24" spans="1:13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M24" s="100" t="s">
        <v>100</v>
      </c>
    </row>
    <row r="25" spans="1:13" x14ac:dyDescent="0.2">
      <c r="A25" s="7" t="s">
        <v>69</v>
      </c>
      <c r="B25">
        <v>1</v>
      </c>
      <c r="M25" s="101"/>
    </row>
    <row r="26" spans="1:13" x14ac:dyDescent="0.2">
      <c r="A26" s="7" t="s">
        <v>64</v>
      </c>
      <c r="B26">
        <v>1300</v>
      </c>
      <c r="E26" s="102" t="s">
        <v>94</v>
      </c>
      <c r="M26" s="101"/>
    </row>
    <row r="27" spans="1:13" ht="15" x14ac:dyDescent="0.25">
      <c r="A27" s="7" t="s">
        <v>71</v>
      </c>
      <c r="B27">
        <v>250</v>
      </c>
      <c r="F27" s="99" t="s">
        <v>130</v>
      </c>
      <c r="G27" s="99" t="s">
        <v>131</v>
      </c>
      <c r="H27" s="99" t="s">
        <v>132</v>
      </c>
      <c r="I27" s="99" t="s">
        <v>133</v>
      </c>
      <c r="J27" s="99" t="s">
        <v>152</v>
      </c>
      <c r="K27" s="99" t="str">
        <f>+K20</f>
        <v>2/2 - 2/8</v>
      </c>
    </row>
    <row r="28" spans="1:13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3">
        <f>(+'WE 2-1 EOL Data'!C6+'WE 2-1 EOL Data'!C29)/1000000</f>
        <v>4273.2712199999996</v>
      </c>
      <c r="K28" s="143">
        <f>(+'WE 2-8 EOL Data'!C6+'WE 2-8 EOL Data'!C29)/1000000</f>
        <v>3586.1783646399995</v>
      </c>
    </row>
    <row r="29" spans="1:13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3">
        <f>(+'WE 2-1 EOL Data'!C7+'WE 2-1 EOL Data'!C30)/1000000</f>
        <v>53.945233000000002</v>
      </c>
      <c r="K29" s="143">
        <f>(+'WE 2-8 EOL Data'!C7+'WE 2-8 EOL Data'!C30)/1000000</f>
        <v>51.399965140000006</v>
      </c>
    </row>
    <row r="30" spans="1:13" ht="15" x14ac:dyDescent="0.25">
      <c r="A30" s="7" t="s">
        <v>71</v>
      </c>
      <c r="B30">
        <v>250</v>
      </c>
      <c r="F30" s="99" t="s">
        <v>130</v>
      </c>
      <c r="G30" s="99" t="s">
        <v>131</v>
      </c>
      <c r="H30" s="99" t="s">
        <v>132</v>
      </c>
      <c r="I30" s="99" t="s">
        <v>133</v>
      </c>
      <c r="J30" s="99" t="s">
        <v>152</v>
      </c>
      <c r="K30" s="99" t="str">
        <f>+K27</f>
        <v>2/2 - 2/8</v>
      </c>
    </row>
    <row r="31" spans="1:13" x14ac:dyDescent="0.2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5">
        <f>+'WE 2-8 EOL Data'!C58</f>
        <v>106865.89999999997</v>
      </c>
      <c r="M31" s="165"/>
    </row>
    <row r="32" spans="1:13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3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3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3" x14ac:dyDescent="0.2">
      <c r="E35" t="s">
        <v>41</v>
      </c>
      <c r="F35" s="38"/>
      <c r="G35" s="38"/>
      <c r="H35" s="20"/>
    </row>
    <row r="36" spans="1:13" ht="15" x14ac:dyDescent="0.25">
      <c r="A36" s="7" t="s">
        <v>71</v>
      </c>
      <c r="B36">
        <v>250</v>
      </c>
      <c r="F36" s="99" t="s">
        <v>130</v>
      </c>
      <c r="G36" s="99" t="s">
        <v>131</v>
      </c>
      <c r="H36" s="99" t="s">
        <v>132</v>
      </c>
      <c r="I36" s="99" t="s">
        <v>133</v>
      </c>
      <c r="J36" s="99" t="s">
        <v>152</v>
      </c>
      <c r="K36" s="99" t="str">
        <f>+K30</f>
        <v>2/2 - 2/8</v>
      </c>
    </row>
    <row r="37" spans="1:13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3">
        <f>(+'WE 2-1 EOL Data'!C9+'WE 2-1 EOL Data'!C32)/1000</f>
        <v>171949.351</v>
      </c>
      <c r="K37" s="143">
        <f>(+'WE 2-8 EOL Data'!C9+'WE 2-8 EOL Data'!C32)/1000</f>
        <v>154397.51923000001</v>
      </c>
    </row>
    <row r="38" spans="1:13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3">
        <f>(+'WE 2-1 EOL Data'!C10+'WE 2-1 EOL Data'!C11+'WE 2-1 EOL Data'!C33+'WE 2-1 EOL Data'!C34)/1000</f>
        <v>6572.3270000000002</v>
      </c>
      <c r="K38" s="143">
        <f>(+'WE 2-8 EOL Data'!C10+'WE 2-8 EOL Data'!C11+'WE 2-8 EOL Data'!C33+'WE 2-8 EOL Data'!C34)/1000</f>
        <v>5662.4889999999996</v>
      </c>
    </row>
    <row r="39" spans="1:13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3">
        <f>(+'WE 2-1 EOL Data'!C14+'WE 2-1 EOL Data'!C37)/1000</f>
        <v>46.35</v>
      </c>
      <c r="K39" s="143">
        <f>(+'WE 2-8 EOL Data'!C14+'WE 2-8 EOL Data'!C37)/1000</f>
        <v>100.1</v>
      </c>
    </row>
    <row r="40" spans="1:13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3">
        <f>+'WE 2-1 EOL Data'!C12+'WE 2-1 EOL Data'!C35</f>
        <v>56000</v>
      </c>
      <c r="K40" s="143">
        <f>+'WE 2-8 EOL Data'!C12+'WE 2-8 EOL Data'!C35</f>
        <v>103400</v>
      </c>
      <c r="M40" s="143"/>
    </row>
    <row r="41" spans="1:13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3">
        <f>+'WE 2-1 EOL Data'!C13+'WE 2-1 EOL Data'!C36</f>
        <v>5632500</v>
      </c>
      <c r="K41" s="143">
        <f>+'WE 2-8 EOL Data'!C13+'WE 2-8 EOL Data'!C36</f>
        <v>8754250</v>
      </c>
      <c r="M41" s="143"/>
    </row>
    <row r="42" spans="1:13" x14ac:dyDescent="0.2">
      <c r="A42" s="8" t="s">
        <v>3</v>
      </c>
      <c r="B42">
        <v>2</v>
      </c>
      <c r="C42">
        <v>5</v>
      </c>
      <c r="D42">
        <v>2</v>
      </c>
    </row>
    <row r="43" spans="1:13" x14ac:dyDescent="0.2">
      <c r="A43" s="8" t="s">
        <v>13</v>
      </c>
      <c r="B43">
        <v>2</v>
      </c>
      <c r="C43">
        <v>1</v>
      </c>
      <c r="D43">
        <v>10</v>
      </c>
      <c r="M43" s="20"/>
    </row>
    <row r="44" spans="1:13" x14ac:dyDescent="0.2">
      <c r="A44" s="2" t="s">
        <v>34</v>
      </c>
    </row>
    <row r="45" spans="1:13" x14ac:dyDescent="0.2">
      <c r="A45" s="8" t="s">
        <v>64</v>
      </c>
      <c r="B45">
        <v>11000</v>
      </c>
      <c r="C45">
        <v>12500</v>
      </c>
      <c r="D45">
        <v>12000</v>
      </c>
    </row>
    <row r="46" spans="1:13" x14ac:dyDescent="0.2">
      <c r="A46" s="8" t="s">
        <v>71</v>
      </c>
      <c r="B46">
        <v>5500</v>
      </c>
      <c r="C46">
        <v>5000</v>
      </c>
      <c r="D46">
        <v>4055</v>
      </c>
    </row>
    <row r="47" spans="1:13" x14ac:dyDescent="0.2">
      <c r="A47" s="2" t="s">
        <v>33</v>
      </c>
    </row>
    <row r="48" spans="1:13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7" t="s">
        <v>35</v>
      </c>
    </row>
    <row r="2" spans="1:32" x14ac:dyDescent="0.2">
      <c r="B2" s="169" t="s">
        <v>154</v>
      </c>
      <c r="C2" s="170"/>
      <c r="D2" s="88" t="s">
        <v>116</v>
      </c>
    </row>
    <row r="3" spans="1:32" x14ac:dyDescent="0.2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6">
        <f>'[1]Thrusday 02-08-01'!S67+'[1]Thrusday 02-08-01'!S68-'[1]Thursday 02-01-01'!S67-'[1]Thursday 02-01-01'!S68</f>
        <v>1917251550.2199991</v>
      </c>
      <c r="D6" s="39" t="s">
        <v>81</v>
      </c>
      <c r="E6" s="16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6">
        <f>'[1]Thrusday 02-08-01'!S75+'[1]Thrusday 02-08-01'!S76-'[1]Thursday 02-01-01'!S75-'[1]Thursday 02-01-01'!S76</f>
        <v>23577055</v>
      </c>
      <c r="D7" s="39" t="s">
        <v>82</v>
      </c>
      <c r="E7" s="16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2"/>
      <c r="C8" s="141"/>
      <c r="D8" s="39"/>
      <c r="E8" s="16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61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6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61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'[1]Thrusday 02-08-01'!S35-'[1]Thursday 02-01-01'!S35</f>
        <v>2</v>
      </c>
      <c r="C11" s="161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61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2" t="s">
        <v>0</v>
      </c>
      <c r="B13" s="163">
        <f>'[1]Thrusday 02-08-01'!S47-'[1]Thursday 02-01-01'!S47</f>
        <v>0</v>
      </c>
      <c r="C13" s="161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61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163">
        <f>'[1]Thrusday 02-08-01'!S38-'[1]Thursday 02-01-01'!S38+11</f>
        <v>11</v>
      </c>
      <c r="C16" s="164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61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2">
        <v>12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7" t="s">
        <v>30</v>
      </c>
    </row>
    <row r="25" spans="1:32" x14ac:dyDescent="0.2">
      <c r="B25" s="169" t="s">
        <v>154</v>
      </c>
      <c r="C25" s="170"/>
      <c r="D25" s="88" t="s">
        <v>116</v>
      </c>
    </row>
    <row r="26" spans="1:32" x14ac:dyDescent="0.2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2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3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2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163">
        <f>'[1]Thrusday 02-08-01'!T38-'[1]Thursday 02-01-01'!T38+25</f>
        <v>88</v>
      </c>
      <c r="C39" s="163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7" t="s">
        <v>122</v>
      </c>
    </row>
    <row r="45" spans="1:10" x14ac:dyDescent="0.2">
      <c r="B45" s="169" t="s">
        <v>154</v>
      </c>
      <c r="C45" s="170"/>
      <c r="D45" s="88" t="s">
        <v>116</v>
      </c>
    </row>
    <row r="46" spans="1:10" x14ac:dyDescent="0.2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">
      <c r="A48" s="5" t="s">
        <v>33</v>
      </c>
      <c r="B48" s="96"/>
      <c r="C48" s="96"/>
    </row>
    <row r="49" spans="1:4" x14ac:dyDescent="0.2">
      <c r="A49" s="6" t="s">
        <v>39</v>
      </c>
      <c r="B49" s="96">
        <v>7</v>
      </c>
      <c r="C49" s="96">
        <v>668000</v>
      </c>
      <c r="D49" t="s">
        <v>123</v>
      </c>
    </row>
    <row r="50" spans="1:4" x14ac:dyDescent="0.2">
      <c r="A50" s="6" t="s">
        <v>40</v>
      </c>
      <c r="B50" s="96"/>
      <c r="C50" s="96"/>
    </row>
    <row r="51" spans="1:4" x14ac:dyDescent="0.2">
      <c r="A51" s="6" t="s">
        <v>42</v>
      </c>
      <c r="B51" s="96">
        <v>5</v>
      </c>
      <c r="C51" s="96">
        <v>1130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7">
        <f>C49/1000</f>
        <v>668</v>
      </c>
    </row>
    <row r="58" spans="1:4" s="2" customFormat="1" x14ac:dyDescent="0.2">
      <c r="A58" s="5" t="s">
        <v>128</v>
      </c>
      <c r="C58" s="98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7" t="s">
        <v>35</v>
      </c>
    </row>
    <row r="2" spans="1:32" x14ac:dyDescent="0.2">
      <c r="B2" s="169" t="s">
        <v>135</v>
      </c>
      <c r="C2" s="170"/>
      <c r="D2" s="88" t="s">
        <v>116</v>
      </c>
    </row>
    <row r="3" spans="1:32" x14ac:dyDescent="0.2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2"/>
      <c r="C8" s="141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2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2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29-24</f>
        <v>5</v>
      </c>
      <c r="C11" s="142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2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2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2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39">
        <v>5</v>
      </c>
      <c r="C16" s="142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2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2">
        <v>8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7" t="s">
        <v>30</v>
      </c>
    </row>
    <row r="25" spans="1:32" x14ac:dyDescent="0.2">
      <c r="B25" s="169" t="s">
        <v>135</v>
      </c>
      <c r="C25" s="170"/>
      <c r="D25" s="88" t="s">
        <v>116</v>
      </c>
    </row>
    <row r="26" spans="1:32" x14ac:dyDescent="0.2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7" t="s">
        <v>122</v>
      </c>
    </row>
    <row r="45" spans="1:10" x14ac:dyDescent="0.2">
      <c r="B45" s="169" t="s">
        <v>135</v>
      </c>
      <c r="C45" s="170"/>
      <c r="D45" s="88" t="s">
        <v>116</v>
      </c>
    </row>
    <row r="46" spans="1:10" x14ac:dyDescent="0.2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">
      <c r="A48" s="5" t="s">
        <v>33</v>
      </c>
      <c r="B48" s="96"/>
      <c r="C48" s="96"/>
    </row>
    <row r="49" spans="1:4" x14ac:dyDescent="0.2">
      <c r="A49" s="6" t="s">
        <v>39</v>
      </c>
      <c r="B49" s="96">
        <v>5</v>
      </c>
      <c r="C49" s="96">
        <v>286000</v>
      </c>
      <c r="D49" t="s">
        <v>123</v>
      </c>
    </row>
    <row r="50" spans="1:4" x14ac:dyDescent="0.2">
      <c r="A50" s="6" t="s">
        <v>40</v>
      </c>
      <c r="B50" s="96"/>
      <c r="C50" s="96"/>
    </row>
    <row r="51" spans="1:4" x14ac:dyDescent="0.2">
      <c r="A51" s="6" t="s">
        <v>42</v>
      </c>
      <c r="B51" s="96">
        <v>2</v>
      </c>
      <c r="C51" s="96">
        <v>440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7">
        <f>C49/1000</f>
        <v>286</v>
      </c>
    </row>
    <row r="58" spans="1:4" s="2" customFormat="1" x14ac:dyDescent="0.2">
      <c r="A58" s="5" t="s">
        <v>128</v>
      </c>
      <c r="C58" s="98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7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71" t="s">
        <v>43</v>
      </c>
      <c r="B1" s="174" t="s">
        <v>48</v>
      </c>
      <c r="C1" s="175"/>
      <c r="D1" s="175"/>
      <c r="E1" s="175"/>
      <c r="F1" s="175"/>
      <c r="G1" s="175"/>
      <c r="H1" s="175"/>
      <c r="I1" s="176"/>
      <c r="J1" s="174" t="s">
        <v>136</v>
      </c>
      <c r="K1" s="175"/>
      <c r="L1" s="175"/>
      <c r="M1" s="175"/>
      <c r="N1" s="175"/>
      <c r="O1" s="175"/>
      <c r="P1" s="175"/>
      <c r="Q1" s="176"/>
    </row>
    <row r="2" spans="1:17" x14ac:dyDescent="0.2">
      <c r="A2" s="172"/>
      <c r="B2" s="177" t="s">
        <v>137</v>
      </c>
      <c r="C2" s="178"/>
      <c r="D2" s="178" t="s">
        <v>138</v>
      </c>
      <c r="E2" s="178"/>
      <c r="F2" s="178" t="s">
        <v>139</v>
      </c>
      <c r="G2" s="178"/>
      <c r="H2" s="178" t="s">
        <v>140</v>
      </c>
      <c r="I2" s="179"/>
      <c r="J2" s="180" t="s">
        <v>141</v>
      </c>
      <c r="K2" s="178"/>
      <c r="L2" s="178" t="s">
        <v>142</v>
      </c>
      <c r="M2" s="178"/>
      <c r="N2" s="178" t="s">
        <v>143</v>
      </c>
      <c r="O2" s="178"/>
      <c r="P2" s="178" t="s">
        <v>144</v>
      </c>
      <c r="Q2" s="178"/>
    </row>
    <row r="3" spans="1:17" ht="13.5" thickBot="1" x14ac:dyDescent="0.25">
      <c r="A3" s="173"/>
      <c r="B3" s="103" t="s">
        <v>35</v>
      </c>
      <c r="C3" s="104" t="s">
        <v>30</v>
      </c>
      <c r="D3" s="104" t="s">
        <v>35</v>
      </c>
      <c r="E3" s="104" t="s">
        <v>30</v>
      </c>
      <c r="F3" s="104" t="s">
        <v>35</v>
      </c>
      <c r="G3" s="104" t="s">
        <v>30</v>
      </c>
      <c r="H3" s="104" t="s">
        <v>35</v>
      </c>
      <c r="I3" s="105" t="s">
        <v>30</v>
      </c>
      <c r="J3" s="106" t="s">
        <v>35</v>
      </c>
      <c r="K3" s="104" t="s">
        <v>30</v>
      </c>
      <c r="L3" s="104" t="s">
        <v>35</v>
      </c>
      <c r="M3" s="104" t="s">
        <v>30</v>
      </c>
      <c r="N3" s="104" t="s">
        <v>35</v>
      </c>
      <c r="O3" s="104" t="s">
        <v>30</v>
      </c>
      <c r="P3" s="104" t="s">
        <v>35</v>
      </c>
      <c r="Q3" s="104" t="s">
        <v>30</v>
      </c>
    </row>
    <row r="4" spans="1:17" ht="13.5" thickBot="1" x14ac:dyDescent="0.25">
      <c r="A4" s="107" t="s">
        <v>2</v>
      </c>
      <c r="B4" s="108"/>
      <c r="C4" s="108"/>
      <c r="D4" s="108"/>
      <c r="E4" s="108"/>
      <c r="F4" s="108"/>
      <c r="G4" s="108"/>
      <c r="H4" s="108"/>
      <c r="I4" s="109"/>
      <c r="J4" s="108"/>
      <c r="K4" s="108"/>
      <c r="L4" s="108"/>
      <c r="M4" s="108"/>
      <c r="N4" s="108"/>
      <c r="O4" s="108"/>
      <c r="P4" s="108"/>
      <c r="Q4" s="108"/>
    </row>
    <row r="5" spans="1:17" ht="13.5" thickBot="1" x14ac:dyDescent="0.25">
      <c r="A5" s="110" t="s">
        <v>34</v>
      </c>
      <c r="B5" s="111"/>
      <c r="C5" s="111"/>
      <c r="D5" s="111"/>
      <c r="E5" s="111"/>
      <c r="F5" s="111"/>
      <c r="G5" s="111"/>
      <c r="H5" s="111"/>
      <c r="I5" s="112"/>
      <c r="J5" s="111"/>
      <c r="K5" s="111"/>
      <c r="L5" s="111"/>
      <c r="M5" s="111"/>
      <c r="N5" s="111"/>
      <c r="O5" s="111"/>
      <c r="P5" s="111"/>
      <c r="Q5" s="111"/>
    </row>
    <row r="6" spans="1:17" x14ac:dyDescent="0.2">
      <c r="A6" s="113" t="s">
        <v>22</v>
      </c>
      <c r="B6" s="114"/>
      <c r="C6" s="114"/>
      <c r="D6" s="114"/>
      <c r="E6" s="114"/>
      <c r="F6" s="114"/>
      <c r="G6" s="114"/>
      <c r="H6" s="114"/>
      <c r="I6" s="115"/>
      <c r="J6" s="116"/>
      <c r="K6" s="114"/>
      <c r="L6" s="114"/>
      <c r="M6" s="114"/>
      <c r="N6" s="114"/>
      <c r="O6" s="114"/>
      <c r="P6" s="114"/>
      <c r="Q6" s="114"/>
    </row>
    <row r="7" spans="1:17" x14ac:dyDescent="0.2">
      <c r="A7" s="117" t="s">
        <v>21</v>
      </c>
      <c r="B7" s="118"/>
      <c r="C7" s="118"/>
      <c r="D7" s="118"/>
      <c r="E7" s="118"/>
      <c r="F7" s="118"/>
      <c r="G7" s="118"/>
      <c r="H7" s="118"/>
      <c r="I7" s="119"/>
      <c r="J7" s="120"/>
      <c r="K7" s="118"/>
      <c r="L7" s="118"/>
      <c r="M7" s="118"/>
      <c r="N7" s="118"/>
      <c r="O7" s="118"/>
      <c r="P7" s="118"/>
      <c r="Q7" s="118"/>
    </row>
    <row r="8" spans="1:17" x14ac:dyDescent="0.2">
      <c r="A8" s="117" t="s">
        <v>28</v>
      </c>
      <c r="B8" s="118"/>
      <c r="C8" s="118"/>
      <c r="D8" s="118"/>
      <c r="E8" s="118"/>
      <c r="F8" s="118"/>
      <c r="G8" s="118"/>
      <c r="H8" s="118"/>
      <c r="I8" s="119"/>
      <c r="J8" s="120"/>
      <c r="K8" s="118"/>
      <c r="L8" s="118"/>
      <c r="M8" s="118"/>
      <c r="N8" s="118"/>
      <c r="O8" s="118"/>
      <c r="P8" s="118"/>
      <c r="Q8" s="118"/>
    </row>
    <row r="9" spans="1:17" ht="13.5" thickBot="1" x14ac:dyDescent="0.25">
      <c r="A9" s="121" t="s">
        <v>29</v>
      </c>
      <c r="B9" s="122"/>
      <c r="C9" s="122"/>
      <c r="D9" s="122"/>
      <c r="E9" s="122"/>
      <c r="F9" s="122"/>
      <c r="G9" s="122"/>
      <c r="H9" s="122"/>
      <c r="I9" s="123"/>
      <c r="J9" s="124"/>
      <c r="K9" s="122"/>
      <c r="L9" s="122"/>
      <c r="M9" s="122"/>
      <c r="N9" s="122"/>
      <c r="O9" s="122"/>
      <c r="P9" s="122"/>
      <c r="Q9" s="122"/>
    </row>
    <row r="10" spans="1:17" ht="13.5" thickBot="1" x14ac:dyDescent="0.25">
      <c r="A10" s="125" t="s">
        <v>33</v>
      </c>
      <c r="B10" s="126"/>
      <c r="C10" s="126"/>
      <c r="D10" s="126"/>
      <c r="E10" s="126"/>
      <c r="F10" s="126"/>
      <c r="G10" s="126"/>
      <c r="H10" s="126"/>
      <c r="I10" s="127"/>
      <c r="J10" s="126"/>
      <c r="K10" s="126"/>
      <c r="L10" s="126"/>
      <c r="M10" s="126"/>
      <c r="N10" s="126"/>
      <c r="O10" s="126"/>
      <c r="P10" s="126"/>
      <c r="Q10" s="126"/>
    </row>
    <row r="11" spans="1:17" x14ac:dyDescent="0.2">
      <c r="A11" s="113" t="s">
        <v>39</v>
      </c>
      <c r="B11" s="114">
        <v>0</v>
      </c>
      <c r="C11" s="114">
        <v>23</v>
      </c>
      <c r="D11" s="114">
        <v>0</v>
      </c>
      <c r="E11" s="114">
        <v>7</v>
      </c>
      <c r="F11" s="114">
        <v>0</v>
      </c>
      <c r="G11" s="114">
        <v>10</v>
      </c>
      <c r="H11" s="114">
        <v>0</v>
      </c>
      <c r="I11" s="115">
        <v>19</v>
      </c>
      <c r="J11" s="116">
        <v>0</v>
      </c>
      <c r="K11" s="114">
        <v>19</v>
      </c>
      <c r="L11" s="114">
        <v>0</v>
      </c>
      <c r="M11" s="114">
        <v>24</v>
      </c>
      <c r="N11" s="114"/>
      <c r="O11" s="114"/>
      <c r="P11" s="114"/>
      <c r="Q11" s="114"/>
    </row>
    <row r="12" spans="1:17" x14ac:dyDescent="0.2">
      <c r="A12" s="117" t="s">
        <v>40</v>
      </c>
      <c r="B12" s="118">
        <v>0</v>
      </c>
      <c r="C12" s="118">
        <v>2</v>
      </c>
      <c r="D12" s="118">
        <v>2</v>
      </c>
      <c r="E12" s="118">
        <v>0</v>
      </c>
      <c r="F12" s="118">
        <v>0</v>
      </c>
      <c r="G12" s="118">
        <v>2</v>
      </c>
      <c r="H12" s="118">
        <v>0</v>
      </c>
      <c r="I12" s="119">
        <v>2</v>
      </c>
      <c r="J12" s="120">
        <v>0</v>
      </c>
      <c r="K12" s="118">
        <v>0</v>
      </c>
      <c r="L12" s="118">
        <v>0</v>
      </c>
      <c r="M12" s="118">
        <v>10</v>
      </c>
      <c r="N12" s="118"/>
      <c r="O12" s="118"/>
      <c r="P12" s="118"/>
      <c r="Q12" s="118"/>
    </row>
    <row r="13" spans="1:17" x14ac:dyDescent="0.2">
      <c r="A13" s="117" t="s">
        <v>42</v>
      </c>
      <c r="B13" s="118">
        <v>0</v>
      </c>
      <c r="C13" s="118">
        <v>1</v>
      </c>
      <c r="D13" s="118">
        <v>0</v>
      </c>
      <c r="E13" s="118">
        <v>4</v>
      </c>
      <c r="F13" s="118">
        <v>0</v>
      </c>
      <c r="G13" s="118">
        <v>12</v>
      </c>
      <c r="H13" s="118">
        <v>0</v>
      </c>
      <c r="I13" s="119">
        <v>10</v>
      </c>
      <c r="J13" s="120">
        <v>0</v>
      </c>
      <c r="K13" s="118">
        <v>4</v>
      </c>
      <c r="L13" s="118">
        <v>0</v>
      </c>
      <c r="M13" s="118">
        <v>0</v>
      </c>
      <c r="N13" s="118"/>
      <c r="O13" s="118"/>
      <c r="P13" s="118"/>
      <c r="Q13" s="118"/>
    </row>
    <row r="14" spans="1:17" ht="13.5" thickBot="1" x14ac:dyDescent="0.25">
      <c r="A14" s="121" t="s">
        <v>41</v>
      </c>
      <c r="B14" s="122">
        <v>0</v>
      </c>
      <c r="C14" s="122">
        <v>0</v>
      </c>
      <c r="D14" s="122">
        <v>0</v>
      </c>
      <c r="E14" s="122">
        <v>0</v>
      </c>
      <c r="F14" s="122">
        <v>0</v>
      </c>
      <c r="G14" s="122">
        <v>0</v>
      </c>
      <c r="H14" s="122">
        <v>0</v>
      </c>
      <c r="I14" s="123">
        <v>0</v>
      </c>
      <c r="J14" s="124">
        <v>0</v>
      </c>
      <c r="K14" s="122">
        <v>1</v>
      </c>
      <c r="L14" s="122">
        <v>0</v>
      </c>
      <c r="M14" s="122">
        <v>0</v>
      </c>
      <c r="N14" s="122"/>
      <c r="O14" s="122"/>
      <c r="P14" s="122"/>
      <c r="Q14" s="122"/>
    </row>
    <row r="15" spans="1:17" ht="13.5" thickBot="1" x14ac:dyDescent="0.25">
      <c r="A15" s="128" t="s">
        <v>32</v>
      </c>
      <c r="B15" s="129"/>
      <c r="C15" s="129"/>
      <c r="D15" s="129"/>
      <c r="E15" s="129"/>
      <c r="F15" s="129"/>
      <c r="G15" s="129"/>
      <c r="H15" s="129"/>
      <c r="I15" s="130"/>
      <c r="J15" s="129"/>
      <c r="K15" s="129"/>
      <c r="L15" s="129"/>
      <c r="M15" s="129"/>
      <c r="N15" s="129"/>
      <c r="O15" s="129"/>
      <c r="P15" s="129"/>
      <c r="Q15" s="129"/>
    </row>
    <row r="16" spans="1:17" x14ac:dyDescent="0.2">
      <c r="A16" s="113" t="s">
        <v>0</v>
      </c>
      <c r="B16" s="114"/>
      <c r="C16" s="114"/>
      <c r="D16" s="114"/>
      <c r="E16" s="114"/>
      <c r="F16" s="114"/>
      <c r="G16" s="114"/>
      <c r="H16" s="114"/>
      <c r="I16" s="115"/>
      <c r="J16" s="116"/>
      <c r="K16" s="114"/>
      <c r="L16" s="114"/>
      <c r="M16" s="114"/>
      <c r="N16" s="114"/>
      <c r="O16" s="114"/>
      <c r="P16" s="114"/>
      <c r="Q16" s="114"/>
    </row>
    <row r="17" spans="1:17" x14ac:dyDescent="0.2">
      <c r="A17" s="117" t="s">
        <v>3</v>
      </c>
      <c r="B17" s="118"/>
      <c r="C17" s="118"/>
      <c r="D17" s="118"/>
      <c r="E17" s="118"/>
      <c r="F17" s="118"/>
      <c r="G17" s="118"/>
      <c r="H17" s="118"/>
      <c r="I17" s="119"/>
      <c r="J17" s="120"/>
      <c r="K17" s="118"/>
      <c r="L17" s="118"/>
      <c r="M17" s="118"/>
      <c r="N17" s="118"/>
      <c r="O17" s="118"/>
      <c r="P17" s="118"/>
      <c r="Q17" s="118"/>
    </row>
    <row r="18" spans="1:17" x14ac:dyDescent="0.2">
      <c r="A18" s="117" t="s">
        <v>5</v>
      </c>
      <c r="B18" s="118"/>
      <c r="C18" s="118"/>
      <c r="D18" s="118"/>
      <c r="E18" s="118"/>
      <c r="F18" s="118"/>
      <c r="G18" s="118"/>
      <c r="H18" s="118"/>
      <c r="I18" s="119"/>
      <c r="J18" s="120"/>
      <c r="K18" s="118"/>
      <c r="L18" s="118"/>
      <c r="M18" s="118"/>
      <c r="N18" s="118"/>
      <c r="O18" s="118"/>
      <c r="P18" s="118"/>
      <c r="Q18" s="118"/>
    </row>
    <row r="19" spans="1:17" ht="13.5" thickBot="1" x14ac:dyDescent="0.25">
      <c r="A19" s="121" t="s">
        <v>13</v>
      </c>
      <c r="B19" s="122"/>
      <c r="C19" s="122"/>
      <c r="D19" s="122"/>
      <c r="E19" s="122"/>
      <c r="F19" s="122"/>
      <c r="G19" s="122"/>
      <c r="H19" s="122"/>
      <c r="I19" s="123"/>
      <c r="J19" s="124"/>
      <c r="K19" s="122"/>
      <c r="L19" s="122"/>
      <c r="M19" s="122"/>
      <c r="N19" s="122"/>
      <c r="O19" s="122"/>
      <c r="P19" s="122"/>
      <c r="Q19" s="122"/>
    </row>
    <row r="20" spans="1:17" ht="13.5" thickBot="1" x14ac:dyDescent="0.25">
      <c r="A20" s="107" t="s">
        <v>7</v>
      </c>
      <c r="B20" s="131"/>
      <c r="C20" s="131"/>
      <c r="D20" s="131"/>
      <c r="E20" s="131"/>
      <c r="F20" s="131"/>
      <c r="G20" s="131"/>
      <c r="H20" s="131"/>
      <c r="I20" s="132"/>
      <c r="J20" s="131"/>
      <c r="K20" s="131"/>
      <c r="L20" s="131"/>
      <c r="M20" s="131"/>
      <c r="N20" s="131"/>
      <c r="O20" s="131"/>
      <c r="P20" s="131"/>
      <c r="Q20" s="131"/>
    </row>
    <row r="21" spans="1:17" ht="13.5" thickBot="1" x14ac:dyDescent="0.25">
      <c r="A21" s="128" t="s">
        <v>34</v>
      </c>
      <c r="B21" s="129"/>
      <c r="C21" s="129"/>
      <c r="D21" s="129"/>
      <c r="E21" s="129"/>
      <c r="F21" s="129"/>
      <c r="G21" s="129"/>
      <c r="H21" s="129"/>
      <c r="I21" s="130"/>
      <c r="J21" s="129"/>
      <c r="K21" s="129"/>
      <c r="L21" s="129"/>
      <c r="M21" s="129"/>
      <c r="N21" s="129"/>
      <c r="O21" s="129"/>
      <c r="P21" s="129"/>
      <c r="Q21" s="129"/>
    </row>
    <row r="22" spans="1:17" x14ac:dyDescent="0.2">
      <c r="A22" s="133" t="s">
        <v>21</v>
      </c>
      <c r="B22" s="134"/>
      <c r="C22" s="134"/>
      <c r="D22" s="134"/>
      <c r="E22" s="134"/>
      <c r="F22" s="134"/>
      <c r="G22" s="134"/>
      <c r="H22" s="134"/>
      <c r="I22" s="135"/>
      <c r="J22" s="136"/>
      <c r="K22" s="134"/>
      <c r="L22" s="134"/>
      <c r="M22" s="134"/>
      <c r="N22" s="134"/>
      <c r="O22" s="134"/>
      <c r="P22" s="134"/>
      <c r="Q22" s="134"/>
    </row>
    <row r="23" spans="1:17" x14ac:dyDescent="0.2">
      <c r="A23" s="117" t="s">
        <v>22</v>
      </c>
      <c r="B23" s="118"/>
      <c r="C23" s="118"/>
      <c r="D23" s="118"/>
      <c r="E23" s="118"/>
      <c r="F23" s="118"/>
      <c r="G23" s="118"/>
      <c r="H23" s="118"/>
      <c r="I23" s="119"/>
      <c r="J23" s="120"/>
      <c r="K23" s="118"/>
      <c r="L23" s="118"/>
      <c r="M23" s="118"/>
      <c r="N23" s="118"/>
      <c r="O23" s="118"/>
      <c r="P23" s="118"/>
      <c r="Q23" s="118"/>
    </row>
    <row r="24" spans="1:17" x14ac:dyDescent="0.2">
      <c r="A24" s="117" t="s">
        <v>28</v>
      </c>
      <c r="B24" s="118"/>
      <c r="C24" s="118"/>
      <c r="D24" s="118"/>
      <c r="E24" s="118"/>
      <c r="F24" s="118"/>
      <c r="G24" s="118"/>
      <c r="H24" s="118"/>
      <c r="I24" s="119"/>
      <c r="J24" s="120"/>
      <c r="K24" s="118"/>
      <c r="L24" s="118"/>
      <c r="M24" s="118"/>
      <c r="N24" s="118"/>
      <c r="O24" s="118"/>
      <c r="P24" s="118"/>
      <c r="Q24" s="118"/>
    </row>
    <row r="25" spans="1:17" ht="13.5" thickBot="1" x14ac:dyDescent="0.25">
      <c r="A25" s="137" t="s">
        <v>29</v>
      </c>
      <c r="B25" s="138"/>
      <c r="C25" s="138"/>
      <c r="D25" s="138"/>
      <c r="E25" s="138"/>
      <c r="F25" s="138"/>
      <c r="G25" s="138"/>
      <c r="H25" s="138"/>
      <c r="I25" s="139"/>
      <c r="J25" s="140"/>
      <c r="K25" s="138"/>
      <c r="L25" s="138"/>
      <c r="M25" s="138"/>
      <c r="N25" s="138"/>
      <c r="O25" s="138"/>
      <c r="P25" s="138"/>
      <c r="Q25" s="138"/>
    </row>
    <row r="26" spans="1:17" ht="13.5" thickBot="1" x14ac:dyDescent="0.25">
      <c r="A26" s="128" t="s">
        <v>33</v>
      </c>
      <c r="B26" s="129"/>
      <c r="C26" s="129"/>
      <c r="D26" s="129"/>
      <c r="E26" s="129"/>
      <c r="F26" s="129"/>
      <c r="G26" s="129"/>
      <c r="H26" s="129"/>
      <c r="I26" s="130"/>
      <c r="J26" s="129"/>
      <c r="K26" s="129"/>
      <c r="L26" s="129"/>
      <c r="M26" s="129"/>
      <c r="N26" s="129"/>
      <c r="O26" s="129"/>
      <c r="P26" s="129"/>
      <c r="Q26" s="129"/>
    </row>
    <row r="27" spans="1:17" x14ac:dyDescent="0.2">
      <c r="A27" s="133" t="s">
        <v>39</v>
      </c>
      <c r="B27" s="134">
        <v>1</v>
      </c>
      <c r="C27" s="134">
        <v>62</v>
      </c>
      <c r="D27" s="134">
        <v>12</v>
      </c>
      <c r="E27" s="134">
        <v>107</v>
      </c>
      <c r="F27" s="134">
        <v>10</v>
      </c>
      <c r="G27" s="134">
        <v>83</v>
      </c>
      <c r="H27" s="134">
        <v>2</v>
      </c>
      <c r="I27" s="135">
        <v>103</v>
      </c>
      <c r="J27" s="136">
        <v>5</v>
      </c>
      <c r="K27" s="134">
        <v>62</v>
      </c>
      <c r="L27" s="134">
        <v>7</v>
      </c>
      <c r="M27" s="134">
        <v>38</v>
      </c>
      <c r="N27" s="134"/>
      <c r="O27" s="134"/>
      <c r="P27" s="134"/>
      <c r="Q27" s="134"/>
    </row>
    <row r="28" spans="1:17" x14ac:dyDescent="0.2">
      <c r="A28" s="117" t="s">
        <v>40</v>
      </c>
      <c r="B28" s="118">
        <v>0</v>
      </c>
      <c r="C28" s="118">
        <v>3</v>
      </c>
      <c r="D28" s="118">
        <v>0</v>
      </c>
      <c r="E28" s="118">
        <v>15</v>
      </c>
      <c r="F28" s="118">
        <v>1</v>
      </c>
      <c r="G28" s="118">
        <v>6</v>
      </c>
      <c r="H28" s="118">
        <v>0</v>
      </c>
      <c r="I28" s="119">
        <v>22</v>
      </c>
      <c r="J28" s="120">
        <v>0</v>
      </c>
      <c r="K28" s="118">
        <v>4</v>
      </c>
      <c r="L28" s="118">
        <v>0</v>
      </c>
      <c r="M28" s="118">
        <v>2</v>
      </c>
      <c r="N28" s="118"/>
      <c r="O28" s="118"/>
      <c r="P28" s="118"/>
      <c r="Q28" s="118"/>
    </row>
    <row r="29" spans="1:17" x14ac:dyDescent="0.2">
      <c r="A29" s="117" t="s">
        <v>42</v>
      </c>
      <c r="B29" s="118">
        <v>4</v>
      </c>
      <c r="C29" s="118">
        <v>1</v>
      </c>
      <c r="D29" s="118">
        <v>3</v>
      </c>
      <c r="E29" s="118">
        <v>10</v>
      </c>
      <c r="F29" s="118">
        <v>0</v>
      </c>
      <c r="G29" s="118">
        <v>12</v>
      </c>
      <c r="H29" s="118">
        <v>0</v>
      </c>
      <c r="I29" s="119">
        <v>9</v>
      </c>
      <c r="J29" s="120">
        <v>2</v>
      </c>
      <c r="K29" s="118">
        <v>23</v>
      </c>
      <c r="L29" s="118">
        <v>4</v>
      </c>
      <c r="M29" s="118">
        <v>13</v>
      </c>
      <c r="N29" s="118"/>
      <c r="O29" s="118"/>
      <c r="P29" s="118"/>
      <c r="Q29" s="118"/>
    </row>
    <row r="30" spans="1:17" ht="13.5" thickBot="1" x14ac:dyDescent="0.25">
      <c r="A30" s="137" t="s">
        <v>41</v>
      </c>
      <c r="B30" s="138">
        <v>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9">
        <v>0</v>
      </c>
      <c r="J30" s="140">
        <v>0</v>
      </c>
      <c r="K30" s="138">
        <v>0</v>
      </c>
      <c r="L30" s="138">
        <v>0</v>
      </c>
      <c r="M30" s="138">
        <v>1</v>
      </c>
      <c r="N30" s="138"/>
      <c r="O30" s="138"/>
      <c r="P30" s="138"/>
      <c r="Q30" s="138"/>
    </row>
    <row r="31" spans="1:17" ht="13.5" thickBot="1" x14ac:dyDescent="0.25">
      <c r="A31" s="128" t="s">
        <v>32</v>
      </c>
      <c r="B31" s="129"/>
      <c r="C31" s="129"/>
      <c r="D31" s="129"/>
      <c r="E31" s="129"/>
      <c r="F31" s="129"/>
      <c r="G31" s="129"/>
      <c r="H31" s="129"/>
      <c r="I31" s="130"/>
      <c r="J31" s="129"/>
      <c r="K31" s="129"/>
      <c r="L31" s="129"/>
      <c r="M31" s="129"/>
      <c r="N31" s="129"/>
      <c r="O31" s="129"/>
      <c r="P31" s="129"/>
      <c r="Q31" s="129"/>
    </row>
    <row r="32" spans="1:17" x14ac:dyDescent="0.2">
      <c r="A32" s="113" t="s">
        <v>5</v>
      </c>
      <c r="B32" s="114"/>
      <c r="C32" s="114"/>
      <c r="D32" s="114"/>
      <c r="E32" s="114"/>
      <c r="F32" s="114"/>
      <c r="G32" s="114"/>
      <c r="H32" s="114"/>
      <c r="I32" s="115"/>
      <c r="J32" s="116"/>
      <c r="K32" s="114"/>
      <c r="L32" s="114"/>
      <c r="M32" s="114"/>
      <c r="N32" s="114"/>
      <c r="O32" s="114"/>
      <c r="P32" s="114"/>
      <c r="Q32" s="114"/>
    </row>
    <row r="33" spans="1:17" ht="13.5" thickBot="1" x14ac:dyDescent="0.25">
      <c r="A33" s="121" t="s">
        <v>4</v>
      </c>
      <c r="B33" s="122"/>
      <c r="C33" s="122"/>
      <c r="D33" s="122"/>
      <c r="E33" s="122"/>
      <c r="F33" s="122"/>
      <c r="G33" s="122"/>
      <c r="H33" s="122"/>
      <c r="I33" s="123"/>
      <c r="J33" s="124"/>
      <c r="K33" s="122"/>
      <c r="L33" s="122"/>
      <c r="M33" s="122"/>
      <c r="N33" s="122"/>
      <c r="O33" s="122"/>
      <c r="P33" s="122"/>
      <c r="Q33" s="122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82" t="s">
        <v>48</v>
      </c>
      <c r="C1" s="182"/>
      <c r="D1" s="182"/>
      <c r="E1" s="182"/>
      <c r="F1" s="182"/>
      <c r="G1" s="182"/>
      <c r="H1" s="182"/>
      <c r="I1" s="182"/>
    </row>
    <row r="2" spans="1:9" x14ac:dyDescent="0.2">
      <c r="B2" s="181" t="s">
        <v>47</v>
      </c>
      <c r="C2" s="181"/>
      <c r="D2" s="181" t="s">
        <v>46</v>
      </c>
      <c r="E2" s="181"/>
      <c r="F2" s="181" t="s">
        <v>44</v>
      </c>
      <c r="G2" s="181"/>
      <c r="H2" s="181" t="s">
        <v>45</v>
      </c>
      <c r="I2" s="18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81" t="s">
        <v>47</v>
      </c>
      <c r="C34" s="181"/>
      <c r="D34" s="181" t="s">
        <v>46</v>
      </c>
      <c r="E34" s="181"/>
      <c r="F34" s="181" t="s">
        <v>44</v>
      </c>
      <c r="G34" s="181"/>
      <c r="H34" s="181" t="s">
        <v>45</v>
      </c>
      <c r="I34" s="18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4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4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4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7" t="s">
        <v>35</v>
      </c>
      <c r="H1" s="86"/>
      <c r="I1" s="86"/>
    </row>
    <row r="2" spans="1:38" x14ac:dyDescent="0.2">
      <c r="B2" s="169" t="s">
        <v>112</v>
      </c>
      <c r="C2" s="170"/>
      <c r="D2" s="169" t="s">
        <v>113</v>
      </c>
      <c r="E2" s="170"/>
      <c r="F2" s="169" t="s">
        <v>114</v>
      </c>
      <c r="G2" s="170"/>
      <c r="H2" s="169" t="s">
        <v>115</v>
      </c>
      <c r="I2" s="183"/>
      <c r="J2" s="88" t="s">
        <v>116</v>
      </c>
    </row>
    <row r="3" spans="1:38" x14ac:dyDescent="0.2">
      <c r="A3" s="89" t="s">
        <v>117</v>
      </c>
      <c r="B3" s="90" t="s">
        <v>63</v>
      </c>
      <c r="C3" s="90" t="s">
        <v>118</v>
      </c>
      <c r="D3" s="90" t="s">
        <v>63</v>
      </c>
      <c r="E3" s="90" t="s">
        <v>118</v>
      </c>
      <c r="F3" s="90" t="s">
        <v>63</v>
      </c>
      <c r="G3" s="90" t="s">
        <v>118</v>
      </c>
      <c r="H3" s="90" t="s">
        <v>63</v>
      </c>
      <c r="I3" s="90" t="s">
        <v>118</v>
      </c>
      <c r="J3" s="91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2"/>
      <c r="C5" s="92"/>
      <c r="D5" s="92"/>
      <c r="E5" s="92"/>
      <c r="F5" s="92"/>
      <c r="G5" s="92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2"/>
      <c r="C8" s="92"/>
      <c r="D8" s="92"/>
      <c r="E8" s="92"/>
      <c r="F8" s="92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2"/>
      <c r="C15" s="92"/>
      <c r="D15" s="92"/>
      <c r="E15" s="92"/>
      <c r="F15" s="92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121</v>
      </c>
      <c r="B20" s="92">
        <v>5</v>
      </c>
      <c r="C20" s="92"/>
      <c r="D20" s="92">
        <v>7</v>
      </c>
      <c r="E20" s="92"/>
      <c r="F20" s="92">
        <v>7</v>
      </c>
      <c r="G20" s="39"/>
      <c r="H20" s="92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7" t="s">
        <v>30</v>
      </c>
    </row>
    <row r="25" spans="1:38" x14ac:dyDescent="0.2">
      <c r="B25" s="169" t="s">
        <v>112</v>
      </c>
      <c r="C25" s="170"/>
      <c r="D25" s="169" t="s">
        <v>113</v>
      </c>
      <c r="E25" s="170"/>
      <c r="F25" s="169" t="s">
        <v>114</v>
      </c>
      <c r="G25" s="170"/>
      <c r="H25" s="169" t="s">
        <v>115</v>
      </c>
      <c r="I25" s="170"/>
      <c r="J25" s="88" t="s">
        <v>116</v>
      </c>
    </row>
    <row r="26" spans="1:38" x14ac:dyDescent="0.2">
      <c r="A26" s="89" t="s">
        <v>117</v>
      </c>
      <c r="B26" s="90" t="s">
        <v>63</v>
      </c>
      <c r="C26" s="90" t="s">
        <v>118</v>
      </c>
      <c r="D26" s="90" t="s">
        <v>63</v>
      </c>
      <c r="E26" s="90" t="s">
        <v>118</v>
      </c>
      <c r="F26" s="90" t="s">
        <v>63</v>
      </c>
      <c r="G26" s="90" t="s">
        <v>118</v>
      </c>
      <c r="H26" s="90" t="s">
        <v>63</v>
      </c>
      <c r="I26" s="90" t="s">
        <v>118</v>
      </c>
      <c r="J26" s="91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2"/>
      <c r="E31" s="92"/>
      <c r="F31" s="92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2"/>
      <c r="E38" s="92"/>
      <c r="F38" s="92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7" t="s">
        <v>122</v>
      </c>
    </row>
    <row r="45" spans="1:16" x14ac:dyDescent="0.2">
      <c r="B45" s="169" t="s">
        <v>112</v>
      </c>
      <c r="C45" s="170"/>
      <c r="D45" s="169" t="s">
        <v>113</v>
      </c>
      <c r="E45" s="170"/>
      <c r="F45" s="169" t="s">
        <v>114</v>
      </c>
      <c r="G45" s="170"/>
      <c r="H45" s="169" t="s">
        <v>115</v>
      </c>
      <c r="I45" s="170"/>
      <c r="J45" s="88" t="s">
        <v>116</v>
      </c>
    </row>
    <row r="46" spans="1:16" x14ac:dyDescent="0.2">
      <c r="A46" s="89" t="s">
        <v>117</v>
      </c>
      <c r="B46" s="90" t="s">
        <v>63</v>
      </c>
      <c r="C46" s="90" t="s">
        <v>118</v>
      </c>
      <c r="D46" s="90" t="s">
        <v>63</v>
      </c>
      <c r="E46" s="90" t="s">
        <v>118</v>
      </c>
      <c r="F46" s="90" t="s">
        <v>63</v>
      </c>
      <c r="G46" s="90" t="s">
        <v>118</v>
      </c>
      <c r="H46" s="90" t="s">
        <v>63</v>
      </c>
      <c r="I46" s="90" t="s">
        <v>118</v>
      </c>
      <c r="J46" s="91" t="s">
        <v>92</v>
      </c>
    </row>
    <row r="48" spans="1:16" x14ac:dyDescent="0.2">
      <c r="A48" s="5" t="s">
        <v>33</v>
      </c>
      <c r="B48" s="96"/>
      <c r="C48" s="96"/>
      <c r="D48" s="96"/>
      <c r="E48" s="96"/>
      <c r="F48" s="96"/>
      <c r="G48" s="96"/>
      <c r="H48" s="96"/>
      <c r="I48" s="96"/>
    </row>
    <row r="49" spans="1:10" x14ac:dyDescent="0.2">
      <c r="A49" s="6" t="s">
        <v>39</v>
      </c>
      <c r="B49" s="96">
        <v>4</v>
      </c>
      <c r="C49" s="96">
        <v>247000</v>
      </c>
      <c r="D49" s="96">
        <v>9</v>
      </c>
      <c r="E49" s="96">
        <v>492000</v>
      </c>
      <c r="F49" s="96">
        <v>4</v>
      </c>
      <c r="G49" s="96">
        <v>88000</v>
      </c>
      <c r="H49" s="96">
        <v>2</v>
      </c>
      <c r="I49" s="96">
        <v>220000</v>
      </c>
      <c r="J49" t="s">
        <v>123</v>
      </c>
    </row>
    <row r="50" spans="1:10" x14ac:dyDescent="0.2">
      <c r="A50" s="6" t="s">
        <v>40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</row>
    <row r="51" spans="1:10" x14ac:dyDescent="0.2">
      <c r="A51" s="6" t="s">
        <v>42</v>
      </c>
      <c r="B51" s="96">
        <v>4</v>
      </c>
      <c r="C51" s="96">
        <v>910</v>
      </c>
      <c r="D51" s="96">
        <v>4</v>
      </c>
      <c r="E51" s="96">
        <v>12450</v>
      </c>
      <c r="F51" s="96">
        <v>1</v>
      </c>
      <c r="G51" s="96">
        <v>20</v>
      </c>
      <c r="H51" s="96">
        <v>0</v>
      </c>
      <c r="I51" s="96">
        <v>0</v>
      </c>
      <c r="J51" t="s">
        <v>124</v>
      </c>
    </row>
    <row r="53" spans="1:10" x14ac:dyDescent="0.2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127</v>
      </c>
      <c r="C55" s="97">
        <f>C49*0.0022374</f>
        <v>552.63779999999997</v>
      </c>
      <c r="E55" s="97">
        <f>E49*0.0022374</f>
        <v>1100.8008</v>
      </c>
      <c r="G55" s="97">
        <f>G49*0.0022374</f>
        <v>196.8912</v>
      </c>
      <c r="I55" s="97">
        <f>I49*0.0022374</f>
        <v>492.22800000000001</v>
      </c>
    </row>
    <row r="58" spans="1:10" s="2" customFormat="1" x14ac:dyDescent="0.2">
      <c r="A58" s="5" t="s">
        <v>128</v>
      </c>
      <c r="C58" s="98">
        <f>C55+C51+C40+C39+C17+C16</f>
        <v>60842.591799999995</v>
      </c>
      <c r="E58" s="98">
        <f>E55+E51+E40+E39+E17+E16</f>
        <v>36861.769800000002</v>
      </c>
      <c r="G58" s="98">
        <f>G55+G51+G40+G39+G17+G16</f>
        <v>213594.89320000002</v>
      </c>
      <c r="I58" s="98">
        <f>I55+I51+I40+I39+I17+I16</f>
        <v>19607.182999999997</v>
      </c>
    </row>
    <row r="61" spans="1:10" ht="23.25" x14ac:dyDescent="0.35">
      <c r="A61" s="87" t="s">
        <v>35</v>
      </c>
      <c r="H61" s="86"/>
      <c r="I61" s="86"/>
    </row>
    <row r="62" spans="1:10" x14ac:dyDescent="0.2">
      <c r="B62" s="169" t="s">
        <v>112</v>
      </c>
      <c r="C62" s="170"/>
      <c r="D62" s="169" t="s">
        <v>113</v>
      </c>
      <c r="E62" s="170"/>
      <c r="F62" s="169" t="s">
        <v>114</v>
      </c>
      <c r="G62" s="170"/>
      <c r="H62" s="169" t="s">
        <v>115</v>
      </c>
      <c r="I62" s="183"/>
      <c r="J62" s="88" t="s">
        <v>116</v>
      </c>
    </row>
    <row r="63" spans="1:10" x14ac:dyDescent="0.2">
      <c r="A63" s="89" t="s">
        <v>117</v>
      </c>
      <c r="B63" s="90" t="s">
        <v>63</v>
      </c>
      <c r="C63" s="90" t="s">
        <v>118</v>
      </c>
      <c r="D63" s="90" t="s">
        <v>63</v>
      </c>
      <c r="E63" s="90" t="s">
        <v>118</v>
      </c>
      <c r="F63" s="90" t="s">
        <v>63</v>
      </c>
      <c r="G63" s="90" t="s">
        <v>118</v>
      </c>
      <c r="H63" s="90" t="s">
        <v>63</v>
      </c>
      <c r="I63" s="90" t="s">
        <v>118</v>
      </c>
      <c r="J63" s="91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2"/>
      <c r="C65" s="92"/>
      <c r="D65" s="92"/>
      <c r="E65" s="92"/>
      <c r="F65" s="92"/>
      <c r="G65" s="92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Weekly Report</vt:lpstr>
      <vt:lpstr>Data</vt:lpstr>
      <vt:lpstr>WE 2-8 EOL 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2001-02-09T23:19:45Z</cp:lastPrinted>
  <dcterms:created xsi:type="dcterms:W3CDTF">2001-01-24T16:52:27Z</dcterms:created>
  <dcterms:modified xsi:type="dcterms:W3CDTF">2023-09-18T00:10:39Z</dcterms:modified>
</cp:coreProperties>
</file>