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240B0B-E72C-4B78-9368-A9D84E017836}" xr6:coauthVersionLast="47" xr6:coauthVersionMax="47" xr10:uidLastSave="{00000000-0000-0000-0000-000000000000}"/>
  <bookViews>
    <workbookView xWindow="-120" yWindow="-120" windowWidth="38640" windowHeight="15720" tabRatio="602"/>
  </bookViews>
  <sheets>
    <sheet name="Summary Maturity Schedule" sheetId="5" r:id="rId1"/>
    <sheet name="Balance Sheet" sheetId="2" r:id="rId2"/>
    <sheet name="Off-Balance Sheet" sheetId="1" r:id="rId3"/>
    <sheet name="Change Log" sheetId="4" r:id="rId4"/>
    <sheet name="Rates" sheetId="3" r:id="rId5"/>
  </sheets>
  <definedNames>
    <definedName name="_xlnm.Print_Area" localSheetId="1">'Balance Sheet'!$A$1:$AK$194</definedName>
    <definedName name="_xlnm.Print_Area" localSheetId="2">'Off-Balance Sheet'!$A$1:$V$196</definedName>
    <definedName name="_xlnm.Print_Area" localSheetId="0">'Summary Maturity Schedule'!$B$1:$R$137</definedName>
    <definedName name="_xlnm.Print_Titles" localSheetId="1">'Balance Sheet'!$1:$6</definedName>
    <definedName name="_xlnm.Print_Titles" localSheetId="2">'Off-Balance Sheet'!$1:$6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GD5" i="2"/>
  <c r="GE5" i="2"/>
  <c r="W6" i="2"/>
  <c r="T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D8" i="2"/>
  <c r="GE8" i="2"/>
  <c r="F9" i="2"/>
  <c r="T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D9" i="2"/>
  <c r="GE9" i="2"/>
  <c r="T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D10" i="2"/>
  <c r="GE10" i="2"/>
  <c r="T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D11" i="2"/>
  <c r="GE11" i="2"/>
  <c r="T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D12" i="2"/>
  <c r="GE12" i="2"/>
  <c r="T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D13" i="2"/>
  <c r="GE13" i="2"/>
  <c r="T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D14" i="2"/>
  <c r="GE14" i="2"/>
  <c r="T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D15" i="2"/>
  <c r="GE15" i="2"/>
  <c r="T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D16" i="2"/>
  <c r="GE16" i="2"/>
  <c r="U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D17" i="2"/>
  <c r="GE17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D18" i="2"/>
  <c r="GE18" i="2"/>
  <c r="U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D19" i="2"/>
  <c r="GE19" i="2"/>
  <c r="T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D20" i="2"/>
  <c r="GE20" i="2"/>
  <c r="T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D21" i="2"/>
  <c r="GE21" i="2"/>
  <c r="T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D22" i="2"/>
  <c r="GE22" i="2"/>
  <c r="T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D23" i="2"/>
  <c r="GE23" i="2"/>
  <c r="U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D24" i="2"/>
  <c r="GE24" i="2"/>
  <c r="T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D25" i="2"/>
  <c r="GE25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D26" i="2"/>
  <c r="GE26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D27" i="2"/>
  <c r="GE27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D28" i="2"/>
  <c r="GE28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D30" i="2"/>
  <c r="GE30" i="2"/>
  <c r="T31" i="2"/>
  <c r="U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T32" i="2"/>
  <c r="U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T33" i="2"/>
  <c r="U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T34" i="2"/>
  <c r="U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T35" i="2"/>
  <c r="U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T36" i="2"/>
  <c r="U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T39" i="2"/>
  <c r="U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T40" i="2"/>
  <c r="U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T41" i="2"/>
  <c r="U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T43" i="2"/>
  <c r="U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T44" i="2"/>
  <c r="U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T45" i="2"/>
  <c r="U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T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U48" i="2"/>
  <c r="X48" i="2"/>
  <c r="Y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U49" i="2"/>
  <c r="X49" i="2"/>
  <c r="Y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D49" i="2"/>
  <c r="GE49" i="2"/>
  <c r="U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D50" i="2"/>
  <c r="GE50" i="2"/>
  <c r="T51" i="2"/>
  <c r="U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D51" i="2"/>
  <c r="GE51" i="2"/>
  <c r="T52" i="2"/>
  <c r="U52" i="2"/>
  <c r="T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D53" i="2"/>
  <c r="GE53" i="2"/>
  <c r="T54" i="2"/>
  <c r="U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D54" i="2"/>
  <c r="GE54" i="2"/>
  <c r="T55" i="2"/>
  <c r="U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D55" i="2"/>
  <c r="GE55" i="2"/>
  <c r="T56" i="2"/>
  <c r="U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D56" i="2"/>
  <c r="GE56" i="2"/>
  <c r="T57" i="2"/>
  <c r="U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D57" i="2"/>
  <c r="GE57" i="2"/>
  <c r="T58" i="2"/>
  <c r="U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D58" i="2"/>
  <c r="GE58" i="2"/>
  <c r="T59" i="2"/>
  <c r="U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D59" i="2"/>
  <c r="GE59" i="2"/>
  <c r="T60" i="2"/>
  <c r="U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D60" i="2"/>
  <c r="GE60" i="2"/>
  <c r="T61" i="2"/>
  <c r="U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D61" i="2"/>
  <c r="GE61" i="2"/>
  <c r="T62" i="2"/>
  <c r="U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D62" i="2"/>
  <c r="GE62" i="2"/>
  <c r="T63" i="2"/>
  <c r="U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D63" i="2"/>
  <c r="GE63" i="2"/>
  <c r="T64" i="2"/>
  <c r="U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D64" i="2"/>
  <c r="GE64" i="2"/>
  <c r="T65" i="2"/>
  <c r="U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D65" i="2"/>
  <c r="GE65" i="2"/>
  <c r="T66" i="2"/>
  <c r="U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D66" i="2"/>
  <c r="GE66" i="2"/>
  <c r="T67" i="2"/>
  <c r="U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D67" i="2"/>
  <c r="GE67" i="2"/>
  <c r="T68" i="2"/>
  <c r="U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D68" i="2"/>
  <c r="GE68" i="2"/>
  <c r="T69" i="2"/>
  <c r="U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D69" i="2"/>
  <c r="GE69" i="2"/>
  <c r="T70" i="2"/>
  <c r="U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D70" i="2"/>
  <c r="GE70" i="2"/>
  <c r="T71" i="2"/>
  <c r="U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D71" i="2"/>
  <c r="GE71" i="2"/>
  <c r="T72" i="2"/>
  <c r="U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D72" i="2"/>
  <c r="GE72" i="2"/>
  <c r="T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D73" i="2"/>
  <c r="GE73" i="2"/>
  <c r="T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D74" i="2"/>
  <c r="GE74" i="2"/>
  <c r="T75" i="2"/>
  <c r="U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D75" i="2"/>
  <c r="GE75" i="2"/>
  <c r="T76" i="2"/>
  <c r="U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D76" i="2"/>
  <c r="GE76" i="2"/>
  <c r="T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D77" i="2"/>
  <c r="GE77" i="2"/>
  <c r="T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D78" i="2"/>
  <c r="GE78" i="2"/>
  <c r="T79" i="2"/>
  <c r="X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D79" i="2"/>
  <c r="GE79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D80" i="2"/>
  <c r="GE80" i="2"/>
  <c r="T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D81" i="2"/>
  <c r="GE81" i="2"/>
  <c r="T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D82" i="2"/>
  <c r="GE82" i="2"/>
  <c r="U83" i="2"/>
  <c r="X83" i="2"/>
  <c r="Y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D83" i="2"/>
  <c r="GE83" i="2"/>
  <c r="T84" i="2"/>
  <c r="U84" i="2"/>
  <c r="X84" i="2"/>
  <c r="Y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D84" i="2"/>
  <c r="GE84" i="2"/>
  <c r="T85" i="2"/>
  <c r="U85" i="2"/>
  <c r="X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D85" i="2"/>
  <c r="GE85" i="2"/>
  <c r="U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D86" i="2"/>
  <c r="GE86" i="2"/>
  <c r="U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D87" i="2"/>
  <c r="GE87" i="2"/>
  <c r="U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D88" i="2"/>
  <c r="GE88" i="2"/>
  <c r="U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D89" i="2"/>
  <c r="GE89" i="2"/>
  <c r="U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D90" i="2"/>
  <c r="GE90" i="2"/>
  <c r="T91" i="2"/>
  <c r="U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D91" i="2"/>
  <c r="GE91" i="2"/>
  <c r="U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D92" i="2"/>
  <c r="GE92" i="2"/>
  <c r="U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D93" i="2"/>
  <c r="GE93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D94" i="2"/>
  <c r="GE94" i="2"/>
  <c r="U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D95" i="2"/>
  <c r="GE95" i="2"/>
  <c r="T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D96" i="2"/>
  <c r="GE96" i="2"/>
  <c r="T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D97" i="2"/>
  <c r="GE97" i="2"/>
  <c r="U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D98" i="2"/>
  <c r="GE98" i="2"/>
  <c r="T99" i="2"/>
  <c r="U99" i="2"/>
  <c r="X99" i="2"/>
  <c r="Y99" i="2"/>
  <c r="Z99" i="2"/>
  <c r="AA99" i="2"/>
  <c r="AB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FD99" i="2"/>
  <c r="FE99" i="2"/>
  <c r="FF99" i="2"/>
  <c r="FG99" i="2"/>
  <c r="FH99" i="2"/>
  <c r="FI99" i="2"/>
  <c r="FJ99" i="2"/>
  <c r="FK99" i="2"/>
  <c r="FL99" i="2"/>
  <c r="FM99" i="2"/>
  <c r="FN99" i="2"/>
  <c r="FO99" i="2"/>
  <c r="FP99" i="2"/>
  <c r="FQ99" i="2"/>
  <c r="FR99" i="2"/>
  <c r="FS99" i="2"/>
  <c r="FT99" i="2"/>
  <c r="FU99" i="2"/>
  <c r="FV99" i="2"/>
  <c r="FW99" i="2"/>
  <c r="FX99" i="2"/>
  <c r="FY99" i="2"/>
  <c r="FZ99" i="2"/>
  <c r="GA99" i="2"/>
  <c r="GB99" i="2"/>
  <c r="GD99" i="2"/>
  <c r="GE99" i="2"/>
  <c r="U100" i="2"/>
  <c r="X100" i="2"/>
  <c r="Y100" i="2"/>
  <c r="Z100" i="2"/>
  <c r="AA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D100" i="2"/>
  <c r="GE100" i="2"/>
  <c r="T101" i="2"/>
  <c r="U101" i="2"/>
  <c r="X101" i="2"/>
  <c r="Z101" i="2"/>
  <c r="AA101" i="2"/>
  <c r="AB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P101" i="2"/>
  <c r="EQ101" i="2"/>
  <c r="ER101" i="2"/>
  <c r="ES101" i="2"/>
  <c r="ET101" i="2"/>
  <c r="EU101" i="2"/>
  <c r="EV101" i="2"/>
  <c r="EW101" i="2"/>
  <c r="EX101" i="2"/>
  <c r="EY101" i="2"/>
  <c r="EZ101" i="2"/>
  <c r="FA101" i="2"/>
  <c r="FB101" i="2"/>
  <c r="FC101" i="2"/>
  <c r="FD101" i="2"/>
  <c r="FE101" i="2"/>
  <c r="FF101" i="2"/>
  <c r="FG101" i="2"/>
  <c r="FH101" i="2"/>
  <c r="FI101" i="2"/>
  <c r="FJ101" i="2"/>
  <c r="FK101" i="2"/>
  <c r="FL101" i="2"/>
  <c r="FM101" i="2"/>
  <c r="FN101" i="2"/>
  <c r="FO101" i="2"/>
  <c r="FP101" i="2"/>
  <c r="FQ101" i="2"/>
  <c r="FR101" i="2"/>
  <c r="FS101" i="2"/>
  <c r="FT101" i="2"/>
  <c r="FU101" i="2"/>
  <c r="FV101" i="2"/>
  <c r="FW101" i="2"/>
  <c r="FX101" i="2"/>
  <c r="FY101" i="2"/>
  <c r="FZ101" i="2"/>
  <c r="GA101" i="2"/>
  <c r="GB101" i="2"/>
  <c r="GD101" i="2"/>
  <c r="GE101" i="2"/>
  <c r="T102" i="2"/>
  <c r="X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V102" i="2"/>
  <c r="EW102" i="2"/>
  <c r="EX102" i="2"/>
  <c r="EY102" i="2"/>
  <c r="EZ102" i="2"/>
  <c r="FA102" i="2"/>
  <c r="FB102" i="2"/>
  <c r="FC102" i="2"/>
  <c r="FD102" i="2"/>
  <c r="FE102" i="2"/>
  <c r="FF102" i="2"/>
  <c r="FG102" i="2"/>
  <c r="FH102" i="2"/>
  <c r="FI102" i="2"/>
  <c r="FJ102" i="2"/>
  <c r="FK102" i="2"/>
  <c r="FL102" i="2"/>
  <c r="FM102" i="2"/>
  <c r="FN102" i="2"/>
  <c r="FO102" i="2"/>
  <c r="FP102" i="2"/>
  <c r="FQ102" i="2"/>
  <c r="FR102" i="2"/>
  <c r="FS102" i="2"/>
  <c r="FT102" i="2"/>
  <c r="FU102" i="2"/>
  <c r="FV102" i="2"/>
  <c r="FW102" i="2"/>
  <c r="FX102" i="2"/>
  <c r="FY102" i="2"/>
  <c r="FZ102" i="2"/>
  <c r="GA102" i="2"/>
  <c r="GB102" i="2"/>
  <c r="GD102" i="2"/>
  <c r="GE102" i="2"/>
  <c r="T103" i="2"/>
  <c r="U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EZ103" i="2"/>
  <c r="FA103" i="2"/>
  <c r="FB103" i="2"/>
  <c r="FC103" i="2"/>
  <c r="FD103" i="2"/>
  <c r="FE103" i="2"/>
  <c r="FF103" i="2"/>
  <c r="FG103" i="2"/>
  <c r="FH103" i="2"/>
  <c r="FI103" i="2"/>
  <c r="FJ103" i="2"/>
  <c r="FK103" i="2"/>
  <c r="FL103" i="2"/>
  <c r="FM103" i="2"/>
  <c r="FN103" i="2"/>
  <c r="FO103" i="2"/>
  <c r="FP103" i="2"/>
  <c r="FQ103" i="2"/>
  <c r="FR103" i="2"/>
  <c r="FS103" i="2"/>
  <c r="FT103" i="2"/>
  <c r="FU103" i="2"/>
  <c r="FV103" i="2"/>
  <c r="FW103" i="2"/>
  <c r="FX103" i="2"/>
  <c r="FY103" i="2"/>
  <c r="FZ103" i="2"/>
  <c r="GA103" i="2"/>
  <c r="GB103" i="2"/>
  <c r="GD103" i="2"/>
  <c r="GE103" i="2"/>
  <c r="U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P104" i="2"/>
  <c r="EQ104" i="2"/>
  <c r="ER104" i="2"/>
  <c r="ES104" i="2"/>
  <c r="ET104" i="2"/>
  <c r="EU104" i="2"/>
  <c r="EV104" i="2"/>
  <c r="EW104" i="2"/>
  <c r="EX104" i="2"/>
  <c r="EY104" i="2"/>
  <c r="EZ104" i="2"/>
  <c r="FA104" i="2"/>
  <c r="FB104" i="2"/>
  <c r="FC104" i="2"/>
  <c r="FD104" i="2"/>
  <c r="FE104" i="2"/>
  <c r="FF104" i="2"/>
  <c r="FG104" i="2"/>
  <c r="FH104" i="2"/>
  <c r="FI104" i="2"/>
  <c r="FJ104" i="2"/>
  <c r="FK104" i="2"/>
  <c r="FL104" i="2"/>
  <c r="FM104" i="2"/>
  <c r="FN104" i="2"/>
  <c r="FO104" i="2"/>
  <c r="FP104" i="2"/>
  <c r="FQ104" i="2"/>
  <c r="FR104" i="2"/>
  <c r="FS104" i="2"/>
  <c r="FT104" i="2"/>
  <c r="FU104" i="2"/>
  <c r="FV104" i="2"/>
  <c r="FW104" i="2"/>
  <c r="FX104" i="2"/>
  <c r="FY104" i="2"/>
  <c r="FZ104" i="2"/>
  <c r="GA104" i="2"/>
  <c r="GB104" i="2"/>
  <c r="GD104" i="2"/>
  <c r="GE104" i="2"/>
  <c r="U105" i="2"/>
  <c r="X105" i="2"/>
  <c r="Y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P105" i="2"/>
  <c r="EQ105" i="2"/>
  <c r="ER105" i="2"/>
  <c r="ES105" i="2"/>
  <c r="ET105" i="2"/>
  <c r="EU105" i="2"/>
  <c r="EV105" i="2"/>
  <c r="EW105" i="2"/>
  <c r="EX105" i="2"/>
  <c r="EY105" i="2"/>
  <c r="EZ105" i="2"/>
  <c r="FA105" i="2"/>
  <c r="FB105" i="2"/>
  <c r="FC105" i="2"/>
  <c r="FD105" i="2"/>
  <c r="FE105" i="2"/>
  <c r="FF105" i="2"/>
  <c r="FG105" i="2"/>
  <c r="FH105" i="2"/>
  <c r="FI105" i="2"/>
  <c r="FJ105" i="2"/>
  <c r="FK105" i="2"/>
  <c r="FL105" i="2"/>
  <c r="FM105" i="2"/>
  <c r="FN105" i="2"/>
  <c r="FO105" i="2"/>
  <c r="FP105" i="2"/>
  <c r="FQ105" i="2"/>
  <c r="FR105" i="2"/>
  <c r="FS105" i="2"/>
  <c r="FT105" i="2"/>
  <c r="FU105" i="2"/>
  <c r="FV105" i="2"/>
  <c r="FW105" i="2"/>
  <c r="FX105" i="2"/>
  <c r="FY105" i="2"/>
  <c r="FZ105" i="2"/>
  <c r="GA105" i="2"/>
  <c r="GB105" i="2"/>
  <c r="GD105" i="2"/>
  <c r="GE105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P106" i="2"/>
  <c r="EQ106" i="2"/>
  <c r="ER106" i="2"/>
  <c r="ES106" i="2"/>
  <c r="ET106" i="2"/>
  <c r="EU106" i="2"/>
  <c r="EV106" i="2"/>
  <c r="EW106" i="2"/>
  <c r="EX106" i="2"/>
  <c r="EY106" i="2"/>
  <c r="EZ106" i="2"/>
  <c r="FA106" i="2"/>
  <c r="FB106" i="2"/>
  <c r="FC106" i="2"/>
  <c r="FD106" i="2"/>
  <c r="FE106" i="2"/>
  <c r="FF106" i="2"/>
  <c r="FG106" i="2"/>
  <c r="FH106" i="2"/>
  <c r="FI106" i="2"/>
  <c r="FJ106" i="2"/>
  <c r="FK106" i="2"/>
  <c r="FL106" i="2"/>
  <c r="FM106" i="2"/>
  <c r="FN106" i="2"/>
  <c r="FO106" i="2"/>
  <c r="FP106" i="2"/>
  <c r="FQ106" i="2"/>
  <c r="FR106" i="2"/>
  <c r="FS106" i="2"/>
  <c r="FT106" i="2"/>
  <c r="FU106" i="2"/>
  <c r="FV106" i="2"/>
  <c r="FW106" i="2"/>
  <c r="FX106" i="2"/>
  <c r="FY106" i="2"/>
  <c r="FZ106" i="2"/>
  <c r="GA106" i="2"/>
  <c r="GB106" i="2"/>
  <c r="GD106" i="2"/>
  <c r="GE106" i="2"/>
  <c r="U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EZ107" i="2"/>
  <c r="FA107" i="2"/>
  <c r="FB107" i="2"/>
  <c r="FC107" i="2"/>
  <c r="FD107" i="2"/>
  <c r="FE107" i="2"/>
  <c r="FF107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D107" i="2"/>
  <c r="GE107" i="2"/>
  <c r="T108" i="2"/>
  <c r="U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P108" i="2"/>
  <c r="EQ108" i="2"/>
  <c r="ER108" i="2"/>
  <c r="ES108" i="2"/>
  <c r="ET108" i="2"/>
  <c r="EU108" i="2"/>
  <c r="EV108" i="2"/>
  <c r="EW108" i="2"/>
  <c r="EX108" i="2"/>
  <c r="EY108" i="2"/>
  <c r="EZ108" i="2"/>
  <c r="FA108" i="2"/>
  <c r="FB108" i="2"/>
  <c r="FC108" i="2"/>
  <c r="FD108" i="2"/>
  <c r="FE108" i="2"/>
  <c r="FF108" i="2"/>
  <c r="FG108" i="2"/>
  <c r="FH108" i="2"/>
  <c r="FI108" i="2"/>
  <c r="FJ108" i="2"/>
  <c r="FK108" i="2"/>
  <c r="FL108" i="2"/>
  <c r="FM108" i="2"/>
  <c r="FN108" i="2"/>
  <c r="FO108" i="2"/>
  <c r="FP108" i="2"/>
  <c r="FQ108" i="2"/>
  <c r="FR108" i="2"/>
  <c r="FS108" i="2"/>
  <c r="FT108" i="2"/>
  <c r="FU108" i="2"/>
  <c r="FV108" i="2"/>
  <c r="FW108" i="2"/>
  <c r="FX108" i="2"/>
  <c r="FY108" i="2"/>
  <c r="FZ108" i="2"/>
  <c r="GA108" i="2"/>
  <c r="GB108" i="2"/>
  <c r="GD108" i="2"/>
  <c r="GE108" i="2"/>
  <c r="T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P109" i="2"/>
  <c r="EQ109" i="2"/>
  <c r="ER109" i="2"/>
  <c r="ES109" i="2"/>
  <c r="ET109" i="2"/>
  <c r="EU109" i="2"/>
  <c r="EV109" i="2"/>
  <c r="EW109" i="2"/>
  <c r="EX109" i="2"/>
  <c r="EY109" i="2"/>
  <c r="EZ109" i="2"/>
  <c r="FA109" i="2"/>
  <c r="FB109" i="2"/>
  <c r="FC109" i="2"/>
  <c r="FD109" i="2"/>
  <c r="FE109" i="2"/>
  <c r="FF109" i="2"/>
  <c r="FG109" i="2"/>
  <c r="FH109" i="2"/>
  <c r="FI109" i="2"/>
  <c r="FJ109" i="2"/>
  <c r="FK109" i="2"/>
  <c r="FL109" i="2"/>
  <c r="FM109" i="2"/>
  <c r="FN109" i="2"/>
  <c r="FO109" i="2"/>
  <c r="FP109" i="2"/>
  <c r="FQ109" i="2"/>
  <c r="FR109" i="2"/>
  <c r="FS109" i="2"/>
  <c r="FT109" i="2"/>
  <c r="FU109" i="2"/>
  <c r="FV109" i="2"/>
  <c r="FW109" i="2"/>
  <c r="FX109" i="2"/>
  <c r="FY109" i="2"/>
  <c r="FZ109" i="2"/>
  <c r="GA109" i="2"/>
  <c r="GB109" i="2"/>
  <c r="GD109" i="2"/>
  <c r="GE109" i="2"/>
  <c r="T110" i="2"/>
  <c r="U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EZ110" i="2"/>
  <c r="FA110" i="2"/>
  <c r="FB110" i="2"/>
  <c r="FC110" i="2"/>
  <c r="FD110" i="2"/>
  <c r="FE110" i="2"/>
  <c r="FF110" i="2"/>
  <c r="FG110" i="2"/>
  <c r="FH110" i="2"/>
  <c r="FI110" i="2"/>
  <c r="FJ110" i="2"/>
  <c r="FK110" i="2"/>
  <c r="FL110" i="2"/>
  <c r="FM110" i="2"/>
  <c r="FN110" i="2"/>
  <c r="FO110" i="2"/>
  <c r="FP110" i="2"/>
  <c r="FQ110" i="2"/>
  <c r="FR110" i="2"/>
  <c r="FS110" i="2"/>
  <c r="FT110" i="2"/>
  <c r="FU110" i="2"/>
  <c r="FV110" i="2"/>
  <c r="FW110" i="2"/>
  <c r="FX110" i="2"/>
  <c r="FY110" i="2"/>
  <c r="FZ110" i="2"/>
  <c r="GA110" i="2"/>
  <c r="GB110" i="2"/>
  <c r="GD110" i="2"/>
  <c r="GE110" i="2"/>
  <c r="T111" i="2"/>
  <c r="U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P111" i="2"/>
  <c r="EQ111" i="2"/>
  <c r="ER111" i="2"/>
  <c r="ES111" i="2"/>
  <c r="ET111" i="2"/>
  <c r="EU111" i="2"/>
  <c r="EV111" i="2"/>
  <c r="EW111" i="2"/>
  <c r="EX111" i="2"/>
  <c r="EY111" i="2"/>
  <c r="EZ111" i="2"/>
  <c r="FA111" i="2"/>
  <c r="FB111" i="2"/>
  <c r="FC111" i="2"/>
  <c r="FD111" i="2"/>
  <c r="FE111" i="2"/>
  <c r="FF111" i="2"/>
  <c r="FG111" i="2"/>
  <c r="FH111" i="2"/>
  <c r="FI111" i="2"/>
  <c r="FJ111" i="2"/>
  <c r="FK111" i="2"/>
  <c r="FL111" i="2"/>
  <c r="FM111" i="2"/>
  <c r="FN111" i="2"/>
  <c r="FO111" i="2"/>
  <c r="FP111" i="2"/>
  <c r="FQ111" i="2"/>
  <c r="FR111" i="2"/>
  <c r="FS111" i="2"/>
  <c r="FT111" i="2"/>
  <c r="FU111" i="2"/>
  <c r="FV111" i="2"/>
  <c r="FW111" i="2"/>
  <c r="FX111" i="2"/>
  <c r="FY111" i="2"/>
  <c r="FZ111" i="2"/>
  <c r="GA111" i="2"/>
  <c r="GB111" i="2"/>
  <c r="GD111" i="2"/>
  <c r="GE111" i="2"/>
  <c r="T112" i="2"/>
  <c r="U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EO112" i="2"/>
  <c r="EP112" i="2"/>
  <c r="EQ112" i="2"/>
  <c r="ER112" i="2"/>
  <c r="ES112" i="2"/>
  <c r="ET112" i="2"/>
  <c r="EU112" i="2"/>
  <c r="EV112" i="2"/>
  <c r="EW112" i="2"/>
  <c r="EX112" i="2"/>
  <c r="EY112" i="2"/>
  <c r="EZ112" i="2"/>
  <c r="FA112" i="2"/>
  <c r="FB112" i="2"/>
  <c r="FC112" i="2"/>
  <c r="FD112" i="2"/>
  <c r="FE112" i="2"/>
  <c r="FF112" i="2"/>
  <c r="FG112" i="2"/>
  <c r="FH112" i="2"/>
  <c r="FI112" i="2"/>
  <c r="FJ112" i="2"/>
  <c r="FK112" i="2"/>
  <c r="FL112" i="2"/>
  <c r="FM112" i="2"/>
  <c r="FN112" i="2"/>
  <c r="FO112" i="2"/>
  <c r="FP112" i="2"/>
  <c r="FQ112" i="2"/>
  <c r="FR112" i="2"/>
  <c r="FS112" i="2"/>
  <c r="FT112" i="2"/>
  <c r="FU112" i="2"/>
  <c r="FV112" i="2"/>
  <c r="FW112" i="2"/>
  <c r="FX112" i="2"/>
  <c r="FY112" i="2"/>
  <c r="FZ112" i="2"/>
  <c r="GA112" i="2"/>
  <c r="GB112" i="2"/>
  <c r="GD112" i="2"/>
  <c r="GE112" i="2"/>
  <c r="T113" i="2"/>
  <c r="U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P113" i="2"/>
  <c r="EQ113" i="2"/>
  <c r="ER113" i="2"/>
  <c r="ES113" i="2"/>
  <c r="ET113" i="2"/>
  <c r="EU113" i="2"/>
  <c r="EV113" i="2"/>
  <c r="EW113" i="2"/>
  <c r="EX113" i="2"/>
  <c r="EY113" i="2"/>
  <c r="EZ113" i="2"/>
  <c r="FA113" i="2"/>
  <c r="FB113" i="2"/>
  <c r="FC113" i="2"/>
  <c r="FD113" i="2"/>
  <c r="FE113" i="2"/>
  <c r="FF113" i="2"/>
  <c r="FG113" i="2"/>
  <c r="FH113" i="2"/>
  <c r="FI113" i="2"/>
  <c r="FJ113" i="2"/>
  <c r="FK113" i="2"/>
  <c r="FL113" i="2"/>
  <c r="FM113" i="2"/>
  <c r="FN113" i="2"/>
  <c r="FO113" i="2"/>
  <c r="FP113" i="2"/>
  <c r="FQ113" i="2"/>
  <c r="FR113" i="2"/>
  <c r="FS113" i="2"/>
  <c r="FT113" i="2"/>
  <c r="FU113" i="2"/>
  <c r="FV113" i="2"/>
  <c r="FW113" i="2"/>
  <c r="FX113" i="2"/>
  <c r="FY113" i="2"/>
  <c r="FZ113" i="2"/>
  <c r="GA113" i="2"/>
  <c r="GB113" i="2"/>
  <c r="GD113" i="2"/>
  <c r="GE113" i="2"/>
  <c r="T114" i="2"/>
  <c r="U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EO114" i="2"/>
  <c r="EP114" i="2"/>
  <c r="EQ114" i="2"/>
  <c r="ER114" i="2"/>
  <c r="ES114" i="2"/>
  <c r="ET114" i="2"/>
  <c r="EU114" i="2"/>
  <c r="EV114" i="2"/>
  <c r="EW114" i="2"/>
  <c r="EX114" i="2"/>
  <c r="EY114" i="2"/>
  <c r="EZ114" i="2"/>
  <c r="FA114" i="2"/>
  <c r="FB114" i="2"/>
  <c r="FC114" i="2"/>
  <c r="FD114" i="2"/>
  <c r="FE114" i="2"/>
  <c r="FF114" i="2"/>
  <c r="FG114" i="2"/>
  <c r="FH114" i="2"/>
  <c r="FI114" i="2"/>
  <c r="FJ114" i="2"/>
  <c r="FK114" i="2"/>
  <c r="FL114" i="2"/>
  <c r="FM114" i="2"/>
  <c r="FN114" i="2"/>
  <c r="FO114" i="2"/>
  <c r="FP114" i="2"/>
  <c r="FQ114" i="2"/>
  <c r="FR114" i="2"/>
  <c r="FS114" i="2"/>
  <c r="FT114" i="2"/>
  <c r="FU114" i="2"/>
  <c r="FV114" i="2"/>
  <c r="FW114" i="2"/>
  <c r="FX114" i="2"/>
  <c r="FY114" i="2"/>
  <c r="FZ114" i="2"/>
  <c r="GA114" i="2"/>
  <c r="GB114" i="2"/>
  <c r="GD114" i="2"/>
  <c r="GE114" i="2"/>
  <c r="T115" i="2"/>
  <c r="U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EZ115" i="2"/>
  <c r="FA115" i="2"/>
  <c r="FB115" i="2"/>
  <c r="FC115" i="2"/>
  <c r="FD115" i="2"/>
  <c r="FE115" i="2"/>
  <c r="FF115" i="2"/>
  <c r="FG115" i="2"/>
  <c r="FH115" i="2"/>
  <c r="FI115" i="2"/>
  <c r="FJ115" i="2"/>
  <c r="FK115" i="2"/>
  <c r="FL115" i="2"/>
  <c r="FM115" i="2"/>
  <c r="FN115" i="2"/>
  <c r="FO115" i="2"/>
  <c r="FP115" i="2"/>
  <c r="FQ115" i="2"/>
  <c r="FR115" i="2"/>
  <c r="FS115" i="2"/>
  <c r="FT115" i="2"/>
  <c r="FU115" i="2"/>
  <c r="FV115" i="2"/>
  <c r="FW115" i="2"/>
  <c r="FX115" i="2"/>
  <c r="FY115" i="2"/>
  <c r="FZ115" i="2"/>
  <c r="GA115" i="2"/>
  <c r="GB115" i="2"/>
  <c r="GD115" i="2"/>
  <c r="GE115" i="2"/>
  <c r="T116" i="2"/>
  <c r="U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EZ116" i="2"/>
  <c r="FA116" i="2"/>
  <c r="FB116" i="2"/>
  <c r="FC116" i="2"/>
  <c r="FD116" i="2"/>
  <c r="FE116" i="2"/>
  <c r="FF116" i="2"/>
  <c r="FG116" i="2"/>
  <c r="FH116" i="2"/>
  <c r="FI116" i="2"/>
  <c r="FJ116" i="2"/>
  <c r="FK116" i="2"/>
  <c r="FL116" i="2"/>
  <c r="FM116" i="2"/>
  <c r="FN116" i="2"/>
  <c r="FO116" i="2"/>
  <c r="FP116" i="2"/>
  <c r="FQ116" i="2"/>
  <c r="FR116" i="2"/>
  <c r="FS116" i="2"/>
  <c r="FT116" i="2"/>
  <c r="FU116" i="2"/>
  <c r="FV116" i="2"/>
  <c r="FW116" i="2"/>
  <c r="FX116" i="2"/>
  <c r="FY116" i="2"/>
  <c r="FZ116" i="2"/>
  <c r="GA116" i="2"/>
  <c r="GB116" i="2"/>
  <c r="GD116" i="2"/>
  <c r="GE116" i="2"/>
  <c r="U117" i="2"/>
  <c r="X117" i="2"/>
  <c r="Y117" i="2"/>
  <c r="Z117" i="2"/>
  <c r="AA117" i="2"/>
  <c r="AB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P117" i="2"/>
  <c r="EQ117" i="2"/>
  <c r="ER117" i="2"/>
  <c r="ES117" i="2"/>
  <c r="ET117" i="2"/>
  <c r="EU117" i="2"/>
  <c r="EV117" i="2"/>
  <c r="EW117" i="2"/>
  <c r="EX117" i="2"/>
  <c r="EY117" i="2"/>
  <c r="EZ117" i="2"/>
  <c r="FA117" i="2"/>
  <c r="FB117" i="2"/>
  <c r="FC117" i="2"/>
  <c r="FD117" i="2"/>
  <c r="FE117" i="2"/>
  <c r="FF117" i="2"/>
  <c r="FG117" i="2"/>
  <c r="FH117" i="2"/>
  <c r="FI117" i="2"/>
  <c r="FJ117" i="2"/>
  <c r="FK117" i="2"/>
  <c r="FL117" i="2"/>
  <c r="FM117" i="2"/>
  <c r="FN117" i="2"/>
  <c r="FO117" i="2"/>
  <c r="FP117" i="2"/>
  <c r="FQ117" i="2"/>
  <c r="FR117" i="2"/>
  <c r="FS117" i="2"/>
  <c r="FT117" i="2"/>
  <c r="FU117" i="2"/>
  <c r="FV117" i="2"/>
  <c r="FW117" i="2"/>
  <c r="FX117" i="2"/>
  <c r="FY117" i="2"/>
  <c r="FZ117" i="2"/>
  <c r="GA117" i="2"/>
  <c r="GB117" i="2"/>
  <c r="GD117" i="2"/>
  <c r="GE117" i="2"/>
  <c r="T118" i="2"/>
  <c r="U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EG118" i="2"/>
  <c r="EH118" i="2"/>
  <c r="EI118" i="2"/>
  <c r="EJ118" i="2"/>
  <c r="EK118" i="2"/>
  <c r="EL118" i="2"/>
  <c r="EM118" i="2"/>
  <c r="EN118" i="2"/>
  <c r="EO118" i="2"/>
  <c r="EP118" i="2"/>
  <c r="EQ118" i="2"/>
  <c r="ER118" i="2"/>
  <c r="ES118" i="2"/>
  <c r="ET118" i="2"/>
  <c r="EU118" i="2"/>
  <c r="EV118" i="2"/>
  <c r="EW118" i="2"/>
  <c r="EX118" i="2"/>
  <c r="EY118" i="2"/>
  <c r="EZ118" i="2"/>
  <c r="FA118" i="2"/>
  <c r="FB118" i="2"/>
  <c r="FC118" i="2"/>
  <c r="FD118" i="2"/>
  <c r="FE118" i="2"/>
  <c r="FF118" i="2"/>
  <c r="FG118" i="2"/>
  <c r="FH118" i="2"/>
  <c r="FI118" i="2"/>
  <c r="FJ118" i="2"/>
  <c r="FK118" i="2"/>
  <c r="FL118" i="2"/>
  <c r="FM118" i="2"/>
  <c r="FN118" i="2"/>
  <c r="FO118" i="2"/>
  <c r="FP118" i="2"/>
  <c r="FQ118" i="2"/>
  <c r="FR118" i="2"/>
  <c r="FS118" i="2"/>
  <c r="FT118" i="2"/>
  <c r="FU118" i="2"/>
  <c r="FV118" i="2"/>
  <c r="FW118" i="2"/>
  <c r="FX118" i="2"/>
  <c r="FY118" i="2"/>
  <c r="FZ118" i="2"/>
  <c r="GA118" i="2"/>
  <c r="GB118" i="2"/>
  <c r="GD118" i="2"/>
  <c r="GE118" i="2"/>
  <c r="T119" i="2"/>
  <c r="U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EZ119" i="2"/>
  <c r="FA119" i="2"/>
  <c r="FB119" i="2"/>
  <c r="FC119" i="2"/>
  <c r="FD119" i="2"/>
  <c r="FE119" i="2"/>
  <c r="FF119" i="2"/>
  <c r="FG119" i="2"/>
  <c r="FH119" i="2"/>
  <c r="FI119" i="2"/>
  <c r="FJ119" i="2"/>
  <c r="FK119" i="2"/>
  <c r="FL119" i="2"/>
  <c r="FM119" i="2"/>
  <c r="FN119" i="2"/>
  <c r="FO119" i="2"/>
  <c r="FP119" i="2"/>
  <c r="FQ119" i="2"/>
  <c r="FR119" i="2"/>
  <c r="FS119" i="2"/>
  <c r="FT119" i="2"/>
  <c r="FU119" i="2"/>
  <c r="FV119" i="2"/>
  <c r="FW119" i="2"/>
  <c r="FX119" i="2"/>
  <c r="FY119" i="2"/>
  <c r="FZ119" i="2"/>
  <c r="GA119" i="2"/>
  <c r="GB119" i="2"/>
  <c r="GD119" i="2"/>
  <c r="GE119" i="2"/>
  <c r="T120" i="2"/>
  <c r="U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DY120" i="2"/>
  <c r="DZ120" i="2"/>
  <c r="EA120" i="2"/>
  <c r="EB120" i="2"/>
  <c r="EC120" i="2"/>
  <c r="ED120" i="2"/>
  <c r="EE120" i="2"/>
  <c r="EF120" i="2"/>
  <c r="EG120" i="2"/>
  <c r="EH120" i="2"/>
  <c r="EI120" i="2"/>
  <c r="EJ120" i="2"/>
  <c r="EK120" i="2"/>
  <c r="EL120" i="2"/>
  <c r="EM120" i="2"/>
  <c r="EN120" i="2"/>
  <c r="EO120" i="2"/>
  <c r="EP120" i="2"/>
  <c r="EQ120" i="2"/>
  <c r="ER120" i="2"/>
  <c r="ES120" i="2"/>
  <c r="ET120" i="2"/>
  <c r="EU120" i="2"/>
  <c r="EV120" i="2"/>
  <c r="EW120" i="2"/>
  <c r="EX120" i="2"/>
  <c r="EY120" i="2"/>
  <c r="EZ120" i="2"/>
  <c r="FA120" i="2"/>
  <c r="FB120" i="2"/>
  <c r="FC120" i="2"/>
  <c r="FD120" i="2"/>
  <c r="FE120" i="2"/>
  <c r="FF120" i="2"/>
  <c r="FG120" i="2"/>
  <c r="FH120" i="2"/>
  <c r="FI120" i="2"/>
  <c r="FJ120" i="2"/>
  <c r="FK120" i="2"/>
  <c r="FL120" i="2"/>
  <c r="FM120" i="2"/>
  <c r="FN120" i="2"/>
  <c r="FO120" i="2"/>
  <c r="FP120" i="2"/>
  <c r="FQ120" i="2"/>
  <c r="FR120" i="2"/>
  <c r="FS120" i="2"/>
  <c r="FT120" i="2"/>
  <c r="FU120" i="2"/>
  <c r="FV120" i="2"/>
  <c r="FW120" i="2"/>
  <c r="FX120" i="2"/>
  <c r="FY120" i="2"/>
  <c r="FZ120" i="2"/>
  <c r="GA120" i="2"/>
  <c r="GB120" i="2"/>
  <c r="GD120" i="2"/>
  <c r="GE120" i="2"/>
  <c r="T121" i="2"/>
  <c r="U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EE121" i="2"/>
  <c r="EF121" i="2"/>
  <c r="EG121" i="2"/>
  <c r="EH121" i="2"/>
  <c r="EI121" i="2"/>
  <c r="EJ121" i="2"/>
  <c r="EK121" i="2"/>
  <c r="EL121" i="2"/>
  <c r="EM121" i="2"/>
  <c r="EN121" i="2"/>
  <c r="EO121" i="2"/>
  <c r="EP121" i="2"/>
  <c r="EQ121" i="2"/>
  <c r="ER121" i="2"/>
  <c r="ES121" i="2"/>
  <c r="ET121" i="2"/>
  <c r="EU121" i="2"/>
  <c r="EV121" i="2"/>
  <c r="EW121" i="2"/>
  <c r="EX121" i="2"/>
  <c r="EY121" i="2"/>
  <c r="EZ121" i="2"/>
  <c r="FA121" i="2"/>
  <c r="FB121" i="2"/>
  <c r="FC121" i="2"/>
  <c r="FD121" i="2"/>
  <c r="FE121" i="2"/>
  <c r="FF121" i="2"/>
  <c r="FG121" i="2"/>
  <c r="FH121" i="2"/>
  <c r="FI121" i="2"/>
  <c r="FJ121" i="2"/>
  <c r="FK121" i="2"/>
  <c r="FL121" i="2"/>
  <c r="FM121" i="2"/>
  <c r="FN121" i="2"/>
  <c r="FO121" i="2"/>
  <c r="FP121" i="2"/>
  <c r="FQ121" i="2"/>
  <c r="FR121" i="2"/>
  <c r="FS121" i="2"/>
  <c r="FT121" i="2"/>
  <c r="FU121" i="2"/>
  <c r="FV121" i="2"/>
  <c r="FW121" i="2"/>
  <c r="FX121" i="2"/>
  <c r="FY121" i="2"/>
  <c r="FZ121" i="2"/>
  <c r="GA121" i="2"/>
  <c r="GB121" i="2"/>
  <c r="GD121" i="2"/>
  <c r="GE121" i="2"/>
  <c r="T122" i="2"/>
  <c r="U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DY122" i="2"/>
  <c r="DZ122" i="2"/>
  <c r="EA122" i="2"/>
  <c r="EB122" i="2"/>
  <c r="EC122" i="2"/>
  <c r="ED122" i="2"/>
  <c r="EE122" i="2"/>
  <c r="EF122" i="2"/>
  <c r="EG122" i="2"/>
  <c r="EH122" i="2"/>
  <c r="EI122" i="2"/>
  <c r="EJ122" i="2"/>
  <c r="EK122" i="2"/>
  <c r="EL122" i="2"/>
  <c r="EM122" i="2"/>
  <c r="EN122" i="2"/>
  <c r="EO122" i="2"/>
  <c r="EP122" i="2"/>
  <c r="EQ122" i="2"/>
  <c r="ER122" i="2"/>
  <c r="ES122" i="2"/>
  <c r="ET122" i="2"/>
  <c r="EU122" i="2"/>
  <c r="EV122" i="2"/>
  <c r="EW122" i="2"/>
  <c r="EX122" i="2"/>
  <c r="EY122" i="2"/>
  <c r="EZ122" i="2"/>
  <c r="FA122" i="2"/>
  <c r="FB122" i="2"/>
  <c r="FC122" i="2"/>
  <c r="FD122" i="2"/>
  <c r="FE122" i="2"/>
  <c r="FF122" i="2"/>
  <c r="FG122" i="2"/>
  <c r="FH122" i="2"/>
  <c r="FI122" i="2"/>
  <c r="FJ122" i="2"/>
  <c r="FK122" i="2"/>
  <c r="FL122" i="2"/>
  <c r="FM122" i="2"/>
  <c r="FN122" i="2"/>
  <c r="FO122" i="2"/>
  <c r="FP122" i="2"/>
  <c r="FQ122" i="2"/>
  <c r="FR122" i="2"/>
  <c r="FS122" i="2"/>
  <c r="FT122" i="2"/>
  <c r="FU122" i="2"/>
  <c r="FV122" i="2"/>
  <c r="FW122" i="2"/>
  <c r="FX122" i="2"/>
  <c r="FY122" i="2"/>
  <c r="FZ122" i="2"/>
  <c r="GA122" i="2"/>
  <c r="GB122" i="2"/>
  <c r="GD122" i="2"/>
  <c r="GE122" i="2"/>
  <c r="T123" i="2"/>
  <c r="U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DZ123" i="2"/>
  <c r="EA123" i="2"/>
  <c r="EB123" i="2"/>
  <c r="EC123" i="2"/>
  <c r="ED123" i="2"/>
  <c r="EE123" i="2"/>
  <c r="EF123" i="2"/>
  <c r="EG123" i="2"/>
  <c r="EH123" i="2"/>
  <c r="EI123" i="2"/>
  <c r="EJ123" i="2"/>
  <c r="EK123" i="2"/>
  <c r="EL123" i="2"/>
  <c r="EM123" i="2"/>
  <c r="EN123" i="2"/>
  <c r="EO123" i="2"/>
  <c r="EP123" i="2"/>
  <c r="EQ123" i="2"/>
  <c r="ER123" i="2"/>
  <c r="ES123" i="2"/>
  <c r="ET123" i="2"/>
  <c r="EU123" i="2"/>
  <c r="EV123" i="2"/>
  <c r="EW123" i="2"/>
  <c r="EX123" i="2"/>
  <c r="EY123" i="2"/>
  <c r="EZ123" i="2"/>
  <c r="FA123" i="2"/>
  <c r="FB123" i="2"/>
  <c r="FC123" i="2"/>
  <c r="FD123" i="2"/>
  <c r="FE123" i="2"/>
  <c r="FF123" i="2"/>
  <c r="FG123" i="2"/>
  <c r="FH123" i="2"/>
  <c r="FI123" i="2"/>
  <c r="FJ123" i="2"/>
  <c r="FK123" i="2"/>
  <c r="FL123" i="2"/>
  <c r="FM123" i="2"/>
  <c r="FN123" i="2"/>
  <c r="FO123" i="2"/>
  <c r="FP123" i="2"/>
  <c r="FQ123" i="2"/>
  <c r="FR123" i="2"/>
  <c r="FS123" i="2"/>
  <c r="FT123" i="2"/>
  <c r="FU123" i="2"/>
  <c r="FV123" i="2"/>
  <c r="FW123" i="2"/>
  <c r="FX123" i="2"/>
  <c r="FY123" i="2"/>
  <c r="FZ123" i="2"/>
  <c r="GA123" i="2"/>
  <c r="GB123" i="2"/>
  <c r="GD123" i="2"/>
  <c r="GE123" i="2"/>
  <c r="T124" i="2"/>
  <c r="U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DZ124" i="2"/>
  <c r="EA124" i="2"/>
  <c r="EB124" i="2"/>
  <c r="EC124" i="2"/>
  <c r="ED124" i="2"/>
  <c r="EE124" i="2"/>
  <c r="EF124" i="2"/>
  <c r="EG124" i="2"/>
  <c r="EH124" i="2"/>
  <c r="EI124" i="2"/>
  <c r="EJ124" i="2"/>
  <c r="EK124" i="2"/>
  <c r="EL124" i="2"/>
  <c r="EM124" i="2"/>
  <c r="EN124" i="2"/>
  <c r="EO124" i="2"/>
  <c r="EP124" i="2"/>
  <c r="EQ124" i="2"/>
  <c r="ER124" i="2"/>
  <c r="ES124" i="2"/>
  <c r="ET124" i="2"/>
  <c r="EU124" i="2"/>
  <c r="EV124" i="2"/>
  <c r="EW124" i="2"/>
  <c r="EX124" i="2"/>
  <c r="EY124" i="2"/>
  <c r="EZ124" i="2"/>
  <c r="FA124" i="2"/>
  <c r="FB124" i="2"/>
  <c r="FC124" i="2"/>
  <c r="FD124" i="2"/>
  <c r="FE124" i="2"/>
  <c r="FF124" i="2"/>
  <c r="FG124" i="2"/>
  <c r="FH124" i="2"/>
  <c r="FI124" i="2"/>
  <c r="FJ124" i="2"/>
  <c r="FK124" i="2"/>
  <c r="FL124" i="2"/>
  <c r="FM124" i="2"/>
  <c r="FN124" i="2"/>
  <c r="FO124" i="2"/>
  <c r="FP124" i="2"/>
  <c r="FQ124" i="2"/>
  <c r="FR124" i="2"/>
  <c r="FS124" i="2"/>
  <c r="FT124" i="2"/>
  <c r="FU124" i="2"/>
  <c r="FV124" i="2"/>
  <c r="FW124" i="2"/>
  <c r="FX124" i="2"/>
  <c r="FY124" i="2"/>
  <c r="FZ124" i="2"/>
  <c r="GA124" i="2"/>
  <c r="GB124" i="2"/>
  <c r="GD124" i="2"/>
  <c r="GE124" i="2"/>
  <c r="T125" i="2"/>
  <c r="U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EO125" i="2"/>
  <c r="EP125" i="2"/>
  <c r="EQ125" i="2"/>
  <c r="ER125" i="2"/>
  <c r="ES125" i="2"/>
  <c r="ET125" i="2"/>
  <c r="EU125" i="2"/>
  <c r="EV125" i="2"/>
  <c r="EW125" i="2"/>
  <c r="EX125" i="2"/>
  <c r="EY125" i="2"/>
  <c r="EZ125" i="2"/>
  <c r="FA125" i="2"/>
  <c r="FB125" i="2"/>
  <c r="FC125" i="2"/>
  <c r="FD125" i="2"/>
  <c r="FE125" i="2"/>
  <c r="FF125" i="2"/>
  <c r="FG125" i="2"/>
  <c r="FH125" i="2"/>
  <c r="FI125" i="2"/>
  <c r="FJ125" i="2"/>
  <c r="FK125" i="2"/>
  <c r="FL125" i="2"/>
  <c r="FM125" i="2"/>
  <c r="FN125" i="2"/>
  <c r="FO125" i="2"/>
  <c r="FP125" i="2"/>
  <c r="FQ125" i="2"/>
  <c r="FR125" i="2"/>
  <c r="FS125" i="2"/>
  <c r="FT125" i="2"/>
  <c r="FU125" i="2"/>
  <c r="FV125" i="2"/>
  <c r="FW125" i="2"/>
  <c r="FX125" i="2"/>
  <c r="FY125" i="2"/>
  <c r="FZ125" i="2"/>
  <c r="GA125" i="2"/>
  <c r="GB125" i="2"/>
  <c r="GD125" i="2"/>
  <c r="GE125" i="2"/>
  <c r="T126" i="2"/>
  <c r="U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EO126" i="2"/>
  <c r="EP126" i="2"/>
  <c r="EQ126" i="2"/>
  <c r="ER126" i="2"/>
  <c r="ES126" i="2"/>
  <c r="ET126" i="2"/>
  <c r="EU126" i="2"/>
  <c r="EV126" i="2"/>
  <c r="EW126" i="2"/>
  <c r="EX126" i="2"/>
  <c r="EY126" i="2"/>
  <c r="EZ126" i="2"/>
  <c r="FA126" i="2"/>
  <c r="FB126" i="2"/>
  <c r="FC126" i="2"/>
  <c r="FD126" i="2"/>
  <c r="FE126" i="2"/>
  <c r="FF126" i="2"/>
  <c r="FG126" i="2"/>
  <c r="FH126" i="2"/>
  <c r="FI126" i="2"/>
  <c r="FJ126" i="2"/>
  <c r="FK126" i="2"/>
  <c r="FL126" i="2"/>
  <c r="FM126" i="2"/>
  <c r="FN126" i="2"/>
  <c r="FO126" i="2"/>
  <c r="FP126" i="2"/>
  <c r="FQ126" i="2"/>
  <c r="FR126" i="2"/>
  <c r="FS126" i="2"/>
  <c r="FT126" i="2"/>
  <c r="FU126" i="2"/>
  <c r="FV126" i="2"/>
  <c r="FW126" i="2"/>
  <c r="FX126" i="2"/>
  <c r="FY126" i="2"/>
  <c r="FZ126" i="2"/>
  <c r="GA126" i="2"/>
  <c r="GB126" i="2"/>
  <c r="GD126" i="2"/>
  <c r="GE126" i="2"/>
  <c r="T127" i="2"/>
  <c r="U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EO127" i="2"/>
  <c r="EP127" i="2"/>
  <c r="EQ127" i="2"/>
  <c r="ER127" i="2"/>
  <c r="ES127" i="2"/>
  <c r="ET127" i="2"/>
  <c r="EU127" i="2"/>
  <c r="EV127" i="2"/>
  <c r="EW127" i="2"/>
  <c r="EX127" i="2"/>
  <c r="EY127" i="2"/>
  <c r="EZ127" i="2"/>
  <c r="FA127" i="2"/>
  <c r="FB127" i="2"/>
  <c r="FC127" i="2"/>
  <c r="FD127" i="2"/>
  <c r="FE127" i="2"/>
  <c r="FF127" i="2"/>
  <c r="FG127" i="2"/>
  <c r="FH127" i="2"/>
  <c r="FI127" i="2"/>
  <c r="FJ127" i="2"/>
  <c r="FK127" i="2"/>
  <c r="FL127" i="2"/>
  <c r="FM127" i="2"/>
  <c r="FN127" i="2"/>
  <c r="FO127" i="2"/>
  <c r="FP127" i="2"/>
  <c r="FQ127" i="2"/>
  <c r="FR127" i="2"/>
  <c r="FS127" i="2"/>
  <c r="FT127" i="2"/>
  <c r="FU127" i="2"/>
  <c r="FV127" i="2"/>
  <c r="FW127" i="2"/>
  <c r="FX127" i="2"/>
  <c r="FY127" i="2"/>
  <c r="FZ127" i="2"/>
  <c r="GA127" i="2"/>
  <c r="GB127" i="2"/>
  <c r="GD127" i="2"/>
  <c r="GE127" i="2"/>
  <c r="T128" i="2"/>
  <c r="U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EO128" i="2"/>
  <c r="EP128" i="2"/>
  <c r="EQ128" i="2"/>
  <c r="ER128" i="2"/>
  <c r="ES128" i="2"/>
  <c r="ET128" i="2"/>
  <c r="EU128" i="2"/>
  <c r="EV128" i="2"/>
  <c r="EW128" i="2"/>
  <c r="EX128" i="2"/>
  <c r="EY128" i="2"/>
  <c r="EZ128" i="2"/>
  <c r="FA128" i="2"/>
  <c r="FB128" i="2"/>
  <c r="FC128" i="2"/>
  <c r="FD128" i="2"/>
  <c r="FE128" i="2"/>
  <c r="FF128" i="2"/>
  <c r="FG128" i="2"/>
  <c r="FH128" i="2"/>
  <c r="FI128" i="2"/>
  <c r="FJ128" i="2"/>
  <c r="FK128" i="2"/>
  <c r="FL128" i="2"/>
  <c r="FM128" i="2"/>
  <c r="FN128" i="2"/>
  <c r="FO128" i="2"/>
  <c r="FP128" i="2"/>
  <c r="FQ128" i="2"/>
  <c r="FR128" i="2"/>
  <c r="FS128" i="2"/>
  <c r="FT128" i="2"/>
  <c r="FU128" i="2"/>
  <c r="FV128" i="2"/>
  <c r="FW128" i="2"/>
  <c r="FX128" i="2"/>
  <c r="FY128" i="2"/>
  <c r="FZ128" i="2"/>
  <c r="GA128" i="2"/>
  <c r="GB128" i="2"/>
  <c r="GD128" i="2"/>
  <c r="GE128" i="2"/>
  <c r="T129" i="2"/>
  <c r="U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EO129" i="2"/>
  <c r="EP129" i="2"/>
  <c r="EQ129" i="2"/>
  <c r="ER129" i="2"/>
  <c r="ES129" i="2"/>
  <c r="ET129" i="2"/>
  <c r="EU129" i="2"/>
  <c r="EV129" i="2"/>
  <c r="EW129" i="2"/>
  <c r="EX129" i="2"/>
  <c r="EY129" i="2"/>
  <c r="EZ129" i="2"/>
  <c r="FA129" i="2"/>
  <c r="FB129" i="2"/>
  <c r="FC129" i="2"/>
  <c r="FD129" i="2"/>
  <c r="FE129" i="2"/>
  <c r="FF129" i="2"/>
  <c r="FG129" i="2"/>
  <c r="FH129" i="2"/>
  <c r="FI129" i="2"/>
  <c r="FJ129" i="2"/>
  <c r="FK129" i="2"/>
  <c r="FL129" i="2"/>
  <c r="FM129" i="2"/>
  <c r="FN129" i="2"/>
  <c r="FO129" i="2"/>
  <c r="FP129" i="2"/>
  <c r="FQ129" i="2"/>
  <c r="FR129" i="2"/>
  <c r="FS129" i="2"/>
  <c r="FT129" i="2"/>
  <c r="FU129" i="2"/>
  <c r="FV129" i="2"/>
  <c r="FW129" i="2"/>
  <c r="FX129" i="2"/>
  <c r="FY129" i="2"/>
  <c r="FZ129" i="2"/>
  <c r="GA129" i="2"/>
  <c r="GB129" i="2"/>
  <c r="GD129" i="2"/>
  <c r="GE129" i="2"/>
  <c r="T130" i="2"/>
  <c r="U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EG130" i="2"/>
  <c r="EH130" i="2"/>
  <c r="EI130" i="2"/>
  <c r="EJ130" i="2"/>
  <c r="EK130" i="2"/>
  <c r="EL130" i="2"/>
  <c r="EM130" i="2"/>
  <c r="EN130" i="2"/>
  <c r="EO130" i="2"/>
  <c r="EP130" i="2"/>
  <c r="EQ130" i="2"/>
  <c r="ER130" i="2"/>
  <c r="ES130" i="2"/>
  <c r="ET130" i="2"/>
  <c r="EU130" i="2"/>
  <c r="EV130" i="2"/>
  <c r="EW130" i="2"/>
  <c r="EX130" i="2"/>
  <c r="EY130" i="2"/>
  <c r="EZ130" i="2"/>
  <c r="FA130" i="2"/>
  <c r="FB130" i="2"/>
  <c r="FC130" i="2"/>
  <c r="FD130" i="2"/>
  <c r="FE130" i="2"/>
  <c r="FF130" i="2"/>
  <c r="FG130" i="2"/>
  <c r="FH130" i="2"/>
  <c r="FI130" i="2"/>
  <c r="FJ130" i="2"/>
  <c r="FK130" i="2"/>
  <c r="FL130" i="2"/>
  <c r="FM130" i="2"/>
  <c r="FN130" i="2"/>
  <c r="FO130" i="2"/>
  <c r="FP130" i="2"/>
  <c r="FQ130" i="2"/>
  <c r="FR130" i="2"/>
  <c r="FS130" i="2"/>
  <c r="FT130" i="2"/>
  <c r="FU130" i="2"/>
  <c r="FV130" i="2"/>
  <c r="FW130" i="2"/>
  <c r="FX130" i="2"/>
  <c r="FY130" i="2"/>
  <c r="FZ130" i="2"/>
  <c r="GA130" i="2"/>
  <c r="GB130" i="2"/>
  <c r="GD130" i="2"/>
  <c r="GE130" i="2"/>
  <c r="T131" i="2"/>
  <c r="U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EL131" i="2"/>
  <c r="EM131" i="2"/>
  <c r="EN131" i="2"/>
  <c r="EO131" i="2"/>
  <c r="EP131" i="2"/>
  <c r="EQ131" i="2"/>
  <c r="ER131" i="2"/>
  <c r="ES131" i="2"/>
  <c r="ET131" i="2"/>
  <c r="EU131" i="2"/>
  <c r="EV131" i="2"/>
  <c r="EW131" i="2"/>
  <c r="EX131" i="2"/>
  <c r="EY131" i="2"/>
  <c r="EZ131" i="2"/>
  <c r="FA131" i="2"/>
  <c r="FB131" i="2"/>
  <c r="FC131" i="2"/>
  <c r="FD131" i="2"/>
  <c r="FE131" i="2"/>
  <c r="FF131" i="2"/>
  <c r="FG131" i="2"/>
  <c r="FH131" i="2"/>
  <c r="FI131" i="2"/>
  <c r="FJ131" i="2"/>
  <c r="FK131" i="2"/>
  <c r="FL131" i="2"/>
  <c r="FM131" i="2"/>
  <c r="FN131" i="2"/>
  <c r="FO131" i="2"/>
  <c r="FP131" i="2"/>
  <c r="FQ131" i="2"/>
  <c r="FR131" i="2"/>
  <c r="FS131" i="2"/>
  <c r="FT131" i="2"/>
  <c r="FU131" i="2"/>
  <c r="FV131" i="2"/>
  <c r="FW131" i="2"/>
  <c r="FX131" i="2"/>
  <c r="FY131" i="2"/>
  <c r="FZ131" i="2"/>
  <c r="GA131" i="2"/>
  <c r="GB131" i="2"/>
  <c r="GD131" i="2"/>
  <c r="GE131" i="2"/>
  <c r="T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EZ132" i="2"/>
  <c r="FA132" i="2"/>
  <c r="FB132" i="2"/>
  <c r="FC132" i="2"/>
  <c r="FD132" i="2"/>
  <c r="FE132" i="2"/>
  <c r="FF132" i="2"/>
  <c r="FG132" i="2"/>
  <c r="FH132" i="2"/>
  <c r="FI132" i="2"/>
  <c r="FJ132" i="2"/>
  <c r="FK132" i="2"/>
  <c r="FL132" i="2"/>
  <c r="FM132" i="2"/>
  <c r="FN132" i="2"/>
  <c r="FO132" i="2"/>
  <c r="FP132" i="2"/>
  <c r="FQ132" i="2"/>
  <c r="FR132" i="2"/>
  <c r="FS132" i="2"/>
  <c r="FT132" i="2"/>
  <c r="FU132" i="2"/>
  <c r="FV132" i="2"/>
  <c r="FW132" i="2"/>
  <c r="FX132" i="2"/>
  <c r="FY132" i="2"/>
  <c r="FZ132" i="2"/>
  <c r="GA132" i="2"/>
  <c r="GB132" i="2"/>
  <c r="GD132" i="2"/>
  <c r="GE132" i="2"/>
  <c r="T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FA133" i="2"/>
  <c r="FB133" i="2"/>
  <c r="FC133" i="2"/>
  <c r="FD133" i="2"/>
  <c r="FE133" i="2"/>
  <c r="FF133" i="2"/>
  <c r="FG133" i="2"/>
  <c r="FH133" i="2"/>
  <c r="FI133" i="2"/>
  <c r="FJ133" i="2"/>
  <c r="FK133" i="2"/>
  <c r="FL133" i="2"/>
  <c r="FM133" i="2"/>
  <c r="FN133" i="2"/>
  <c r="FO133" i="2"/>
  <c r="FP133" i="2"/>
  <c r="FQ133" i="2"/>
  <c r="FR133" i="2"/>
  <c r="FS133" i="2"/>
  <c r="FT133" i="2"/>
  <c r="FU133" i="2"/>
  <c r="FV133" i="2"/>
  <c r="FW133" i="2"/>
  <c r="FX133" i="2"/>
  <c r="FY133" i="2"/>
  <c r="FZ133" i="2"/>
  <c r="GA133" i="2"/>
  <c r="GB133" i="2"/>
  <c r="GD133" i="2"/>
  <c r="GE133" i="2"/>
  <c r="R134" i="2"/>
  <c r="T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DC134" i="2"/>
  <c r="DD134" i="2"/>
  <c r="DE134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V134" i="2"/>
  <c r="DW134" i="2"/>
  <c r="DX134" i="2"/>
  <c r="DY134" i="2"/>
  <c r="DZ134" i="2"/>
  <c r="EA134" i="2"/>
  <c r="EB134" i="2"/>
  <c r="EC134" i="2"/>
  <c r="ED134" i="2"/>
  <c r="EE134" i="2"/>
  <c r="EF134" i="2"/>
  <c r="EG134" i="2"/>
  <c r="EH134" i="2"/>
  <c r="EI134" i="2"/>
  <c r="EJ134" i="2"/>
  <c r="EK134" i="2"/>
  <c r="EL134" i="2"/>
  <c r="EM134" i="2"/>
  <c r="EN134" i="2"/>
  <c r="EO134" i="2"/>
  <c r="EP134" i="2"/>
  <c r="EQ134" i="2"/>
  <c r="ER134" i="2"/>
  <c r="ES134" i="2"/>
  <c r="ET134" i="2"/>
  <c r="EU134" i="2"/>
  <c r="EV134" i="2"/>
  <c r="EW134" i="2"/>
  <c r="EX134" i="2"/>
  <c r="EY134" i="2"/>
  <c r="EZ134" i="2"/>
  <c r="FA134" i="2"/>
  <c r="FB134" i="2"/>
  <c r="FC134" i="2"/>
  <c r="FD134" i="2"/>
  <c r="FE134" i="2"/>
  <c r="FF134" i="2"/>
  <c r="FG134" i="2"/>
  <c r="FH134" i="2"/>
  <c r="FI134" i="2"/>
  <c r="FJ134" i="2"/>
  <c r="FK134" i="2"/>
  <c r="FL134" i="2"/>
  <c r="FM134" i="2"/>
  <c r="FN134" i="2"/>
  <c r="FO134" i="2"/>
  <c r="FP134" i="2"/>
  <c r="FQ134" i="2"/>
  <c r="FR134" i="2"/>
  <c r="FS134" i="2"/>
  <c r="FT134" i="2"/>
  <c r="FU134" i="2"/>
  <c r="FV134" i="2"/>
  <c r="FW134" i="2"/>
  <c r="FX134" i="2"/>
  <c r="FY134" i="2"/>
  <c r="FZ134" i="2"/>
  <c r="GA134" i="2"/>
  <c r="GB134" i="2"/>
  <c r="GD134" i="2"/>
  <c r="GE134" i="2"/>
  <c r="T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EL135" i="2"/>
  <c r="EM135" i="2"/>
  <c r="EN135" i="2"/>
  <c r="EO135" i="2"/>
  <c r="EP135" i="2"/>
  <c r="EQ135" i="2"/>
  <c r="ER135" i="2"/>
  <c r="ES135" i="2"/>
  <c r="ET135" i="2"/>
  <c r="EU135" i="2"/>
  <c r="EV135" i="2"/>
  <c r="EW135" i="2"/>
  <c r="EX135" i="2"/>
  <c r="EY135" i="2"/>
  <c r="EZ135" i="2"/>
  <c r="FA135" i="2"/>
  <c r="FB135" i="2"/>
  <c r="FC135" i="2"/>
  <c r="FD135" i="2"/>
  <c r="FE135" i="2"/>
  <c r="FF135" i="2"/>
  <c r="FG135" i="2"/>
  <c r="FH135" i="2"/>
  <c r="FI135" i="2"/>
  <c r="FJ135" i="2"/>
  <c r="FK135" i="2"/>
  <c r="FL135" i="2"/>
  <c r="FM135" i="2"/>
  <c r="FN135" i="2"/>
  <c r="FO135" i="2"/>
  <c r="FP135" i="2"/>
  <c r="FQ135" i="2"/>
  <c r="FR135" i="2"/>
  <c r="FS135" i="2"/>
  <c r="FT135" i="2"/>
  <c r="FU135" i="2"/>
  <c r="FV135" i="2"/>
  <c r="FW135" i="2"/>
  <c r="FX135" i="2"/>
  <c r="FY135" i="2"/>
  <c r="FZ135" i="2"/>
  <c r="GA135" i="2"/>
  <c r="GB135" i="2"/>
  <c r="GD135" i="2"/>
  <c r="GE135" i="2"/>
  <c r="T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EZ136" i="2"/>
  <c r="FA136" i="2"/>
  <c r="FB136" i="2"/>
  <c r="FC136" i="2"/>
  <c r="FD136" i="2"/>
  <c r="FE136" i="2"/>
  <c r="FF136" i="2"/>
  <c r="FG136" i="2"/>
  <c r="FH136" i="2"/>
  <c r="FI136" i="2"/>
  <c r="FJ136" i="2"/>
  <c r="FK136" i="2"/>
  <c r="FL136" i="2"/>
  <c r="FM136" i="2"/>
  <c r="FN136" i="2"/>
  <c r="FO136" i="2"/>
  <c r="FP136" i="2"/>
  <c r="FQ136" i="2"/>
  <c r="FR136" i="2"/>
  <c r="FS136" i="2"/>
  <c r="FT136" i="2"/>
  <c r="FU136" i="2"/>
  <c r="FV136" i="2"/>
  <c r="FW136" i="2"/>
  <c r="FX136" i="2"/>
  <c r="FY136" i="2"/>
  <c r="FZ136" i="2"/>
  <c r="GA136" i="2"/>
  <c r="GB136" i="2"/>
  <c r="GD136" i="2"/>
  <c r="GE136" i="2"/>
  <c r="T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EZ137" i="2"/>
  <c r="FA137" i="2"/>
  <c r="FB137" i="2"/>
  <c r="FC137" i="2"/>
  <c r="FD137" i="2"/>
  <c r="FE137" i="2"/>
  <c r="FF137" i="2"/>
  <c r="FG137" i="2"/>
  <c r="FH137" i="2"/>
  <c r="FI137" i="2"/>
  <c r="FJ137" i="2"/>
  <c r="FK137" i="2"/>
  <c r="FL137" i="2"/>
  <c r="FM137" i="2"/>
  <c r="FN137" i="2"/>
  <c r="FO137" i="2"/>
  <c r="FP137" i="2"/>
  <c r="FQ137" i="2"/>
  <c r="FR137" i="2"/>
  <c r="FS137" i="2"/>
  <c r="FT137" i="2"/>
  <c r="FU137" i="2"/>
  <c r="FV137" i="2"/>
  <c r="FW137" i="2"/>
  <c r="FX137" i="2"/>
  <c r="FY137" i="2"/>
  <c r="FZ137" i="2"/>
  <c r="GA137" i="2"/>
  <c r="GB137" i="2"/>
  <c r="GD137" i="2"/>
  <c r="GE137" i="2"/>
  <c r="T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EZ138" i="2"/>
  <c r="FA138" i="2"/>
  <c r="FB138" i="2"/>
  <c r="FC138" i="2"/>
  <c r="FD138" i="2"/>
  <c r="FE138" i="2"/>
  <c r="FF138" i="2"/>
  <c r="FG138" i="2"/>
  <c r="FH138" i="2"/>
  <c r="FI138" i="2"/>
  <c r="FJ138" i="2"/>
  <c r="FK138" i="2"/>
  <c r="FL138" i="2"/>
  <c r="FM138" i="2"/>
  <c r="FN138" i="2"/>
  <c r="FO138" i="2"/>
  <c r="FP138" i="2"/>
  <c r="FQ138" i="2"/>
  <c r="FR138" i="2"/>
  <c r="FS138" i="2"/>
  <c r="FT138" i="2"/>
  <c r="FU138" i="2"/>
  <c r="FV138" i="2"/>
  <c r="FW138" i="2"/>
  <c r="FX138" i="2"/>
  <c r="FY138" i="2"/>
  <c r="FZ138" i="2"/>
  <c r="GA138" i="2"/>
  <c r="GB138" i="2"/>
  <c r="GD138" i="2"/>
  <c r="GE138" i="2"/>
  <c r="T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DA139" i="2"/>
  <c r="DB139" i="2"/>
  <c r="DC139" i="2"/>
  <c r="DD139" i="2"/>
  <c r="DE139" i="2"/>
  <c r="DF139" i="2"/>
  <c r="DG139" i="2"/>
  <c r="DH139" i="2"/>
  <c r="DI139" i="2"/>
  <c r="DJ139" i="2"/>
  <c r="DK139" i="2"/>
  <c r="DL139" i="2"/>
  <c r="DM139" i="2"/>
  <c r="DN139" i="2"/>
  <c r="DO139" i="2"/>
  <c r="DP139" i="2"/>
  <c r="DQ139" i="2"/>
  <c r="DR139" i="2"/>
  <c r="DS139" i="2"/>
  <c r="DT139" i="2"/>
  <c r="DU139" i="2"/>
  <c r="DV139" i="2"/>
  <c r="DW139" i="2"/>
  <c r="DX139" i="2"/>
  <c r="DY139" i="2"/>
  <c r="DZ139" i="2"/>
  <c r="EA139" i="2"/>
  <c r="EB139" i="2"/>
  <c r="EC139" i="2"/>
  <c r="ED139" i="2"/>
  <c r="EE139" i="2"/>
  <c r="EF139" i="2"/>
  <c r="EG139" i="2"/>
  <c r="EH139" i="2"/>
  <c r="EI139" i="2"/>
  <c r="EJ139" i="2"/>
  <c r="EK139" i="2"/>
  <c r="EL139" i="2"/>
  <c r="EM139" i="2"/>
  <c r="EN139" i="2"/>
  <c r="EO139" i="2"/>
  <c r="EP139" i="2"/>
  <c r="EQ139" i="2"/>
  <c r="ER139" i="2"/>
  <c r="ES139" i="2"/>
  <c r="ET139" i="2"/>
  <c r="EU139" i="2"/>
  <c r="EV139" i="2"/>
  <c r="EW139" i="2"/>
  <c r="EX139" i="2"/>
  <c r="EY139" i="2"/>
  <c r="EZ139" i="2"/>
  <c r="FA139" i="2"/>
  <c r="FB139" i="2"/>
  <c r="FC139" i="2"/>
  <c r="FD139" i="2"/>
  <c r="FE139" i="2"/>
  <c r="FF139" i="2"/>
  <c r="FG139" i="2"/>
  <c r="FH139" i="2"/>
  <c r="FI139" i="2"/>
  <c r="FJ139" i="2"/>
  <c r="FK139" i="2"/>
  <c r="FL139" i="2"/>
  <c r="FM139" i="2"/>
  <c r="FN139" i="2"/>
  <c r="FO139" i="2"/>
  <c r="FP139" i="2"/>
  <c r="FQ139" i="2"/>
  <c r="FR139" i="2"/>
  <c r="FS139" i="2"/>
  <c r="FT139" i="2"/>
  <c r="FU139" i="2"/>
  <c r="FV139" i="2"/>
  <c r="FW139" i="2"/>
  <c r="FX139" i="2"/>
  <c r="FY139" i="2"/>
  <c r="FZ139" i="2"/>
  <c r="GA139" i="2"/>
  <c r="GB139" i="2"/>
  <c r="GD139" i="2"/>
  <c r="GE139" i="2"/>
  <c r="T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EZ140" i="2"/>
  <c r="FA140" i="2"/>
  <c r="FB140" i="2"/>
  <c r="FC140" i="2"/>
  <c r="FD140" i="2"/>
  <c r="FE140" i="2"/>
  <c r="FF140" i="2"/>
  <c r="FG140" i="2"/>
  <c r="FH140" i="2"/>
  <c r="FI140" i="2"/>
  <c r="FJ140" i="2"/>
  <c r="FK140" i="2"/>
  <c r="FL140" i="2"/>
  <c r="FM140" i="2"/>
  <c r="FN140" i="2"/>
  <c r="FO140" i="2"/>
  <c r="FP140" i="2"/>
  <c r="FQ140" i="2"/>
  <c r="FR140" i="2"/>
  <c r="FS140" i="2"/>
  <c r="FT140" i="2"/>
  <c r="FU140" i="2"/>
  <c r="FV140" i="2"/>
  <c r="FW140" i="2"/>
  <c r="FX140" i="2"/>
  <c r="FY140" i="2"/>
  <c r="FZ140" i="2"/>
  <c r="GA140" i="2"/>
  <c r="GB140" i="2"/>
  <c r="GD140" i="2"/>
  <c r="GE140" i="2"/>
  <c r="T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EZ141" i="2"/>
  <c r="FA141" i="2"/>
  <c r="FB141" i="2"/>
  <c r="FC141" i="2"/>
  <c r="FD141" i="2"/>
  <c r="FE141" i="2"/>
  <c r="FF141" i="2"/>
  <c r="FG141" i="2"/>
  <c r="FH141" i="2"/>
  <c r="FI141" i="2"/>
  <c r="FJ141" i="2"/>
  <c r="FK141" i="2"/>
  <c r="FL141" i="2"/>
  <c r="FM141" i="2"/>
  <c r="FN141" i="2"/>
  <c r="FO141" i="2"/>
  <c r="FP141" i="2"/>
  <c r="FQ141" i="2"/>
  <c r="FR141" i="2"/>
  <c r="FS141" i="2"/>
  <c r="FT141" i="2"/>
  <c r="FU141" i="2"/>
  <c r="FV141" i="2"/>
  <c r="FW141" i="2"/>
  <c r="FX141" i="2"/>
  <c r="FY141" i="2"/>
  <c r="FZ141" i="2"/>
  <c r="GA141" i="2"/>
  <c r="GB141" i="2"/>
  <c r="GD141" i="2"/>
  <c r="GE141" i="2"/>
  <c r="T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EZ142" i="2"/>
  <c r="FA142" i="2"/>
  <c r="FB142" i="2"/>
  <c r="FC142" i="2"/>
  <c r="FD142" i="2"/>
  <c r="FE142" i="2"/>
  <c r="FF142" i="2"/>
  <c r="FG142" i="2"/>
  <c r="FH142" i="2"/>
  <c r="FI142" i="2"/>
  <c r="FJ142" i="2"/>
  <c r="FK142" i="2"/>
  <c r="FL142" i="2"/>
  <c r="FM142" i="2"/>
  <c r="FN142" i="2"/>
  <c r="FO142" i="2"/>
  <c r="FP142" i="2"/>
  <c r="FQ142" i="2"/>
  <c r="FR142" i="2"/>
  <c r="FS142" i="2"/>
  <c r="FT142" i="2"/>
  <c r="FU142" i="2"/>
  <c r="FV142" i="2"/>
  <c r="FW142" i="2"/>
  <c r="FX142" i="2"/>
  <c r="FY142" i="2"/>
  <c r="FZ142" i="2"/>
  <c r="GA142" i="2"/>
  <c r="GB142" i="2"/>
  <c r="GD142" i="2"/>
  <c r="GE142" i="2"/>
  <c r="T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EZ143" i="2"/>
  <c r="FA143" i="2"/>
  <c r="FB143" i="2"/>
  <c r="FC143" i="2"/>
  <c r="FD143" i="2"/>
  <c r="FE143" i="2"/>
  <c r="FF143" i="2"/>
  <c r="FG143" i="2"/>
  <c r="FH143" i="2"/>
  <c r="FI143" i="2"/>
  <c r="FJ143" i="2"/>
  <c r="FK143" i="2"/>
  <c r="FL143" i="2"/>
  <c r="FM143" i="2"/>
  <c r="FN143" i="2"/>
  <c r="FO143" i="2"/>
  <c r="FP143" i="2"/>
  <c r="FQ143" i="2"/>
  <c r="FR143" i="2"/>
  <c r="FS143" i="2"/>
  <c r="FT143" i="2"/>
  <c r="FU143" i="2"/>
  <c r="FV143" i="2"/>
  <c r="FW143" i="2"/>
  <c r="FX143" i="2"/>
  <c r="FY143" i="2"/>
  <c r="FZ143" i="2"/>
  <c r="GA143" i="2"/>
  <c r="GB143" i="2"/>
  <c r="GD143" i="2"/>
  <c r="GE143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DS146" i="2"/>
  <c r="DT146" i="2"/>
  <c r="DU146" i="2"/>
  <c r="DV146" i="2"/>
  <c r="DW146" i="2"/>
  <c r="DX146" i="2"/>
  <c r="DY146" i="2"/>
  <c r="DZ146" i="2"/>
  <c r="EA146" i="2"/>
  <c r="EB146" i="2"/>
  <c r="EC146" i="2"/>
  <c r="ED146" i="2"/>
  <c r="EE146" i="2"/>
  <c r="EF146" i="2"/>
  <c r="EG146" i="2"/>
  <c r="EH146" i="2"/>
  <c r="EI146" i="2"/>
  <c r="EJ146" i="2"/>
  <c r="EK146" i="2"/>
  <c r="EL146" i="2"/>
  <c r="EM146" i="2"/>
  <c r="EN146" i="2"/>
  <c r="EO146" i="2"/>
  <c r="EP146" i="2"/>
  <c r="EQ146" i="2"/>
  <c r="ER146" i="2"/>
  <c r="ES146" i="2"/>
  <c r="ET146" i="2"/>
  <c r="EU146" i="2"/>
  <c r="EV146" i="2"/>
  <c r="EW146" i="2"/>
  <c r="EX146" i="2"/>
  <c r="EY146" i="2"/>
  <c r="EZ146" i="2"/>
  <c r="FA146" i="2"/>
  <c r="FB146" i="2"/>
  <c r="FC146" i="2"/>
  <c r="FD146" i="2"/>
  <c r="FE146" i="2"/>
  <c r="FF146" i="2"/>
  <c r="FG146" i="2"/>
  <c r="FH146" i="2"/>
  <c r="FI146" i="2"/>
  <c r="FJ146" i="2"/>
  <c r="FK146" i="2"/>
  <c r="FL146" i="2"/>
  <c r="FM146" i="2"/>
  <c r="FN146" i="2"/>
  <c r="FO146" i="2"/>
  <c r="FP146" i="2"/>
  <c r="FQ146" i="2"/>
  <c r="FR146" i="2"/>
  <c r="FS146" i="2"/>
  <c r="FT146" i="2"/>
  <c r="FU146" i="2"/>
  <c r="FV146" i="2"/>
  <c r="FW146" i="2"/>
  <c r="FX146" i="2"/>
  <c r="FY146" i="2"/>
  <c r="FZ146" i="2"/>
  <c r="GA146" i="2"/>
  <c r="GB146" i="2"/>
  <c r="GD146" i="2"/>
  <c r="GE146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EO147" i="2"/>
  <c r="EP147" i="2"/>
  <c r="EQ147" i="2"/>
  <c r="ER147" i="2"/>
  <c r="ES147" i="2"/>
  <c r="ET147" i="2"/>
  <c r="EU147" i="2"/>
  <c r="EV147" i="2"/>
  <c r="EW147" i="2"/>
  <c r="EX147" i="2"/>
  <c r="EY147" i="2"/>
  <c r="EZ147" i="2"/>
  <c r="FA147" i="2"/>
  <c r="FB147" i="2"/>
  <c r="FC147" i="2"/>
  <c r="FD147" i="2"/>
  <c r="FE147" i="2"/>
  <c r="FF147" i="2"/>
  <c r="FG147" i="2"/>
  <c r="FH147" i="2"/>
  <c r="FI147" i="2"/>
  <c r="FJ147" i="2"/>
  <c r="FK147" i="2"/>
  <c r="FL147" i="2"/>
  <c r="FM147" i="2"/>
  <c r="FN147" i="2"/>
  <c r="FO147" i="2"/>
  <c r="FP147" i="2"/>
  <c r="FQ147" i="2"/>
  <c r="FR147" i="2"/>
  <c r="FS147" i="2"/>
  <c r="FT147" i="2"/>
  <c r="FU147" i="2"/>
  <c r="FV147" i="2"/>
  <c r="FW147" i="2"/>
  <c r="FX147" i="2"/>
  <c r="FY147" i="2"/>
  <c r="FZ147" i="2"/>
  <c r="GA147" i="2"/>
  <c r="GB147" i="2"/>
  <c r="GD147" i="2"/>
  <c r="GE147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EO148" i="2"/>
  <c r="EP148" i="2"/>
  <c r="EQ148" i="2"/>
  <c r="ER148" i="2"/>
  <c r="ES148" i="2"/>
  <c r="ET148" i="2"/>
  <c r="EU148" i="2"/>
  <c r="EV148" i="2"/>
  <c r="EW148" i="2"/>
  <c r="EX148" i="2"/>
  <c r="EY148" i="2"/>
  <c r="EZ148" i="2"/>
  <c r="FA148" i="2"/>
  <c r="FB148" i="2"/>
  <c r="FC148" i="2"/>
  <c r="FD148" i="2"/>
  <c r="FE148" i="2"/>
  <c r="FF148" i="2"/>
  <c r="FG148" i="2"/>
  <c r="FH148" i="2"/>
  <c r="FI148" i="2"/>
  <c r="FJ148" i="2"/>
  <c r="FK148" i="2"/>
  <c r="FL148" i="2"/>
  <c r="FM148" i="2"/>
  <c r="FN148" i="2"/>
  <c r="FO148" i="2"/>
  <c r="FP148" i="2"/>
  <c r="FQ148" i="2"/>
  <c r="FR148" i="2"/>
  <c r="FS148" i="2"/>
  <c r="FT148" i="2"/>
  <c r="FU148" i="2"/>
  <c r="FV148" i="2"/>
  <c r="FW148" i="2"/>
  <c r="FX148" i="2"/>
  <c r="FY148" i="2"/>
  <c r="FZ148" i="2"/>
  <c r="GA148" i="2"/>
  <c r="GB148" i="2"/>
  <c r="GD148" i="2"/>
  <c r="GE148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EO149" i="2"/>
  <c r="EP149" i="2"/>
  <c r="EQ149" i="2"/>
  <c r="ER149" i="2"/>
  <c r="ES149" i="2"/>
  <c r="ET149" i="2"/>
  <c r="EU149" i="2"/>
  <c r="EV149" i="2"/>
  <c r="EW149" i="2"/>
  <c r="EX149" i="2"/>
  <c r="EY149" i="2"/>
  <c r="EZ149" i="2"/>
  <c r="FA149" i="2"/>
  <c r="FB149" i="2"/>
  <c r="FC149" i="2"/>
  <c r="FD149" i="2"/>
  <c r="FE149" i="2"/>
  <c r="FF149" i="2"/>
  <c r="FG149" i="2"/>
  <c r="FH149" i="2"/>
  <c r="FI149" i="2"/>
  <c r="FJ149" i="2"/>
  <c r="FK149" i="2"/>
  <c r="FL149" i="2"/>
  <c r="FM149" i="2"/>
  <c r="FN149" i="2"/>
  <c r="FO149" i="2"/>
  <c r="FP149" i="2"/>
  <c r="FQ149" i="2"/>
  <c r="FR149" i="2"/>
  <c r="FS149" i="2"/>
  <c r="FT149" i="2"/>
  <c r="FU149" i="2"/>
  <c r="FV149" i="2"/>
  <c r="FW149" i="2"/>
  <c r="FX149" i="2"/>
  <c r="FY149" i="2"/>
  <c r="FZ149" i="2"/>
  <c r="GA149" i="2"/>
  <c r="GB149" i="2"/>
  <c r="GD149" i="2"/>
  <c r="GE149" i="2"/>
  <c r="T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DG150" i="2"/>
  <c r="DH150" i="2"/>
  <c r="DI150" i="2"/>
  <c r="DJ150" i="2"/>
  <c r="DK150" i="2"/>
  <c r="DL150" i="2"/>
  <c r="DM150" i="2"/>
  <c r="DN150" i="2"/>
  <c r="DO150" i="2"/>
  <c r="DP150" i="2"/>
  <c r="DQ150" i="2"/>
  <c r="DR150" i="2"/>
  <c r="DS150" i="2"/>
  <c r="DT150" i="2"/>
  <c r="DU150" i="2"/>
  <c r="DV150" i="2"/>
  <c r="DW150" i="2"/>
  <c r="DX150" i="2"/>
  <c r="DY150" i="2"/>
  <c r="DZ150" i="2"/>
  <c r="EA150" i="2"/>
  <c r="EB150" i="2"/>
  <c r="EC150" i="2"/>
  <c r="ED150" i="2"/>
  <c r="EE150" i="2"/>
  <c r="EF150" i="2"/>
  <c r="EG150" i="2"/>
  <c r="EH150" i="2"/>
  <c r="EI150" i="2"/>
  <c r="EJ150" i="2"/>
  <c r="EK150" i="2"/>
  <c r="EL150" i="2"/>
  <c r="EM150" i="2"/>
  <c r="EN150" i="2"/>
  <c r="EO150" i="2"/>
  <c r="EP150" i="2"/>
  <c r="EQ150" i="2"/>
  <c r="ER150" i="2"/>
  <c r="ES150" i="2"/>
  <c r="ET150" i="2"/>
  <c r="EU150" i="2"/>
  <c r="EV150" i="2"/>
  <c r="EW150" i="2"/>
  <c r="EX150" i="2"/>
  <c r="EY150" i="2"/>
  <c r="EZ150" i="2"/>
  <c r="FA150" i="2"/>
  <c r="FB150" i="2"/>
  <c r="FC150" i="2"/>
  <c r="FD150" i="2"/>
  <c r="FE150" i="2"/>
  <c r="FF150" i="2"/>
  <c r="FG150" i="2"/>
  <c r="FH150" i="2"/>
  <c r="FI150" i="2"/>
  <c r="FJ150" i="2"/>
  <c r="FK150" i="2"/>
  <c r="FL150" i="2"/>
  <c r="FM150" i="2"/>
  <c r="FN150" i="2"/>
  <c r="FO150" i="2"/>
  <c r="FP150" i="2"/>
  <c r="FQ150" i="2"/>
  <c r="FR150" i="2"/>
  <c r="FS150" i="2"/>
  <c r="FT150" i="2"/>
  <c r="FU150" i="2"/>
  <c r="FV150" i="2"/>
  <c r="FW150" i="2"/>
  <c r="FX150" i="2"/>
  <c r="FY150" i="2"/>
  <c r="FZ150" i="2"/>
  <c r="GA150" i="2"/>
  <c r="GB150" i="2"/>
  <c r="T151" i="2"/>
  <c r="U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DA151" i="2"/>
  <c r="DB151" i="2"/>
  <c r="DC151" i="2"/>
  <c r="DD151" i="2"/>
  <c r="DE151" i="2"/>
  <c r="DF151" i="2"/>
  <c r="DG151" i="2"/>
  <c r="DH151" i="2"/>
  <c r="DI151" i="2"/>
  <c r="DJ151" i="2"/>
  <c r="DK151" i="2"/>
  <c r="DL151" i="2"/>
  <c r="DM151" i="2"/>
  <c r="DN151" i="2"/>
  <c r="DO151" i="2"/>
  <c r="DP151" i="2"/>
  <c r="DQ151" i="2"/>
  <c r="DR151" i="2"/>
  <c r="DS151" i="2"/>
  <c r="DT151" i="2"/>
  <c r="DU151" i="2"/>
  <c r="DV151" i="2"/>
  <c r="DW151" i="2"/>
  <c r="DX151" i="2"/>
  <c r="DY151" i="2"/>
  <c r="DZ151" i="2"/>
  <c r="EA151" i="2"/>
  <c r="EB151" i="2"/>
  <c r="EC151" i="2"/>
  <c r="ED151" i="2"/>
  <c r="EE151" i="2"/>
  <c r="EF151" i="2"/>
  <c r="EG151" i="2"/>
  <c r="EH151" i="2"/>
  <c r="EI151" i="2"/>
  <c r="EJ151" i="2"/>
  <c r="EK151" i="2"/>
  <c r="EL151" i="2"/>
  <c r="EM151" i="2"/>
  <c r="EN151" i="2"/>
  <c r="EO151" i="2"/>
  <c r="EP151" i="2"/>
  <c r="EQ151" i="2"/>
  <c r="ER151" i="2"/>
  <c r="ES151" i="2"/>
  <c r="ET151" i="2"/>
  <c r="EU151" i="2"/>
  <c r="EV151" i="2"/>
  <c r="EW151" i="2"/>
  <c r="EX151" i="2"/>
  <c r="EY151" i="2"/>
  <c r="EZ151" i="2"/>
  <c r="FA151" i="2"/>
  <c r="FB151" i="2"/>
  <c r="FC151" i="2"/>
  <c r="FD151" i="2"/>
  <c r="FE151" i="2"/>
  <c r="FF151" i="2"/>
  <c r="FG151" i="2"/>
  <c r="FH151" i="2"/>
  <c r="FI151" i="2"/>
  <c r="FJ151" i="2"/>
  <c r="FK151" i="2"/>
  <c r="FL151" i="2"/>
  <c r="FM151" i="2"/>
  <c r="FN151" i="2"/>
  <c r="FO151" i="2"/>
  <c r="FP151" i="2"/>
  <c r="FQ151" i="2"/>
  <c r="FR151" i="2"/>
  <c r="FS151" i="2"/>
  <c r="FT151" i="2"/>
  <c r="FU151" i="2"/>
  <c r="FV151" i="2"/>
  <c r="FW151" i="2"/>
  <c r="FX151" i="2"/>
  <c r="FY151" i="2"/>
  <c r="FZ151" i="2"/>
  <c r="GA151" i="2"/>
  <c r="GB151" i="2"/>
  <c r="GC151" i="2"/>
  <c r="GD151" i="2"/>
  <c r="GE151" i="2"/>
  <c r="T152" i="2"/>
  <c r="U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EO152" i="2"/>
  <c r="EP152" i="2"/>
  <c r="EQ152" i="2"/>
  <c r="ER152" i="2"/>
  <c r="ES152" i="2"/>
  <c r="ET152" i="2"/>
  <c r="EU152" i="2"/>
  <c r="EV152" i="2"/>
  <c r="EW152" i="2"/>
  <c r="EX152" i="2"/>
  <c r="EY152" i="2"/>
  <c r="EZ152" i="2"/>
  <c r="FA152" i="2"/>
  <c r="FB152" i="2"/>
  <c r="FC152" i="2"/>
  <c r="FD152" i="2"/>
  <c r="FE152" i="2"/>
  <c r="FF152" i="2"/>
  <c r="FG152" i="2"/>
  <c r="FH152" i="2"/>
  <c r="FI152" i="2"/>
  <c r="FJ152" i="2"/>
  <c r="FK152" i="2"/>
  <c r="FL152" i="2"/>
  <c r="FM152" i="2"/>
  <c r="FN152" i="2"/>
  <c r="FO152" i="2"/>
  <c r="FP152" i="2"/>
  <c r="FQ152" i="2"/>
  <c r="FR152" i="2"/>
  <c r="FS152" i="2"/>
  <c r="FT152" i="2"/>
  <c r="FU152" i="2"/>
  <c r="FV152" i="2"/>
  <c r="FW152" i="2"/>
  <c r="FX152" i="2"/>
  <c r="FY152" i="2"/>
  <c r="FZ152" i="2"/>
  <c r="GA152" i="2"/>
  <c r="GB152" i="2"/>
  <c r="GD152" i="2"/>
  <c r="GE152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DC153" i="2"/>
  <c r="DD153" i="2"/>
  <c r="DE153" i="2"/>
  <c r="DF153" i="2"/>
  <c r="DG153" i="2"/>
  <c r="DH153" i="2"/>
  <c r="DI153" i="2"/>
  <c r="DJ153" i="2"/>
  <c r="DK153" i="2"/>
  <c r="DL153" i="2"/>
  <c r="DM153" i="2"/>
  <c r="DN153" i="2"/>
  <c r="DO153" i="2"/>
  <c r="DP153" i="2"/>
  <c r="DQ153" i="2"/>
  <c r="DR153" i="2"/>
  <c r="DS153" i="2"/>
  <c r="DT153" i="2"/>
  <c r="DU153" i="2"/>
  <c r="DV153" i="2"/>
  <c r="DW153" i="2"/>
  <c r="DX153" i="2"/>
  <c r="DY153" i="2"/>
  <c r="DZ153" i="2"/>
  <c r="EA153" i="2"/>
  <c r="EB153" i="2"/>
  <c r="EC153" i="2"/>
  <c r="ED153" i="2"/>
  <c r="EE153" i="2"/>
  <c r="EF153" i="2"/>
  <c r="EG153" i="2"/>
  <c r="EH153" i="2"/>
  <c r="EI153" i="2"/>
  <c r="EJ153" i="2"/>
  <c r="EK153" i="2"/>
  <c r="EL153" i="2"/>
  <c r="EM153" i="2"/>
  <c r="EN153" i="2"/>
  <c r="EO153" i="2"/>
  <c r="EP153" i="2"/>
  <c r="EQ153" i="2"/>
  <c r="ER153" i="2"/>
  <c r="ES153" i="2"/>
  <c r="ET153" i="2"/>
  <c r="EU153" i="2"/>
  <c r="EV153" i="2"/>
  <c r="EW153" i="2"/>
  <c r="EX153" i="2"/>
  <c r="EY153" i="2"/>
  <c r="EZ153" i="2"/>
  <c r="FA153" i="2"/>
  <c r="FB153" i="2"/>
  <c r="FC153" i="2"/>
  <c r="FD153" i="2"/>
  <c r="FE153" i="2"/>
  <c r="FF153" i="2"/>
  <c r="FG153" i="2"/>
  <c r="FH153" i="2"/>
  <c r="FI153" i="2"/>
  <c r="FJ153" i="2"/>
  <c r="FK153" i="2"/>
  <c r="FL153" i="2"/>
  <c r="FM153" i="2"/>
  <c r="FN153" i="2"/>
  <c r="FO153" i="2"/>
  <c r="FP153" i="2"/>
  <c r="FQ153" i="2"/>
  <c r="FR153" i="2"/>
  <c r="FS153" i="2"/>
  <c r="FT153" i="2"/>
  <c r="FU153" i="2"/>
  <c r="FV153" i="2"/>
  <c r="FW153" i="2"/>
  <c r="FX153" i="2"/>
  <c r="FY153" i="2"/>
  <c r="FZ153" i="2"/>
  <c r="GA153" i="2"/>
  <c r="GB153" i="2"/>
  <c r="GD153" i="2"/>
  <c r="GE153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EE154" i="2"/>
  <c r="EF154" i="2"/>
  <c r="EG154" i="2"/>
  <c r="EH154" i="2"/>
  <c r="EI154" i="2"/>
  <c r="EJ154" i="2"/>
  <c r="EK154" i="2"/>
  <c r="EL154" i="2"/>
  <c r="EM154" i="2"/>
  <c r="EN154" i="2"/>
  <c r="EO154" i="2"/>
  <c r="EP154" i="2"/>
  <c r="EQ154" i="2"/>
  <c r="ER154" i="2"/>
  <c r="ES154" i="2"/>
  <c r="ET154" i="2"/>
  <c r="EU154" i="2"/>
  <c r="EV154" i="2"/>
  <c r="EW154" i="2"/>
  <c r="EX154" i="2"/>
  <c r="EY154" i="2"/>
  <c r="EZ154" i="2"/>
  <c r="FA154" i="2"/>
  <c r="FB154" i="2"/>
  <c r="FC154" i="2"/>
  <c r="FD154" i="2"/>
  <c r="FE154" i="2"/>
  <c r="FF154" i="2"/>
  <c r="FG154" i="2"/>
  <c r="FH154" i="2"/>
  <c r="FI154" i="2"/>
  <c r="FJ154" i="2"/>
  <c r="FK154" i="2"/>
  <c r="FL154" i="2"/>
  <c r="FM154" i="2"/>
  <c r="FN154" i="2"/>
  <c r="FO154" i="2"/>
  <c r="FP154" i="2"/>
  <c r="FQ154" i="2"/>
  <c r="FR154" i="2"/>
  <c r="FS154" i="2"/>
  <c r="FT154" i="2"/>
  <c r="FU154" i="2"/>
  <c r="FV154" i="2"/>
  <c r="FW154" i="2"/>
  <c r="FX154" i="2"/>
  <c r="FY154" i="2"/>
  <c r="FZ154" i="2"/>
  <c r="GA154" i="2"/>
  <c r="GB154" i="2"/>
  <c r="GD154" i="2"/>
  <c r="GE154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EE155" i="2"/>
  <c r="EF155" i="2"/>
  <c r="EG155" i="2"/>
  <c r="EH155" i="2"/>
  <c r="EI155" i="2"/>
  <c r="EJ155" i="2"/>
  <c r="EK155" i="2"/>
  <c r="EL155" i="2"/>
  <c r="EM155" i="2"/>
  <c r="EN155" i="2"/>
  <c r="EO155" i="2"/>
  <c r="EP155" i="2"/>
  <c r="EQ155" i="2"/>
  <c r="ER155" i="2"/>
  <c r="ES155" i="2"/>
  <c r="ET155" i="2"/>
  <c r="EU155" i="2"/>
  <c r="EV155" i="2"/>
  <c r="EW155" i="2"/>
  <c r="EX155" i="2"/>
  <c r="EY155" i="2"/>
  <c r="EZ155" i="2"/>
  <c r="FA155" i="2"/>
  <c r="FB155" i="2"/>
  <c r="FC155" i="2"/>
  <c r="FD155" i="2"/>
  <c r="FE155" i="2"/>
  <c r="FF155" i="2"/>
  <c r="FG155" i="2"/>
  <c r="FH155" i="2"/>
  <c r="FI155" i="2"/>
  <c r="FJ155" i="2"/>
  <c r="FK155" i="2"/>
  <c r="FL155" i="2"/>
  <c r="FM155" i="2"/>
  <c r="FN155" i="2"/>
  <c r="FO155" i="2"/>
  <c r="FP155" i="2"/>
  <c r="FQ155" i="2"/>
  <c r="FR155" i="2"/>
  <c r="FS155" i="2"/>
  <c r="FT155" i="2"/>
  <c r="FU155" i="2"/>
  <c r="FV155" i="2"/>
  <c r="FW155" i="2"/>
  <c r="FX155" i="2"/>
  <c r="FY155" i="2"/>
  <c r="FZ155" i="2"/>
  <c r="GA155" i="2"/>
  <c r="GB155" i="2"/>
  <c r="GD155" i="2"/>
  <c r="GE155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EE156" i="2"/>
  <c r="EF156" i="2"/>
  <c r="EG156" i="2"/>
  <c r="EH156" i="2"/>
  <c r="EI156" i="2"/>
  <c r="EJ156" i="2"/>
  <c r="EK156" i="2"/>
  <c r="EL156" i="2"/>
  <c r="EM156" i="2"/>
  <c r="EN156" i="2"/>
  <c r="EO156" i="2"/>
  <c r="EP156" i="2"/>
  <c r="EQ156" i="2"/>
  <c r="ER156" i="2"/>
  <c r="ES156" i="2"/>
  <c r="ET156" i="2"/>
  <c r="EU156" i="2"/>
  <c r="EV156" i="2"/>
  <c r="EW156" i="2"/>
  <c r="EX156" i="2"/>
  <c r="EY156" i="2"/>
  <c r="EZ156" i="2"/>
  <c r="FA156" i="2"/>
  <c r="FB156" i="2"/>
  <c r="FC156" i="2"/>
  <c r="FD156" i="2"/>
  <c r="FE156" i="2"/>
  <c r="FF156" i="2"/>
  <c r="FG156" i="2"/>
  <c r="FH156" i="2"/>
  <c r="FI156" i="2"/>
  <c r="FJ156" i="2"/>
  <c r="FK156" i="2"/>
  <c r="FL156" i="2"/>
  <c r="FM156" i="2"/>
  <c r="FN156" i="2"/>
  <c r="FO156" i="2"/>
  <c r="FP156" i="2"/>
  <c r="FQ156" i="2"/>
  <c r="FR156" i="2"/>
  <c r="FS156" i="2"/>
  <c r="FT156" i="2"/>
  <c r="FU156" i="2"/>
  <c r="FV156" i="2"/>
  <c r="FW156" i="2"/>
  <c r="FX156" i="2"/>
  <c r="FY156" i="2"/>
  <c r="FZ156" i="2"/>
  <c r="GA156" i="2"/>
  <c r="GB156" i="2"/>
  <c r="GD156" i="2"/>
  <c r="GE156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EZ157" i="2"/>
  <c r="FA157" i="2"/>
  <c r="FB157" i="2"/>
  <c r="FC157" i="2"/>
  <c r="FD157" i="2"/>
  <c r="FE157" i="2"/>
  <c r="FF157" i="2"/>
  <c r="FG157" i="2"/>
  <c r="FH157" i="2"/>
  <c r="FI157" i="2"/>
  <c r="FJ157" i="2"/>
  <c r="FK157" i="2"/>
  <c r="FL157" i="2"/>
  <c r="FM157" i="2"/>
  <c r="FN157" i="2"/>
  <c r="FO157" i="2"/>
  <c r="FP157" i="2"/>
  <c r="FQ157" i="2"/>
  <c r="FR157" i="2"/>
  <c r="FS157" i="2"/>
  <c r="FT157" i="2"/>
  <c r="FU157" i="2"/>
  <c r="FV157" i="2"/>
  <c r="FW157" i="2"/>
  <c r="FX157" i="2"/>
  <c r="FY157" i="2"/>
  <c r="FZ157" i="2"/>
  <c r="GA157" i="2"/>
  <c r="GB157" i="2"/>
  <c r="GD157" i="2"/>
  <c r="GE157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EZ158" i="2"/>
  <c r="FA158" i="2"/>
  <c r="FB158" i="2"/>
  <c r="FC158" i="2"/>
  <c r="FD158" i="2"/>
  <c r="FE158" i="2"/>
  <c r="FF158" i="2"/>
  <c r="FG158" i="2"/>
  <c r="FH158" i="2"/>
  <c r="FI158" i="2"/>
  <c r="FJ158" i="2"/>
  <c r="FK158" i="2"/>
  <c r="FL158" i="2"/>
  <c r="FM158" i="2"/>
  <c r="FN158" i="2"/>
  <c r="FO158" i="2"/>
  <c r="FP158" i="2"/>
  <c r="FQ158" i="2"/>
  <c r="FR158" i="2"/>
  <c r="FS158" i="2"/>
  <c r="FT158" i="2"/>
  <c r="FU158" i="2"/>
  <c r="FV158" i="2"/>
  <c r="FW158" i="2"/>
  <c r="FX158" i="2"/>
  <c r="FY158" i="2"/>
  <c r="FZ158" i="2"/>
  <c r="GA158" i="2"/>
  <c r="GB158" i="2"/>
  <c r="GD158" i="2"/>
  <c r="GE158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EZ159" i="2"/>
  <c r="FA159" i="2"/>
  <c r="FB159" i="2"/>
  <c r="FC159" i="2"/>
  <c r="FD159" i="2"/>
  <c r="FE159" i="2"/>
  <c r="FF159" i="2"/>
  <c r="FG159" i="2"/>
  <c r="FH159" i="2"/>
  <c r="FI159" i="2"/>
  <c r="FJ159" i="2"/>
  <c r="FK159" i="2"/>
  <c r="FL159" i="2"/>
  <c r="FM159" i="2"/>
  <c r="FN159" i="2"/>
  <c r="FO159" i="2"/>
  <c r="FP159" i="2"/>
  <c r="FQ159" i="2"/>
  <c r="FR159" i="2"/>
  <c r="FS159" i="2"/>
  <c r="FT159" i="2"/>
  <c r="FU159" i="2"/>
  <c r="FV159" i="2"/>
  <c r="FW159" i="2"/>
  <c r="FX159" i="2"/>
  <c r="FY159" i="2"/>
  <c r="FZ159" i="2"/>
  <c r="GA159" i="2"/>
  <c r="GB159" i="2"/>
  <c r="GD159" i="2"/>
  <c r="GE159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EZ160" i="2"/>
  <c r="FA160" i="2"/>
  <c r="FB160" i="2"/>
  <c r="FC160" i="2"/>
  <c r="FD160" i="2"/>
  <c r="FE160" i="2"/>
  <c r="FF160" i="2"/>
  <c r="FG160" i="2"/>
  <c r="FH160" i="2"/>
  <c r="FI160" i="2"/>
  <c r="FJ160" i="2"/>
  <c r="FK160" i="2"/>
  <c r="FL160" i="2"/>
  <c r="FM160" i="2"/>
  <c r="FN160" i="2"/>
  <c r="FO160" i="2"/>
  <c r="FP160" i="2"/>
  <c r="FQ160" i="2"/>
  <c r="FR160" i="2"/>
  <c r="FS160" i="2"/>
  <c r="FT160" i="2"/>
  <c r="FU160" i="2"/>
  <c r="FV160" i="2"/>
  <c r="FW160" i="2"/>
  <c r="FX160" i="2"/>
  <c r="FY160" i="2"/>
  <c r="FZ160" i="2"/>
  <c r="GA160" i="2"/>
  <c r="GB160" i="2"/>
  <c r="GD160" i="2"/>
  <c r="GE160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EZ161" i="2"/>
  <c r="FA161" i="2"/>
  <c r="FB161" i="2"/>
  <c r="FC161" i="2"/>
  <c r="FD161" i="2"/>
  <c r="FE161" i="2"/>
  <c r="FF161" i="2"/>
  <c r="FG161" i="2"/>
  <c r="FH161" i="2"/>
  <c r="FI161" i="2"/>
  <c r="FJ161" i="2"/>
  <c r="FK161" i="2"/>
  <c r="FL161" i="2"/>
  <c r="FM161" i="2"/>
  <c r="FN161" i="2"/>
  <c r="FO161" i="2"/>
  <c r="FP161" i="2"/>
  <c r="FQ161" i="2"/>
  <c r="FR161" i="2"/>
  <c r="FS161" i="2"/>
  <c r="FT161" i="2"/>
  <c r="FU161" i="2"/>
  <c r="FV161" i="2"/>
  <c r="FW161" i="2"/>
  <c r="FX161" i="2"/>
  <c r="FY161" i="2"/>
  <c r="FZ161" i="2"/>
  <c r="GA161" i="2"/>
  <c r="GB161" i="2"/>
  <c r="GD161" i="2"/>
  <c r="GE161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EZ162" i="2"/>
  <c r="FA162" i="2"/>
  <c r="FB162" i="2"/>
  <c r="FC162" i="2"/>
  <c r="FD162" i="2"/>
  <c r="FE162" i="2"/>
  <c r="FF162" i="2"/>
  <c r="FG162" i="2"/>
  <c r="FH162" i="2"/>
  <c r="FI162" i="2"/>
  <c r="FJ162" i="2"/>
  <c r="FK162" i="2"/>
  <c r="FL162" i="2"/>
  <c r="FM162" i="2"/>
  <c r="FN162" i="2"/>
  <c r="FO162" i="2"/>
  <c r="FP162" i="2"/>
  <c r="FQ162" i="2"/>
  <c r="FR162" i="2"/>
  <c r="FS162" i="2"/>
  <c r="FT162" i="2"/>
  <c r="FU162" i="2"/>
  <c r="FV162" i="2"/>
  <c r="FW162" i="2"/>
  <c r="FX162" i="2"/>
  <c r="FY162" i="2"/>
  <c r="FZ162" i="2"/>
  <c r="GA162" i="2"/>
  <c r="GB162" i="2"/>
  <c r="GD162" i="2"/>
  <c r="GE162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EZ163" i="2"/>
  <c r="FA163" i="2"/>
  <c r="FB163" i="2"/>
  <c r="FC163" i="2"/>
  <c r="FD163" i="2"/>
  <c r="FE163" i="2"/>
  <c r="FF163" i="2"/>
  <c r="FG163" i="2"/>
  <c r="FH163" i="2"/>
  <c r="FI163" i="2"/>
  <c r="FJ163" i="2"/>
  <c r="FK163" i="2"/>
  <c r="FL163" i="2"/>
  <c r="FM163" i="2"/>
  <c r="FN163" i="2"/>
  <c r="FO163" i="2"/>
  <c r="FP163" i="2"/>
  <c r="FQ163" i="2"/>
  <c r="FR163" i="2"/>
  <c r="FS163" i="2"/>
  <c r="FT163" i="2"/>
  <c r="FU163" i="2"/>
  <c r="FV163" i="2"/>
  <c r="FW163" i="2"/>
  <c r="FX163" i="2"/>
  <c r="FY163" i="2"/>
  <c r="FZ163" i="2"/>
  <c r="GA163" i="2"/>
  <c r="GB163" i="2"/>
  <c r="GD163" i="2"/>
  <c r="GE163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EZ164" i="2"/>
  <c r="FA164" i="2"/>
  <c r="FB164" i="2"/>
  <c r="FC164" i="2"/>
  <c r="FD164" i="2"/>
  <c r="FE164" i="2"/>
  <c r="FF164" i="2"/>
  <c r="FG164" i="2"/>
  <c r="FH164" i="2"/>
  <c r="FI164" i="2"/>
  <c r="FJ164" i="2"/>
  <c r="FK164" i="2"/>
  <c r="FL164" i="2"/>
  <c r="FM164" i="2"/>
  <c r="FN164" i="2"/>
  <c r="FO164" i="2"/>
  <c r="FP164" i="2"/>
  <c r="FQ164" i="2"/>
  <c r="FR164" i="2"/>
  <c r="FS164" i="2"/>
  <c r="FT164" i="2"/>
  <c r="FU164" i="2"/>
  <c r="FV164" i="2"/>
  <c r="FW164" i="2"/>
  <c r="FX164" i="2"/>
  <c r="FY164" i="2"/>
  <c r="FZ164" i="2"/>
  <c r="GA164" i="2"/>
  <c r="GB164" i="2"/>
  <c r="GD164" i="2"/>
  <c r="GE164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EZ165" i="2"/>
  <c r="FA165" i="2"/>
  <c r="FB165" i="2"/>
  <c r="FC165" i="2"/>
  <c r="FD165" i="2"/>
  <c r="FE165" i="2"/>
  <c r="FF165" i="2"/>
  <c r="FG165" i="2"/>
  <c r="FH165" i="2"/>
  <c r="FI165" i="2"/>
  <c r="FJ165" i="2"/>
  <c r="FK165" i="2"/>
  <c r="FL165" i="2"/>
  <c r="FM165" i="2"/>
  <c r="FN165" i="2"/>
  <c r="FO165" i="2"/>
  <c r="FP165" i="2"/>
  <c r="FQ165" i="2"/>
  <c r="FR165" i="2"/>
  <c r="FS165" i="2"/>
  <c r="FT165" i="2"/>
  <c r="FU165" i="2"/>
  <c r="FV165" i="2"/>
  <c r="FW165" i="2"/>
  <c r="FX165" i="2"/>
  <c r="FY165" i="2"/>
  <c r="FZ165" i="2"/>
  <c r="GA165" i="2"/>
  <c r="GB165" i="2"/>
  <c r="GD165" i="2"/>
  <c r="GE165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EZ166" i="2"/>
  <c r="FA166" i="2"/>
  <c r="FB166" i="2"/>
  <c r="FC166" i="2"/>
  <c r="FD166" i="2"/>
  <c r="FE166" i="2"/>
  <c r="FF166" i="2"/>
  <c r="FG166" i="2"/>
  <c r="FH166" i="2"/>
  <c r="FI166" i="2"/>
  <c r="FJ166" i="2"/>
  <c r="FK166" i="2"/>
  <c r="FL166" i="2"/>
  <c r="FM166" i="2"/>
  <c r="FN166" i="2"/>
  <c r="FO166" i="2"/>
  <c r="FP166" i="2"/>
  <c r="FQ166" i="2"/>
  <c r="FR166" i="2"/>
  <c r="FS166" i="2"/>
  <c r="FT166" i="2"/>
  <c r="FU166" i="2"/>
  <c r="FV166" i="2"/>
  <c r="FW166" i="2"/>
  <c r="FX166" i="2"/>
  <c r="FY166" i="2"/>
  <c r="FZ166" i="2"/>
  <c r="GA166" i="2"/>
  <c r="GB166" i="2"/>
  <c r="GD166" i="2"/>
  <c r="GE166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EZ167" i="2"/>
  <c r="FA167" i="2"/>
  <c r="FB167" i="2"/>
  <c r="FC167" i="2"/>
  <c r="FD167" i="2"/>
  <c r="FE167" i="2"/>
  <c r="FF167" i="2"/>
  <c r="FG167" i="2"/>
  <c r="FH167" i="2"/>
  <c r="FI167" i="2"/>
  <c r="FJ167" i="2"/>
  <c r="FK167" i="2"/>
  <c r="FL167" i="2"/>
  <c r="FM167" i="2"/>
  <c r="FN167" i="2"/>
  <c r="FO167" i="2"/>
  <c r="FP167" i="2"/>
  <c r="FQ167" i="2"/>
  <c r="FR167" i="2"/>
  <c r="FS167" i="2"/>
  <c r="FT167" i="2"/>
  <c r="FU167" i="2"/>
  <c r="FV167" i="2"/>
  <c r="FW167" i="2"/>
  <c r="FX167" i="2"/>
  <c r="FY167" i="2"/>
  <c r="FZ167" i="2"/>
  <c r="GA167" i="2"/>
  <c r="GB167" i="2"/>
  <c r="GD167" i="2"/>
  <c r="GE167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EZ168" i="2"/>
  <c r="FA168" i="2"/>
  <c r="FB168" i="2"/>
  <c r="FC168" i="2"/>
  <c r="FD168" i="2"/>
  <c r="FE168" i="2"/>
  <c r="FF168" i="2"/>
  <c r="FG168" i="2"/>
  <c r="FH168" i="2"/>
  <c r="FI168" i="2"/>
  <c r="FJ168" i="2"/>
  <c r="FK168" i="2"/>
  <c r="FL168" i="2"/>
  <c r="FM168" i="2"/>
  <c r="FN168" i="2"/>
  <c r="FO168" i="2"/>
  <c r="FP168" i="2"/>
  <c r="FQ168" i="2"/>
  <c r="FR168" i="2"/>
  <c r="FS168" i="2"/>
  <c r="FT168" i="2"/>
  <c r="FU168" i="2"/>
  <c r="FV168" i="2"/>
  <c r="FW168" i="2"/>
  <c r="FX168" i="2"/>
  <c r="FY168" i="2"/>
  <c r="FZ168" i="2"/>
  <c r="GA168" i="2"/>
  <c r="GB168" i="2"/>
  <c r="GD168" i="2"/>
  <c r="GE168" i="2"/>
  <c r="I174" i="2"/>
  <c r="I175" i="2"/>
  <c r="I176" i="2"/>
  <c r="I177" i="2"/>
  <c r="I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Y179" i="2"/>
  <c r="CZ179" i="2"/>
  <c r="DA179" i="2"/>
  <c r="DB179" i="2"/>
  <c r="DC179" i="2"/>
  <c r="DD179" i="2"/>
  <c r="DE179" i="2"/>
  <c r="DF179" i="2"/>
  <c r="DG179" i="2"/>
  <c r="DH179" i="2"/>
  <c r="DI179" i="2"/>
  <c r="DJ179" i="2"/>
  <c r="DK179" i="2"/>
  <c r="DL179" i="2"/>
  <c r="DM179" i="2"/>
  <c r="DN179" i="2"/>
  <c r="DO179" i="2"/>
  <c r="DP179" i="2"/>
  <c r="DQ179" i="2"/>
  <c r="DR179" i="2"/>
  <c r="DS179" i="2"/>
  <c r="DT179" i="2"/>
  <c r="DU179" i="2"/>
  <c r="DV179" i="2"/>
  <c r="DW179" i="2"/>
  <c r="DX179" i="2"/>
  <c r="DY179" i="2"/>
  <c r="DZ179" i="2"/>
  <c r="EA179" i="2"/>
  <c r="EB179" i="2"/>
  <c r="EC179" i="2"/>
  <c r="ED179" i="2"/>
  <c r="EE179" i="2"/>
  <c r="EF179" i="2"/>
  <c r="EG179" i="2"/>
  <c r="EH179" i="2"/>
  <c r="EI179" i="2"/>
  <c r="EJ179" i="2"/>
  <c r="EK179" i="2"/>
  <c r="EL179" i="2"/>
  <c r="EM179" i="2"/>
  <c r="EN179" i="2"/>
  <c r="EO179" i="2"/>
  <c r="EP179" i="2"/>
  <c r="EQ179" i="2"/>
  <c r="ER179" i="2"/>
  <c r="ES179" i="2"/>
  <c r="ET179" i="2"/>
  <c r="EU179" i="2"/>
  <c r="EV179" i="2"/>
  <c r="EW179" i="2"/>
  <c r="EX179" i="2"/>
  <c r="EY179" i="2"/>
  <c r="EZ179" i="2"/>
  <c r="FA179" i="2"/>
  <c r="FB179" i="2"/>
  <c r="FC179" i="2"/>
  <c r="FD179" i="2"/>
  <c r="FE179" i="2"/>
  <c r="FF179" i="2"/>
  <c r="FG179" i="2"/>
  <c r="FH179" i="2"/>
  <c r="FI179" i="2"/>
  <c r="FJ179" i="2"/>
  <c r="FK179" i="2"/>
  <c r="FL179" i="2"/>
  <c r="FM179" i="2"/>
  <c r="FN179" i="2"/>
  <c r="FO179" i="2"/>
  <c r="FP179" i="2"/>
  <c r="FQ179" i="2"/>
  <c r="FR179" i="2"/>
  <c r="FS179" i="2"/>
  <c r="FT179" i="2"/>
  <c r="FU179" i="2"/>
  <c r="FV179" i="2"/>
  <c r="FW179" i="2"/>
  <c r="FX179" i="2"/>
  <c r="FY179" i="2"/>
  <c r="FZ179" i="2"/>
  <c r="GA179" i="2"/>
  <c r="GB179" i="2"/>
  <c r="GD179" i="2"/>
  <c r="GE179" i="2"/>
  <c r="I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EG180" i="2"/>
  <c r="EH180" i="2"/>
  <c r="EI180" i="2"/>
  <c r="EJ180" i="2"/>
  <c r="EK180" i="2"/>
  <c r="EL180" i="2"/>
  <c r="EM180" i="2"/>
  <c r="EN180" i="2"/>
  <c r="EO180" i="2"/>
  <c r="EP180" i="2"/>
  <c r="EQ180" i="2"/>
  <c r="ER180" i="2"/>
  <c r="ES180" i="2"/>
  <c r="ET180" i="2"/>
  <c r="EU180" i="2"/>
  <c r="EV180" i="2"/>
  <c r="EW180" i="2"/>
  <c r="EX180" i="2"/>
  <c r="EY180" i="2"/>
  <c r="EZ180" i="2"/>
  <c r="FA180" i="2"/>
  <c r="FB180" i="2"/>
  <c r="FC180" i="2"/>
  <c r="FD180" i="2"/>
  <c r="FE180" i="2"/>
  <c r="FF180" i="2"/>
  <c r="FG180" i="2"/>
  <c r="FH180" i="2"/>
  <c r="FI180" i="2"/>
  <c r="FJ180" i="2"/>
  <c r="FK180" i="2"/>
  <c r="FL180" i="2"/>
  <c r="FM180" i="2"/>
  <c r="FN180" i="2"/>
  <c r="FO180" i="2"/>
  <c r="FP180" i="2"/>
  <c r="FQ180" i="2"/>
  <c r="FR180" i="2"/>
  <c r="FS180" i="2"/>
  <c r="FT180" i="2"/>
  <c r="FU180" i="2"/>
  <c r="FV180" i="2"/>
  <c r="FW180" i="2"/>
  <c r="FX180" i="2"/>
  <c r="FY180" i="2"/>
  <c r="FZ180" i="2"/>
  <c r="GA180" i="2"/>
  <c r="GB180" i="2"/>
  <c r="GD180" i="2"/>
  <c r="GE180" i="2"/>
  <c r="I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Y181" i="2"/>
  <c r="CZ181" i="2"/>
  <c r="DA181" i="2"/>
  <c r="DB181" i="2"/>
  <c r="DC181" i="2"/>
  <c r="DD181" i="2"/>
  <c r="DE181" i="2"/>
  <c r="DF181" i="2"/>
  <c r="DG181" i="2"/>
  <c r="DH181" i="2"/>
  <c r="DI181" i="2"/>
  <c r="DJ181" i="2"/>
  <c r="DK181" i="2"/>
  <c r="DL181" i="2"/>
  <c r="DM181" i="2"/>
  <c r="DN181" i="2"/>
  <c r="DO181" i="2"/>
  <c r="DP181" i="2"/>
  <c r="DQ181" i="2"/>
  <c r="DR181" i="2"/>
  <c r="DS181" i="2"/>
  <c r="DT181" i="2"/>
  <c r="DU181" i="2"/>
  <c r="DV181" i="2"/>
  <c r="DW181" i="2"/>
  <c r="DX181" i="2"/>
  <c r="DY181" i="2"/>
  <c r="DZ181" i="2"/>
  <c r="EA181" i="2"/>
  <c r="EB181" i="2"/>
  <c r="EC181" i="2"/>
  <c r="ED181" i="2"/>
  <c r="EE181" i="2"/>
  <c r="EF181" i="2"/>
  <c r="EG181" i="2"/>
  <c r="EH181" i="2"/>
  <c r="EI181" i="2"/>
  <c r="EJ181" i="2"/>
  <c r="EK181" i="2"/>
  <c r="EL181" i="2"/>
  <c r="EM181" i="2"/>
  <c r="EN181" i="2"/>
  <c r="EO181" i="2"/>
  <c r="EP181" i="2"/>
  <c r="EQ181" i="2"/>
  <c r="ER181" i="2"/>
  <c r="ES181" i="2"/>
  <c r="ET181" i="2"/>
  <c r="EU181" i="2"/>
  <c r="EV181" i="2"/>
  <c r="EW181" i="2"/>
  <c r="EX181" i="2"/>
  <c r="EY181" i="2"/>
  <c r="EZ181" i="2"/>
  <c r="FA181" i="2"/>
  <c r="FB181" i="2"/>
  <c r="FC181" i="2"/>
  <c r="FD181" i="2"/>
  <c r="FE181" i="2"/>
  <c r="FF181" i="2"/>
  <c r="FG181" i="2"/>
  <c r="FH181" i="2"/>
  <c r="FI181" i="2"/>
  <c r="FJ181" i="2"/>
  <c r="FK181" i="2"/>
  <c r="FL181" i="2"/>
  <c r="FM181" i="2"/>
  <c r="FN181" i="2"/>
  <c r="FO181" i="2"/>
  <c r="FP181" i="2"/>
  <c r="FQ181" i="2"/>
  <c r="FR181" i="2"/>
  <c r="FS181" i="2"/>
  <c r="FT181" i="2"/>
  <c r="FU181" i="2"/>
  <c r="FV181" i="2"/>
  <c r="FW181" i="2"/>
  <c r="FX181" i="2"/>
  <c r="FY181" i="2"/>
  <c r="FZ181" i="2"/>
  <c r="GA181" i="2"/>
  <c r="GB181" i="2"/>
  <c r="GD181" i="2"/>
  <c r="GE181" i="2"/>
  <c r="I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EG182" i="2"/>
  <c r="EH182" i="2"/>
  <c r="EI182" i="2"/>
  <c r="EJ182" i="2"/>
  <c r="EK182" i="2"/>
  <c r="EL182" i="2"/>
  <c r="EM182" i="2"/>
  <c r="EN182" i="2"/>
  <c r="EO182" i="2"/>
  <c r="EP182" i="2"/>
  <c r="EQ182" i="2"/>
  <c r="ER182" i="2"/>
  <c r="ES182" i="2"/>
  <c r="ET182" i="2"/>
  <c r="EU182" i="2"/>
  <c r="EV182" i="2"/>
  <c r="EW182" i="2"/>
  <c r="EX182" i="2"/>
  <c r="EY182" i="2"/>
  <c r="EZ182" i="2"/>
  <c r="FA182" i="2"/>
  <c r="FB182" i="2"/>
  <c r="FC182" i="2"/>
  <c r="FD182" i="2"/>
  <c r="FE182" i="2"/>
  <c r="FF182" i="2"/>
  <c r="FG182" i="2"/>
  <c r="FH182" i="2"/>
  <c r="FI182" i="2"/>
  <c r="FJ182" i="2"/>
  <c r="FK182" i="2"/>
  <c r="FL182" i="2"/>
  <c r="FM182" i="2"/>
  <c r="FN182" i="2"/>
  <c r="FO182" i="2"/>
  <c r="FP182" i="2"/>
  <c r="FQ182" i="2"/>
  <c r="FR182" i="2"/>
  <c r="FS182" i="2"/>
  <c r="FT182" i="2"/>
  <c r="FU182" i="2"/>
  <c r="FV182" i="2"/>
  <c r="FW182" i="2"/>
  <c r="FX182" i="2"/>
  <c r="FY182" i="2"/>
  <c r="FZ182" i="2"/>
  <c r="GA182" i="2"/>
  <c r="GB182" i="2"/>
  <c r="GD183" i="2"/>
  <c r="GE183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Y184" i="2"/>
  <c r="CZ184" i="2"/>
  <c r="DA184" i="2"/>
  <c r="DB184" i="2"/>
  <c r="DC184" i="2"/>
  <c r="DD184" i="2"/>
  <c r="DE184" i="2"/>
  <c r="DF184" i="2"/>
  <c r="DG184" i="2"/>
  <c r="DH184" i="2"/>
  <c r="DI184" i="2"/>
  <c r="DJ184" i="2"/>
  <c r="DK184" i="2"/>
  <c r="DL184" i="2"/>
  <c r="DM184" i="2"/>
  <c r="DN184" i="2"/>
  <c r="DO184" i="2"/>
  <c r="DP184" i="2"/>
  <c r="DQ184" i="2"/>
  <c r="DR184" i="2"/>
  <c r="DS184" i="2"/>
  <c r="DT184" i="2"/>
  <c r="DU184" i="2"/>
  <c r="DV184" i="2"/>
  <c r="DW184" i="2"/>
  <c r="DX184" i="2"/>
  <c r="DY184" i="2"/>
  <c r="DZ184" i="2"/>
  <c r="EA184" i="2"/>
  <c r="EB184" i="2"/>
  <c r="EC184" i="2"/>
  <c r="ED184" i="2"/>
  <c r="EE184" i="2"/>
  <c r="EF184" i="2"/>
  <c r="EG184" i="2"/>
  <c r="EH184" i="2"/>
  <c r="EI184" i="2"/>
  <c r="EJ184" i="2"/>
  <c r="EK184" i="2"/>
  <c r="EL184" i="2"/>
  <c r="EM184" i="2"/>
  <c r="EN184" i="2"/>
  <c r="EO184" i="2"/>
  <c r="EP184" i="2"/>
  <c r="EQ184" i="2"/>
  <c r="ER184" i="2"/>
  <c r="ES184" i="2"/>
  <c r="ET184" i="2"/>
  <c r="EU184" i="2"/>
  <c r="EV184" i="2"/>
  <c r="EW184" i="2"/>
  <c r="EX184" i="2"/>
  <c r="EY184" i="2"/>
  <c r="EZ184" i="2"/>
  <c r="FA184" i="2"/>
  <c r="FB184" i="2"/>
  <c r="FC184" i="2"/>
  <c r="FD184" i="2"/>
  <c r="FE184" i="2"/>
  <c r="FF184" i="2"/>
  <c r="FG184" i="2"/>
  <c r="FH184" i="2"/>
  <c r="FI184" i="2"/>
  <c r="FJ184" i="2"/>
  <c r="FK184" i="2"/>
  <c r="FL184" i="2"/>
  <c r="FM184" i="2"/>
  <c r="FN184" i="2"/>
  <c r="FO184" i="2"/>
  <c r="FP184" i="2"/>
  <c r="FQ184" i="2"/>
  <c r="FR184" i="2"/>
  <c r="FS184" i="2"/>
  <c r="FT184" i="2"/>
  <c r="FU184" i="2"/>
  <c r="FV184" i="2"/>
  <c r="FW184" i="2"/>
  <c r="FX184" i="2"/>
  <c r="FY184" i="2"/>
  <c r="FZ184" i="2"/>
  <c r="GA184" i="2"/>
  <c r="GB184" i="2"/>
  <c r="I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CY185" i="2"/>
  <c r="CZ185" i="2"/>
  <c r="DA185" i="2"/>
  <c r="DB185" i="2"/>
  <c r="DC185" i="2"/>
  <c r="DD185" i="2"/>
  <c r="DE185" i="2"/>
  <c r="DF185" i="2"/>
  <c r="DG185" i="2"/>
  <c r="DH185" i="2"/>
  <c r="DI185" i="2"/>
  <c r="DJ185" i="2"/>
  <c r="DK185" i="2"/>
  <c r="DL185" i="2"/>
  <c r="DM185" i="2"/>
  <c r="DN185" i="2"/>
  <c r="DO185" i="2"/>
  <c r="DP185" i="2"/>
  <c r="DQ185" i="2"/>
  <c r="DR185" i="2"/>
  <c r="DS185" i="2"/>
  <c r="DT185" i="2"/>
  <c r="DU185" i="2"/>
  <c r="DV185" i="2"/>
  <c r="DW185" i="2"/>
  <c r="DX185" i="2"/>
  <c r="DY185" i="2"/>
  <c r="DZ185" i="2"/>
  <c r="EA185" i="2"/>
  <c r="EB185" i="2"/>
  <c r="EC185" i="2"/>
  <c r="ED185" i="2"/>
  <c r="EE185" i="2"/>
  <c r="EF185" i="2"/>
  <c r="EG185" i="2"/>
  <c r="EH185" i="2"/>
  <c r="EI185" i="2"/>
  <c r="EJ185" i="2"/>
  <c r="EK185" i="2"/>
  <c r="EL185" i="2"/>
  <c r="EM185" i="2"/>
  <c r="EN185" i="2"/>
  <c r="EO185" i="2"/>
  <c r="EP185" i="2"/>
  <c r="EQ185" i="2"/>
  <c r="ER185" i="2"/>
  <c r="ES185" i="2"/>
  <c r="ET185" i="2"/>
  <c r="EU185" i="2"/>
  <c r="EV185" i="2"/>
  <c r="EW185" i="2"/>
  <c r="EX185" i="2"/>
  <c r="EY185" i="2"/>
  <c r="EZ185" i="2"/>
  <c r="FA185" i="2"/>
  <c r="FB185" i="2"/>
  <c r="FC185" i="2"/>
  <c r="FD185" i="2"/>
  <c r="FE185" i="2"/>
  <c r="FF185" i="2"/>
  <c r="FG185" i="2"/>
  <c r="FH185" i="2"/>
  <c r="FI185" i="2"/>
  <c r="FJ185" i="2"/>
  <c r="FK185" i="2"/>
  <c r="FL185" i="2"/>
  <c r="FM185" i="2"/>
  <c r="FN185" i="2"/>
  <c r="FO185" i="2"/>
  <c r="FP185" i="2"/>
  <c r="FQ185" i="2"/>
  <c r="FR185" i="2"/>
  <c r="FS185" i="2"/>
  <c r="FT185" i="2"/>
  <c r="FU185" i="2"/>
  <c r="FV185" i="2"/>
  <c r="FW185" i="2"/>
  <c r="FX185" i="2"/>
  <c r="FY185" i="2"/>
  <c r="FZ185" i="2"/>
  <c r="GA185" i="2"/>
  <c r="GB185" i="2"/>
  <c r="GD185" i="2"/>
  <c r="GE185" i="2"/>
  <c r="I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Y186" i="2"/>
  <c r="CZ186" i="2"/>
  <c r="DA186" i="2"/>
  <c r="DB186" i="2"/>
  <c r="DC186" i="2"/>
  <c r="DD186" i="2"/>
  <c r="DE186" i="2"/>
  <c r="DF186" i="2"/>
  <c r="DG186" i="2"/>
  <c r="DH186" i="2"/>
  <c r="DI186" i="2"/>
  <c r="DJ186" i="2"/>
  <c r="DK186" i="2"/>
  <c r="DL186" i="2"/>
  <c r="DM186" i="2"/>
  <c r="DN186" i="2"/>
  <c r="DO186" i="2"/>
  <c r="DP186" i="2"/>
  <c r="DQ186" i="2"/>
  <c r="DR186" i="2"/>
  <c r="DS186" i="2"/>
  <c r="DT186" i="2"/>
  <c r="DU186" i="2"/>
  <c r="DV186" i="2"/>
  <c r="DW186" i="2"/>
  <c r="DX186" i="2"/>
  <c r="DY186" i="2"/>
  <c r="DZ186" i="2"/>
  <c r="EA186" i="2"/>
  <c r="EB186" i="2"/>
  <c r="EC186" i="2"/>
  <c r="ED186" i="2"/>
  <c r="EE186" i="2"/>
  <c r="EF186" i="2"/>
  <c r="EG186" i="2"/>
  <c r="EH186" i="2"/>
  <c r="EI186" i="2"/>
  <c r="EJ186" i="2"/>
  <c r="EK186" i="2"/>
  <c r="EL186" i="2"/>
  <c r="EM186" i="2"/>
  <c r="EN186" i="2"/>
  <c r="EO186" i="2"/>
  <c r="EP186" i="2"/>
  <c r="EQ186" i="2"/>
  <c r="ER186" i="2"/>
  <c r="ES186" i="2"/>
  <c r="ET186" i="2"/>
  <c r="EU186" i="2"/>
  <c r="EV186" i="2"/>
  <c r="EW186" i="2"/>
  <c r="EX186" i="2"/>
  <c r="EY186" i="2"/>
  <c r="EZ186" i="2"/>
  <c r="FA186" i="2"/>
  <c r="FB186" i="2"/>
  <c r="FC186" i="2"/>
  <c r="FD186" i="2"/>
  <c r="FE186" i="2"/>
  <c r="FF186" i="2"/>
  <c r="FG186" i="2"/>
  <c r="FH186" i="2"/>
  <c r="FI186" i="2"/>
  <c r="FJ186" i="2"/>
  <c r="FK186" i="2"/>
  <c r="FL186" i="2"/>
  <c r="FM186" i="2"/>
  <c r="FN186" i="2"/>
  <c r="FO186" i="2"/>
  <c r="FP186" i="2"/>
  <c r="FQ186" i="2"/>
  <c r="FR186" i="2"/>
  <c r="FS186" i="2"/>
  <c r="FT186" i="2"/>
  <c r="FU186" i="2"/>
  <c r="FV186" i="2"/>
  <c r="FW186" i="2"/>
  <c r="FX186" i="2"/>
  <c r="FY186" i="2"/>
  <c r="FZ186" i="2"/>
  <c r="GA186" i="2"/>
  <c r="GB186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Y187" i="2"/>
  <c r="CZ187" i="2"/>
  <c r="DA187" i="2"/>
  <c r="DB187" i="2"/>
  <c r="DC187" i="2"/>
  <c r="DD187" i="2"/>
  <c r="DE187" i="2"/>
  <c r="DF187" i="2"/>
  <c r="DG187" i="2"/>
  <c r="DH187" i="2"/>
  <c r="DI187" i="2"/>
  <c r="DJ187" i="2"/>
  <c r="DK187" i="2"/>
  <c r="DL187" i="2"/>
  <c r="DM187" i="2"/>
  <c r="DN187" i="2"/>
  <c r="DO187" i="2"/>
  <c r="DP187" i="2"/>
  <c r="DQ187" i="2"/>
  <c r="DR187" i="2"/>
  <c r="DS187" i="2"/>
  <c r="DT187" i="2"/>
  <c r="DU187" i="2"/>
  <c r="DV187" i="2"/>
  <c r="DW187" i="2"/>
  <c r="DX187" i="2"/>
  <c r="DY187" i="2"/>
  <c r="DZ187" i="2"/>
  <c r="EA187" i="2"/>
  <c r="EB187" i="2"/>
  <c r="EC187" i="2"/>
  <c r="ED187" i="2"/>
  <c r="EE187" i="2"/>
  <c r="EF187" i="2"/>
  <c r="EG187" i="2"/>
  <c r="EH187" i="2"/>
  <c r="EI187" i="2"/>
  <c r="EJ187" i="2"/>
  <c r="EK187" i="2"/>
  <c r="EL187" i="2"/>
  <c r="EM187" i="2"/>
  <c r="EN187" i="2"/>
  <c r="EO187" i="2"/>
  <c r="EP187" i="2"/>
  <c r="EQ187" i="2"/>
  <c r="ER187" i="2"/>
  <c r="ES187" i="2"/>
  <c r="ET187" i="2"/>
  <c r="EU187" i="2"/>
  <c r="EV187" i="2"/>
  <c r="EW187" i="2"/>
  <c r="EX187" i="2"/>
  <c r="EY187" i="2"/>
  <c r="EZ187" i="2"/>
  <c r="FA187" i="2"/>
  <c r="FB187" i="2"/>
  <c r="FC187" i="2"/>
  <c r="FD187" i="2"/>
  <c r="FE187" i="2"/>
  <c r="FF187" i="2"/>
  <c r="FG187" i="2"/>
  <c r="FH187" i="2"/>
  <c r="FI187" i="2"/>
  <c r="FJ187" i="2"/>
  <c r="FK187" i="2"/>
  <c r="FL187" i="2"/>
  <c r="FM187" i="2"/>
  <c r="FN187" i="2"/>
  <c r="FO187" i="2"/>
  <c r="FP187" i="2"/>
  <c r="FQ187" i="2"/>
  <c r="FR187" i="2"/>
  <c r="FS187" i="2"/>
  <c r="FT187" i="2"/>
  <c r="FU187" i="2"/>
  <c r="FV187" i="2"/>
  <c r="FW187" i="2"/>
  <c r="FX187" i="2"/>
  <c r="FY187" i="2"/>
  <c r="FZ187" i="2"/>
  <c r="GA187" i="2"/>
  <c r="GB187" i="2"/>
  <c r="GD187" i="2"/>
  <c r="GE187" i="2"/>
  <c r="I188" i="2"/>
  <c r="GD188" i="2"/>
  <c r="GE188" i="2"/>
  <c r="GD189" i="2"/>
  <c r="GE189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Y190" i="2"/>
  <c r="CZ190" i="2"/>
  <c r="DA190" i="2"/>
  <c r="DB190" i="2"/>
  <c r="DC190" i="2"/>
  <c r="DD190" i="2"/>
  <c r="DE190" i="2"/>
  <c r="DF190" i="2"/>
  <c r="DG190" i="2"/>
  <c r="DH190" i="2"/>
  <c r="DI190" i="2"/>
  <c r="DJ190" i="2"/>
  <c r="DK190" i="2"/>
  <c r="DL190" i="2"/>
  <c r="DM190" i="2"/>
  <c r="DN190" i="2"/>
  <c r="DO190" i="2"/>
  <c r="DP190" i="2"/>
  <c r="DQ190" i="2"/>
  <c r="DR190" i="2"/>
  <c r="DS190" i="2"/>
  <c r="DT190" i="2"/>
  <c r="DU190" i="2"/>
  <c r="DV190" i="2"/>
  <c r="DW190" i="2"/>
  <c r="DX190" i="2"/>
  <c r="DY190" i="2"/>
  <c r="DZ190" i="2"/>
  <c r="EA190" i="2"/>
  <c r="EB190" i="2"/>
  <c r="EC190" i="2"/>
  <c r="ED190" i="2"/>
  <c r="EE190" i="2"/>
  <c r="EF190" i="2"/>
  <c r="EG190" i="2"/>
  <c r="EH190" i="2"/>
  <c r="EI190" i="2"/>
  <c r="EJ190" i="2"/>
  <c r="EK190" i="2"/>
  <c r="EL190" i="2"/>
  <c r="EM190" i="2"/>
  <c r="EN190" i="2"/>
  <c r="EO190" i="2"/>
  <c r="EP190" i="2"/>
  <c r="EQ190" i="2"/>
  <c r="ER190" i="2"/>
  <c r="ES190" i="2"/>
  <c r="ET190" i="2"/>
  <c r="EU190" i="2"/>
  <c r="EV190" i="2"/>
  <c r="EW190" i="2"/>
  <c r="EX190" i="2"/>
  <c r="EY190" i="2"/>
  <c r="EZ190" i="2"/>
  <c r="FA190" i="2"/>
  <c r="FB190" i="2"/>
  <c r="FC190" i="2"/>
  <c r="FD190" i="2"/>
  <c r="FE190" i="2"/>
  <c r="FF190" i="2"/>
  <c r="FG190" i="2"/>
  <c r="FH190" i="2"/>
  <c r="FI190" i="2"/>
  <c r="FJ190" i="2"/>
  <c r="FK190" i="2"/>
  <c r="FL190" i="2"/>
  <c r="FM190" i="2"/>
  <c r="FN190" i="2"/>
  <c r="FO190" i="2"/>
  <c r="FP190" i="2"/>
  <c r="FQ190" i="2"/>
  <c r="FR190" i="2"/>
  <c r="FS190" i="2"/>
  <c r="FT190" i="2"/>
  <c r="FU190" i="2"/>
  <c r="FV190" i="2"/>
  <c r="FW190" i="2"/>
  <c r="FX190" i="2"/>
  <c r="FY190" i="2"/>
  <c r="FZ190" i="2"/>
  <c r="GA190" i="2"/>
  <c r="GB190" i="2"/>
  <c r="GD190" i="2"/>
  <c r="GE190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Y191" i="2"/>
  <c r="CZ191" i="2"/>
  <c r="DA191" i="2"/>
  <c r="DB191" i="2"/>
  <c r="DC191" i="2"/>
  <c r="DD191" i="2"/>
  <c r="DE191" i="2"/>
  <c r="DF191" i="2"/>
  <c r="DG191" i="2"/>
  <c r="DH191" i="2"/>
  <c r="DI191" i="2"/>
  <c r="DJ191" i="2"/>
  <c r="DK191" i="2"/>
  <c r="DL191" i="2"/>
  <c r="DM191" i="2"/>
  <c r="DN191" i="2"/>
  <c r="DO191" i="2"/>
  <c r="DP191" i="2"/>
  <c r="DQ191" i="2"/>
  <c r="DR191" i="2"/>
  <c r="DS191" i="2"/>
  <c r="DT191" i="2"/>
  <c r="DU191" i="2"/>
  <c r="DV191" i="2"/>
  <c r="DW191" i="2"/>
  <c r="DX191" i="2"/>
  <c r="DY191" i="2"/>
  <c r="DZ191" i="2"/>
  <c r="EA191" i="2"/>
  <c r="EB191" i="2"/>
  <c r="EC191" i="2"/>
  <c r="ED191" i="2"/>
  <c r="EE191" i="2"/>
  <c r="EF191" i="2"/>
  <c r="EG191" i="2"/>
  <c r="EH191" i="2"/>
  <c r="EI191" i="2"/>
  <c r="EJ191" i="2"/>
  <c r="EK191" i="2"/>
  <c r="EL191" i="2"/>
  <c r="EM191" i="2"/>
  <c r="EN191" i="2"/>
  <c r="EO191" i="2"/>
  <c r="EP191" i="2"/>
  <c r="EQ191" i="2"/>
  <c r="ER191" i="2"/>
  <c r="ES191" i="2"/>
  <c r="ET191" i="2"/>
  <c r="EU191" i="2"/>
  <c r="EV191" i="2"/>
  <c r="EW191" i="2"/>
  <c r="EX191" i="2"/>
  <c r="EY191" i="2"/>
  <c r="EZ191" i="2"/>
  <c r="FA191" i="2"/>
  <c r="FB191" i="2"/>
  <c r="FC191" i="2"/>
  <c r="FD191" i="2"/>
  <c r="FE191" i="2"/>
  <c r="FF191" i="2"/>
  <c r="FG191" i="2"/>
  <c r="FH191" i="2"/>
  <c r="FI191" i="2"/>
  <c r="FJ191" i="2"/>
  <c r="FK191" i="2"/>
  <c r="FL191" i="2"/>
  <c r="FM191" i="2"/>
  <c r="FN191" i="2"/>
  <c r="FO191" i="2"/>
  <c r="FP191" i="2"/>
  <c r="FQ191" i="2"/>
  <c r="FR191" i="2"/>
  <c r="FS191" i="2"/>
  <c r="FT191" i="2"/>
  <c r="FU191" i="2"/>
  <c r="FV191" i="2"/>
  <c r="FW191" i="2"/>
  <c r="FX191" i="2"/>
  <c r="FY191" i="2"/>
  <c r="FZ191" i="2"/>
  <c r="GA191" i="2"/>
  <c r="GB191" i="2"/>
  <c r="GD192" i="2"/>
  <c r="GE192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Y193" i="2"/>
  <c r="CZ193" i="2"/>
  <c r="DA193" i="2"/>
  <c r="DB193" i="2"/>
  <c r="DC193" i="2"/>
  <c r="DD193" i="2"/>
  <c r="DE193" i="2"/>
  <c r="DF193" i="2"/>
  <c r="DG193" i="2"/>
  <c r="DH193" i="2"/>
  <c r="DI193" i="2"/>
  <c r="DJ193" i="2"/>
  <c r="DK193" i="2"/>
  <c r="DL193" i="2"/>
  <c r="DM193" i="2"/>
  <c r="DN193" i="2"/>
  <c r="DO193" i="2"/>
  <c r="DP193" i="2"/>
  <c r="DQ193" i="2"/>
  <c r="DR193" i="2"/>
  <c r="DS193" i="2"/>
  <c r="DT193" i="2"/>
  <c r="DU193" i="2"/>
  <c r="DV193" i="2"/>
  <c r="DW193" i="2"/>
  <c r="DX193" i="2"/>
  <c r="DY193" i="2"/>
  <c r="DZ193" i="2"/>
  <c r="EA193" i="2"/>
  <c r="EB193" i="2"/>
  <c r="EC193" i="2"/>
  <c r="ED193" i="2"/>
  <c r="EE193" i="2"/>
  <c r="EF193" i="2"/>
  <c r="EG193" i="2"/>
  <c r="EH193" i="2"/>
  <c r="EI193" i="2"/>
  <c r="EJ193" i="2"/>
  <c r="EK193" i="2"/>
  <c r="EL193" i="2"/>
  <c r="EM193" i="2"/>
  <c r="EN193" i="2"/>
  <c r="EO193" i="2"/>
  <c r="EP193" i="2"/>
  <c r="EQ193" i="2"/>
  <c r="ER193" i="2"/>
  <c r="ES193" i="2"/>
  <c r="ET193" i="2"/>
  <c r="EU193" i="2"/>
  <c r="EV193" i="2"/>
  <c r="EW193" i="2"/>
  <c r="EX193" i="2"/>
  <c r="EY193" i="2"/>
  <c r="EZ193" i="2"/>
  <c r="FA193" i="2"/>
  <c r="FB193" i="2"/>
  <c r="FC193" i="2"/>
  <c r="FD193" i="2"/>
  <c r="FE193" i="2"/>
  <c r="FF193" i="2"/>
  <c r="FG193" i="2"/>
  <c r="FH193" i="2"/>
  <c r="FI193" i="2"/>
  <c r="FJ193" i="2"/>
  <c r="FK193" i="2"/>
  <c r="FL193" i="2"/>
  <c r="FM193" i="2"/>
  <c r="FN193" i="2"/>
  <c r="FO193" i="2"/>
  <c r="FP193" i="2"/>
  <c r="FQ193" i="2"/>
  <c r="FR193" i="2"/>
  <c r="FS193" i="2"/>
  <c r="FT193" i="2"/>
  <c r="FU193" i="2"/>
  <c r="FV193" i="2"/>
  <c r="FW193" i="2"/>
  <c r="FX193" i="2"/>
  <c r="FY193" i="2"/>
  <c r="FZ193" i="2"/>
  <c r="GA193" i="2"/>
  <c r="GB193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Y194" i="2"/>
  <c r="CZ194" i="2"/>
  <c r="DA194" i="2"/>
  <c r="DB194" i="2"/>
  <c r="DC194" i="2"/>
  <c r="DD194" i="2"/>
  <c r="DE194" i="2"/>
  <c r="DF194" i="2"/>
  <c r="DG194" i="2"/>
  <c r="DH194" i="2"/>
  <c r="DI194" i="2"/>
  <c r="DJ194" i="2"/>
  <c r="DK194" i="2"/>
  <c r="DL194" i="2"/>
  <c r="DM194" i="2"/>
  <c r="DN194" i="2"/>
  <c r="DO194" i="2"/>
  <c r="DP194" i="2"/>
  <c r="DQ194" i="2"/>
  <c r="DR194" i="2"/>
  <c r="DS194" i="2"/>
  <c r="DT194" i="2"/>
  <c r="DU194" i="2"/>
  <c r="DV194" i="2"/>
  <c r="DW194" i="2"/>
  <c r="DX194" i="2"/>
  <c r="DY194" i="2"/>
  <c r="DZ194" i="2"/>
  <c r="EA194" i="2"/>
  <c r="EB194" i="2"/>
  <c r="EC194" i="2"/>
  <c r="ED194" i="2"/>
  <c r="EE194" i="2"/>
  <c r="EF194" i="2"/>
  <c r="EG194" i="2"/>
  <c r="EH194" i="2"/>
  <c r="EI194" i="2"/>
  <c r="EJ194" i="2"/>
  <c r="EK194" i="2"/>
  <c r="EL194" i="2"/>
  <c r="EM194" i="2"/>
  <c r="EN194" i="2"/>
  <c r="EO194" i="2"/>
  <c r="EP194" i="2"/>
  <c r="EQ194" i="2"/>
  <c r="ER194" i="2"/>
  <c r="ES194" i="2"/>
  <c r="ET194" i="2"/>
  <c r="EU194" i="2"/>
  <c r="EV194" i="2"/>
  <c r="EW194" i="2"/>
  <c r="EX194" i="2"/>
  <c r="EY194" i="2"/>
  <c r="EZ194" i="2"/>
  <c r="FA194" i="2"/>
  <c r="FB194" i="2"/>
  <c r="FC194" i="2"/>
  <c r="FD194" i="2"/>
  <c r="FE194" i="2"/>
  <c r="FF194" i="2"/>
  <c r="FG194" i="2"/>
  <c r="FH194" i="2"/>
  <c r="FI194" i="2"/>
  <c r="FJ194" i="2"/>
  <c r="FK194" i="2"/>
  <c r="FL194" i="2"/>
  <c r="FM194" i="2"/>
  <c r="FN194" i="2"/>
  <c r="FO194" i="2"/>
  <c r="FP194" i="2"/>
  <c r="FQ194" i="2"/>
  <c r="FR194" i="2"/>
  <c r="FS194" i="2"/>
  <c r="FT194" i="2"/>
  <c r="FU194" i="2"/>
  <c r="FV194" i="2"/>
  <c r="FW194" i="2"/>
  <c r="FX194" i="2"/>
  <c r="FY194" i="2"/>
  <c r="FZ194" i="2"/>
  <c r="GA194" i="2"/>
  <c r="GB194" i="2"/>
  <c r="GD194" i="2"/>
  <c r="GE194" i="2"/>
  <c r="I198" i="2"/>
  <c r="J198" i="2"/>
  <c r="I199" i="2"/>
  <c r="J199" i="2"/>
  <c r="I200" i="2"/>
  <c r="J200" i="2"/>
  <c r="I201" i="2"/>
  <c r="I202" i="2"/>
  <c r="J202" i="2"/>
  <c r="I203" i="2"/>
  <c r="J203" i="2"/>
  <c r="J204" i="2"/>
  <c r="U1" i="1"/>
  <c r="Q2" i="1"/>
  <c r="U2" i="1"/>
  <c r="W2" i="1"/>
  <c r="AD2" i="1"/>
  <c r="U3" i="1"/>
  <c r="U4" i="1"/>
  <c r="EO5" i="1"/>
  <c r="EP5" i="1"/>
  <c r="AH6" i="1"/>
  <c r="AA8" i="1"/>
  <c r="AC8" i="1"/>
  <c r="AD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O8" i="1"/>
  <c r="EP8" i="1"/>
  <c r="F9" i="1"/>
  <c r="U9" i="1"/>
  <c r="AA9" i="1"/>
  <c r="AD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O9" i="1"/>
  <c r="EP9" i="1"/>
  <c r="U10" i="1"/>
  <c r="AA10" i="1"/>
  <c r="AC10" i="1"/>
  <c r="AD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O10" i="1"/>
  <c r="EP10" i="1"/>
  <c r="U11" i="1"/>
  <c r="AA11" i="1"/>
  <c r="AD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O11" i="1"/>
  <c r="EP11" i="1"/>
  <c r="AA12" i="1"/>
  <c r="AD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O12" i="1"/>
  <c r="EP12" i="1"/>
  <c r="S13" i="1"/>
  <c r="AA13" i="1"/>
  <c r="AD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O13" i="1"/>
  <c r="EP13" i="1"/>
  <c r="U14" i="1"/>
  <c r="AA14" i="1"/>
  <c r="AC14" i="1"/>
  <c r="AD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O14" i="1"/>
  <c r="EP14" i="1"/>
  <c r="U15" i="1"/>
  <c r="AA15" i="1"/>
  <c r="AD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O15" i="1"/>
  <c r="EP15" i="1"/>
  <c r="AA16" i="1"/>
  <c r="AD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O16" i="1"/>
  <c r="EP16" i="1"/>
  <c r="U17" i="1"/>
  <c r="AA17" i="1"/>
  <c r="AD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O17" i="1"/>
  <c r="EP17" i="1"/>
  <c r="U18" i="1"/>
  <c r="AA18" i="1"/>
  <c r="AC18" i="1"/>
  <c r="AD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O18" i="1"/>
  <c r="EP18" i="1"/>
  <c r="U19" i="1"/>
  <c r="AA19" i="1"/>
  <c r="AD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O19" i="1"/>
  <c r="EP19" i="1"/>
  <c r="U20" i="1"/>
  <c r="AA20" i="1"/>
  <c r="AD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O20" i="1"/>
  <c r="EP20" i="1"/>
  <c r="U21" i="1"/>
  <c r="AA21" i="1"/>
  <c r="AD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O21" i="1"/>
  <c r="EP21" i="1"/>
  <c r="U22" i="1"/>
  <c r="AA22" i="1"/>
  <c r="AD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O22" i="1"/>
  <c r="EP22" i="1"/>
  <c r="U23" i="1"/>
  <c r="AA23" i="1"/>
  <c r="AD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O23" i="1"/>
  <c r="EP23" i="1"/>
  <c r="U24" i="1"/>
  <c r="AA24" i="1"/>
  <c r="AD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O24" i="1"/>
  <c r="EP24" i="1"/>
  <c r="U25" i="1"/>
  <c r="AA25" i="1"/>
  <c r="AD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O25" i="1"/>
  <c r="EP25" i="1"/>
  <c r="AA26" i="1"/>
  <c r="AD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O26" i="1"/>
  <c r="EP26" i="1"/>
  <c r="U27" i="1"/>
  <c r="AA27" i="1"/>
  <c r="AD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O27" i="1"/>
  <c r="EP27" i="1"/>
  <c r="U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U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U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U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U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U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U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U35" i="1"/>
  <c r="AA35" i="1"/>
  <c r="AC35" i="1"/>
  <c r="AD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O35" i="1"/>
  <c r="EP35" i="1"/>
  <c r="U36" i="1"/>
  <c r="AA36" i="1"/>
  <c r="AD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O36" i="1"/>
  <c r="EP36" i="1"/>
  <c r="U37" i="1"/>
  <c r="AA37" i="1"/>
  <c r="AD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O37" i="1"/>
  <c r="EP37" i="1"/>
  <c r="U38" i="1"/>
  <c r="AA38" i="1"/>
  <c r="AC38" i="1"/>
  <c r="AD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O38" i="1"/>
  <c r="EP38" i="1"/>
  <c r="U39" i="1"/>
  <c r="AA39" i="1"/>
  <c r="AC39" i="1"/>
  <c r="AD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O39" i="1"/>
  <c r="EP39" i="1"/>
  <c r="AA40" i="1"/>
  <c r="AC40" i="1"/>
  <c r="AD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O40" i="1"/>
  <c r="EP40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O41" i="1"/>
  <c r="EP41" i="1"/>
  <c r="U42" i="1"/>
  <c r="AA42" i="1"/>
  <c r="AC42" i="1"/>
  <c r="AD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O42" i="1"/>
  <c r="EP42" i="1"/>
  <c r="U43" i="1"/>
  <c r="AA43" i="1"/>
  <c r="AC43" i="1"/>
  <c r="AD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O43" i="1"/>
  <c r="EP43" i="1"/>
  <c r="AA44" i="1"/>
  <c r="AD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O44" i="1"/>
  <c r="EP44" i="1"/>
  <c r="U45" i="1"/>
  <c r="AA45" i="1"/>
  <c r="AD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O45" i="1"/>
  <c r="EP45" i="1"/>
  <c r="U46" i="1"/>
  <c r="AA46" i="1"/>
  <c r="AC46" i="1"/>
  <c r="AD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O46" i="1"/>
  <c r="EP46" i="1"/>
  <c r="U47" i="1"/>
  <c r="AA47" i="1"/>
  <c r="AC47" i="1"/>
  <c r="AD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O47" i="1"/>
  <c r="EP47" i="1"/>
  <c r="U48" i="1"/>
  <c r="AA48" i="1"/>
  <c r="AC48" i="1"/>
  <c r="AD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O48" i="1"/>
  <c r="EP48" i="1"/>
  <c r="U49" i="1"/>
  <c r="AA49" i="1"/>
  <c r="AC49" i="1"/>
  <c r="AD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O49" i="1"/>
  <c r="EP49" i="1"/>
  <c r="U50" i="1"/>
  <c r="AA50" i="1"/>
  <c r="AC50" i="1"/>
  <c r="AD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O50" i="1"/>
  <c r="EP50" i="1"/>
  <c r="U51" i="1"/>
  <c r="AA51" i="1"/>
  <c r="AC51" i="1"/>
  <c r="AD51" i="1"/>
  <c r="AI51" i="1"/>
  <c r="AK51" i="1"/>
  <c r="AL51" i="1"/>
  <c r="AM51" i="1"/>
  <c r="AO51" i="1"/>
  <c r="AP51" i="1"/>
  <c r="AQ51" i="1"/>
  <c r="AS51" i="1"/>
  <c r="AT51" i="1"/>
  <c r="AU51" i="1"/>
  <c r="AW51" i="1"/>
  <c r="AX51" i="1"/>
  <c r="AY51" i="1"/>
  <c r="BA51" i="1"/>
  <c r="BB51" i="1"/>
  <c r="BC51" i="1"/>
  <c r="BE51" i="1"/>
  <c r="BF51" i="1"/>
  <c r="BG51" i="1"/>
  <c r="BI51" i="1"/>
  <c r="BJ51" i="1"/>
  <c r="BK51" i="1"/>
  <c r="BM51" i="1"/>
  <c r="BN51" i="1"/>
  <c r="BO51" i="1"/>
  <c r="BQ51" i="1"/>
  <c r="BR51" i="1"/>
  <c r="BS51" i="1"/>
  <c r="BU51" i="1"/>
  <c r="BV51" i="1"/>
  <c r="BW51" i="1"/>
  <c r="BY51" i="1"/>
  <c r="BZ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O51" i="1"/>
  <c r="EP51" i="1"/>
  <c r="U52" i="1"/>
  <c r="AA52" i="1"/>
  <c r="AC52" i="1"/>
  <c r="AD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O52" i="1"/>
  <c r="EP52" i="1"/>
  <c r="U53" i="1"/>
  <c r="AA53" i="1"/>
  <c r="AC53" i="1"/>
  <c r="AD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O53" i="1"/>
  <c r="EP53" i="1"/>
  <c r="U54" i="1"/>
  <c r="AJ54" i="1"/>
  <c r="AK54" i="1"/>
  <c r="AL54" i="1"/>
  <c r="AN54" i="1"/>
  <c r="AO54" i="1"/>
  <c r="AP54" i="1"/>
  <c r="AR54" i="1"/>
  <c r="AS54" i="1"/>
  <c r="AT54" i="1"/>
  <c r="AV54" i="1"/>
  <c r="AW54" i="1"/>
  <c r="AX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U55" i="1"/>
  <c r="AA55" i="1"/>
  <c r="AC55" i="1"/>
  <c r="AD55" i="1"/>
  <c r="AJ55" i="1"/>
  <c r="AK55" i="1"/>
  <c r="AL55" i="1"/>
  <c r="AN55" i="1"/>
  <c r="AO55" i="1"/>
  <c r="AP55" i="1"/>
  <c r="AR55" i="1"/>
  <c r="AS55" i="1"/>
  <c r="AT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O55" i="1"/>
  <c r="EP55" i="1"/>
  <c r="U56" i="1"/>
  <c r="AA56" i="1"/>
  <c r="AC56" i="1"/>
  <c r="AD56" i="1"/>
  <c r="AJ56" i="1"/>
  <c r="AK56" i="1"/>
  <c r="AL56" i="1"/>
  <c r="AN56" i="1"/>
  <c r="AO56" i="1"/>
  <c r="AP56" i="1"/>
  <c r="AR56" i="1"/>
  <c r="AS56" i="1"/>
  <c r="AT56" i="1"/>
  <c r="AV56" i="1"/>
  <c r="AW56" i="1"/>
  <c r="AX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O56" i="1"/>
  <c r="EP56" i="1"/>
  <c r="U57" i="1"/>
  <c r="AA57" i="1"/>
  <c r="AD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O57" i="1"/>
  <c r="EP57" i="1"/>
  <c r="U58" i="1"/>
  <c r="AA58" i="1"/>
  <c r="AC58" i="1"/>
  <c r="AD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O58" i="1"/>
  <c r="EP58" i="1"/>
  <c r="U59" i="1"/>
  <c r="AA59" i="1"/>
  <c r="AC59" i="1"/>
  <c r="AD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O59" i="1"/>
  <c r="EP59" i="1"/>
  <c r="AA60" i="1"/>
  <c r="AD60" i="1"/>
  <c r="AI60" i="1"/>
  <c r="EO60" i="1"/>
  <c r="EP60" i="1"/>
  <c r="AA61" i="1"/>
  <c r="AD61" i="1"/>
  <c r="AI61" i="1"/>
  <c r="AJ61" i="1"/>
  <c r="AK61" i="1"/>
  <c r="AL61" i="1"/>
  <c r="AM61" i="1"/>
  <c r="EO61" i="1"/>
  <c r="EP61" i="1"/>
  <c r="AA62" i="1"/>
  <c r="AD62" i="1"/>
  <c r="EO62" i="1"/>
  <c r="EP62" i="1"/>
  <c r="U63" i="1"/>
  <c r="AA63" i="1"/>
  <c r="AC63" i="1"/>
  <c r="AD63" i="1"/>
  <c r="AI63" i="1"/>
  <c r="EO63" i="1"/>
  <c r="EP63" i="1"/>
  <c r="U64" i="1"/>
  <c r="AA64" i="1"/>
  <c r="AD64" i="1"/>
  <c r="AI64" i="1"/>
  <c r="EO64" i="1"/>
  <c r="EP64" i="1"/>
  <c r="U65" i="1"/>
  <c r="AA65" i="1"/>
  <c r="AD65" i="1"/>
  <c r="AI65" i="1"/>
  <c r="EO65" i="1"/>
  <c r="EP65" i="1"/>
  <c r="U66" i="1"/>
  <c r="AA66" i="1"/>
  <c r="AD66" i="1"/>
  <c r="AI66" i="1"/>
  <c r="EO66" i="1"/>
  <c r="EP66" i="1"/>
  <c r="U67" i="1"/>
  <c r="AA67" i="1"/>
  <c r="AC67" i="1"/>
  <c r="AD67" i="1"/>
  <c r="AI67" i="1"/>
  <c r="EO67" i="1"/>
  <c r="EP67" i="1"/>
  <c r="U68" i="1"/>
  <c r="AA68" i="1"/>
  <c r="AC68" i="1"/>
  <c r="AD68" i="1"/>
  <c r="AI68" i="1"/>
  <c r="EO68" i="1"/>
  <c r="EP68" i="1"/>
  <c r="U69" i="1"/>
  <c r="AA69" i="1"/>
  <c r="AD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EO69" i="1"/>
  <c r="EP69" i="1"/>
  <c r="U70" i="1"/>
  <c r="AA70" i="1"/>
  <c r="AD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EO70" i="1"/>
  <c r="EP70" i="1"/>
  <c r="U71" i="1"/>
  <c r="AA71" i="1"/>
  <c r="AD71" i="1"/>
  <c r="AI71" i="1"/>
  <c r="EO71" i="1"/>
  <c r="EP71" i="1"/>
  <c r="U72" i="1"/>
  <c r="AA72" i="1"/>
  <c r="AD72" i="1"/>
  <c r="AI72" i="1"/>
  <c r="AJ72" i="1"/>
  <c r="AK72" i="1"/>
  <c r="AL72" i="1"/>
  <c r="EO72" i="1"/>
  <c r="EP72" i="1"/>
  <c r="U73" i="1"/>
  <c r="AA73" i="1"/>
  <c r="AD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EO73" i="1"/>
  <c r="EP73" i="1"/>
  <c r="U74" i="1"/>
  <c r="AA74" i="1"/>
  <c r="AD74" i="1"/>
  <c r="AI74" i="1"/>
  <c r="AJ74" i="1"/>
  <c r="AK74" i="1"/>
  <c r="AL74" i="1"/>
  <c r="AM74" i="1"/>
  <c r="AN74" i="1"/>
  <c r="AO74" i="1"/>
  <c r="AP74" i="1"/>
  <c r="AQ74" i="1"/>
  <c r="AR74" i="1"/>
  <c r="AS74" i="1"/>
  <c r="EO74" i="1"/>
  <c r="EP74" i="1"/>
  <c r="U75" i="1"/>
  <c r="AI75" i="1"/>
  <c r="AI76" i="1"/>
  <c r="U77" i="1"/>
  <c r="AA77" i="1"/>
  <c r="AD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EO77" i="1"/>
  <c r="EP77" i="1"/>
  <c r="U78" i="1"/>
  <c r="AA78" i="1"/>
  <c r="AD78" i="1"/>
  <c r="AI78" i="1"/>
  <c r="AJ78" i="1"/>
  <c r="AK78" i="1"/>
  <c r="AL78" i="1"/>
  <c r="AM78" i="1"/>
  <c r="EO78" i="1"/>
  <c r="EP78" i="1"/>
  <c r="U79" i="1"/>
  <c r="AA79" i="1"/>
  <c r="AD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O79" i="1"/>
  <c r="EP79" i="1"/>
  <c r="U80" i="1"/>
  <c r="AA80" i="1"/>
  <c r="AD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O80" i="1"/>
  <c r="EP80" i="1"/>
  <c r="U81" i="1"/>
  <c r="AA81" i="1"/>
  <c r="AD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O81" i="1"/>
  <c r="EP81" i="1"/>
  <c r="U82" i="1"/>
  <c r="AA82" i="1"/>
  <c r="AD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O82" i="1"/>
  <c r="EP82" i="1"/>
  <c r="S83" i="1"/>
  <c r="U83" i="1"/>
  <c r="AA83" i="1"/>
  <c r="AD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O83" i="1"/>
  <c r="EP83" i="1"/>
  <c r="U84" i="1"/>
  <c r="AA84" i="1"/>
  <c r="AD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O84" i="1"/>
  <c r="EP84" i="1"/>
  <c r="S85" i="1"/>
  <c r="U85" i="1"/>
  <c r="AA85" i="1"/>
  <c r="AD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O85" i="1"/>
  <c r="EP85" i="1"/>
  <c r="U86" i="1"/>
  <c r="AA86" i="1"/>
  <c r="AD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O86" i="1"/>
  <c r="EP86" i="1"/>
  <c r="S87" i="1"/>
  <c r="U87" i="1"/>
  <c r="AA87" i="1"/>
  <c r="AD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O87" i="1"/>
  <c r="EP87" i="1"/>
  <c r="U88" i="1"/>
  <c r="AA88" i="1"/>
  <c r="AC88" i="1"/>
  <c r="AD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O88" i="1"/>
  <c r="EP88" i="1"/>
  <c r="U89" i="1"/>
  <c r="AA89" i="1"/>
  <c r="AC89" i="1"/>
  <c r="AD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O89" i="1"/>
  <c r="EP89" i="1"/>
  <c r="U90" i="1"/>
  <c r="AA90" i="1"/>
  <c r="AD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O90" i="1"/>
  <c r="EP90" i="1"/>
  <c r="U91" i="1"/>
  <c r="AA91" i="1"/>
  <c r="AC91" i="1"/>
  <c r="AD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O91" i="1"/>
  <c r="EP91" i="1"/>
  <c r="U92" i="1"/>
  <c r="AA92" i="1"/>
  <c r="AC92" i="1"/>
  <c r="AD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O92" i="1"/>
  <c r="EP92" i="1"/>
  <c r="U93" i="1"/>
  <c r="AA93" i="1"/>
  <c r="AD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O93" i="1"/>
  <c r="EP93" i="1"/>
  <c r="U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O94" i="1"/>
  <c r="EP94" i="1"/>
  <c r="U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O95" i="1"/>
  <c r="EP95" i="1"/>
  <c r="U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O96" i="1"/>
  <c r="EP96" i="1"/>
  <c r="U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O97" i="1"/>
  <c r="EP97" i="1"/>
  <c r="U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O98" i="1"/>
  <c r="EP98" i="1"/>
  <c r="U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O99" i="1"/>
  <c r="EP99" i="1"/>
  <c r="U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O100" i="1"/>
  <c r="EP100" i="1"/>
  <c r="U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O101" i="1"/>
  <c r="EP101" i="1"/>
  <c r="U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O102" i="1"/>
  <c r="EP102" i="1"/>
  <c r="U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O103" i="1"/>
  <c r="EP103" i="1"/>
  <c r="U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O104" i="1"/>
  <c r="EP104" i="1"/>
  <c r="U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O105" i="1"/>
  <c r="EP105" i="1"/>
  <c r="U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O106" i="1"/>
  <c r="EP106" i="1"/>
  <c r="U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O107" i="1"/>
  <c r="EP107" i="1"/>
  <c r="U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O108" i="1"/>
  <c r="EP108" i="1"/>
  <c r="U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O109" i="1"/>
  <c r="EP109" i="1"/>
  <c r="U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O110" i="1"/>
  <c r="EP110" i="1"/>
  <c r="U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O111" i="1"/>
  <c r="EP111" i="1"/>
  <c r="U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O112" i="1"/>
  <c r="EP112" i="1"/>
  <c r="U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O113" i="1"/>
  <c r="EP113" i="1"/>
  <c r="U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O114" i="1"/>
  <c r="EP114" i="1"/>
  <c r="U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O115" i="1"/>
  <c r="EP115" i="1"/>
  <c r="U116" i="1"/>
  <c r="AA116" i="1"/>
  <c r="AD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O116" i="1"/>
  <c r="EP116" i="1"/>
  <c r="U117" i="1"/>
  <c r="AA117" i="1"/>
  <c r="AD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O117" i="1"/>
  <c r="EP117" i="1"/>
  <c r="U118" i="1"/>
  <c r="AA118" i="1"/>
  <c r="AD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O118" i="1"/>
  <c r="EP118" i="1"/>
  <c r="U119" i="1"/>
  <c r="AA119" i="1"/>
  <c r="AD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O119" i="1"/>
  <c r="EP119" i="1"/>
  <c r="U120" i="1"/>
  <c r="AA120" i="1"/>
  <c r="AD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O120" i="1"/>
  <c r="EP120" i="1"/>
  <c r="U121" i="1"/>
  <c r="AA121" i="1"/>
  <c r="AD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O121" i="1"/>
  <c r="EP121" i="1"/>
  <c r="U122" i="1"/>
  <c r="AA122" i="1"/>
  <c r="AD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O122" i="1"/>
  <c r="EP122" i="1"/>
  <c r="U123" i="1"/>
  <c r="AA123" i="1"/>
  <c r="AD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O123" i="1"/>
  <c r="EP123" i="1"/>
  <c r="U124" i="1"/>
  <c r="Z124" i="1"/>
  <c r="AA124" i="1"/>
  <c r="AC124" i="1"/>
  <c r="AD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O124" i="1"/>
  <c r="EP124" i="1"/>
  <c r="U125" i="1"/>
  <c r="Z125" i="1"/>
  <c r="AA125" i="1"/>
  <c r="AC125" i="1"/>
  <c r="AD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O125" i="1"/>
  <c r="EP125" i="1"/>
  <c r="U126" i="1"/>
  <c r="Z126" i="1"/>
  <c r="AA126" i="1"/>
  <c r="AC126" i="1"/>
  <c r="AD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O126" i="1"/>
  <c r="EP126" i="1"/>
  <c r="U127" i="1"/>
  <c r="Z127" i="1"/>
  <c r="AA127" i="1"/>
  <c r="AC127" i="1"/>
  <c r="AD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O127" i="1"/>
  <c r="EP127" i="1"/>
  <c r="U128" i="1"/>
  <c r="Z128" i="1"/>
  <c r="AA128" i="1"/>
  <c r="AC128" i="1"/>
  <c r="AD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O128" i="1"/>
  <c r="EP128" i="1"/>
  <c r="U129" i="1"/>
  <c r="Z129" i="1"/>
  <c r="AA129" i="1"/>
  <c r="AC129" i="1"/>
  <c r="AD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O129" i="1"/>
  <c r="EP129" i="1"/>
  <c r="U130" i="1"/>
  <c r="Z130" i="1"/>
  <c r="AA130" i="1"/>
  <c r="AC130" i="1"/>
  <c r="AD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O130" i="1"/>
  <c r="EP130" i="1"/>
  <c r="U131" i="1"/>
  <c r="Z131" i="1"/>
  <c r="AA131" i="1"/>
  <c r="AC131" i="1"/>
  <c r="AD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O131" i="1"/>
  <c r="EP131" i="1"/>
  <c r="U132" i="1"/>
  <c r="Z132" i="1"/>
  <c r="AA132" i="1"/>
  <c r="AC132" i="1"/>
  <c r="AD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O132" i="1"/>
  <c r="EP132" i="1"/>
  <c r="U133" i="1"/>
  <c r="Z133" i="1"/>
  <c r="AA133" i="1"/>
  <c r="AC133" i="1"/>
  <c r="AD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O133" i="1"/>
  <c r="EP133" i="1"/>
  <c r="U134" i="1"/>
  <c r="AA134" i="1"/>
  <c r="AD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O134" i="1"/>
  <c r="EP134" i="1"/>
  <c r="U135" i="1"/>
  <c r="AA135" i="1"/>
  <c r="AC135" i="1"/>
  <c r="AD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O135" i="1"/>
  <c r="EP135" i="1"/>
  <c r="U136" i="1"/>
  <c r="AA136" i="1"/>
  <c r="AC136" i="1"/>
  <c r="AD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O136" i="1"/>
  <c r="EP136" i="1"/>
  <c r="U137" i="1"/>
  <c r="AA137" i="1"/>
  <c r="AC137" i="1"/>
  <c r="AD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O137" i="1"/>
  <c r="EP137" i="1"/>
  <c r="U138" i="1"/>
  <c r="AA138" i="1"/>
  <c r="AC138" i="1"/>
  <c r="AD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O138" i="1"/>
  <c r="EP138" i="1"/>
  <c r="U139" i="1"/>
  <c r="AA139" i="1"/>
  <c r="AC139" i="1"/>
  <c r="AD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O139" i="1"/>
  <c r="EP139" i="1"/>
  <c r="U140" i="1"/>
  <c r="AA140" i="1"/>
  <c r="AC140" i="1"/>
  <c r="AD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O140" i="1"/>
  <c r="EP140" i="1"/>
  <c r="U141" i="1"/>
  <c r="AA141" i="1"/>
  <c r="AC141" i="1"/>
  <c r="AD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O141" i="1"/>
  <c r="EP141" i="1"/>
  <c r="U142" i="1"/>
  <c r="AA142" i="1"/>
  <c r="AD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O142" i="1"/>
  <c r="EP142" i="1"/>
  <c r="U143" i="1"/>
  <c r="AA143" i="1"/>
  <c r="AD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O143" i="1"/>
  <c r="EP143" i="1"/>
  <c r="U144" i="1"/>
  <c r="AA144" i="1"/>
  <c r="AD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O144" i="1"/>
  <c r="EP144" i="1"/>
  <c r="U145" i="1"/>
  <c r="AA145" i="1"/>
  <c r="AD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O145" i="1"/>
  <c r="EP145" i="1"/>
  <c r="U146" i="1"/>
  <c r="AA146" i="1"/>
  <c r="AD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O146" i="1"/>
  <c r="EP146" i="1"/>
  <c r="U147" i="1"/>
  <c r="AA147" i="1"/>
  <c r="AC147" i="1"/>
  <c r="AD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O147" i="1"/>
  <c r="EP147" i="1"/>
  <c r="U148" i="1"/>
  <c r="AA148" i="1"/>
  <c r="AC148" i="1"/>
  <c r="AD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O148" i="1"/>
  <c r="EP148" i="1"/>
  <c r="U149" i="1"/>
  <c r="AA149" i="1"/>
  <c r="AC149" i="1"/>
  <c r="AD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O149" i="1"/>
  <c r="EP149" i="1"/>
  <c r="U150" i="1"/>
  <c r="AA150" i="1"/>
  <c r="AC150" i="1"/>
  <c r="AD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O150" i="1"/>
  <c r="EP150" i="1"/>
  <c r="U151" i="1"/>
  <c r="AA151" i="1"/>
  <c r="AC151" i="1"/>
  <c r="AD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O151" i="1"/>
  <c r="EP151" i="1"/>
  <c r="U152" i="1"/>
  <c r="AA152" i="1"/>
  <c r="AC152" i="1"/>
  <c r="AD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O152" i="1"/>
  <c r="EP152" i="1"/>
  <c r="U153" i="1"/>
  <c r="AA153" i="1"/>
  <c r="AD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O153" i="1"/>
  <c r="EP153" i="1"/>
  <c r="U154" i="1"/>
  <c r="AA154" i="1"/>
  <c r="AD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O154" i="1"/>
  <c r="EP154" i="1"/>
  <c r="U155" i="1"/>
  <c r="AA155" i="1"/>
  <c r="AD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O155" i="1"/>
  <c r="EP155" i="1"/>
  <c r="U156" i="1"/>
  <c r="AA156" i="1"/>
  <c r="AD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O156" i="1"/>
  <c r="EP156" i="1"/>
  <c r="U157" i="1"/>
  <c r="AA157" i="1"/>
  <c r="AD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O157" i="1"/>
  <c r="EP157" i="1"/>
  <c r="U158" i="1"/>
  <c r="AA158" i="1"/>
  <c r="AD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O158" i="1"/>
  <c r="EP158" i="1"/>
  <c r="U159" i="1"/>
  <c r="AA159" i="1"/>
  <c r="AD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O159" i="1"/>
  <c r="EP159" i="1"/>
  <c r="U160" i="1"/>
  <c r="AA160" i="1"/>
  <c r="AD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O160" i="1"/>
  <c r="EP160" i="1"/>
  <c r="U161" i="1"/>
  <c r="AA161" i="1"/>
  <c r="AD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O161" i="1"/>
  <c r="EP161" i="1"/>
  <c r="U162" i="1"/>
  <c r="AA162" i="1"/>
  <c r="AD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O162" i="1"/>
  <c r="EP162" i="1"/>
  <c r="U163" i="1"/>
  <c r="AA163" i="1"/>
  <c r="AD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O163" i="1"/>
  <c r="EP163" i="1"/>
  <c r="U164" i="1"/>
  <c r="AA164" i="1"/>
  <c r="AD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O164" i="1"/>
  <c r="EP164" i="1"/>
  <c r="U165" i="1"/>
  <c r="AA165" i="1"/>
  <c r="AD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O165" i="1"/>
  <c r="EP165" i="1"/>
  <c r="U166" i="1"/>
  <c r="AA166" i="1"/>
  <c r="AD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O166" i="1"/>
  <c r="EP166" i="1"/>
  <c r="U167" i="1"/>
  <c r="AA167" i="1"/>
  <c r="AD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O167" i="1"/>
  <c r="EP167" i="1"/>
  <c r="U168" i="1"/>
  <c r="AA168" i="1"/>
  <c r="AD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O168" i="1"/>
  <c r="EP168" i="1"/>
  <c r="U169" i="1"/>
  <c r="AA169" i="1"/>
  <c r="AC169" i="1"/>
  <c r="AD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O169" i="1"/>
  <c r="EP169" i="1"/>
  <c r="U170" i="1"/>
  <c r="AA170" i="1"/>
  <c r="AC170" i="1"/>
  <c r="AD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O170" i="1"/>
  <c r="EP170" i="1"/>
  <c r="U171" i="1"/>
  <c r="AA171" i="1"/>
  <c r="AD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O171" i="1"/>
  <c r="EP171" i="1"/>
  <c r="U172" i="1"/>
  <c r="AA172" i="1"/>
  <c r="AC172" i="1"/>
  <c r="AD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O172" i="1"/>
  <c r="EP172" i="1"/>
  <c r="U173" i="1"/>
  <c r="AA173" i="1"/>
  <c r="AC173" i="1"/>
  <c r="AD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O173" i="1"/>
  <c r="EP173" i="1"/>
  <c r="U174" i="1"/>
  <c r="AA174" i="1"/>
  <c r="AC174" i="1"/>
  <c r="AD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EO174" i="1"/>
  <c r="EP174" i="1"/>
  <c r="U177" i="1"/>
  <c r="J180" i="1"/>
  <c r="U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P180" i="1"/>
  <c r="J181" i="1"/>
  <c r="U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J182" i="1"/>
  <c r="U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J183" i="1"/>
  <c r="U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EP183" i="1"/>
  <c r="J184" i="1"/>
  <c r="U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P184" i="1"/>
  <c r="EO185" i="1"/>
  <c r="EP185" i="1"/>
  <c r="J186" i="1"/>
  <c r="U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J187" i="1"/>
  <c r="U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J189" i="1"/>
  <c r="U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EP191" i="1"/>
  <c r="U193" i="1"/>
  <c r="U194" i="1"/>
  <c r="U196" i="1"/>
  <c r="C7" i="3"/>
  <c r="Q2" i="5"/>
  <c r="D3" i="5"/>
  <c r="D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ES17" i="5"/>
  <c r="ET17" i="5"/>
  <c r="EU17" i="5"/>
  <c r="EV17" i="5"/>
  <c r="EW17" i="5"/>
  <c r="EX17" i="5"/>
  <c r="EY17" i="5"/>
  <c r="EZ17" i="5"/>
  <c r="FA17" i="5"/>
  <c r="FB17" i="5"/>
  <c r="FC17" i="5"/>
  <c r="FD17" i="5"/>
  <c r="FE17" i="5"/>
  <c r="FF17" i="5"/>
  <c r="FG17" i="5"/>
  <c r="FH17" i="5"/>
  <c r="FI17" i="5"/>
  <c r="FJ17" i="5"/>
  <c r="FK17" i="5"/>
  <c r="FL17" i="5"/>
  <c r="FM17" i="5"/>
  <c r="FN17" i="5"/>
  <c r="FO17" i="5"/>
  <c r="FP17" i="5"/>
  <c r="FQ17" i="5"/>
  <c r="FR17" i="5"/>
  <c r="FS17" i="5"/>
  <c r="FT17" i="5"/>
  <c r="FU17" i="5"/>
  <c r="FV17" i="5"/>
  <c r="FW17" i="5"/>
  <c r="FX17" i="5"/>
  <c r="FY17" i="5"/>
  <c r="FZ17" i="5"/>
  <c r="GA17" i="5"/>
  <c r="GB17" i="5"/>
  <c r="GC17" i="5"/>
  <c r="GD17" i="5"/>
  <c r="GE17" i="5"/>
  <c r="GF17" i="5"/>
  <c r="GG17" i="5"/>
  <c r="GH17" i="5"/>
  <c r="GI17" i="5"/>
  <c r="GJ17" i="5"/>
  <c r="GK17" i="5"/>
  <c r="GL17" i="5"/>
  <c r="GM17" i="5"/>
  <c r="GN17" i="5"/>
  <c r="GO17" i="5"/>
  <c r="GP17" i="5"/>
  <c r="GQ17" i="5"/>
  <c r="GR17" i="5"/>
  <c r="GS17" i="5"/>
  <c r="GT17" i="5"/>
  <c r="GU17" i="5"/>
  <c r="GV17" i="5"/>
  <c r="GW17" i="5"/>
  <c r="GX17" i="5"/>
  <c r="GY17" i="5"/>
  <c r="GZ17" i="5"/>
  <c r="HA17" i="5"/>
  <c r="HB17" i="5"/>
  <c r="HC17" i="5"/>
  <c r="HD17" i="5"/>
  <c r="HE17" i="5"/>
  <c r="HF17" i="5"/>
  <c r="HG17" i="5"/>
  <c r="HH17" i="5"/>
  <c r="HI17" i="5"/>
  <c r="HJ17" i="5"/>
  <c r="HK17" i="5"/>
  <c r="HL17" i="5"/>
  <c r="HM17" i="5"/>
  <c r="HN17" i="5"/>
  <c r="HO17" i="5"/>
  <c r="HP17" i="5"/>
  <c r="HQ17" i="5"/>
  <c r="HR17" i="5"/>
  <c r="HS17" i="5"/>
  <c r="HT17" i="5"/>
  <c r="HU17" i="5"/>
  <c r="HV17" i="5"/>
  <c r="HW17" i="5"/>
  <c r="HX17" i="5"/>
  <c r="HY17" i="5"/>
  <c r="HZ17" i="5"/>
  <c r="IA17" i="5"/>
  <c r="IB17" i="5"/>
  <c r="IC17" i="5"/>
  <c r="ID17" i="5"/>
  <c r="IE17" i="5"/>
  <c r="IF17" i="5"/>
  <c r="IG17" i="5"/>
  <c r="IH17" i="5"/>
  <c r="II17" i="5"/>
  <c r="IJ17" i="5"/>
  <c r="IK17" i="5"/>
  <c r="IL17" i="5"/>
  <c r="J18" i="5"/>
  <c r="N18" i="5"/>
  <c r="R18" i="5"/>
  <c r="V18" i="5"/>
  <c r="Z18" i="5"/>
  <c r="AD18" i="5"/>
  <c r="AH18" i="5"/>
  <c r="AL18" i="5"/>
  <c r="AP18" i="5"/>
  <c r="AT18" i="5"/>
  <c r="AX18" i="5"/>
  <c r="BB18" i="5"/>
  <c r="BF18" i="5"/>
  <c r="BJ18" i="5"/>
  <c r="BN18" i="5"/>
  <c r="BR18" i="5"/>
  <c r="BV18" i="5"/>
  <c r="BZ18" i="5"/>
  <c r="CD18" i="5"/>
  <c r="CH18" i="5"/>
  <c r="CL18" i="5"/>
  <c r="CP18" i="5"/>
  <c r="CT18" i="5"/>
  <c r="CX18" i="5"/>
  <c r="DB18" i="5"/>
  <c r="DF18" i="5"/>
  <c r="DJ18" i="5"/>
  <c r="DN18" i="5"/>
  <c r="DR18" i="5"/>
  <c r="DV18" i="5"/>
  <c r="DZ18" i="5"/>
  <c r="ED18" i="5"/>
  <c r="EH18" i="5"/>
  <c r="EL18" i="5"/>
  <c r="EP18" i="5"/>
  <c r="ET18" i="5"/>
  <c r="EX18" i="5"/>
  <c r="FB18" i="5"/>
  <c r="FF18" i="5"/>
  <c r="FJ18" i="5"/>
  <c r="FN18" i="5"/>
  <c r="FR18" i="5"/>
  <c r="FV18" i="5"/>
  <c r="FZ18" i="5"/>
  <c r="GD18" i="5"/>
  <c r="GH18" i="5"/>
  <c r="GL18" i="5"/>
  <c r="GP18" i="5"/>
  <c r="GT18" i="5"/>
  <c r="GX18" i="5"/>
  <c r="HB18" i="5"/>
  <c r="HF18" i="5"/>
  <c r="HJ18" i="5"/>
  <c r="HN18" i="5"/>
  <c r="HR18" i="5"/>
  <c r="HV18" i="5"/>
  <c r="HZ18" i="5"/>
  <c r="ID18" i="5"/>
  <c r="IH18" i="5"/>
  <c r="IL18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DX30" i="5"/>
  <c r="DY30" i="5"/>
  <c r="DZ30" i="5"/>
  <c r="EA30" i="5"/>
  <c r="EB30" i="5"/>
  <c r="EC30" i="5"/>
  <c r="ED30" i="5"/>
  <c r="EE30" i="5"/>
  <c r="EF30" i="5"/>
  <c r="EG30" i="5"/>
  <c r="EH30" i="5"/>
  <c r="EI30" i="5"/>
  <c r="EJ30" i="5"/>
  <c r="EK30" i="5"/>
  <c r="EL30" i="5"/>
  <c r="EM30" i="5"/>
  <c r="EN30" i="5"/>
  <c r="EO30" i="5"/>
  <c r="EP30" i="5"/>
  <c r="EQ30" i="5"/>
  <c r="ER30" i="5"/>
  <c r="ES30" i="5"/>
  <c r="ET30" i="5"/>
  <c r="EU30" i="5"/>
  <c r="EV30" i="5"/>
  <c r="EW30" i="5"/>
  <c r="EX30" i="5"/>
  <c r="EY30" i="5"/>
  <c r="EZ30" i="5"/>
  <c r="FA30" i="5"/>
  <c r="FB30" i="5"/>
  <c r="FC30" i="5"/>
  <c r="FD30" i="5"/>
  <c r="FE30" i="5"/>
  <c r="FF30" i="5"/>
  <c r="FG30" i="5"/>
  <c r="FH30" i="5"/>
  <c r="FI30" i="5"/>
  <c r="FJ30" i="5"/>
  <c r="FK30" i="5"/>
  <c r="FL30" i="5"/>
  <c r="FM30" i="5"/>
  <c r="FN30" i="5"/>
  <c r="FO30" i="5"/>
  <c r="FP30" i="5"/>
  <c r="FQ30" i="5"/>
  <c r="FR30" i="5"/>
  <c r="FS30" i="5"/>
  <c r="FT30" i="5"/>
  <c r="FU30" i="5"/>
  <c r="FV30" i="5"/>
  <c r="FW30" i="5"/>
  <c r="FX30" i="5"/>
  <c r="FY30" i="5"/>
  <c r="FZ30" i="5"/>
  <c r="GA30" i="5"/>
  <c r="GB30" i="5"/>
  <c r="GC30" i="5"/>
  <c r="GD30" i="5"/>
  <c r="GE30" i="5"/>
  <c r="GF30" i="5"/>
  <c r="GG30" i="5"/>
  <c r="GH30" i="5"/>
  <c r="GI30" i="5"/>
  <c r="GJ30" i="5"/>
  <c r="GK30" i="5"/>
  <c r="GL30" i="5"/>
  <c r="GM30" i="5"/>
  <c r="GN30" i="5"/>
  <c r="GO30" i="5"/>
  <c r="GP30" i="5"/>
  <c r="GQ30" i="5"/>
  <c r="GR30" i="5"/>
  <c r="GS30" i="5"/>
  <c r="GT30" i="5"/>
  <c r="GU30" i="5"/>
  <c r="GV30" i="5"/>
  <c r="GW30" i="5"/>
  <c r="GX30" i="5"/>
  <c r="GY30" i="5"/>
  <c r="GZ30" i="5"/>
  <c r="HA30" i="5"/>
  <c r="HB30" i="5"/>
  <c r="HC30" i="5"/>
  <c r="HD30" i="5"/>
  <c r="HE30" i="5"/>
  <c r="HF30" i="5"/>
  <c r="HG30" i="5"/>
  <c r="HH30" i="5"/>
  <c r="HI30" i="5"/>
  <c r="HJ30" i="5"/>
  <c r="HK30" i="5"/>
  <c r="HL30" i="5"/>
  <c r="HM30" i="5"/>
  <c r="HN30" i="5"/>
  <c r="HO30" i="5"/>
  <c r="HP30" i="5"/>
  <c r="HQ30" i="5"/>
  <c r="HR30" i="5"/>
  <c r="HS30" i="5"/>
  <c r="HT30" i="5"/>
  <c r="HU30" i="5"/>
  <c r="HV30" i="5"/>
  <c r="HW30" i="5"/>
  <c r="HX30" i="5"/>
  <c r="HY30" i="5"/>
  <c r="HZ30" i="5"/>
  <c r="IA30" i="5"/>
  <c r="IB30" i="5"/>
  <c r="IC30" i="5"/>
  <c r="ID30" i="5"/>
  <c r="IE30" i="5"/>
  <c r="IF30" i="5"/>
  <c r="IG30" i="5"/>
  <c r="IH30" i="5"/>
  <c r="II30" i="5"/>
  <c r="IJ30" i="5"/>
  <c r="IK30" i="5"/>
  <c r="IL30" i="5"/>
  <c r="IM30" i="5"/>
  <c r="IN30" i="5"/>
  <c r="IO30" i="5"/>
  <c r="IP30" i="5"/>
  <c r="IQ30" i="5"/>
  <c r="IR30" i="5"/>
  <c r="J31" i="5"/>
  <c r="N31" i="5"/>
  <c r="R31" i="5"/>
  <c r="V31" i="5"/>
  <c r="Z31" i="5"/>
  <c r="AD31" i="5"/>
  <c r="AH31" i="5"/>
  <c r="AL31" i="5"/>
  <c r="AP31" i="5"/>
  <c r="AT31" i="5"/>
  <c r="AX31" i="5"/>
  <c r="BB31" i="5"/>
  <c r="BF31" i="5"/>
  <c r="BJ31" i="5"/>
  <c r="BN31" i="5"/>
  <c r="BR31" i="5"/>
  <c r="BV31" i="5"/>
  <c r="BZ31" i="5"/>
  <c r="CD31" i="5"/>
  <c r="CH31" i="5"/>
  <c r="CL31" i="5"/>
  <c r="CP31" i="5"/>
  <c r="CT31" i="5"/>
  <c r="CX31" i="5"/>
  <c r="DB31" i="5"/>
  <c r="DF31" i="5"/>
  <c r="DJ31" i="5"/>
  <c r="DN31" i="5"/>
  <c r="DR31" i="5"/>
  <c r="DV31" i="5"/>
  <c r="DZ31" i="5"/>
  <c r="ED31" i="5"/>
  <c r="EH31" i="5"/>
  <c r="EL31" i="5"/>
  <c r="D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DN35" i="5"/>
  <c r="DO35" i="5"/>
  <c r="DP35" i="5"/>
  <c r="DQ35" i="5"/>
  <c r="DR35" i="5"/>
  <c r="DS35" i="5"/>
  <c r="DT35" i="5"/>
  <c r="DU35" i="5"/>
  <c r="DV35" i="5"/>
  <c r="DW35" i="5"/>
  <c r="DX35" i="5"/>
  <c r="DY35" i="5"/>
  <c r="DZ35" i="5"/>
  <c r="EA35" i="5"/>
  <c r="EB35" i="5"/>
  <c r="EC35" i="5"/>
  <c r="ED35" i="5"/>
  <c r="EE35" i="5"/>
  <c r="EF35" i="5"/>
  <c r="EG35" i="5"/>
  <c r="EH35" i="5"/>
  <c r="EI35" i="5"/>
  <c r="EJ35" i="5"/>
  <c r="EK35" i="5"/>
  <c r="EL35" i="5"/>
  <c r="EM35" i="5"/>
  <c r="EN35" i="5"/>
  <c r="EO35" i="5"/>
  <c r="EP35" i="5"/>
  <c r="EQ35" i="5"/>
  <c r="ER35" i="5"/>
  <c r="ES35" i="5"/>
  <c r="ET35" i="5"/>
  <c r="EU35" i="5"/>
  <c r="EV35" i="5"/>
  <c r="EW35" i="5"/>
  <c r="EX35" i="5"/>
  <c r="EY35" i="5"/>
  <c r="EZ35" i="5"/>
  <c r="FA35" i="5"/>
  <c r="FB35" i="5"/>
  <c r="FC35" i="5"/>
  <c r="FD35" i="5"/>
  <c r="FE35" i="5"/>
  <c r="FF35" i="5"/>
  <c r="FG35" i="5"/>
  <c r="FH35" i="5"/>
  <c r="FI35" i="5"/>
  <c r="FJ35" i="5"/>
  <c r="FK35" i="5"/>
  <c r="FL35" i="5"/>
  <c r="FM35" i="5"/>
  <c r="FN35" i="5"/>
  <c r="FO35" i="5"/>
  <c r="FP35" i="5"/>
  <c r="FQ35" i="5"/>
  <c r="FR35" i="5"/>
  <c r="FS35" i="5"/>
  <c r="FT35" i="5"/>
  <c r="FU35" i="5"/>
  <c r="FV35" i="5"/>
  <c r="FW35" i="5"/>
  <c r="FX35" i="5"/>
  <c r="FY35" i="5"/>
  <c r="FZ35" i="5"/>
  <c r="GA35" i="5"/>
  <c r="GB35" i="5"/>
  <c r="GC35" i="5"/>
  <c r="GD35" i="5"/>
  <c r="GE35" i="5"/>
  <c r="GF35" i="5"/>
  <c r="GG35" i="5"/>
  <c r="GH35" i="5"/>
  <c r="GI35" i="5"/>
  <c r="GJ35" i="5"/>
  <c r="GK35" i="5"/>
  <c r="GL35" i="5"/>
  <c r="GM35" i="5"/>
  <c r="GN35" i="5"/>
  <c r="GO35" i="5"/>
  <c r="GP35" i="5"/>
  <c r="GQ35" i="5"/>
  <c r="GR35" i="5"/>
  <c r="GS35" i="5"/>
  <c r="GT35" i="5"/>
  <c r="GU35" i="5"/>
  <c r="GV35" i="5"/>
  <c r="GW35" i="5"/>
  <c r="GX35" i="5"/>
  <c r="GY35" i="5"/>
  <c r="GZ35" i="5"/>
  <c r="HA35" i="5"/>
  <c r="HB35" i="5"/>
  <c r="HC35" i="5"/>
  <c r="HD35" i="5"/>
  <c r="HE35" i="5"/>
  <c r="HF35" i="5"/>
  <c r="HG35" i="5"/>
  <c r="HH35" i="5"/>
  <c r="HI35" i="5"/>
  <c r="HJ35" i="5"/>
  <c r="HK35" i="5"/>
  <c r="HL35" i="5"/>
  <c r="HM35" i="5"/>
  <c r="HN35" i="5"/>
  <c r="HO35" i="5"/>
  <c r="HP35" i="5"/>
  <c r="HQ35" i="5"/>
  <c r="HR35" i="5"/>
  <c r="HS35" i="5"/>
  <c r="HT35" i="5"/>
  <c r="HU35" i="5"/>
  <c r="HV35" i="5"/>
  <c r="HW35" i="5"/>
  <c r="HX35" i="5"/>
  <c r="HY35" i="5"/>
  <c r="HZ35" i="5"/>
  <c r="IA35" i="5"/>
  <c r="IB35" i="5"/>
  <c r="IC35" i="5"/>
  <c r="ID35" i="5"/>
  <c r="IE35" i="5"/>
  <c r="IF35" i="5"/>
  <c r="IG35" i="5"/>
  <c r="IH35" i="5"/>
  <c r="II35" i="5"/>
  <c r="IJ35" i="5"/>
  <c r="IK35" i="5"/>
  <c r="IL35" i="5"/>
  <c r="IM35" i="5"/>
  <c r="IN35" i="5"/>
  <c r="IO35" i="5"/>
  <c r="IP35" i="5"/>
  <c r="IQ35" i="5"/>
  <c r="IR35" i="5"/>
  <c r="D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DQ36" i="5"/>
  <c r="DR36" i="5"/>
  <c r="DS36" i="5"/>
  <c r="DT36" i="5"/>
  <c r="DU36" i="5"/>
  <c r="DV36" i="5"/>
  <c r="DW36" i="5"/>
  <c r="DX36" i="5"/>
  <c r="DY36" i="5"/>
  <c r="DZ36" i="5"/>
  <c r="EA36" i="5"/>
  <c r="EB36" i="5"/>
  <c r="EC36" i="5"/>
  <c r="ED36" i="5"/>
  <c r="EE36" i="5"/>
  <c r="EF36" i="5"/>
  <c r="EG36" i="5"/>
  <c r="EH36" i="5"/>
  <c r="EI36" i="5"/>
  <c r="EJ36" i="5"/>
  <c r="EK36" i="5"/>
  <c r="EL36" i="5"/>
  <c r="EM36" i="5"/>
  <c r="EN36" i="5"/>
  <c r="EO36" i="5"/>
  <c r="EP36" i="5"/>
  <c r="EQ36" i="5"/>
  <c r="ER36" i="5"/>
  <c r="ES36" i="5"/>
  <c r="ET36" i="5"/>
  <c r="EU36" i="5"/>
  <c r="EV36" i="5"/>
  <c r="EW36" i="5"/>
  <c r="EX36" i="5"/>
  <c r="EY36" i="5"/>
  <c r="EZ36" i="5"/>
  <c r="FA36" i="5"/>
  <c r="FB36" i="5"/>
  <c r="FC36" i="5"/>
  <c r="FD36" i="5"/>
  <c r="FE36" i="5"/>
  <c r="FF36" i="5"/>
  <c r="FG36" i="5"/>
  <c r="FH36" i="5"/>
  <c r="FI36" i="5"/>
  <c r="FJ36" i="5"/>
  <c r="FK36" i="5"/>
  <c r="FL36" i="5"/>
  <c r="FM36" i="5"/>
  <c r="FN36" i="5"/>
  <c r="FO36" i="5"/>
  <c r="FP36" i="5"/>
  <c r="FQ36" i="5"/>
  <c r="FR36" i="5"/>
  <c r="FS36" i="5"/>
  <c r="FT36" i="5"/>
  <c r="FU36" i="5"/>
  <c r="FV36" i="5"/>
  <c r="FW36" i="5"/>
  <c r="FX36" i="5"/>
  <c r="FY36" i="5"/>
  <c r="FZ36" i="5"/>
  <c r="GA36" i="5"/>
  <c r="GB36" i="5"/>
  <c r="GC36" i="5"/>
  <c r="GD36" i="5"/>
  <c r="GE36" i="5"/>
  <c r="GF36" i="5"/>
  <c r="GG36" i="5"/>
  <c r="GH36" i="5"/>
  <c r="GI36" i="5"/>
  <c r="GJ36" i="5"/>
  <c r="GK36" i="5"/>
  <c r="GL36" i="5"/>
  <c r="GM36" i="5"/>
  <c r="GN36" i="5"/>
  <c r="GO36" i="5"/>
  <c r="GP36" i="5"/>
  <c r="GQ36" i="5"/>
  <c r="GR36" i="5"/>
  <c r="GS36" i="5"/>
  <c r="GT36" i="5"/>
  <c r="GU36" i="5"/>
  <c r="GV36" i="5"/>
  <c r="GW36" i="5"/>
  <c r="GX36" i="5"/>
  <c r="GY36" i="5"/>
  <c r="GZ36" i="5"/>
  <c r="HA36" i="5"/>
  <c r="HB36" i="5"/>
  <c r="HC36" i="5"/>
  <c r="HD36" i="5"/>
  <c r="HE36" i="5"/>
  <c r="HF36" i="5"/>
  <c r="HG36" i="5"/>
  <c r="HH36" i="5"/>
  <c r="HI36" i="5"/>
  <c r="HJ36" i="5"/>
  <c r="HK36" i="5"/>
  <c r="HL36" i="5"/>
  <c r="HM36" i="5"/>
  <c r="HN36" i="5"/>
  <c r="HO36" i="5"/>
  <c r="HP36" i="5"/>
  <c r="HQ36" i="5"/>
  <c r="HR36" i="5"/>
  <c r="HS36" i="5"/>
  <c r="HT36" i="5"/>
  <c r="HU36" i="5"/>
  <c r="HV36" i="5"/>
  <c r="HW36" i="5"/>
  <c r="HX36" i="5"/>
  <c r="HY36" i="5"/>
  <c r="HZ36" i="5"/>
  <c r="IA36" i="5"/>
  <c r="IB36" i="5"/>
  <c r="IC36" i="5"/>
  <c r="ID36" i="5"/>
  <c r="IE36" i="5"/>
  <c r="IF36" i="5"/>
  <c r="IG36" i="5"/>
  <c r="IH36" i="5"/>
  <c r="II36" i="5"/>
  <c r="IJ36" i="5"/>
  <c r="IK36" i="5"/>
  <c r="IL36" i="5"/>
  <c r="IM36" i="5"/>
  <c r="IN36" i="5"/>
  <c r="IO36" i="5"/>
  <c r="IP36" i="5"/>
  <c r="IQ36" i="5"/>
  <c r="IR36" i="5"/>
  <c r="D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DQ39" i="5"/>
  <c r="DR39" i="5"/>
  <c r="DS39" i="5"/>
  <c r="DT39" i="5"/>
  <c r="DU39" i="5"/>
  <c r="DV39" i="5"/>
  <c r="DW39" i="5"/>
  <c r="DX39" i="5"/>
  <c r="DY39" i="5"/>
  <c r="DZ39" i="5"/>
  <c r="EA39" i="5"/>
  <c r="EB39" i="5"/>
  <c r="EC39" i="5"/>
  <c r="ED39" i="5"/>
  <c r="EE39" i="5"/>
  <c r="EF39" i="5"/>
  <c r="EG39" i="5"/>
  <c r="EH39" i="5"/>
  <c r="EI39" i="5"/>
  <c r="EJ39" i="5"/>
  <c r="EK39" i="5"/>
  <c r="EL39" i="5"/>
  <c r="EM39" i="5"/>
  <c r="EN39" i="5"/>
  <c r="EO39" i="5"/>
  <c r="EP39" i="5"/>
  <c r="EQ39" i="5"/>
  <c r="ER39" i="5"/>
  <c r="ES39" i="5"/>
  <c r="ET39" i="5"/>
  <c r="EU39" i="5"/>
  <c r="EV39" i="5"/>
  <c r="EW39" i="5"/>
  <c r="EX39" i="5"/>
  <c r="EY39" i="5"/>
  <c r="EZ39" i="5"/>
  <c r="FA39" i="5"/>
  <c r="FB39" i="5"/>
  <c r="FC39" i="5"/>
  <c r="FD39" i="5"/>
  <c r="FE39" i="5"/>
  <c r="FF39" i="5"/>
  <c r="FG39" i="5"/>
  <c r="FH39" i="5"/>
  <c r="FI39" i="5"/>
  <c r="FJ39" i="5"/>
  <c r="FK39" i="5"/>
  <c r="FL39" i="5"/>
  <c r="FM39" i="5"/>
  <c r="FN39" i="5"/>
  <c r="FO39" i="5"/>
  <c r="FP39" i="5"/>
  <c r="FQ39" i="5"/>
  <c r="FR39" i="5"/>
  <c r="FS39" i="5"/>
  <c r="FT39" i="5"/>
  <c r="FU39" i="5"/>
  <c r="FV39" i="5"/>
  <c r="FW39" i="5"/>
  <c r="FX39" i="5"/>
  <c r="FY39" i="5"/>
  <c r="FZ39" i="5"/>
  <c r="GA39" i="5"/>
  <c r="GB39" i="5"/>
  <c r="GC39" i="5"/>
  <c r="GD39" i="5"/>
  <c r="GE39" i="5"/>
  <c r="GF39" i="5"/>
  <c r="GG39" i="5"/>
  <c r="GH39" i="5"/>
  <c r="GI39" i="5"/>
  <c r="GJ39" i="5"/>
  <c r="GK39" i="5"/>
  <c r="GL39" i="5"/>
  <c r="GM39" i="5"/>
  <c r="GN39" i="5"/>
  <c r="GO39" i="5"/>
  <c r="GP39" i="5"/>
  <c r="GQ39" i="5"/>
  <c r="GR39" i="5"/>
  <c r="GS39" i="5"/>
  <c r="GT39" i="5"/>
  <c r="GU39" i="5"/>
  <c r="GV39" i="5"/>
  <c r="GW39" i="5"/>
  <c r="GX39" i="5"/>
  <c r="GY39" i="5"/>
  <c r="GZ39" i="5"/>
  <c r="HA39" i="5"/>
  <c r="HB39" i="5"/>
  <c r="HC39" i="5"/>
  <c r="HD39" i="5"/>
  <c r="HE39" i="5"/>
  <c r="HF39" i="5"/>
  <c r="HG39" i="5"/>
  <c r="HH39" i="5"/>
  <c r="HI39" i="5"/>
  <c r="HJ39" i="5"/>
  <c r="HK39" i="5"/>
  <c r="HL39" i="5"/>
  <c r="HM39" i="5"/>
  <c r="HN39" i="5"/>
  <c r="HO39" i="5"/>
  <c r="HP39" i="5"/>
  <c r="HQ39" i="5"/>
  <c r="HR39" i="5"/>
  <c r="HS39" i="5"/>
  <c r="HT39" i="5"/>
  <c r="HU39" i="5"/>
  <c r="HV39" i="5"/>
  <c r="HW39" i="5"/>
  <c r="HX39" i="5"/>
  <c r="HY39" i="5"/>
  <c r="HZ39" i="5"/>
  <c r="IA39" i="5"/>
  <c r="IB39" i="5"/>
  <c r="IC39" i="5"/>
  <c r="ID39" i="5"/>
  <c r="IE39" i="5"/>
  <c r="IF39" i="5"/>
  <c r="IG39" i="5"/>
  <c r="IH39" i="5"/>
  <c r="II39" i="5"/>
  <c r="IJ39" i="5"/>
  <c r="IK39" i="5"/>
  <c r="IL39" i="5"/>
  <c r="IM39" i="5"/>
  <c r="IN39" i="5"/>
  <c r="IO39" i="5"/>
  <c r="IP39" i="5"/>
  <c r="IQ39" i="5"/>
  <c r="IR39" i="5"/>
  <c r="IS39" i="5"/>
  <c r="IT39" i="5"/>
  <c r="IU39" i="5"/>
  <c r="IV39" i="5"/>
  <c r="D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I51" i="5"/>
  <c r="DJ51" i="5"/>
  <c r="DK51" i="5"/>
  <c r="DL51" i="5"/>
  <c r="DM51" i="5"/>
  <c r="DN51" i="5"/>
  <c r="D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DI52" i="5"/>
  <c r="DJ52" i="5"/>
  <c r="DK52" i="5"/>
  <c r="DL52" i="5"/>
  <c r="DM52" i="5"/>
  <c r="DN52" i="5"/>
  <c r="D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DL53" i="5"/>
  <c r="DM53" i="5"/>
  <c r="DN53" i="5"/>
  <c r="D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DD54" i="5"/>
  <c r="DE54" i="5"/>
  <c r="DF54" i="5"/>
  <c r="DG54" i="5"/>
  <c r="DH54" i="5"/>
  <c r="DI54" i="5"/>
  <c r="DJ54" i="5"/>
  <c r="DK54" i="5"/>
  <c r="DL54" i="5"/>
  <c r="DM54" i="5"/>
  <c r="DN54" i="5"/>
  <c r="D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CX55" i="5"/>
  <c r="CY55" i="5"/>
  <c r="CZ55" i="5"/>
  <c r="DA55" i="5"/>
  <c r="DB55" i="5"/>
  <c r="DC55" i="5"/>
  <c r="DD55" i="5"/>
  <c r="DE55" i="5"/>
  <c r="DF55" i="5"/>
  <c r="DG55" i="5"/>
  <c r="DH55" i="5"/>
  <c r="DI55" i="5"/>
  <c r="DJ55" i="5"/>
  <c r="DK55" i="5"/>
  <c r="DL55" i="5"/>
  <c r="DM55" i="5"/>
  <c r="DN55" i="5"/>
  <c r="D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CY56" i="5"/>
  <c r="CZ56" i="5"/>
  <c r="DA56" i="5"/>
  <c r="DB56" i="5"/>
  <c r="DC56" i="5"/>
  <c r="DD56" i="5"/>
  <c r="DE56" i="5"/>
  <c r="DF56" i="5"/>
  <c r="DG56" i="5"/>
  <c r="DH56" i="5"/>
  <c r="DI56" i="5"/>
  <c r="DJ56" i="5"/>
  <c r="DK56" i="5"/>
  <c r="DL56" i="5"/>
  <c r="DM56" i="5"/>
  <c r="DN56" i="5"/>
  <c r="D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DL57" i="5"/>
  <c r="DM57" i="5"/>
  <c r="DN57" i="5"/>
  <c r="D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CX58" i="5"/>
  <c r="CY58" i="5"/>
  <c r="CZ58" i="5"/>
  <c r="DA58" i="5"/>
  <c r="DB58" i="5"/>
  <c r="DC58" i="5"/>
  <c r="DD58" i="5"/>
  <c r="DE58" i="5"/>
  <c r="DF58" i="5"/>
  <c r="DG58" i="5"/>
  <c r="DH58" i="5"/>
  <c r="DI58" i="5"/>
  <c r="DJ58" i="5"/>
  <c r="DK58" i="5"/>
  <c r="DL58" i="5"/>
  <c r="DM58" i="5"/>
  <c r="DN58" i="5"/>
  <c r="D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D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CW63" i="5"/>
  <c r="CX63" i="5"/>
  <c r="CY63" i="5"/>
  <c r="CZ63" i="5"/>
  <c r="DA63" i="5"/>
  <c r="DB63" i="5"/>
  <c r="DC63" i="5"/>
  <c r="DD63" i="5"/>
  <c r="DE63" i="5"/>
  <c r="DF63" i="5"/>
  <c r="DG63" i="5"/>
  <c r="DH63" i="5"/>
  <c r="DI63" i="5"/>
  <c r="DJ63" i="5"/>
  <c r="DK63" i="5"/>
  <c r="DL63" i="5"/>
  <c r="DM63" i="5"/>
  <c r="DN63" i="5"/>
  <c r="D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CW64" i="5"/>
  <c r="CX64" i="5"/>
  <c r="CY64" i="5"/>
  <c r="CZ64" i="5"/>
  <c r="DA64" i="5"/>
  <c r="DB64" i="5"/>
  <c r="DC64" i="5"/>
  <c r="DD64" i="5"/>
  <c r="DE64" i="5"/>
  <c r="DF64" i="5"/>
  <c r="DG64" i="5"/>
  <c r="DH64" i="5"/>
  <c r="DI64" i="5"/>
  <c r="DJ64" i="5"/>
  <c r="DK64" i="5"/>
  <c r="DL64" i="5"/>
  <c r="DM64" i="5"/>
  <c r="DN64" i="5"/>
  <c r="D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CW66" i="5"/>
  <c r="CX66" i="5"/>
  <c r="CY66" i="5"/>
  <c r="CZ66" i="5"/>
  <c r="DA66" i="5"/>
  <c r="DB66" i="5"/>
  <c r="DC66" i="5"/>
  <c r="DD66" i="5"/>
  <c r="DE66" i="5"/>
  <c r="DF66" i="5"/>
  <c r="DG66" i="5"/>
  <c r="DH66" i="5"/>
  <c r="DI66" i="5"/>
  <c r="DJ66" i="5"/>
  <c r="DK66" i="5"/>
  <c r="DL66" i="5"/>
  <c r="DM66" i="5"/>
  <c r="DN66" i="5"/>
  <c r="D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CV67" i="5"/>
  <c r="CW67" i="5"/>
  <c r="CX67" i="5"/>
  <c r="CY67" i="5"/>
  <c r="CZ67" i="5"/>
  <c r="DA67" i="5"/>
  <c r="DB67" i="5"/>
  <c r="DC67" i="5"/>
  <c r="DD67" i="5"/>
  <c r="DE67" i="5"/>
  <c r="DF67" i="5"/>
  <c r="DG67" i="5"/>
  <c r="DH67" i="5"/>
  <c r="DI67" i="5"/>
  <c r="DJ67" i="5"/>
  <c r="DK67" i="5"/>
  <c r="DL67" i="5"/>
  <c r="DM67" i="5"/>
  <c r="DN67" i="5"/>
  <c r="D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CV68" i="5"/>
  <c r="CW68" i="5"/>
  <c r="CX68" i="5"/>
  <c r="CY68" i="5"/>
  <c r="CZ68" i="5"/>
  <c r="DA68" i="5"/>
  <c r="DB68" i="5"/>
  <c r="DC68" i="5"/>
  <c r="DD68" i="5"/>
  <c r="DE68" i="5"/>
  <c r="DF68" i="5"/>
  <c r="DG68" i="5"/>
  <c r="DH68" i="5"/>
  <c r="DI68" i="5"/>
  <c r="DJ68" i="5"/>
  <c r="DK68" i="5"/>
  <c r="DL68" i="5"/>
  <c r="DM68" i="5"/>
  <c r="DN68" i="5"/>
  <c r="D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CW69" i="5"/>
  <c r="CX69" i="5"/>
  <c r="CY69" i="5"/>
  <c r="CZ69" i="5"/>
  <c r="DA69" i="5"/>
  <c r="DB69" i="5"/>
  <c r="DC69" i="5"/>
  <c r="DD69" i="5"/>
  <c r="DE69" i="5"/>
  <c r="DF69" i="5"/>
  <c r="DG69" i="5"/>
  <c r="DH69" i="5"/>
  <c r="DI69" i="5"/>
  <c r="DJ69" i="5"/>
  <c r="DK69" i="5"/>
  <c r="DL69" i="5"/>
  <c r="DM69" i="5"/>
  <c r="DN69" i="5"/>
  <c r="D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CW70" i="5"/>
  <c r="CX70" i="5"/>
  <c r="CY70" i="5"/>
  <c r="CZ70" i="5"/>
  <c r="DA70" i="5"/>
  <c r="DB70" i="5"/>
  <c r="DC70" i="5"/>
  <c r="DD70" i="5"/>
  <c r="DE70" i="5"/>
  <c r="DF70" i="5"/>
  <c r="DG70" i="5"/>
  <c r="DH70" i="5"/>
  <c r="DI70" i="5"/>
  <c r="DJ70" i="5"/>
  <c r="DK70" i="5"/>
  <c r="DL70" i="5"/>
  <c r="DM70" i="5"/>
  <c r="DN70" i="5"/>
  <c r="D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CW71" i="5"/>
  <c r="CX71" i="5"/>
  <c r="CY71" i="5"/>
  <c r="CZ71" i="5"/>
  <c r="DA71" i="5"/>
  <c r="DB71" i="5"/>
  <c r="DC71" i="5"/>
  <c r="DD71" i="5"/>
  <c r="DE71" i="5"/>
  <c r="DF71" i="5"/>
  <c r="DG71" i="5"/>
  <c r="DH71" i="5"/>
  <c r="DI71" i="5"/>
  <c r="DJ71" i="5"/>
  <c r="DK71" i="5"/>
  <c r="DL71" i="5"/>
  <c r="DM71" i="5"/>
  <c r="DN71" i="5"/>
  <c r="D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CV72" i="5"/>
  <c r="CW72" i="5"/>
  <c r="CX72" i="5"/>
  <c r="CY72" i="5"/>
  <c r="CZ72" i="5"/>
  <c r="DA72" i="5"/>
  <c r="DB72" i="5"/>
  <c r="DC72" i="5"/>
  <c r="DD72" i="5"/>
  <c r="DE72" i="5"/>
  <c r="DF72" i="5"/>
  <c r="DG72" i="5"/>
  <c r="DH72" i="5"/>
  <c r="DI72" i="5"/>
  <c r="DJ72" i="5"/>
  <c r="DK72" i="5"/>
  <c r="DL72" i="5"/>
  <c r="DM72" i="5"/>
  <c r="DN72" i="5"/>
  <c r="D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CV73" i="5"/>
  <c r="CW73" i="5"/>
  <c r="CX73" i="5"/>
  <c r="CY73" i="5"/>
  <c r="CZ73" i="5"/>
  <c r="DA73" i="5"/>
  <c r="DB73" i="5"/>
  <c r="DC73" i="5"/>
  <c r="DD73" i="5"/>
  <c r="DE73" i="5"/>
  <c r="DF73" i="5"/>
  <c r="DG73" i="5"/>
  <c r="DH73" i="5"/>
  <c r="DI73" i="5"/>
  <c r="DJ73" i="5"/>
  <c r="DK73" i="5"/>
  <c r="DL73" i="5"/>
  <c r="DM73" i="5"/>
  <c r="DN73" i="5"/>
  <c r="D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CV74" i="5"/>
  <c r="CW74" i="5"/>
  <c r="CX74" i="5"/>
  <c r="CY74" i="5"/>
  <c r="CZ74" i="5"/>
  <c r="DA74" i="5"/>
  <c r="DB74" i="5"/>
  <c r="DC74" i="5"/>
  <c r="DD74" i="5"/>
  <c r="DE74" i="5"/>
  <c r="DF74" i="5"/>
  <c r="DG74" i="5"/>
  <c r="DH74" i="5"/>
  <c r="DI74" i="5"/>
  <c r="DJ74" i="5"/>
  <c r="DK74" i="5"/>
  <c r="DL74" i="5"/>
  <c r="DM74" i="5"/>
  <c r="DN74" i="5"/>
  <c r="D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CV75" i="5"/>
  <c r="CW75" i="5"/>
  <c r="CX75" i="5"/>
  <c r="CY75" i="5"/>
  <c r="CZ75" i="5"/>
  <c r="DA75" i="5"/>
  <c r="DB75" i="5"/>
  <c r="DC75" i="5"/>
  <c r="DD75" i="5"/>
  <c r="DE75" i="5"/>
  <c r="DF75" i="5"/>
  <c r="DG75" i="5"/>
  <c r="DH75" i="5"/>
  <c r="DI75" i="5"/>
  <c r="DJ75" i="5"/>
  <c r="DK75" i="5"/>
  <c r="DL75" i="5"/>
  <c r="DM75" i="5"/>
  <c r="DN75" i="5"/>
  <c r="D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CV76" i="5"/>
  <c r="CW76" i="5"/>
  <c r="CX76" i="5"/>
  <c r="CY76" i="5"/>
  <c r="CZ76" i="5"/>
  <c r="DA76" i="5"/>
  <c r="DB76" i="5"/>
  <c r="DC76" i="5"/>
  <c r="DD76" i="5"/>
  <c r="DE76" i="5"/>
  <c r="DF76" i="5"/>
  <c r="DG76" i="5"/>
  <c r="DH76" i="5"/>
  <c r="DI76" i="5"/>
  <c r="DJ76" i="5"/>
  <c r="DK76" i="5"/>
  <c r="DL76" i="5"/>
  <c r="DM76" i="5"/>
  <c r="DN76" i="5"/>
  <c r="D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CV77" i="5"/>
  <c r="CW77" i="5"/>
  <c r="CX77" i="5"/>
  <c r="CY77" i="5"/>
  <c r="CZ77" i="5"/>
  <c r="DA77" i="5"/>
  <c r="DB77" i="5"/>
  <c r="DC77" i="5"/>
  <c r="DD77" i="5"/>
  <c r="DE77" i="5"/>
  <c r="DF77" i="5"/>
  <c r="DG77" i="5"/>
  <c r="DH77" i="5"/>
  <c r="DI77" i="5"/>
  <c r="DJ77" i="5"/>
  <c r="DK77" i="5"/>
  <c r="DL77" i="5"/>
  <c r="DM77" i="5"/>
  <c r="DN77" i="5"/>
  <c r="D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CV78" i="5"/>
  <c r="CW78" i="5"/>
  <c r="CX78" i="5"/>
  <c r="CY78" i="5"/>
  <c r="CZ78" i="5"/>
  <c r="DA78" i="5"/>
  <c r="DB78" i="5"/>
  <c r="DC78" i="5"/>
  <c r="DD78" i="5"/>
  <c r="DE78" i="5"/>
  <c r="DF78" i="5"/>
  <c r="DG78" i="5"/>
  <c r="DH78" i="5"/>
  <c r="DI78" i="5"/>
  <c r="DJ78" i="5"/>
  <c r="DK78" i="5"/>
  <c r="DL78" i="5"/>
  <c r="DM78" i="5"/>
  <c r="DN78" i="5"/>
  <c r="D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CV79" i="5"/>
  <c r="CW79" i="5"/>
  <c r="CX79" i="5"/>
  <c r="CY79" i="5"/>
  <c r="CZ79" i="5"/>
  <c r="DA79" i="5"/>
  <c r="DB79" i="5"/>
  <c r="DC79" i="5"/>
  <c r="DD79" i="5"/>
  <c r="DE79" i="5"/>
  <c r="DF79" i="5"/>
  <c r="DG79" i="5"/>
  <c r="DH79" i="5"/>
  <c r="DI79" i="5"/>
  <c r="DJ79" i="5"/>
  <c r="DK79" i="5"/>
  <c r="D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D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D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D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D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D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D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D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D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D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D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D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D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D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D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D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D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D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D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D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D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D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D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D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D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D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D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D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D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D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D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D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D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D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D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D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D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D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D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D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D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D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D140" i="5"/>
  <c r="D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D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D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D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D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D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D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D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D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D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D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D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D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D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D158" i="5"/>
  <c r="D159" i="5"/>
  <c r="F159" i="5"/>
  <c r="G159" i="5"/>
  <c r="H159" i="5"/>
  <c r="I159" i="5"/>
  <c r="J159" i="5"/>
  <c r="D160" i="5"/>
  <c r="F160" i="5"/>
  <c r="G160" i="5"/>
  <c r="H160" i="5"/>
  <c r="I160" i="5"/>
  <c r="J160" i="5"/>
  <c r="D161" i="5"/>
  <c r="F161" i="5"/>
  <c r="G161" i="5"/>
  <c r="H161" i="5"/>
  <c r="I161" i="5"/>
  <c r="J161" i="5"/>
  <c r="D162" i="5"/>
  <c r="F162" i="5"/>
  <c r="G162" i="5"/>
  <c r="H162" i="5"/>
  <c r="I162" i="5"/>
  <c r="J162" i="5"/>
  <c r="D163" i="5"/>
  <c r="F163" i="5"/>
  <c r="G163" i="5"/>
  <c r="H163" i="5"/>
  <c r="I163" i="5"/>
  <c r="J163" i="5"/>
  <c r="D164" i="5"/>
  <c r="F164" i="5"/>
  <c r="G164" i="5"/>
  <c r="H164" i="5"/>
  <c r="I164" i="5"/>
  <c r="J164" i="5"/>
  <c r="D165" i="5"/>
  <c r="F165" i="5"/>
  <c r="G165" i="5"/>
  <c r="H165" i="5"/>
  <c r="I165" i="5"/>
  <c r="J165" i="5"/>
  <c r="D166" i="5"/>
  <c r="F166" i="5"/>
  <c r="G166" i="5"/>
  <c r="H166" i="5"/>
  <c r="I166" i="5"/>
  <c r="J166" i="5"/>
  <c r="D167" i="5"/>
  <c r="F167" i="5"/>
  <c r="G167" i="5"/>
  <c r="H167" i="5"/>
  <c r="I167" i="5"/>
  <c r="J167" i="5"/>
  <c r="D168" i="5"/>
  <c r="F168" i="5"/>
  <c r="G168" i="5"/>
  <c r="H168" i="5"/>
  <c r="I168" i="5"/>
  <c r="J168" i="5"/>
  <c r="D169" i="5"/>
  <c r="F169" i="5"/>
  <c r="G169" i="5"/>
  <c r="H169" i="5"/>
  <c r="I169" i="5"/>
  <c r="J169" i="5"/>
  <c r="D170" i="5"/>
  <c r="F170" i="5"/>
  <c r="G170" i="5"/>
  <c r="H170" i="5"/>
  <c r="I170" i="5"/>
  <c r="J170" i="5"/>
  <c r="D171" i="5"/>
  <c r="F171" i="5"/>
  <c r="G171" i="5"/>
  <c r="H171" i="5"/>
  <c r="I171" i="5"/>
  <c r="J171" i="5"/>
  <c r="D172" i="5"/>
  <c r="F172" i="5"/>
  <c r="G172" i="5"/>
  <c r="H172" i="5"/>
  <c r="I172" i="5"/>
  <c r="J172" i="5"/>
  <c r="D173" i="5"/>
  <c r="F173" i="5"/>
  <c r="G173" i="5"/>
  <c r="H173" i="5"/>
  <c r="I173" i="5"/>
  <c r="J173" i="5"/>
  <c r="D174" i="5"/>
  <c r="F174" i="5"/>
  <c r="G174" i="5"/>
  <c r="H174" i="5"/>
  <c r="I174" i="5"/>
  <c r="J174" i="5"/>
  <c r="D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D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D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D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D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BU184" i="5"/>
  <c r="BV184" i="5"/>
  <c r="BW184" i="5"/>
  <c r="BX184" i="5"/>
  <c r="BY184" i="5"/>
  <c r="BZ184" i="5"/>
  <c r="CA184" i="5"/>
  <c r="CB184" i="5"/>
  <c r="CC184" i="5"/>
  <c r="CD184" i="5"/>
  <c r="CE184" i="5"/>
  <c r="CF184" i="5"/>
  <c r="CG184" i="5"/>
  <c r="CH184" i="5"/>
  <c r="CI184" i="5"/>
  <c r="CJ184" i="5"/>
  <c r="CK184" i="5"/>
  <c r="CL184" i="5"/>
  <c r="CM184" i="5"/>
  <c r="CN184" i="5"/>
  <c r="CO184" i="5"/>
  <c r="CP184" i="5"/>
  <c r="CQ184" i="5"/>
  <c r="CR184" i="5"/>
  <c r="CS184" i="5"/>
  <c r="CT184" i="5"/>
  <c r="CU184" i="5"/>
  <c r="CV184" i="5"/>
  <c r="CW184" i="5"/>
  <c r="CX184" i="5"/>
  <c r="CY184" i="5"/>
  <c r="CZ184" i="5"/>
  <c r="DA184" i="5"/>
  <c r="DB184" i="5"/>
  <c r="DC184" i="5"/>
  <c r="DD184" i="5"/>
  <c r="DE184" i="5"/>
  <c r="DF184" i="5"/>
  <c r="DG184" i="5"/>
  <c r="DH184" i="5"/>
  <c r="DI184" i="5"/>
  <c r="DJ184" i="5"/>
  <c r="DK184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</calcChain>
</file>

<file path=xl/sharedStrings.xml><?xml version="1.0" encoding="utf-8"?>
<sst xmlns="http://schemas.openxmlformats.org/spreadsheetml/2006/main" count="3996" uniqueCount="653">
  <si>
    <t xml:space="preserve">Enron </t>
  </si>
  <si>
    <t>EUR</t>
  </si>
  <si>
    <t>Off-Balance Sheet</t>
  </si>
  <si>
    <t>GBP</t>
  </si>
  <si>
    <t>Close of Business:</t>
  </si>
  <si>
    <t>(Millions of Dollars)</t>
  </si>
  <si>
    <t>INR</t>
  </si>
  <si>
    <t>Bank</t>
  </si>
  <si>
    <t>CM</t>
  </si>
  <si>
    <t>MXN</t>
  </si>
  <si>
    <t>Valuation</t>
  </si>
  <si>
    <t>Transaction Cost</t>
  </si>
  <si>
    <t>$</t>
  </si>
  <si>
    <t>non-$</t>
  </si>
  <si>
    <t>Andy's Categories</t>
  </si>
  <si>
    <t>As fo</t>
  </si>
  <si>
    <t>Trans Type</t>
  </si>
  <si>
    <t>Deal</t>
  </si>
  <si>
    <t>Source of Funds</t>
  </si>
  <si>
    <t>Asset</t>
  </si>
  <si>
    <t>Recourse / Non-Recourse</t>
  </si>
  <si>
    <t>Lead Bank</t>
  </si>
  <si>
    <t>ENE Contact</t>
  </si>
  <si>
    <t>Docs</t>
  </si>
  <si>
    <t>Diag</t>
  </si>
  <si>
    <t>Fin</t>
  </si>
  <si>
    <t>Amount Base Curr</t>
  </si>
  <si>
    <t>Curr</t>
  </si>
  <si>
    <t>Amount $</t>
  </si>
  <si>
    <t>Maturity Date</t>
  </si>
  <si>
    <t>Committed</t>
  </si>
  <si>
    <t>Method</t>
  </si>
  <si>
    <t>Rate</t>
  </si>
  <si>
    <t>Start Date</t>
  </si>
  <si>
    <t>Debt</t>
  </si>
  <si>
    <t>Equity</t>
  </si>
  <si>
    <t>Fees (Ann.)</t>
  </si>
  <si>
    <t>Effective Cost</t>
  </si>
  <si>
    <t>Upfront Fees</t>
  </si>
  <si>
    <t>Current Value</t>
  </si>
  <si>
    <t>Recourse</t>
  </si>
  <si>
    <t>Non-Recourse</t>
  </si>
  <si>
    <t>FLT</t>
  </si>
  <si>
    <t>FIX</t>
  </si>
  <si>
    <t>PPY</t>
  </si>
  <si>
    <t>UNC</t>
  </si>
  <si>
    <t>MI</t>
  </si>
  <si>
    <t>STR</t>
  </si>
  <si>
    <t>PRF</t>
  </si>
  <si>
    <t>Lease</t>
  </si>
  <si>
    <t>Check</t>
  </si>
  <si>
    <t>Difference</t>
  </si>
  <si>
    <t>Other</t>
  </si>
  <si>
    <t>Backbone</t>
  </si>
  <si>
    <t>ABN</t>
  </si>
  <si>
    <t>Kevin Howard</t>
  </si>
  <si>
    <t>X</t>
  </si>
  <si>
    <t>USD</t>
  </si>
  <si>
    <t>140 Monetizations</t>
  </si>
  <si>
    <t>Cerebus</t>
  </si>
  <si>
    <t>Aeneas/Psyche/Herecles Trust</t>
  </si>
  <si>
    <t>Equity in EOG</t>
  </si>
  <si>
    <t>RBC</t>
  </si>
  <si>
    <t>Clint Freeland</t>
  </si>
  <si>
    <t>Mkt Price</t>
  </si>
  <si>
    <t>Public</t>
  </si>
  <si>
    <t>Cornhusker</t>
  </si>
  <si>
    <t>Part ownership in Tneaska IV power station</t>
  </si>
  <si>
    <t>KBC</t>
  </si>
  <si>
    <t>Stephanie Casas</t>
  </si>
  <si>
    <t>EOTT/Nikita</t>
  </si>
  <si>
    <t>EOTT</t>
  </si>
  <si>
    <t>Barclays</t>
  </si>
  <si>
    <t>Jodi Coulter</t>
  </si>
  <si>
    <t>NA</t>
  </si>
  <si>
    <t>PV CF</t>
  </si>
  <si>
    <t>Non-$</t>
  </si>
  <si>
    <t>ETOL I/II</t>
  </si>
  <si>
    <t>RBSFL</t>
  </si>
  <si>
    <t>Earnings &amp; Cash Flow/Utilities &amp; Services Business GBP 164mm</t>
  </si>
  <si>
    <t>RBS</t>
  </si>
  <si>
    <t>Stuart Schardin</t>
  </si>
  <si>
    <t>ETOL III</t>
  </si>
  <si>
    <t>Motown</t>
  </si>
  <si>
    <t>Part ownership in 2 MCN power plants</t>
  </si>
  <si>
    <t>Riverside 5</t>
  </si>
  <si>
    <t>EEP5; GBP 2mm</t>
  </si>
  <si>
    <t>TRS on TPL</t>
  </si>
  <si>
    <t>CIBC</t>
  </si>
  <si>
    <t>Tresa Kirby</t>
  </si>
  <si>
    <t>Riverside 6</t>
  </si>
  <si>
    <t>Barclay's, GBP 50mm</t>
  </si>
  <si>
    <t>TPL Div Stream</t>
  </si>
  <si>
    <t>Service Co.</t>
  </si>
  <si>
    <t>Equity Interest in Service Co.</t>
  </si>
  <si>
    <t>CSFB</t>
  </si>
  <si>
    <t>Trushar Patel</t>
  </si>
  <si>
    <t>R</t>
  </si>
  <si>
    <t>Slapshot</t>
  </si>
  <si>
    <t>Financing (loan) for a Canadian newsprint mill</t>
  </si>
  <si>
    <t>Chase</t>
  </si>
  <si>
    <t>Doug McDowell</t>
  </si>
  <si>
    <t>Cgas/McGarret K, T</t>
  </si>
  <si>
    <t>Hawaii I</t>
  </si>
  <si>
    <t>E&amp;P Co. in Ohio</t>
  </si>
  <si>
    <t>Gordon Mckillop</t>
  </si>
  <si>
    <t>EBSCS/McGarret I</t>
  </si>
  <si>
    <t>Hawaii II</t>
  </si>
  <si>
    <t>EOD Monetization</t>
  </si>
  <si>
    <t>McGarrett J</t>
  </si>
  <si>
    <t>Eli Lilly</t>
  </si>
  <si>
    <t>NPW Warrants/McGarret P, S</t>
  </si>
  <si>
    <t>NPW Warrants</t>
  </si>
  <si>
    <t>NPW Warrants/McGarrett Series C, Q</t>
  </si>
  <si>
    <t>Monetize 13,959 Resco Warrants</t>
  </si>
  <si>
    <t>NPW Warrants/McGarrett Series D, R</t>
  </si>
  <si>
    <t>Riva/McGarret O, V</t>
  </si>
  <si>
    <t>Equity Interest in Margaux Trust</t>
  </si>
  <si>
    <t>Tahiti II</t>
  </si>
  <si>
    <t>Monetization of Pronghorn Note</t>
  </si>
  <si>
    <t>Tahiti/McGarret L</t>
  </si>
  <si>
    <t>EQF</t>
  </si>
  <si>
    <t>Lehman</t>
  </si>
  <si>
    <t>Enron Equity Forward Purchase Settlements</t>
  </si>
  <si>
    <t>Osprey</t>
  </si>
  <si>
    <t>N</t>
  </si>
  <si>
    <t>LLC with the purpose of investing in Whitewing</t>
  </si>
  <si>
    <t>Gordon Mckillop/Trevor Randolph</t>
  </si>
  <si>
    <t>Osprey II</t>
  </si>
  <si>
    <t>Osprey II-EUR</t>
  </si>
  <si>
    <t>Osprey II-USD</t>
  </si>
  <si>
    <t>T</t>
  </si>
  <si>
    <t>ENEXT</t>
  </si>
  <si>
    <t>Financing for E-Next Generation LLC</t>
  </si>
  <si>
    <t>Lisa Bills</t>
  </si>
  <si>
    <t>Inauguration</t>
  </si>
  <si>
    <t>WestLB</t>
  </si>
  <si>
    <t>Cheryl Lipshutz/David Mitchell</t>
  </si>
  <si>
    <t>Shirley Hudler-Paid down 11/3</t>
  </si>
  <si>
    <t>Margaux</t>
  </si>
  <si>
    <t>A fixed/floating swap with Pelican Bidder</t>
  </si>
  <si>
    <t>need</t>
  </si>
  <si>
    <t>Marlin</t>
  </si>
  <si>
    <t>L</t>
  </si>
  <si>
    <t>New 475 MM 6.31%</t>
  </si>
  <si>
    <t>George Mckean/Trevor Randolph</t>
  </si>
  <si>
    <t>Marlin EUR</t>
  </si>
  <si>
    <t>New EUR 515</t>
  </si>
  <si>
    <t>Riverside 7</t>
  </si>
  <si>
    <t>Institutional Investors; GBP 110mm</t>
  </si>
  <si>
    <t>Valhalla</t>
  </si>
  <si>
    <t>Deutsche</t>
  </si>
  <si>
    <t>Dave Maxey</t>
  </si>
  <si>
    <t>.</t>
  </si>
  <si>
    <t>Leases</t>
  </si>
  <si>
    <t>D</t>
  </si>
  <si>
    <t>Joshua Tree-VPP Brazos</t>
  </si>
  <si>
    <t>VPP financing facility</t>
  </si>
  <si>
    <t>Bank of America</t>
  </si>
  <si>
    <t>Tim Proffitt</t>
  </si>
  <si>
    <t>EEX-BWT</t>
  </si>
  <si>
    <t>Purchase of a Natural Gas Prepaid Forward Sale Contract from ENA</t>
  </si>
  <si>
    <t>Tim Proffitt 10% Recourse to ENE</t>
  </si>
  <si>
    <t>KCS - VPP</t>
  </si>
  <si>
    <t>Insurance wrapped note on a VPP</t>
  </si>
  <si>
    <t>?</t>
  </si>
  <si>
    <t>Cash V</t>
  </si>
  <si>
    <t>Securitization of an annuity cash flow stream from Virginia power</t>
  </si>
  <si>
    <t>No</t>
  </si>
  <si>
    <t>Cash VI</t>
  </si>
  <si>
    <t>Securitization of the payments between ECT and Nuclear Electric</t>
  </si>
  <si>
    <t>E</t>
  </si>
  <si>
    <t>Destec</t>
  </si>
  <si>
    <t>A take or pay royality payment from HL&amp;P based on a tonaged mine</t>
  </si>
  <si>
    <t>LEASE</t>
  </si>
  <si>
    <t>Data Center</t>
  </si>
  <si>
    <t>GE Capital</t>
  </si>
  <si>
    <t>James Richardson</t>
  </si>
  <si>
    <t>Enron Building</t>
  </si>
  <si>
    <t>Charels Delacey</t>
  </si>
  <si>
    <t>Falcon 900 / Gulfstream</t>
  </si>
  <si>
    <t>HVB</t>
  </si>
  <si>
    <t>Furniture + Fixture Lease</t>
  </si>
  <si>
    <t>David Mitchell</t>
  </si>
  <si>
    <t>Hawker 1</t>
  </si>
  <si>
    <t>Gotham Funding</t>
  </si>
  <si>
    <t>BTM</t>
  </si>
  <si>
    <t>SB</t>
  </si>
  <si>
    <t>K</t>
  </si>
  <si>
    <t>MTBE/LRC</t>
  </si>
  <si>
    <t>Citibank</t>
  </si>
  <si>
    <t>Citi</t>
  </si>
  <si>
    <t>George Mckean/David Mitchell</t>
  </si>
  <si>
    <t>Omaha Building</t>
  </si>
  <si>
    <t>State Street Bk &amp; Tr</t>
  </si>
  <si>
    <t>Charles Delacey</t>
  </si>
  <si>
    <t>Software Lease</t>
  </si>
  <si>
    <t>Advantage Asset Securitization</t>
  </si>
  <si>
    <t>Fuji</t>
  </si>
  <si>
    <t>Prepays</t>
  </si>
  <si>
    <t>Bammel</t>
  </si>
  <si>
    <t>P</t>
  </si>
  <si>
    <t>Joe Deffner</t>
  </si>
  <si>
    <t>O</t>
  </si>
  <si>
    <t>Crude: Chase III/TD</t>
  </si>
  <si>
    <t>Toronto Dominion</t>
  </si>
  <si>
    <t>Crude: Chase IV</t>
  </si>
  <si>
    <t>G</t>
  </si>
  <si>
    <t>Crude: ECLN I</t>
  </si>
  <si>
    <t>Delta Energy Corp</t>
  </si>
  <si>
    <t>Crude Oil Prepay</t>
  </si>
  <si>
    <t>Dan Boyle</t>
  </si>
  <si>
    <t>H</t>
  </si>
  <si>
    <t>Crude: ECLN II Eur</t>
  </si>
  <si>
    <t>Crude: ECLN II GBP</t>
  </si>
  <si>
    <t>Crude: ECLN II USD</t>
  </si>
  <si>
    <t>Crude: Yosemite 1</t>
  </si>
  <si>
    <t>Doug McDowell/Trevor Randolph</t>
  </si>
  <si>
    <t>Crude: Yosemite 2 - GBP Denominated</t>
  </si>
  <si>
    <t>Gas:  Chase IX</t>
  </si>
  <si>
    <t>Mahonia Ltd.</t>
  </si>
  <si>
    <t>Gas:  Chase X</t>
  </si>
  <si>
    <t>Gas: Chase IV</t>
  </si>
  <si>
    <t>Gas: Chase V</t>
  </si>
  <si>
    <t>Gas: Chase VII (APEA)</t>
  </si>
  <si>
    <t>American Public Energy Agency</t>
  </si>
  <si>
    <t>Gas: Chase VIII</t>
  </si>
  <si>
    <t>Gas: Citi I</t>
  </si>
  <si>
    <t>Gas: Energy America</t>
  </si>
  <si>
    <t>Energy America</t>
  </si>
  <si>
    <t>Pwr: Energy America</t>
  </si>
  <si>
    <t>CRRA</t>
  </si>
  <si>
    <t>Unconsolidated Subsidiaries</t>
  </si>
  <si>
    <t>Accroven</t>
  </si>
  <si>
    <t>Azurix - Affiliate</t>
  </si>
  <si>
    <t xml:space="preserve">GBP 300MM </t>
  </si>
  <si>
    <t>Azurix - Affiliate Bank</t>
  </si>
  <si>
    <t>Azurix - Bank Lines, Misc</t>
  </si>
  <si>
    <t>Azurix - Leases</t>
  </si>
  <si>
    <t>Azurix - Loans</t>
  </si>
  <si>
    <t>NBPL &amp; FPL</t>
  </si>
  <si>
    <t>Bear Paw - Lease</t>
  </si>
  <si>
    <t>Centragas</t>
  </si>
  <si>
    <t>CIESA</t>
  </si>
  <si>
    <t>Brian Swinford</t>
  </si>
  <si>
    <t>Citrus</t>
  </si>
  <si>
    <t>Corinto</t>
  </si>
  <si>
    <t>Dahbol - ANZ Grindleys</t>
  </si>
  <si>
    <t>Dahbol - BA Asia</t>
  </si>
  <si>
    <t>Dahbol - BofA</t>
  </si>
  <si>
    <t>Dahbol - Canara Bank</t>
  </si>
  <si>
    <t>Dahbol - EXIM</t>
  </si>
  <si>
    <t>Dahbol - ICICI</t>
  </si>
  <si>
    <t>Dahbol - IDBI</t>
  </si>
  <si>
    <t>Dahbol - IFCI</t>
  </si>
  <si>
    <t>Dahbol - MPDCL</t>
  </si>
  <si>
    <t>Dahbol - OPIC</t>
  </si>
  <si>
    <t>Dahbol - SBI</t>
  </si>
  <si>
    <t>Dahbol II - BA Asia</t>
  </si>
  <si>
    <t>Dahbol II - Canara Bank</t>
  </si>
  <si>
    <t>Dahbol II - ICICI</t>
  </si>
  <si>
    <t>Dahbol II - IDBI</t>
  </si>
  <si>
    <t>Dahbol II - IFCI</t>
  </si>
  <si>
    <t>Dahbol II - JBIC</t>
  </si>
  <si>
    <t>Dahbol II - MITI</t>
  </si>
  <si>
    <t>Dahbol II - OND</t>
  </si>
  <si>
    <t>Dahbol II - OPIC</t>
  </si>
  <si>
    <t>Dahbol II - SBI</t>
  </si>
  <si>
    <t>EcoElectrica</t>
  </si>
  <si>
    <t>EIB Loan #1</t>
  </si>
  <si>
    <t>EIB Loan #2</t>
  </si>
  <si>
    <t>EIB Loan #3</t>
  </si>
  <si>
    <t>EIB Loan #4</t>
  </si>
  <si>
    <t>EIB Loan #5</t>
  </si>
  <si>
    <t>Empresa Productura</t>
  </si>
  <si>
    <t xml:space="preserve">Enron Europe Pwr </t>
  </si>
  <si>
    <t>Enron Wind-Lake Benton</t>
  </si>
  <si>
    <t>Fortis</t>
  </si>
  <si>
    <t>Enron Wind-Storm Lake I</t>
  </si>
  <si>
    <t>Enron Wind-Storm Lake II</t>
  </si>
  <si>
    <t>Enserco</t>
  </si>
  <si>
    <t>FPL</t>
  </si>
  <si>
    <t>FTV Communications</t>
  </si>
  <si>
    <t>Gas Transboliviano</t>
  </si>
  <si>
    <t>Gasoriente Boliviano SA</t>
  </si>
  <si>
    <t>JEDI  II</t>
  </si>
  <si>
    <t>Mariner</t>
  </si>
  <si>
    <t>NBP -Notes</t>
  </si>
  <si>
    <t>NBP -Revolving</t>
  </si>
  <si>
    <t>NBPL-Note</t>
  </si>
  <si>
    <t>NBPL-Notes</t>
  </si>
  <si>
    <t>NBPL-Revolving</t>
  </si>
  <si>
    <t>Riogas</t>
  </si>
  <si>
    <t>SECLP &amp; SEOM</t>
  </si>
  <si>
    <t>SK Korea</t>
  </si>
  <si>
    <t>Subic Power Corp</t>
  </si>
  <si>
    <t>TBG</t>
  </si>
  <si>
    <t>Trailblazer</t>
  </si>
  <si>
    <t>Wessex Water Bonds</t>
  </si>
  <si>
    <t>Wessex Water Bond</t>
  </si>
  <si>
    <t xml:space="preserve">GBP 100MM </t>
  </si>
  <si>
    <t>Azurix</t>
  </si>
  <si>
    <t xml:space="preserve">GBP </t>
  </si>
  <si>
    <t>Summary Detail</t>
  </si>
  <si>
    <t>Total</t>
  </si>
  <si>
    <t>Subtotal  W/O Unconsolidated</t>
  </si>
  <si>
    <t xml:space="preserve">Total </t>
  </si>
  <si>
    <t>Total Obligations</t>
  </si>
  <si>
    <t>Balance Sheet</t>
  </si>
  <si>
    <t>As of</t>
  </si>
  <si>
    <t>CITI</t>
  </si>
  <si>
    <t>Amt</t>
  </si>
  <si>
    <t>BS-ENE-LTD</t>
  </si>
  <si>
    <t>BS-PGE</t>
  </si>
  <si>
    <t>BS-ENE</t>
  </si>
  <si>
    <t>Misc</t>
  </si>
  <si>
    <t>Rawhide</t>
  </si>
  <si>
    <t>Q</t>
  </si>
  <si>
    <t>Project</t>
  </si>
  <si>
    <t>James Richardson/Trevor Randolph</t>
  </si>
  <si>
    <t>Nahanni</t>
  </si>
  <si>
    <t>M</t>
  </si>
  <si>
    <t>Trevor Randolph</t>
  </si>
  <si>
    <t>Zephyrus</t>
  </si>
  <si>
    <t>Sichuan Jialing Electric</t>
  </si>
  <si>
    <t>Enron Intl Panama</t>
  </si>
  <si>
    <t>Fleet</t>
  </si>
  <si>
    <t>Enron Intl Chengu Power</t>
  </si>
  <si>
    <t>Brazil</t>
  </si>
  <si>
    <t>Enron Brazil Holdings</t>
  </si>
  <si>
    <t>Charles Delacey/Michelle Wenz</t>
  </si>
  <si>
    <t>Corp</t>
  </si>
  <si>
    <t>BS-PRJ-LTD</t>
  </si>
  <si>
    <t>Bahia Las Minas</t>
  </si>
  <si>
    <t>Dan Castagnola</t>
  </si>
  <si>
    <t>Weichung, E- Pwr</t>
  </si>
  <si>
    <t>San Juan Gas</t>
  </si>
  <si>
    <t>BBVA</t>
  </si>
  <si>
    <t>Sarah Wesner</t>
  </si>
  <si>
    <t>Enron WarpSpeed Services</t>
  </si>
  <si>
    <t>Trust Co of the West</t>
  </si>
  <si>
    <t>Batangas</t>
  </si>
  <si>
    <t>OPIC</t>
  </si>
  <si>
    <t>Steve Jernigan</t>
  </si>
  <si>
    <t>Centraga-Credit Facility</t>
  </si>
  <si>
    <t>Elektro   +TJLP</t>
  </si>
  <si>
    <t>R. Pecchio</t>
  </si>
  <si>
    <t>BRL</t>
  </si>
  <si>
    <t>Enron Energy Service UK Ltd.</t>
  </si>
  <si>
    <t>BNDES   +TJLP</t>
  </si>
  <si>
    <t>not  a project</t>
  </si>
  <si>
    <t>Elektro    +TR</t>
  </si>
  <si>
    <t>BAM Leasing Co/VITRO</t>
  </si>
  <si>
    <t>Elektro</t>
  </si>
  <si>
    <t>C</t>
  </si>
  <si>
    <t>B</t>
  </si>
  <si>
    <t>Series B Notes</t>
  </si>
  <si>
    <t>Don Bunnell</t>
  </si>
  <si>
    <t>Hypo Greek Project Financing</t>
  </si>
  <si>
    <t>GDR</t>
  </si>
  <si>
    <t>Tacke</t>
  </si>
  <si>
    <t>german wind com, no debt</t>
  </si>
  <si>
    <t>Energia Total do Brasil Ltda</t>
  </si>
  <si>
    <t>part of Elektro</t>
  </si>
  <si>
    <t>EPCA Argentina</t>
  </si>
  <si>
    <t>Mees Pierson Cabazon</t>
  </si>
  <si>
    <t>Elektro   +IGP-DI</t>
  </si>
  <si>
    <t>On Balance Sheet</t>
  </si>
  <si>
    <t>J. Hancock</t>
  </si>
  <si>
    <t>CapMkt</t>
  </si>
  <si>
    <t>Jeff Nogid</t>
  </si>
  <si>
    <t>Trans Western - Sr Unsecured</t>
  </si>
  <si>
    <t>Senior Unsecured 11/01</t>
  </si>
  <si>
    <t>SSB/UBS</t>
  </si>
  <si>
    <t>PEOPLES #2 - 1998 Amendment</t>
  </si>
  <si>
    <t>Rheingold/Valhalla</t>
  </si>
  <si>
    <t>FAS 133</t>
  </si>
  <si>
    <t>Revolver</t>
  </si>
  <si>
    <t>Current LTD</t>
  </si>
  <si>
    <t>YEN 25B 5/02</t>
  </si>
  <si>
    <t>ML</t>
  </si>
  <si>
    <t>YEN</t>
  </si>
  <si>
    <t>YEN 20B 6/02</t>
  </si>
  <si>
    <t>Goldman</t>
  </si>
  <si>
    <t>Senior Unsecured 8/02</t>
  </si>
  <si>
    <t>Whitewing</t>
  </si>
  <si>
    <t>Senior Unsecured</t>
  </si>
  <si>
    <t>YEN 10B 03</t>
  </si>
  <si>
    <t>YEN 40B 03</t>
  </si>
  <si>
    <t>Whitewing II</t>
  </si>
  <si>
    <t>Convertible Note</t>
  </si>
  <si>
    <t>SSB</t>
  </si>
  <si>
    <t>Yosemite I</t>
  </si>
  <si>
    <t>YEN 10B 04</t>
  </si>
  <si>
    <t>NatWest</t>
  </si>
  <si>
    <t>SO2 Inventory</t>
  </si>
  <si>
    <t>Joe Deffner/Soma Ghosh</t>
  </si>
  <si>
    <t>Yosemite II</t>
  </si>
  <si>
    <t>NatWest Lease</t>
  </si>
  <si>
    <t>Abbey National Lease</t>
  </si>
  <si>
    <t>EURO</t>
  </si>
  <si>
    <t>Lehman/Paribas</t>
  </si>
  <si>
    <t>Northern Nat Gas - Sr Unsecured</t>
  </si>
  <si>
    <t>ENE- Revolver</t>
  </si>
  <si>
    <t>Senior Unsecured MTN</t>
  </si>
  <si>
    <t>senior subordinated</t>
  </si>
  <si>
    <t>ECLN I</t>
  </si>
  <si>
    <t>MSDW</t>
  </si>
  <si>
    <t>ECLN II</t>
  </si>
  <si>
    <t>BCI-ETB</t>
  </si>
  <si>
    <t>Prudential</t>
  </si>
  <si>
    <t>PEOPLES #2 - Original (maliseet?)</t>
  </si>
  <si>
    <t>Proj. Steele</t>
  </si>
  <si>
    <t>PGN 1/02</t>
  </si>
  <si>
    <t>PGN</t>
  </si>
  <si>
    <t>PREF</t>
  </si>
  <si>
    <t>EEC Stock</t>
  </si>
  <si>
    <t>PGE Preferred</t>
  </si>
  <si>
    <t>Organisational Partners</t>
  </si>
  <si>
    <t>Enron Mgmt Inc</t>
  </si>
  <si>
    <t>Maliseet</t>
  </si>
  <si>
    <t>Wiltshire Financial Asset Co.,  LLC</t>
  </si>
  <si>
    <t>LNG Powwer III LLC</t>
  </si>
  <si>
    <t>MIPS</t>
  </si>
  <si>
    <t>TOPrS II</t>
  </si>
  <si>
    <t>TOPrS I</t>
  </si>
  <si>
    <t>LTD</t>
  </si>
  <si>
    <t>Short Term Debt</t>
  </si>
  <si>
    <t>BS-CP-STD</t>
  </si>
  <si>
    <t>A1/P1 Outstanding</t>
  </si>
  <si>
    <t>Formerly A2/P2</t>
  </si>
  <si>
    <t>Loan Sales</t>
  </si>
  <si>
    <t>BS-Revolver-STD</t>
  </si>
  <si>
    <t>Revolver Draw</t>
  </si>
  <si>
    <t>BS-PRJ-STD</t>
  </si>
  <si>
    <t>EUROPE</t>
  </si>
  <si>
    <t>Metals</t>
  </si>
  <si>
    <t>ENA</t>
  </si>
  <si>
    <t>EE&amp;CC</t>
  </si>
  <si>
    <t>EI - Other</t>
  </si>
  <si>
    <t>Gas Pipeline</t>
  </si>
  <si>
    <t>APACHE</t>
  </si>
  <si>
    <t>CALME</t>
  </si>
  <si>
    <t>EREC</t>
  </si>
  <si>
    <t>PGE</t>
  </si>
  <si>
    <t>INDIA</t>
  </si>
  <si>
    <t>RETAIL</t>
  </si>
  <si>
    <t>BROADBAND</t>
  </si>
  <si>
    <t>ENRON4C</t>
  </si>
  <si>
    <t>0450 Contra</t>
  </si>
  <si>
    <t>STD</t>
  </si>
  <si>
    <t>BS  - ST + PRJ</t>
  </si>
  <si>
    <t>CP</t>
  </si>
  <si>
    <t>FX Rates</t>
  </si>
  <si>
    <t>Interest Rates</t>
  </si>
  <si>
    <t>US 01M</t>
  </si>
  <si>
    <t>US 02M</t>
  </si>
  <si>
    <t>US 03M</t>
  </si>
  <si>
    <t>US 06M</t>
  </si>
  <si>
    <t>US 12M</t>
  </si>
  <si>
    <t>GKC</t>
  </si>
  <si>
    <t>On B/S</t>
  </si>
  <si>
    <t>Deleted $7.2 mm misc. debt from schedule originally listed for repayment in Q401</t>
  </si>
  <si>
    <t>BJM</t>
  </si>
  <si>
    <t>Front Page</t>
  </si>
  <si>
    <t>Sum column in total debt did not flow correctly</t>
  </si>
  <si>
    <t>Updated outstading CP</t>
  </si>
  <si>
    <t>Off B/S</t>
  </si>
  <si>
    <t>Updated Equity forward Settlements</t>
  </si>
  <si>
    <t>Added Forward equity Purchase settlements to detail and summary sheet.</t>
  </si>
  <si>
    <t>B/S</t>
  </si>
  <si>
    <t>Broke out CP programs in detail.  Will need to update everyday with outstanding.</t>
  </si>
  <si>
    <t>Added BWT/EEX amortization schedule provided by Charlie</t>
  </si>
  <si>
    <t>Deleted $350mm prepay "expected in 3Q01" that was not completed.</t>
  </si>
  <si>
    <t>Marked Inauguration Recourse per Delacey's scribbling</t>
  </si>
  <si>
    <t>JN</t>
  </si>
  <si>
    <t>Removed outstanding amounts for JEDI II per Shirley Hudler.  Everything is paid off.</t>
  </si>
  <si>
    <t>Enron Global Finance - Financing Transaction Types</t>
  </si>
  <si>
    <t>Updated As of:</t>
  </si>
  <si>
    <t>Outstanding Balance</t>
  </si>
  <si>
    <t>Q401</t>
  </si>
  <si>
    <t>Q102</t>
  </si>
  <si>
    <t>Q202</t>
  </si>
  <si>
    <t>Q302</t>
  </si>
  <si>
    <t>Q402</t>
  </si>
  <si>
    <t>Q103</t>
  </si>
  <si>
    <t>Q203</t>
  </si>
  <si>
    <t>Q303</t>
  </si>
  <si>
    <t>Q403</t>
  </si>
  <si>
    <t>Q104</t>
  </si>
  <si>
    <t>Q204</t>
  </si>
  <si>
    <t>Q304</t>
  </si>
  <si>
    <t>Q404</t>
  </si>
  <si>
    <t>Q105</t>
  </si>
  <si>
    <t>Q205</t>
  </si>
  <si>
    <t>Q305</t>
  </si>
  <si>
    <t>Q405</t>
  </si>
  <si>
    <t>Q106</t>
  </si>
  <si>
    <t>Q206</t>
  </si>
  <si>
    <t>Q306</t>
  </si>
  <si>
    <t>Q406</t>
  </si>
  <si>
    <t>Q107</t>
  </si>
  <si>
    <t>Q207</t>
  </si>
  <si>
    <t>Q307</t>
  </si>
  <si>
    <t>Q407</t>
  </si>
  <si>
    <t>Q108</t>
  </si>
  <si>
    <t>Q208</t>
  </si>
  <si>
    <t>Q308</t>
  </si>
  <si>
    <t>Q408</t>
  </si>
  <si>
    <t>Q109</t>
  </si>
  <si>
    <t>Q209</t>
  </si>
  <si>
    <t>Q309</t>
  </si>
  <si>
    <t>Q409</t>
  </si>
  <si>
    <t>Q110</t>
  </si>
  <si>
    <t>Q210</t>
  </si>
  <si>
    <t>Q310</t>
  </si>
  <si>
    <t>Q410</t>
  </si>
  <si>
    <t>Q111</t>
  </si>
  <si>
    <t>Q211</t>
  </si>
  <si>
    <t>Q311</t>
  </si>
  <si>
    <t>Q411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</si>
  <si>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</si>
  <si>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</si>
  <si>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</si>
  <si>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</si>
  <si>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</si>
  <si>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</si>
  <si>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</si>
  <si>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</si>
  <si>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</si>
  <si>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</si>
  <si>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</si>
  <si>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</si>
  <si>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</si>
  <si>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</si>
  <si>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</si>
  <si>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</si>
  <si>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</si>
  <si>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</si>
  <si>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</si>
  <si>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</si>
  <si>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</si>
  <si>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</si>
  <si>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</si>
  <si>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</si>
  <si>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</si>
  <si>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</si>
  <si>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</si>
  <si>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</si>
  <si>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</si>
  <si>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</si>
  <si>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</si>
  <si>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</si>
  <si>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</si>
  <si>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</si>
  <si>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</si>
  <si>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</si>
  <si>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</si>
  <si>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</si>
  <si>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</si>
  <si>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</si>
  <si>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</si>
  <si>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</si>
  <si>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</si>
  <si>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</si>
  <si>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</si>
  <si>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</si>
  <si>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</si>
  <si>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</si>
  <si>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</si>
  <si>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</si>
  <si>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</si>
  <si>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</si>
  <si>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</si>
  <si>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</si>
  <si>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</si>
  <si>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</si>
  <si>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Q126</t>
  </si>
  <si>
    <t>Q226</t>
  </si>
  <si>
    <t>Q326</t>
  </si>
  <si>
    <t>Q426</t>
  </si>
  <si>
    <t>Q127</t>
  </si>
  <si>
    <t>Q227</t>
  </si>
  <si>
    <t>Q327</t>
  </si>
  <si>
    <t>Q427</t>
  </si>
  <si>
    <t>Q128</t>
  </si>
  <si>
    <t>Q228</t>
  </si>
  <si>
    <t>Q328</t>
  </si>
  <si>
    <t>Q428</t>
  </si>
  <si>
    <t>Q129</t>
  </si>
  <si>
    <t>Q229</t>
  </si>
  <si>
    <t>Q329</t>
  </si>
  <si>
    <t>Q429</t>
  </si>
  <si>
    <t>Current CP</t>
  </si>
  <si>
    <t>Revolver ST *</t>
  </si>
  <si>
    <t>B/S Debt-Short</t>
  </si>
  <si>
    <t>B/S Debt-Long Term</t>
  </si>
  <si>
    <t>Preferred Stock</t>
  </si>
  <si>
    <t>Minority Interest</t>
  </si>
  <si>
    <t>Structured</t>
  </si>
  <si>
    <t>Securitizations /FAS 140s</t>
  </si>
  <si>
    <t>Equity Forward Purchases</t>
  </si>
  <si>
    <t>Less Non-Recourse Structures</t>
  </si>
  <si>
    <t>Bob West</t>
  </si>
  <si>
    <t>KCS VPP</t>
  </si>
  <si>
    <t>Net Debt</t>
  </si>
  <si>
    <t>Total Debt</t>
  </si>
  <si>
    <t>Un-Consolidated Subs</t>
  </si>
  <si>
    <t>Total Debt with Unconsolidated Subs and Prepays</t>
  </si>
  <si>
    <t>*</t>
  </si>
  <si>
    <t>Additional liquidity of $750MM is committed and anticipated to close on or before 11/16/01.</t>
  </si>
  <si>
    <t>TOTAL</t>
  </si>
  <si>
    <t>1 -10% recourse due to risk of timing disruptions: no reserve risk</t>
  </si>
  <si>
    <t>2 -Prepay to EEX 10% recourse to ENE (EGM)</t>
  </si>
  <si>
    <t>3 -10% first loss tranche</t>
  </si>
  <si>
    <t>4 -Non recourse to Enron</t>
  </si>
  <si>
    <t>Securitizations /FAS 140s*</t>
  </si>
  <si>
    <t>* All 140s with TRS are reflected on the balance sheet as price risk management assets or liabilities.</t>
  </si>
  <si>
    <t>Long Term Debt</t>
  </si>
  <si>
    <t>Core Enron</t>
  </si>
  <si>
    <t>Core Enron-Bank</t>
  </si>
  <si>
    <t>Check Calculations to Summary</t>
  </si>
  <si>
    <t>Structure</t>
  </si>
  <si>
    <t>Securitizations</t>
  </si>
  <si>
    <t>BS LTD</t>
  </si>
  <si>
    <t>BS STD</t>
  </si>
  <si>
    <t>Gas: Chase XI</t>
  </si>
  <si>
    <t>Spread sheet blew up; rebuilt it so it would work.</t>
  </si>
  <si>
    <t>Chase Manhattan Bank</t>
  </si>
  <si>
    <t>Citi-Chase Transwestern facility</t>
  </si>
  <si>
    <t>Cite/Chase</t>
  </si>
  <si>
    <t>Dan Boyle, David Mitchell</t>
  </si>
  <si>
    <t>Joe Deffner - Start date 12/00</t>
  </si>
  <si>
    <t>Crude: CSFB/Barclays</t>
  </si>
  <si>
    <t>Joe Deffner - Start date 9/27/01</t>
  </si>
  <si>
    <t>Joe Deffner - Start date 9/23/00</t>
  </si>
  <si>
    <t>Financing of a power generating facility by ESA Turbines</t>
  </si>
  <si>
    <t>Off-B/S</t>
  </si>
  <si>
    <t>Deleted 2 off-balance sheet prepays</t>
  </si>
  <si>
    <t>Cherokee Finance</t>
  </si>
  <si>
    <t>Citi Prepay- refinancing</t>
  </si>
  <si>
    <t>Pipeline Financing</t>
  </si>
  <si>
    <t>Gas: Citi I --&gt; now Short Term Debt ($250MM)</t>
  </si>
  <si>
    <t>Moved Citi prepay ($250MM) to STD - PER BILL BROWN</t>
  </si>
  <si>
    <t>Added Pipeline refinancing of$1,000 B to Q4 02</t>
  </si>
  <si>
    <t>MI - YES</t>
  </si>
  <si>
    <t>JKF</t>
  </si>
  <si>
    <t>Changed prepay amortization numbers to match information from Travis Winfrey</t>
  </si>
  <si>
    <t>Citi Prepay Maturity 12/01 moved to Short-Term Debt payable 12/02</t>
  </si>
  <si>
    <t>Took away Transwestern $550MM from ST revolver b/c already included in the $750 + $250 (LT and ST debt)</t>
  </si>
  <si>
    <t>EOG Exchangable</t>
  </si>
  <si>
    <t>Whitewing Notes</t>
  </si>
  <si>
    <t>Unamortized Premium/Discount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</si>
</sst>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  <numFmt numFmtId="166" formatCode="_(* #,##0.0000_);_(* \(#,##0.0000\);_(* &quot;-&quot;?_);_(@_)"/>
    <numFmt numFmtId="167" formatCode="mm/dd/yy"/>
    <numFmt numFmtId="168" formatCode="0.000%"/>
    <numFmt numFmtId="169" formatCode="0.0%"/>
    <numFmt numFmtId="170" formatCode="0.0"/>
    <numFmt numFmtId="171" formatCode="_(* #,##0_);_(* \(#,##0\);_(* &quot;-&quot;?_);_(@_)"/>
    <numFmt numFmtId="172" formatCode="_(* #,##0_);_(* \(#,##0\);_(* &quot;-&quot;??_);_(@_)"/>
    <numFmt numFmtId="174" formatCode="m/d/yy"/>
  </numFmts>
  <fonts count="28" x14ac:knownFonts="1">
    <font>
      <sz val="10"/>
      <name val="Arial"/>
    </font>
    <font>
      <sz val="10"/>
      <name val="Arial"/>
    </font>
    <font>
      <b/>
      <sz val="14"/>
      <color indexed="12"/>
      <name val="Arial"/>
      <family val="2"/>
    </font>
    <font>
      <b/>
      <sz val="16"/>
      <color indexed="12"/>
      <name val="Arial"/>
      <family val="2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b/>
      <u val="singleAccounting"/>
      <sz val="10"/>
      <name val="Arial"/>
      <family val="2"/>
    </font>
    <font>
      <u/>
      <sz val="10"/>
      <color indexed="12"/>
      <name val="Arial"/>
      <family val="2"/>
    </font>
    <font>
      <sz val="10"/>
      <color indexed="56"/>
      <name val="Arial"/>
      <family val="2"/>
    </font>
    <font>
      <b/>
      <u/>
      <sz val="14"/>
      <name val="Arial"/>
      <family val="2"/>
    </font>
    <font>
      <b/>
      <sz val="24"/>
      <name val="Arial"/>
      <family val="2"/>
    </font>
    <font>
      <sz val="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2">
    <xf numFmtId="0" fontId="0" fillId="0" borderId="0" xfId="0"/>
    <xf numFmtId="164" fontId="0" fillId="0" borderId="0" xfId="1" applyNumberFormat="1" applyFont="1" applyFill="1"/>
    <xf numFmtId="165" fontId="0" fillId="0" borderId="0" xfId="0" applyNumberFormat="1" applyFill="1"/>
    <xf numFmtId="165" fontId="2" fillId="0" borderId="0" xfId="0" applyNumberFormat="1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165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centerContinuous"/>
    </xf>
    <xf numFmtId="165" fontId="4" fillId="0" borderId="0" xfId="0" applyNumberFormat="1" applyFont="1" applyFill="1" applyAlignment="1">
      <alignment horizontal="centerContinuous"/>
    </xf>
    <xf numFmtId="164" fontId="4" fillId="0" borderId="0" xfId="1" applyNumberFormat="1" applyFont="1" applyFill="1" applyAlignment="1">
      <alignment horizontal="centerContinuous"/>
    </xf>
    <xf numFmtId="165" fontId="4" fillId="0" borderId="0" xfId="0" applyNumberFormat="1" applyFont="1" applyFill="1" applyAlignment="1">
      <alignment horizontal="center"/>
    </xf>
    <xf numFmtId="166" fontId="5" fillId="0" borderId="0" xfId="0" applyNumberFormat="1" applyFont="1" applyFill="1"/>
    <xf numFmtId="17" fontId="6" fillId="0" borderId="0" xfId="0" applyNumberFormat="1" applyFont="1" applyFill="1" applyAlignment="1">
      <alignment horizontal="right"/>
    </xf>
    <xf numFmtId="166" fontId="6" fillId="0" borderId="0" xfId="0" applyNumberFormat="1" applyFont="1" applyFill="1"/>
    <xf numFmtId="165" fontId="4" fillId="0" borderId="0" xfId="0" applyNumberFormat="1" applyFont="1" applyFill="1" applyAlignment="1">
      <alignment horizontal="right"/>
    </xf>
    <xf numFmtId="17" fontId="6" fillId="0" borderId="0" xfId="0" applyNumberFormat="1" applyFont="1" applyFill="1" applyAlignment="1">
      <alignment horizontal="centerContinuous"/>
    </xf>
    <xf numFmtId="10" fontId="4" fillId="0" borderId="0" xfId="2" applyNumberFormat="1" applyFont="1" applyFill="1" applyAlignment="1">
      <alignment horizontal="right"/>
    </xf>
    <xf numFmtId="10" fontId="0" fillId="0" borderId="0" xfId="2" applyNumberFormat="1" applyFont="1" applyFill="1" applyAlignment="1">
      <alignment horizontal="centerContinuous"/>
    </xf>
    <xf numFmtId="10" fontId="0" fillId="0" borderId="0" xfId="2" applyNumberFormat="1" applyFont="1" applyFill="1"/>
    <xf numFmtId="43" fontId="0" fillId="0" borderId="0" xfId="1" applyFont="1" applyFill="1"/>
    <xf numFmtId="164" fontId="0" fillId="0" borderId="0" xfId="1" applyNumberFormat="1" applyFont="1" applyFill="1" applyAlignment="1">
      <alignment horizontal="right"/>
    </xf>
    <xf numFmtId="165" fontId="7" fillId="0" borderId="0" xfId="0" applyNumberFormat="1" applyFont="1" applyFill="1" applyAlignment="1">
      <alignment horizontal="left"/>
    </xf>
    <xf numFmtId="165" fontId="8" fillId="0" borderId="0" xfId="0" applyNumberFormat="1" applyFont="1" applyFill="1" applyAlignment="1">
      <alignment horizontal="left"/>
    </xf>
    <xf numFmtId="165" fontId="0" fillId="0" borderId="0" xfId="0" applyNumberFormat="1" applyFill="1" applyAlignment="1">
      <alignment horizontal="right"/>
    </xf>
    <xf numFmtId="167" fontId="4" fillId="0" borderId="0" xfId="2" applyNumberFormat="1" applyFont="1" applyFill="1" applyAlignment="1">
      <alignment horizontal="right"/>
    </xf>
    <xf numFmtId="164" fontId="9" fillId="0" borderId="0" xfId="1" applyNumberFormat="1" applyFont="1" applyFill="1" applyAlignment="1">
      <alignment wrapText="1"/>
    </xf>
    <xf numFmtId="165" fontId="10" fillId="0" borderId="0" xfId="0" applyNumberFormat="1" applyFont="1" applyFill="1" applyAlignment="1">
      <alignment horizontal="left"/>
    </xf>
    <xf numFmtId="165" fontId="11" fillId="0" borderId="0" xfId="0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Continuous"/>
    </xf>
    <xf numFmtId="166" fontId="0" fillId="0" borderId="0" xfId="0" applyNumberFormat="1" applyFill="1"/>
    <xf numFmtId="10" fontId="0" fillId="0" borderId="0" xfId="2" applyNumberFormat="1" applyFont="1" applyFill="1" applyAlignment="1">
      <alignment horizontal="right"/>
    </xf>
    <xf numFmtId="14" fontId="4" fillId="0" borderId="0" xfId="0" applyNumberFormat="1" applyFont="1" applyFill="1" applyAlignment="1">
      <alignment wrapText="1"/>
    </xf>
    <xf numFmtId="165" fontId="6" fillId="0" borderId="0" xfId="0" applyNumberFormat="1" applyFont="1" applyFill="1"/>
    <xf numFmtId="165" fontId="6" fillId="0" borderId="0" xfId="0" applyNumberFormat="1" applyFont="1" applyFill="1" applyAlignment="1">
      <alignment horizontal="left"/>
    </xf>
    <xf numFmtId="168" fontId="12" fillId="0" borderId="0" xfId="2" applyNumberFormat="1" applyFont="1" applyFill="1" applyBorder="1" applyAlignment="1">
      <alignment horizontal="center" wrapText="1"/>
    </xf>
    <xf numFmtId="165" fontId="4" fillId="0" borderId="0" xfId="0" applyNumberFormat="1" applyFont="1" applyFill="1" applyBorder="1" applyAlignment="1">
      <alignment horizontal="center"/>
    </xf>
    <xf numFmtId="164" fontId="4" fillId="0" borderId="0" xfId="1" applyNumberFormat="1" applyFont="1" applyFill="1" applyAlignment="1">
      <alignment wrapText="1"/>
    </xf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17" fontId="13" fillId="0" borderId="1" xfId="0" applyNumberFormat="1" applyFont="1" applyFill="1" applyBorder="1" applyAlignment="1">
      <alignment horizontal="center" wrapText="1"/>
    </xf>
    <xf numFmtId="164" fontId="13" fillId="0" borderId="1" xfId="1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center" wrapText="1"/>
    </xf>
    <xf numFmtId="164" fontId="13" fillId="0" borderId="1" xfId="1" applyNumberFormat="1" applyFont="1" applyFill="1" applyBorder="1" applyAlignment="1">
      <alignment horizontal="right" wrapText="1"/>
    </xf>
    <xf numFmtId="0" fontId="13" fillId="0" borderId="1" xfId="0" applyFont="1" applyFill="1" applyBorder="1" applyAlignment="1">
      <alignment horizontal="center" wrapText="1"/>
    </xf>
    <xf numFmtId="17" fontId="13" fillId="0" borderId="1" xfId="0" applyNumberFormat="1" applyFont="1" applyFill="1" applyBorder="1" applyAlignment="1">
      <alignment horizontal="right" wrapText="1"/>
    </xf>
    <xf numFmtId="0" fontId="13" fillId="0" borderId="1" xfId="0" applyFont="1" applyFill="1" applyBorder="1" applyAlignment="1">
      <alignment horizontal="right" wrapText="1"/>
    </xf>
    <xf numFmtId="10" fontId="13" fillId="0" borderId="1" xfId="2" applyNumberFormat="1" applyFont="1" applyFill="1" applyBorder="1" applyAlignment="1">
      <alignment horizontal="center" wrapText="1"/>
    </xf>
    <xf numFmtId="167" fontId="13" fillId="0" borderId="1" xfId="0" applyNumberFormat="1" applyFont="1" applyFill="1" applyBorder="1" applyAlignment="1">
      <alignment horizontal="right" wrapText="1"/>
    </xf>
    <xf numFmtId="0" fontId="4" fillId="0" borderId="0" xfId="0" applyFont="1" applyFill="1" applyAlignment="1">
      <alignment wrapText="1"/>
    </xf>
    <xf numFmtId="10" fontId="4" fillId="0" borderId="0" xfId="2" applyNumberFormat="1" applyFont="1" applyFill="1" applyAlignment="1">
      <alignment wrapText="1"/>
    </xf>
    <xf numFmtId="43" fontId="14" fillId="0" borderId="0" xfId="1" applyFont="1" applyFill="1" applyAlignment="1">
      <alignment horizontal="left"/>
    </xf>
    <xf numFmtId="0" fontId="15" fillId="0" borderId="0" xfId="0" applyFont="1"/>
    <xf numFmtId="164" fontId="9" fillId="0" borderId="0" xfId="1" applyNumberFormat="1" applyFont="1" applyFill="1" applyAlignment="1"/>
    <xf numFmtId="0" fontId="1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2" fillId="0" borderId="2" xfId="0" applyFont="1" applyFill="1" applyBorder="1" applyAlignment="1">
      <alignment horizontal="left"/>
    </xf>
    <xf numFmtId="0" fontId="12" fillId="0" borderId="2" xfId="0" applyFont="1" applyFill="1" applyBorder="1" applyAlignment="1"/>
    <xf numFmtId="164" fontId="12" fillId="0" borderId="2" xfId="1" applyNumberFormat="1" applyFont="1" applyFill="1" applyBorder="1" applyAlignment="1"/>
    <xf numFmtId="164" fontId="12" fillId="0" borderId="2" xfId="1" applyNumberFormat="1" applyFont="1" applyFill="1" applyBorder="1" applyAlignment="1">
      <alignment horizontal="right"/>
    </xf>
    <xf numFmtId="17" fontId="12" fillId="0" borderId="2" xfId="0" applyNumberFormat="1" applyFont="1" applyFill="1" applyBorder="1" applyAlignment="1">
      <alignment horizontal="right"/>
    </xf>
    <xf numFmtId="0" fontId="12" fillId="0" borderId="2" xfId="0" applyFont="1" applyFill="1" applyBorder="1" applyAlignment="1">
      <alignment horizontal="right"/>
    </xf>
    <xf numFmtId="10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0" fontId="9" fillId="0" borderId="0" xfId="2" applyNumberFormat="1" applyFont="1" applyFill="1" applyAlignment="1">
      <alignment horizontal="center"/>
    </xf>
    <xf numFmtId="0" fontId="9" fillId="0" borderId="0" xfId="0" applyFont="1" applyFill="1" applyAlignment="1"/>
    <xf numFmtId="164" fontId="0" fillId="0" borderId="0" xfId="1" applyNumberFormat="1" applyFont="1" applyFill="1" applyBorder="1" applyAlignment="1">
      <alignment vertical="top"/>
    </xf>
    <xf numFmtId="165" fontId="0" fillId="0" borderId="0" xfId="0" applyNumberFormat="1" applyFill="1" applyBorder="1" applyAlignment="1">
      <alignment vertical="top"/>
    </xf>
    <xf numFmtId="165" fontId="16" fillId="0" borderId="0" xfId="0" applyNumberFormat="1" applyFont="1" applyFill="1" applyBorder="1" applyAlignment="1">
      <alignment horizontal="center" vertical="top"/>
    </xf>
    <xf numFmtId="0" fontId="0" fillId="0" borderId="0" xfId="0" applyFill="1" applyAlignment="1">
      <alignment horizontal="left"/>
    </xf>
    <xf numFmtId="16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6" fillId="0" borderId="0" xfId="0" applyFont="1" applyFill="1" applyAlignment="1">
      <alignment horizontal="left"/>
    </xf>
    <xf numFmtId="0" fontId="0" fillId="0" borderId="0" xfId="0" applyFill="1" applyAlignment="1">
      <alignment horizontal="center" wrapText="1"/>
    </xf>
    <xf numFmtId="164" fontId="5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17" fontId="17" fillId="0" borderId="0" xfId="0" applyNumberFormat="1" applyFont="1" applyFill="1" applyAlignment="1">
      <alignment horizontal="right"/>
    </xf>
    <xf numFmtId="10" fontId="17" fillId="0" borderId="0" xfId="2" applyNumberFormat="1" applyFont="1" applyFill="1" applyBorder="1" applyAlignment="1">
      <alignment horizontal="center" vertical="top"/>
    </xf>
    <xf numFmtId="10" fontId="17" fillId="0" borderId="0" xfId="2" applyNumberFormat="1" applyFont="1" applyFill="1" applyAlignment="1">
      <alignment horizontal="center"/>
    </xf>
    <xf numFmtId="10" fontId="18" fillId="0" borderId="0" xfId="2" applyNumberFormat="1" applyFont="1" applyFill="1" applyBorder="1" applyAlignment="1">
      <alignment horizontal="center" vertical="top"/>
    </xf>
    <xf numFmtId="10" fontId="4" fillId="0" borderId="0" xfId="2" applyNumberFormat="1" applyFont="1" applyFill="1" applyBorder="1" applyAlignment="1">
      <alignment horizontal="center" vertical="top"/>
    </xf>
    <xf numFmtId="0" fontId="0" fillId="0" borderId="0" xfId="0" applyFill="1"/>
    <xf numFmtId="10" fontId="0" fillId="0" borderId="0" xfId="2" applyNumberFormat="1" applyFont="1" applyFill="1" applyBorder="1" applyAlignment="1">
      <alignment vertical="top"/>
    </xf>
    <xf numFmtId="165" fontId="0" fillId="0" borderId="0" xfId="0" quotePrefix="1" applyNumberFormat="1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16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vertical="top" wrapText="1"/>
    </xf>
    <xf numFmtId="164" fontId="5" fillId="0" borderId="0" xfId="1" applyNumberFormat="1" applyFont="1" applyFill="1" applyBorder="1" applyAlignment="1">
      <alignment horizontal="right" vertical="top"/>
    </xf>
    <xf numFmtId="17" fontId="6" fillId="0" borderId="0" xfId="0" applyNumberFormat="1" applyFont="1" applyFill="1" applyBorder="1" applyAlignment="1">
      <alignment horizontal="right" vertical="top"/>
    </xf>
    <xf numFmtId="0" fontId="0" fillId="0" borderId="0" xfId="0" applyFill="1" applyBorder="1" applyAlignment="1">
      <alignment horizontal="left" vertical="top" wrapText="1"/>
    </xf>
    <xf numFmtId="9" fontId="1" fillId="0" borderId="0" xfId="2" applyFont="1" applyFill="1" applyBorder="1" applyAlignment="1">
      <alignment horizontal="right" vertical="top"/>
    </xf>
    <xf numFmtId="169" fontId="1" fillId="0" borderId="0" xfId="2" applyNumberFormat="1" applyFill="1" applyBorder="1" applyAlignment="1">
      <alignment horizontal="right" vertical="top"/>
    </xf>
    <xf numFmtId="0" fontId="6" fillId="0" borderId="0" xfId="0" applyFont="1" applyFill="1" applyAlignment="1">
      <alignment horizontal="center"/>
    </xf>
    <xf numFmtId="164" fontId="5" fillId="0" borderId="0" xfId="1" applyNumberFormat="1" applyFont="1" applyFill="1" applyAlignment="1">
      <alignment wrapText="1"/>
    </xf>
    <xf numFmtId="164" fontId="1" fillId="0" borderId="0" xfId="1" applyNumberFormat="1" applyFont="1" applyFill="1" applyBorder="1" applyAlignment="1">
      <alignment horizontal="right" vertical="top"/>
    </xf>
    <xf numFmtId="164" fontId="6" fillId="0" borderId="0" xfId="1" applyNumberFormat="1" applyFont="1" applyFill="1" applyBorder="1"/>
    <xf numFmtId="43" fontId="1" fillId="0" borderId="0" xfId="1"/>
    <xf numFmtId="43" fontId="0" fillId="0" borderId="0" xfId="1" applyFont="1"/>
    <xf numFmtId="10" fontId="0" fillId="0" borderId="0" xfId="2" applyNumberFormat="1" applyFont="1" applyFill="1" applyBorder="1" applyAlignment="1">
      <alignment horizontal="center" vertical="top"/>
    </xf>
    <xf numFmtId="9" fontId="1" fillId="0" borderId="0" xfId="2" applyFill="1" applyBorder="1" applyAlignment="1">
      <alignment horizontal="right" vertical="top"/>
    </xf>
    <xf numFmtId="17" fontId="0" fillId="0" borderId="0" xfId="0" applyNumberFormat="1" applyFill="1" applyAlignment="1">
      <alignment horizontal="right"/>
    </xf>
    <xf numFmtId="10" fontId="0" fillId="0" borderId="0" xfId="2" applyNumberFormat="1" applyFont="1" applyFill="1" applyAlignment="1">
      <alignment horizontal="center"/>
    </xf>
    <xf numFmtId="165" fontId="16" fillId="0" borderId="0" xfId="0" applyNumberFormat="1" applyFont="1" applyFill="1" applyBorder="1" applyAlignment="1">
      <alignment horizontal="right" vertical="top"/>
    </xf>
    <xf numFmtId="164" fontId="6" fillId="0" borderId="0" xfId="1" applyNumberFormat="1" applyFont="1" applyFill="1" applyBorder="1" applyAlignment="1">
      <alignment vertical="top" wrapText="1"/>
    </xf>
    <xf numFmtId="43" fontId="1" fillId="0" borderId="0" xfId="1" applyFill="1"/>
    <xf numFmtId="6" fontId="0" fillId="0" borderId="0" xfId="0" applyNumberFormat="1" applyFill="1" applyAlignment="1">
      <alignment wrapText="1"/>
    </xf>
    <xf numFmtId="10" fontId="6" fillId="0" borderId="0" xfId="2" applyNumberFormat="1" applyFont="1" applyFill="1" applyBorder="1" applyAlignment="1">
      <alignment horizontal="center" vertical="top"/>
    </xf>
    <xf numFmtId="43" fontId="1" fillId="0" borderId="0" xfId="1" applyNumberFormat="1" applyFill="1" applyBorder="1" applyAlignment="1">
      <alignment horizontal="left" vertical="top" wrapText="1"/>
    </xf>
    <xf numFmtId="164" fontId="5" fillId="0" borderId="0" xfId="1" applyNumberFormat="1" applyFont="1" applyFill="1" applyBorder="1" applyAlignment="1">
      <alignment vertical="top"/>
    </xf>
    <xf numFmtId="165" fontId="0" fillId="0" borderId="0" xfId="0" applyNumberFormat="1" applyFill="1" applyBorder="1" applyAlignment="1">
      <alignment horizontal="right" vertical="top"/>
    </xf>
    <xf numFmtId="10" fontId="19" fillId="0" borderId="0" xfId="2" applyNumberFormat="1" applyFont="1" applyFill="1" applyBorder="1" applyAlignment="1">
      <alignment horizontal="center" vertical="top"/>
    </xf>
    <xf numFmtId="17" fontId="0" fillId="0" borderId="0" xfId="0" applyNumberFormat="1" applyFill="1" applyBorder="1" applyAlignment="1">
      <alignment horizontal="right" vertical="top"/>
    </xf>
    <xf numFmtId="0" fontId="0" fillId="0" borderId="0" xfId="0" applyFill="1" applyBorder="1" applyAlignment="1">
      <alignment horizontal="right" vertical="top"/>
    </xf>
    <xf numFmtId="165" fontId="6" fillId="0" borderId="0" xfId="0" applyNumberFormat="1" applyFont="1" applyFill="1" applyBorder="1" applyAlignment="1">
      <alignment horizontal="right" vertical="top"/>
    </xf>
    <xf numFmtId="43" fontId="1" fillId="0" borderId="0" xfId="1" applyNumberFormat="1" applyFill="1" applyBorder="1" applyAlignment="1">
      <alignment vertical="top" wrapText="1"/>
    </xf>
    <xf numFmtId="164" fontId="1" fillId="0" borderId="0" xfId="1" applyNumberFormat="1" applyFill="1" applyBorder="1" applyAlignment="1">
      <alignment horizontal="right" vertical="top"/>
    </xf>
    <xf numFmtId="10" fontId="6" fillId="0" borderId="0" xfId="2" applyNumberFormat="1" applyFont="1" applyFill="1" applyAlignment="1">
      <alignment horizontal="center"/>
    </xf>
    <xf numFmtId="43" fontId="4" fillId="0" borderId="0" xfId="1" applyFont="1" applyFill="1" applyBorder="1" applyAlignment="1">
      <alignment horizontal="center" vertical="top"/>
    </xf>
    <xf numFmtId="164" fontId="0" fillId="2" borderId="0" xfId="1" applyNumberFormat="1" applyFont="1" applyFill="1" applyBorder="1" applyAlignment="1">
      <alignment vertical="top"/>
    </xf>
    <xf numFmtId="165" fontId="16" fillId="2" borderId="0" xfId="0" applyNumberFormat="1" applyFont="1" applyFill="1" applyBorder="1" applyAlignment="1">
      <alignment horizontal="center" vertical="top"/>
    </xf>
    <xf numFmtId="164" fontId="4" fillId="2" borderId="0" xfId="1" applyNumberFormat="1" applyFont="1" applyFill="1" applyAlignment="1">
      <alignment wrapText="1"/>
    </xf>
    <xf numFmtId="0" fontId="0" fillId="2" borderId="0" xfId="0" applyFill="1" applyAlignment="1">
      <alignment horizontal="left"/>
    </xf>
    <xf numFmtId="16" fontId="0" fillId="2" borderId="0" xfId="0" applyNumberFormat="1" applyFill="1" applyAlignment="1">
      <alignment horizontal="left"/>
    </xf>
    <xf numFmtId="164" fontId="0" fillId="2" borderId="0" xfId="1" applyNumberFormat="1" applyFont="1" applyFill="1" applyAlignment="1">
      <alignment horizontal="right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right"/>
    </xf>
    <xf numFmtId="17" fontId="17" fillId="2" borderId="0" xfId="0" applyNumberFormat="1" applyFont="1" applyFill="1" applyAlignment="1">
      <alignment horizontal="right"/>
    </xf>
    <xf numFmtId="10" fontId="6" fillId="2" borderId="0" xfId="2" applyNumberFormat="1" applyFont="1" applyFill="1" applyBorder="1" applyAlignment="1">
      <alignment horizontal="center" vertical="top"/>
    </xf>
    <xf numFmtId="10" fontId="0" fillId="2" borderId="0" xfId="2" applyNumberFormat="1" applyFont="1" applyFill="1" applyAlignment="1">
      <alignment horizontal="center"/>
    </xf>
    <xf numFmtId="10" fontId="17" fillId="2" borderId="0" xfId="2" applyNumberFormat="1" applyFont="1" applyFill="1" applyAlignment="1">
      <alignment horizontal="center"/>
    </xf>
    <xf numFmtId="10" fontId="4" fillId="2" borderId="0" xfId="2" applyNumberFormat="1" applyFont="1" applyFill="1" applyBorder="1" applyAlignment="1">
      <alignment horizontal="center" vertical="top"/>
    </xf>
    <xf numFmtId="0" fontId="0" fillId="2" borderId="0" xfId="0" applyFill="1"/>
    <xf numFmtId="165" fontId="6" fillId="0" borderId="0" xfId="0" applyNumberFormat="1" applyFont="1" applyFill="1" applyBorder="1" applyAlignment="1">
      <alignment horizontal="center" vertical="top"/>
    </xf>
    <xf numFmtId="165" fontId="6" fillId="0" borderId="0" xfId="0" applyNumberFormat="1" applyFont="1" applyFill="1" applyBorder="1" applyAlignment="1">
      <alignment horizontal="left" vertical="top"/>
    </xf>
    <xf numFmtId="164" fontId="0" fillId="0" borderId="0" xfId="1" applyNumberFormat="1" applyFont="1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10" fontId="0" fillId="0" borderId="0" xfId="2" applyNumberFormat="1" applyFont="1" applyFill="1" applyBorder="1" applyAlignment="1">
      <alignment horizontal="right" vertical="top"/>
    </xf>
    <xf numFmtId="0" fontId="6" fillId="0" borderId="0" xfId="0" applyFont="1" applyFill="1"/>
    <xf numFmtId="164" fontId="0" fillId="0" borderId="0" xfId="1" applyNumberFormat="1" applyFont="1" applyFill="1" applyAlignment="1">
      <alignment wrapText="1"/>
    </xf>
    <xf numFmtId="10" fontId="0" fillId="0" borderId="0" xfId="2" applyNumberFormat="1" applyFont="1" applyFill="1" applyBorder="1" applyAlignment="1">
      <alignment horizontal="right"/>
    </xf>
    <xf numFmtId="164" fontId="4" fillId="0" borderId="0" xfId="1" applyNumberFormat="1" applyFont="1" applyFill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164" fontId="4" fillId="0" borderId="0" xfId="1" applyNumberFormat="1" applyFont="1" applyFill="1" applyAlignment="1">
      <alignment horizontal="left"/>
    </xf>
    <xf numFmtId="17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10" fontId="4" fillId="0" borderId="0" xfId="2" applyNumberFormat="1" applyFont="1" applyFill="1" applyBorder="1" applyAlignment="1">
      <alignment horizontal="right"/>
    </xf>
    <xf numFmtId="10" fontId="4" fillId="0" borderId="0" xfId="2" applyNumberFormat="1" applyFont="1" applyFill="1"/>
    <xf numFmtId="164" fontId="4" fillId="0" borderId="0" xfId="1" applyNumberFormat="1" applyFont="1" applyFill="1" applyAlignment="1">
      <alignment horizontal="right"/>
    </xf>
    <xf numFmtId="0" fontId="20" fillId="0" borderId="0" xfId="0" applyFont="1" applyFill="1" applyAlignment="1">
      <alignment horizontal="left"/>
    </xf>
    <xf numFmtId="43" fontId="14" fillId="0" borderId="0" xfId="1" applyFont="1" applyFill="1" applyAlignment="1">
      <alignment horizontal="right" wrapText="1"/>
    </xf>
    <xf numFmtId="0" fontId="21" fillId="0" borderId="0" xfId="0" applyFont="1" applyFill="1" applyBorder="1" applyAlignment="1">
      <alignment horizontal="center" wrapText="1"/>
    </xf>
    <xf numFmtId="164" fontId="22" fillId="0" borderId="0" xfId="1" applyNumberFormat="1" applyFont="1" applyFill="1" applyAlignment="1">
      <alignment horizontal="right"/>
    </xf>
    <xf numFmtId="17" fontId="23" fillId="0" borderId="0" xfId="0" applyNumberFormat="1" applyFont="1" applyAlignment="1">
      <alignment horizontal="center"/>
    </xf>
    <xf numFmtId="0" fontId="21" fillId="0" borderId="0" xfId="0" applyFont="1"/>
    <xf numFmtId="43" fontId="4" fillId="0" borderId="0" xfId="0" applyNumberFormat="1" applyFont="1" applyBorder="1" applyAlignment="1">
      <alignment horizontal="center"/>
    </xf>
    <xf numFmtId="164" fontId="4" fillId="0" borderId="0" xfId="1" applyNumberFormat="1" applyFont="1"/>
    <xf numFmtId="10" fontId="6" fillId="0" borderId="0" xfId="2" applyNumberFormat="1" applyFont="1" applyFill="1"/>
    <xf numFmtId="164" fontId="0" fillId="0" borderId="3" xfId="1" applyNumberFormat="1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9" fontId="0" fillId="0" borderId="0" xfId="2" applyNumberFormat="1" applyFont="1" applyFill="1"/>
    <xf numFmtId="164" fontId="4" fillId="0" borderId="3" xfId="1" applyNumberFormat="1" applyFont="1" applyFill="1" applyBorder="1" applyAlignment="1">
      <alignment horizontal="right"/>
    </xf>
    <xf numFmtId="164" fontId="4" fillId="0" borderId="4" xfId="1" applyNumberFormat="1" applyFont="1" applyFill="1" applyBorder="1" applyAlignment="1">
      <alignment horizontal="right"/>
    </xf>
    <xf numFmtId="164" fontId="4" fillId="0" borderId="0" xfId="0" applyNumberFormat="1" applyFont="1" applyFill="1" applyAlignment="1">
      <alignment wrapText="1"/>
    </xf>
    <xf numFmtId="10" fontId="6" fillId="0" borderId="0" xfId="2" applyNumberFormat="1" applyFont="1" applyFill="1" applyBorder="1" applyAlignment="1">
      <alignment horizontal="right"/>
    </xf>
    <xf numFmtId="43" fontId="4" fillId="0" borderId="0" xfId="1" applyFont="1"/>
    <xf numFmtId="43" fontId="0" fillId="0" borderId="0" xfId="0" applyNumberFormat="1" applyFill="1"/>
    <xf numFmtId="165" fontId="13" fillId="0" borderId="0" xfId="0" applyNumberFormat="1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 wrapText="1"/>
    </xf>
    <xf numFmtId="164" fontId="17" fillId="0" borderId="0" xfId="1" applyNumberFormat="1" applyFont="1" applyFill="1" applyAlignment="1">
      <alignment horizontal="right"/>
    </xf>
    <xf numFmtId="0" fontId="17" fillId="0" borderId="0" xfId="0" applyFont="1" applyFill="1" applyAlignment="1">
      <alignment wrapText="1"/>
    </xf>
    <xf numFmtId="171" fontId="0" fillId="0" borderId="0" xfId="0" applyNumberFormat="1" applyFill="1"/>
    <xf numFmtId="165" fontId="6" fillId="0" borderId="0" xfId="0" applyNumberFormat="1" applyFont="1" applyFill="1" applyAlignment="1">
      <alignment horizontal="center"/>
    </xf>
    <xf numFmtId="165" fontId="6" fillId="0" borderId="0" xfId="0" applyNumberFormat="1" applyFont="1" applyFill="1" applyAlignment="1">
      <alignment horizontal="centerContinuous"/>
    </xf>
    <xf numFmtId="164" fontId="6" fillId="0" borderId="0" xfId="1" applyNumberFormat="1" applyFont="1" applyFill="1" applyAlignment="1">
      <alignment horizontal="centerContinuous"/>
    </xf>
    <xf numFmtId="164" fontId="0" fillId="0" borderId="0" xfId="1" applyNumberFormat="1" applyFont="1" applyFill="1" applyAlignment="1">
      <alignment horizontal="centerContinuous"/>
    </xf>
    <xf numFmtId="15" fontId="12" fillId="0" borderId="0" xfId="1" applyNumberFormat="1" applyFont="1" applyFill="1" applyBorder="1" applyAlignment="1">
      <alignment horizontal="right"/>
    </xf>
    <xf numFmtId="165" fontId="0" fillId="0" borderId="0" xfId="0" applyNumberFormat="1" applyFill="1" applyAlignment="1">
      <alignment horizontal="center"/>
    </xf>
    <xf numFmtId="171" fontId="4" fillId="0" borderId="0" xfId="0" applyNumberFormat="1" applyFont="1" applyFill="1" applyAlignment="1">
      <alignment wrapText="1"/>
    </xf>
    <xf numFmtId="171" fontId="0" fillId="0" borderId="0" xfId="0" applyNumberFormat="1" applyFill="1" applyBorder="1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vertical="top"/>
    </xf>
    <xf numFmtId="164" fontId="6" fillId="0" borderId="0" xfId="1" applyNumberFormat="1" applyFont="1" applyFill="1" applyBorder="1" applyAlignment="1">
      <alignment vertical="top"/>
    </xf>
    <xf numFmtId="171" fontId="16" fillId="0" borderId="0" xfId="0" applyNumberFormat="1" applyFont="1" applyFill="1" applyBorder="1"/>
    <xf numFmtId="0" fontId="16" fillId="0" borderId="0" xfId="0" applyFont="1"/>
    <xf numFmtId="0" fontId="6" fillId="0" borderId="0" xfId="0" applyFont="1" applyAlignment="1" applyProtection="1">
      <alignment horizontal="left"/>
    </xf>
    <xf numFmtId="164" fontId="6" fillId="0" borderId="0" xfId="1" applyNumberFormat="1" applyFont="1" applyFill="1" applyAlignment="1">
      <alignment horizontal="left"/>
    </xf>
    <xf numFmtId="168" fontId="6" fillId="0" borderId="0" xfId="0" applyNumberFormat="1" applyFont="1" applyAlignment="1" applyProtection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171" fontId="16" fillId="0" borderId="0" xfId="0" applyNumberFormat="1" applyFont="1" applyFill="1" applyBorder="1" applyAlignment="1">
      <alignment vertical="top"/>
    </xf>
    <xf numFmtId="0" fontId="24" fillId="0" borderId="0" xfId="0" applyFont="1"/>
    <xf numFmtId="0" fontId="6" fillId="0" borderId="0" xfId="0" applyFont="1" applyBorder="1" applyAlignment="1" applyProtection="1">
      <alignment horizontal="left"/>
    </xf>
    <xf numFmtId="165" fontId="6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/>
    <xf numFmtId="0" fontId="9" fillId="0" borderId="0" xfId="0" applyFont="1" applyFill="1" applyBorder="1" applyAlignment="1"/>
    <xf numFmtId="0" fontId="0" fillId="0" borderId="0" xfId="0" applyFill="1" applyBorder="1" applyAlignment="1">
      <alignment wrapText="1"/>
    </xf>
    <xf numFmtId="165" fontId="0" fillId="0" borderId="0" xfId="0" applyNumberFormat="1" applyFill="1" applyBorder="1"/>
    <xf numFmtId="164" fontId="6" fillId="0" borderId="0" xfId="1" applyNumberFormat="1" applyFont="1"/>
    <xf numFmtId="164" fontId="0" fillId="0" borderId="0" xfId="1" applyNumberFormat="1" applyFont="1"/>
    <xf numFmtId="165" fontId="6" fillId="0" borderId="0" xfId="0" applyNumberFormat="1" applyFont="1" applyFill="1" applyBorder="1" applyAlignment="1">
      <alignment wrapText="1"/>
    </xf>
    <xf numFmtId="0" fontId="6" fillId="0" borderId="0" xfId="0" applyFont="1" applyFill="1" applyAlignment="1">
      <alignment horizontal="right"/>
    </xf>
    <xf numFmtId="171" fontId="0" fillId="0" borderId="0" xfId="0" applyNumberFormat="1"/>
    <xf numFmtId="0" fontId="0" fillId="0" borderId="0" xfId="0" applyAlignment="1">
      <alignment horizontal="right"/>
    </xf>
    <xf numFmtId="0" fontId="1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/>
    <xf numFmtId="43" fontId="6" fillId="0" borderId="0" xfId="1" applyFont="1" applyFill="1" applyAlignment="1">
      <alignment horizontal="right"/>
    </xf>
    <xf numFmtId="43" fontId="4" fillId="0" borderId="0" xfId="0" applyNumberFormat="1" applyFont="1"/>
    <xf numFmtId="164" fontId="0" fillId="0" borderId="0" xfId="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right"/>
    </xf>
    <xf numFmtId="171" fontId="4" fillId="0" borderId="0" xfId="0" applyNumberFormat="1" applyFont="1"/>
    <xf numFmtId="0" fontId="4" fillId="0" borderId="0" xfId="0" applyFont="1" applyAlignment="1">
      <alignment horizontal="right"/>
    </xf>
    <xf numFmtId="43" fontId="4" fillId="0" borderId="0" xfId="0" applyNumberFormat="1" applyFont="1" applyAlignment="1">
      <alignment horizontal="center"/>
    </xf>
    <xf numFmtId="164" fontId="4" fillId="0" borderId="0" xfId="1" applyNumberFormat="1" applyFont="1" applyFill="1" applyBorder="1" applyAlignment="1">
      <alignment horizontal="right"/>
    </xf>
    <xf numFmtId="164" fontId="4" fillId="0" borderId="0" xfId="1" applyNumberFormat="1" applyFont="1" applyBorder="1"/>
    <xf numFmtId="164" fontId="4" fillId="0" borderId="5" xfId="1" applyNumberFormat="1" applyFont="1" applyBorder="1"/>
    <xf numFmtId="164" fontId="4" fillId="0" borderId="0" xfId="0" applyNumberFormat="1" applyFont="1"/>
    <xf numFmtId="0" fontId="6" fillId="0" borderId="0" xfId="0" applyFont="1" applyBorder="1" applyAlignment="1">
      <alignment horizontal="left"/>
    </xf>
    <xf numFmtId="164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right"/>
    </xf>
    <xf numFmtId="0" fontId="14" fillId="0" borderId="0" xfId="0" applyFont="1"/>
    <xf numFmtId="14" fontId="0" fillId="0" borderId="0" xfId="0" applyNumberFormat="1"/>
    <xf numFmtId="0" fontId="5" fillId="0" borderId="0" xfId="0" applyFont="1"/>
    <xf numFmtId="14" fontId="9" fillId="0" borderId="1" xfId="0" applyNumberFormat="1" applyFont="1" applyBorder="1"/>
    <xf numFmtId="0" fontId="0" fillId="0" borderId="1" xfId="0" applyBorder="1"/>
    <xf numFmtId="0" fontId="0" fillId="0" borderId="0" xfId="0" applyBorder="1"/>
    <xf numFmtId="14" fontId="6" fillId="0" borderId="0" xfId="0" applyNumberFormat="1" applyFont="1" applyBorder="1"/>
    <xf numFmtId="0" fontId="0" fillId="0" borderId="0" xfId="0" applyAlignment="1">
      <alignment wrapText="1"/>
    </xf>
    <xf numFmtId="0" fontId="25" fillId="0" borderId="0" xfId="0" applyFont="1"/>
    <xf numFmtId="172" fontId="1" fillId="0" borderId="0" xfId="1" applyNumberFormat="1"/>
    <xf numFmtId="14" fontId="4" fillId="0" borderId="0" xfId="2" applyNumberFormat="1" applyFont="1"/>
    <xf numFmtId="14" fontId="4" fillId="0" borderId="0" xfId="0" applyNumberFormat="1" applyFont="1" applyFill="1" applyAlignment="1">
      <alignment horizontal="center"/>
    </xf>
    <xf numFmtId="172" fontId="4" fillId="0" borderId="0" xfId="1" applyNumberFormat="1" applyFont="1" applyFill="1" applyAlignment="1">
      <alignment horizontal="left"/>
    </xf>
    <xf numFmtId="0" fontId="0" fillId="0" borderId="0" xfId="0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172" fontId="4" fillId="0" borderId="1" xfId="1" applyNumberFormat="1" applyFont="1" applyFill="1" applyBorder="1" applyAlignment="1">
      <alignment horizontal="center" wrapText="1"/>
    </xf>
    <xf numFmtId="0" fontId="4" fillId="3" borderId="0" xfId="0" applyFont="1" applyFill="1"/>
    <xf numFmtId="0" fontId="0" fillId="3" borderId="0" xfId="0" applyFill="1"/>
    <xf numFmtId="43" fontId="1" fillId="3" borderId="0" xfId="1" applyFill="1"/>
    <xf numFmtId="0" fontId="4" fillId="3" borderId="0" xfId="0" applyFont="1" applyFill="1" applyAlignment="1">
      <alignment horizontal="left"/>
    </xf>
    <xf numFmtId="0" fontId="0" fillId="0" borderId="5" xfId="0" applyBorder="1"/>
    <xf numFmtId="0" fontId="4" fillId="0" borderId="5" xfId="0" applyFont="1" applyBorder="1" applyAlignment="1">
      <alignment horizontal="right"/>
    </xf>
    <xf numFmtId="43" fontId="4" fillId="0" borderId="5" xfId="1" applyFont="1" applyBorder="1"/>
    <xf numFmtId="43" fontId="4" fillId="0" borderId="6" xfId="0" applyNumberFormat="1" applyFont="1" applyBorder="1"/>
    <xf numFmtId="0" fontId="4" fillId="0" borderId="6" xfId="0" applyFont="1" applyBorder="1"/>
    <xf numFmtId="43" fontId="1" fillId="0" borderId="0" xfId="1" applyNumberFormat="1"/>
    <xf numFmtId="43" fontId="0" fillId="0" borderId="0" xfId="0" applyNumberFormat="1"/>
    <xf numFmtId="0" fontId="4" fillId="0" borderId="5" xfId="0" applyFont="1" applyBorder="1"/>
    <xf numFmtId="43" fontId="4" fillId="0" borderId="5" xfId="1" applyNumberFormat="1" applyFont="1" applyBorder="1"/>
    <xf numFmtId="43" fontId="4" fillId="0" borderId="0" xfId="1" applyNumberFormat="1" applyFont="1"/>
    <xf numFmtId="43" fontId="4" fillId="0" borderId="0" xfId="0" applyNumberFormat="1" applyFont="1" applyBorder="1"/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172" fontId="4" fillId="0" borderId="0" xfId="1" applyNumberFormat="1" applyFont="1" applyFill="1" applyBorder="1" applyAlignment="1">
      <alignment horizontal="center" wrapText="1"/>
    </xf>
    <xf numFmtId="2" fontId="0" fillId="0" borderId="0" xfId="0" applyNumberFormat="1"/>
    <xf numFmtId="172" fontId="4" fillId="0" borderId="0" xfId="1" applyNumberFormat="1" applyFont="1" applyAlignment="1">
      <alignment horizontal="left"/>
    </xf>
    <xf numFmtId="14" fontId="4" fillId="0" borderId="1" xfId="0" applyNumberFormat="1" applyFont="1" applyFill="1" applyBorder="1" applyAlignment="1">
      <alignment wrapText="1"/>
    </xf>
    <xf numFmtId="164" fontId="0" fillId="0" borderId="0" xfId="0" applyNumberFormat="1" applyFill="1"/>
    <xf numFmtId="174" fontId="0" fillId="0" borderId="0" xfId="0" applyNumberFormat="1" applyFill="1" applyAlignment="1">
      <alignment horizontal="right"/>
    </xf>
    <xf numFmtId="174" fontId="17" fillId="0" borderId="0" xfId="0" applyNumberFormat="1" applyFont="1" applyFill="1" applyAlignment="1">
      <alignment horizontal="right"/>
    </xf>
    <xf numFmtId="174" fontId="16" fillId="0" borderId="0" xfId="0" applyNumberFormat="1" applyFont="1" applyFill="1" applyAlignment="1">
      <alignment horizontal="right"/>
    </xf>
    <xf numFmtId="174" fontId="16" fillId="0" borderId="0" xfId="0" applyNumberFormat="1" applyFont="1" applyAlignment="1">
      <alignment horizontal="right"/>
    </xf>
    <xf numFmtId="174" fontId="6" fillId="0" borderId="0" xfId="0" applyNumberFormat="1" applyFont="1" applyAlignment="1">
      <alignment horizontal="right"/>
    </xf>
    <xf numFmtId="174" fontId="6" fillId="0" borderId="0" xfId="0" applyNumberFormat="1" applyFont="1" applyFill="1" applyAlignment="1">
      <alignment horizontal="right"/>
    </xf>
    <xf numFmtId="174" fontId="24" fillId="0" borderId="0" xfId="0" applyNumberFormat="1" applyFont="1" applyFill="1" applyAlignment="1">
      <alignment horizontal="right"/>
    </xf>
    <xf numFmtId="174" fontId="0" fillId="0" borderId="0" xfId="0" applyNumberFormat="1" applyAlignment="1">
      <alignment horizontal="right"/>
    </xf>
    <xf numFmtId="0" fontId="4" fillId="0" borderId="0" xfId="0" applyFont="1" applyFill="1" applyBorder="1" applyAlignment="1">
      <alignment horizontal="right" vertical="top"/>
    </xf>
    <xf numFmtId="43" fontId="4" fillId="0" borderId="0" xfId="1" applyFont="1" applyFill="1" applyAlignment="1">
      <alignment horizontal="left"/>
    </xf>
    <xf numFmtId="164" fontId="4" fillId="0" borderId="0" xfId="1" applyNumberFormat="1" applyFont="1" applyFill="1" applyBorder="1" applyAlignment="1">
      <alignment horizontal="right" wrapText="1"/>
    </xf>
    <xf numFmtId="164" fontId="0" fillId="0" borderId="7" xfId="1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4" fillId="0" borderId="0" xfId="0" applyFont="1" applyBorder="1"/>
    <xf numFmtId="0" fontId="20" fillId="0" borderId="0" xfId="0" applyFont="1" applyFill="1" applyAlignment="1">
      <alignment horizontal="right"/>
    </xf>
    <xf numFmtId="0" fontId="4" fillId="0" borderId="0" xfId="0" applyFont="1" applyFill="1" applyBorder="1" applyAlignment="1">
      <alignment wrapText="1"/>
    </xf>
    <xf numFmtId="43" fontId="14" fillId="0" borderId="0" xfId="1" applyFont="1" applyFill="1" applyBorder="1" applyAlignment="1">
      <alignment horizontal="right"/>
    </xf>
    <xf numFmtId="43" fontId="0" fillId="0" borderId="3" xfId="1" applyFont="1" applyFill="1" applyBorder="1"/>
    <xf numFmtId="164" fontId="4" fillId="0" borderId="5" xfId="1" applyNumberFormat="1" applyFont="1" applyFill="1" applyBorder="1" applyAlignment="1">
      <alignment horizontal="right"/>
    </xf>
    <xf numFmtId="164" fontId="6" fillId="0" borderId="8" xfId="1" applyNumberFormat="1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43" fontId="6" fillId="0" borderId="0" xfId="1" applyFont="1" applyFill="1" applyBorder="1" applyAlignment="1">
      <alignment horizontal="right"/>
    </xf>
    <xf numFmtId="0" fontId="4" fillId="0" borderId="0" xfId="0" applyFont="1" applyBorder="1" applyAlignment="1">
      <alignment horizontal="center"/>
    </xf>
    <xf numFmtId="43" fontId="0" fillId="0" borderId="0" xfId="1" applyFont="1" applyFill="1" applyBorder="1"/>
    <xf numFmtId="164" fontId="0" fillId="0" borderId="0" xfId="1" applyNumberFormat="1" applyFont="1" applyBorder="1"/>
    <xf numFmtId="165" fontId="4" fillId="0" borderId="0" xfId="0" applyNumberFormat="1" applyFont="1" applyFill="1" applyBorder="1"/>
    <xf numFmtId="0" fontId="0" fillId="0" borderId="0" xfId="0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5" fontId="4" fillId="0" borderId="0" xfId="0" applyNumberFormat="1" applyFont="1" applyBorder="1"/>
    <xf numFmtId="164" fontId="0" fillId="0" borderId="3" xfId="1" applyNumberFormat="1" applyFont="1" applyFill="1" applyBorder="1"/>
    <xf numFmtId="164" fontId="0" fillId="0" borderId="5" xfId="1" applyNumberFormat="1" applyFont="1" applyFill="1" applyBorder="1"/>
    <xf numFmtId="43" fontId="0" fillId="3" borderId="0" xfId="1" applyFont="1" applyFill="1"/>
    <xf numFmtId="0" fontId="6" fillId="0" borderId="0" xfId="0" applyFont="1" applyFill="1" applyAlignment="1" applyProtection="1">
      <alignment horizontal="left"/>
    </xf>
    <xf numFmtId="174" fontId="6" fillId="0" borderId="0" xfId="0" applyNumberFormat="1" applyFont="1" applyFill="1" applyBorder="1" applyAlignment="1">
      <alignment horizontal="right" vertical="top"/>
    </xf>
    <xf numFmtId="174" fontId="0" fillId="0" borderId="0" xfId="0" applyNumberFormat="1" applyFill="1" applyBorder="1" applyAlignment="1">
      <alignment horizontal="right" vertical="top"/>
    </xf>
    <xf numFmtId="43" fontId="0" fillId="4" borderId="0" xfId="1" applyFont="1" applyFill="1"/>
    <xf numFmtId="165" fontId="0" fillId="4" borderId="0" xfId="0" quotePrefix="1" applyNumberFormat="1" applyFill="1" applyBorder="1" applyAlignment="1">
      <alignment vertical="top"/>
    </xf>
    <xf numFmtId="43" fontId="1" fillId="4" borderId="0" xfId="1" applyFill="1"/>
    <xf numFmtId="43" fontId="1" fillId="4" borderId="0" xfId="1" applyFont="1" applyFill="1"/>
    <xf numFmtId="170" fontId="0" fillId="4" borderId="0" xfId="0" applyNumberFormat="1" applyFill="1"/>
    <xf numFmtId="0" fontId="0" fillId="4" borderId="0" xfId="0" applyFill="1"/>
    <xf numFmtId="174" fontId="4" fillId="0" borderId="1" xfId="0" applyNumberFormat="1" applyFont="1" applyFill="1" applyBorder="1" applyAlignment="1">
      <alignment wrapText="1"/>
    </xf>
    <xf numFmtId="164" fontId="4" fillId="0" borderId="0" xfId="1" applyNumberFormat="1" applyFont="1" applyFill="1" applyBorder="1" applyAlignment="1">
      <alignment wrapText="1"/>
    </xf>
    <xf numFmtId="0" fontId="6" fillId="0" borderId="0" xfId="0" applyFont="1" applyFill="1" applyBorder="1" applyAlignment="1">
      <alignment horizontal="left"/>
    </xf>
    <xf numFmtId="16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center" wrapText="1"/>
    </xf>
    <xf numFmtId="164" fontId="6" fillId="0" borderId="0" xfId="1" applyNumberFormat="1" applyFont="1" applyFill="1" applyBorder="1" applyAlignment="1">
      <alignment horizontal="right" vertical="top"/>
    </xf>
    <xf numFmtId="164" fontId="6" fillId="0" borderId="0" xfId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 vertical="top" wrapText="1"/>
    </xf>
    <xf numFmtId="165" fontId="6" fillId="0" borderId="0" xfId="0" quotePrefix="1" applyNumberFormat="1" applyFont="1" applyFill="1" applyBorder="1" applyAlignment="1">
      <alignment vertical="top"/>
    </xf>
    <xf numFmtId="165" fontId="6" fillId="0" borderId="0" xfId="0" applyNumberFormat="1" applyFont="1" applyFill="1" applyBorder="1"/>
    <xf numFmtId="164" fontId="6" fillId="0" borderId="0" xfId="1" applyNumberFormat="1" applyFont="1" applyFill="1" applyAlignment="1">
      <alignment horizontal="right"/>
    </xf>
    <xf numFmtId="164" fontId="6" fillId="5" borderId="0" xfId="1" applyNumberFormat="1" applyFont="1" applyFill="1" applyBorder="1" applyAlignment="1">
      <alignment vertical="top"/>
    </xf>
    <xf numFmtId="165" fontId="6" fillId="5" borderId="0" xfId="0" applyNumberFormat="1" applyFont="1" applyFill="1" applyBorder="1" applyAlignment="1">
      <alignment horizontal="center" vertical="top"/>
    </xf>
    <xf numFmtId="164" fontId="4" fillId="5" borderId="0" xfId="1" applyNumberFormat="1" applyFont="1" applyFill="1" applyBorder="1" applyAlignment="1">
      <alignment wrapText="1"/>
    </xf>
    <xf numFmtId="0" fontId="6" fillId="5" borderId="0" xfId="0" applyFont="1" applyFill="1" applyBorder="1" applyAlignment="1">
      <alignment horizontal="left" vertical="top"/>
    </xf>
    <xf numFmtId="16" fontId="6" fillId="5" borderId="0" xfId="0" applyNumberFormat="1" applyFont="1" applyFill="1" applyBorder="1" applyAlignment="1">
      <alignment horizontal="left"/>
    </xf>
    <xf numFmtId="0" fontId="6" fillId="5" borderId="0" xfId="0" applyFont="1" applyFill="1" applyBorder="1" applyAlignment="1">
      <alignment horizontal="center" vertical="top"/>
    </xf>
    <xf numFmtId="0" fontId="6" fillId="5" borderId="0" xfId="0" applyFont="1" applyFill="1" applyBorder="1" applyAlignment="1">
      <alignment vertical="top" wrapText="1"/>
    </xf>
    <xf numFmtId="0" fontId="6" fillId="5" borderId="0" xfId="0" applyFont="1" applyFill="1" applyBorder="1" applyAlignment="1">
      <alignment wrapText="1"/>
    </xf>
    <xf numFmtId="0" fontId="6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center" wrapText="1"/>
    </xf>
    <xf numFmtId="164" fontId="6" fillId="5" borderId="0" xfId="1" applyNumberFormat="1" applyFont="1" applyFill="1" applyBorder="1" applyAlignment="1">
      <alignment horizontal="right"/>
    </xf>
    <xf numFmtId="174" fontId="6" fillId="5" borderId="0" xfId="0" applyNumberFormat="1" applyFont="1" applyFill="1" applyBorder="1" applyAlignment="1">
      <alignment horizontal="right" vertical="top"/>
    </xf>
    <xf numFmtId="0" fontId="6" fillId="5" borderId="0" xfId="0" applyFont="1" applyFill="1" applyBorder="1" applyAlignment="1">
      <alignment horizontal="left" vertical="top" wrapText="1"/>
    </xf>
    <xf numFmtId="165" fontId="6" fillId="5" borderId="0" xfId="0" applyNumberFormat="1" applyFont="1" applyFill="1" applyBorder="1" applyAlignment="1">
      <alignment horizontal="right" vertical="top"/>
    </xf>
    <xf numFmtId="17" fontId="6" fillId="5" borderId="0" xfId="0" applyNumberFormat="1" applyFont="1" applyFill="1" applyBorder="1" applyAlignment="1">
      <alignment horizontal="right" vertical="top"/>
    </xf>
    <xf numFmtId="10" fontId="6" fillId="5" borderId="0" xfId="2" applyNumberFormat="1" applyFont="1" applyFill="1" applyBorder="1" applyAlignment="1">
      <alignment horizontal="center" vertical="top"/>
    </xf>
    <xf numFmtId="10" fontId="4" fillId="5" borderId="0" xfId="2" applyNumberFormat="1" applyFont="1" applyFill="1" applyBorder="1" applyAlignment="1">
      <alignment horizontal="center" vertical="top"/>
    </xf>
    <xf numFmtId="165" fontId="6" fillId="5" borderId="0" xfId="0" applyNumberFormat="1" applyFont="1" applyFill="1" applyBorder="1" applyAlignment="1">
      <alignment vertical="top"/>
    </xf>
    <xf numFmtId="165" fontId="6" fillId="5" borderId="0" xfId="0" quotePrefix="1" applyNumberFormat="1" applyFont="1" applyFill="1" applyBorder="1" applyAlignment="1">
      <alignment vertical="top"/>
    </xf>
    <xf numFmtId="165" fontId="6" fillId="5" borderId="0" xfId="0" applyNumberFormat="1" applyFont="1" applyFill="1" applyBorder="1"/>
    <xf numFmtId="164" fontId="0" fillId="5" borderId="0" xfId="1" applyNumberFormat="1" applyFont="1" applyFill="1" applyBorder="1" applyAlignment="1">
      <alignment vertical="top"/>
    </xf>
    <xf numFmtId="165" fontId="16" fillId="5" borderId="0" xfId="0" applyNumberFormat="1" applyFont="1" applyFill="1" applyBorder="1" applyAlignment="1">
      <alignment horizontal="center" vertical="top"/>
    </xf>
    <xf numFmtId="164" fontId="4" fillId="5" borderId="0" xfId="1" applyNumberFormat="1" applyFont="1" applyFill="1" applyAlignment="1">
      <alignment wrapText="1"/>
    </xf>
    <xf numFmtId="0" fontId="0" fillId="5" borderId="0" xfId="0" applyFill="1" applyBorder="1" applyAlignment="1">
      <alignment horizontal="left" vertical="top"/>
    </xf>
    <xf numFmtId="16" fontId="0" fillId="5" borderId="0" xfId="0" applyNumberFormat="1" applyFill="1" applyAlignment="1">
      <alignment horizontal="left"/>
    </xf>
    <xf numFmtId="0" fontId="0" fillId="5" borderId="0" xfId="0" applyFill="1" applyBorder="1" applyAlignment="1">
      <alignment horizontal="center" vertical="top"/>
    </xf>
    <xf numFmtId="0" fontId="0" fillId="5" borderId="0" xfId="0" applyFill="1" applyBorder="1" applyAlignment="1">
      <alignment vertical="top" wrapText="1"/>
    </xf>
    <xf numFmtId="0" fontId="0" fillId="5" borderId="0" xfId="0" applyFill="1" applyAlignment="1">
      <alignment wrapText="1"/>
    </xf>
    <xf numFmtId="0" fontId="6" fillId="5" borderId="0" xfId="0" applyFont="1" applyFill="1" applyAlignment="1">
      <alignment horizontal="left"/>
    </xf>
    <xf numFmtId="0" fontId="0" fillId="5" borderId="0" xfId="0" applyFill="1" applyAlignment="1">
      <alignment horizontal="center" wrapText="1"/>
    </xf>
    <xf numFmtId="164" fontId="5" fillId="5" borderId="0" xfId="1" applyNumberFormat="1" applyFont="1" applyFill="1" applyBorder="1" applyAlignment="1">
      <alignment horizontal="right" vertical="top"/>
    </xf>
    <xf numFmtId="164" fontId="0" fillId="5" borderId="0" xfId="1" applyNumberFormat="1" applyFont="1" applyFill="1" applyAlignment="1">
      <alignment horizontal="right"/>
    </xf>
    <xf numFmtId="0" fontId="0" fillId="5" borderId="0" xfId="0" applyFill="1" applyBorder="1" applyAlignment="1">
      <alignment horizontal="left" vertical="top" wrapText="1"/>
    </xf>
    <xf numFmtId="165" fontId="0" fillId="5" borderId="0" xfId="0" applyNumberFormat="1" applyFill="1" applyBorder="1" applyAlignment="1">
      <alignment horizontal="right" vertical="top"/>
    </xf>
    <xf numFmtId="10" fontId="0" fillId="5" borderId="0" xfId="2" applyNumberFormat="1" applyFont="1" applyFill="1" applyBorder="1" applyAlignment="1">
      <alignment horizontal="center" vertical="top"/>
    </xf>
    <xf numFmtId="165" fontId="0" fillId="5" borderId="0" xfId="0" applyNumberFormat="1" applyFill="1" applyBorder="1" applyAlignment="1">
      <alignment vertical="top"/>
    </xf>
    <xf numFmtId="165" fontId="0" fillId="5" borderId="0" xfId="0" quotePrefix="1" applyNumberFormat="1" applyFill="1" applyBorder="1" applyAlignment="1">
      <alignment vertical="top"/>
    </xf>
    <xf numFmtId="165" fontId="0" fillId="5" borderId="0" xfId="0" applyNumberFormat="1" applyFill="1"/>
    <xf numFmtId="174" fontId="0" fillId="5" borderId="0" xfId="0" applyNumberFormat="1" applyFill="1" applyBorder="1" applyAlignment="1">
      <alignment horizontal="right" vertical="top"/>
    </xf>
    <xf numFmtId="0" fontId="0" fillId="5" borderId="0" xfId="0" applyFill="1" applyBorder="1" applyAlignment="1">
      <alignment horizontal="right" vertical="top"/>
    </xf>
    <xf numFmtId="10" fontId="17" fillId="5" borderId="0" xfId="2" applyNumberFormat="1" applyFont="1" applyFill="1" applyBorder="1" applyAlignment="1">
      <alignment horizontal="center" vertical="top"/>
    </xf>
    <xf numFmtId="10" fontId="19" fillId="5" borderId="0" xfId="2" applyNumberFormat="1" applyFont="1" applyFill="1" applyBorder="1" applyAlignment="1">
      <alignment horizontal="center" vertical="top"/>
    </xf>
    <xf numFmtId="43" fontId="1" fillId="0" borderId="0" xfId="1" applyNumberFormat="1" applyFont="1" applyFill="1" applyBorder="1" applyAlignment="1">
      <alignment vertical="top" wrapText="1"/>
    </xf>
    <xf numFmtId="0" fontId="16" fillId="0" borderId="0" xfId="0" applyFont="1" applyFill="1"/>
    <xf numFmtId="164" fontId="0" fillId="0" borderId="0" xfId="0" applyNumberFormat="1" applyFill="1" applyAlignment="1">
      <alignment horizontal="left"/>
    </xf>
    <xf numFmtId="0" fontId="26" fillId="0" borderId="0" xfId="0" applyFont="1" applyAlignment="1">
      <alignment horizontal="right"/>
    </xf>
    <xf numFmtId="0" fontId="27" fillId="0" borderId="0" xfId="0" applyFont="1" applyAlignment="1">
      <alignment horizontal="right"/>
    </xf>
    <xf numFmtId="14" fontId="26" fillId="0" borderId="0" xfId="0" applyNumberFormat="1" applyFont="1" applyAlignment="1"/>
    <xf numFmtId="0" fontId="27" fillId="0" borderId="0" xfId="0" applyFont="1" applyAlignment="1"/>
    <xf numFmtId="165" fontId="4" fillId="0" borderId="3" xfId="0" applyNumberFormat="1" applyFont="1" applyFill="1" applyBorder="1" applyAlignment="1">
      <alignment horizontal="center"/>
    </xf>
    <xf numFmtId="168" fontId="12" fillId="0" borderId="3" xfId="2" applyNumberFormat="1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5"/>
  <sheetViews>
    <sheetView tabSelected="1" topLeftCell="B1" zoomScaleNormal="100" workbookViewId="0">
      <selection activeCell="B1" sqref="B1"/>
    </sheetView>
  </sheetViews>
  <sheetFormatPr defaultRowHeight="12.75" x14ac:dyDescent="0.2"/>
  <cols>
    <col min="1" max="1" width="13.42578125" hidden="1" customWidth="1"/>
    <col min="2" max="2" width="2" customWidth="1"/>
    <col min="3" max="3" width="47.28515625" style="212" customWidth="1"/>
    <col min="4" max="4" width="16.7109375" bestFit="1" customWidth="1"/>
    <col min="5" max="5" width="2.28515625" customWidth="1"/>
    <col min="6" max="7" width="13.28515625" style="238" customWidth="1"/>
    <col min="8" max="8" width="13.28515625" customWidth="1"/>
    <col min="9" max="9" width="16.140625" bestFit="1" customWidth="1"/>
    <col min="10" max="26" width="13.28515625" customWidth="1"/>
    <col min="27" max="249" width="11.42578125" customWidth="1"/>
  </cols>
  <sheetData>
    <row r="1" spans="1:118" ht="18" x14ac:dyDescent="0.25">
      <c r="C1" s="237" t="s">
        <v>477</v>
      </c>
    </row>
    <row r="2" spans="1:118" ht="30" x14ac:dyDescent="0.4">
      <c r="C2" s="237"/>
      <c r="N2" s="366" t="s">
        <v>478</v>
      </c>
      <c r="O2" s="367"/>
      <c r="P2" s="367"/>
      <c r="Q2" s="368">
        <f ca="1">TODAY()</f>
        <v>37213</v>
      </c>
      <c r="R2" s="369"/>
      <c r="Z2" s="239"/>
    </row>
    <row r="3" spans="1:118" x14ac:dyDescent="0.2">
      <c r="D3" s="240">
        <f ca="1">TODAY()</f>
        <v>37213</v>
      </c>
      <c r="E3" s="144"/>
      <c r="F3" s="241"/>
      <c r="G3" s="241"/>
    </row>
    <row r="4" spans="1:118" s="242" customFormat="1" ht="40.5" customHeight="1" thickBot="1" x14ac:dyDescent="0.25">
      <c r="C4" s="243"/>
      <c r="D4" s="243" t="s">
        <v>479</v>
      </c>
      <c r="E4" s="243"/>
      <c r="F4" s="244" t="s">
        <v>480</v>
      </c>
      <c r="G4" s="244" t="s">
        <v>481</v>
      </c>
      <c r="H4" s="244" t="s">
        <v>482</v>
      </c>
      <c r="I4" s="244" t="s">
        <v>483</v>
      </c>
      <c r="J4" s="244" t="s">
        <v>484</v>
      </c>
      <c r="K4" s="244" t="s">
        <v>485</v>
      </c>
      <c r="L4" s="244" t="s">
        <v>486</v>
      </c>
      <c r="M4" s="244" t="s">
        <v>487</v>
      </c>
      <c r="N4" s="244" t="s">
        <v>488</v>
      </c>
      <c r="O4" s="244" t="s">
        <v>489</v>
      </c>
      <c r="P4" s="244" t="s">
        <v>490</v>
      </c>
      <c r="Q4" s="244" t="s">
        <v>491</v>
      </c>
      <c r="R4" s="244" t="s">
        <v>492</v>
      </c>
      <c r="S4" s="244" t="s">
        <v>493</v>
      </c>
      <c r="T4" s="244" t="s">
        <v>494</v>
      </c>
      <c r="U4" s="244" t="s">
        <v>495</v>
      </c>
      <c r="V4" s="244" t="s">
        <v>496</v>
      </c>
      <c r="W4" s="244" t="s">
        <v>497</v>
      </c>
      <c r="X4" s="244" t="s">
        <v>498</v>
      </c>
      <c r="Y4" s="244" t="s">
        <v>499</v>
      </c>
      <c r="Z4" s="244" t="s">
        <v>500</v>
      </c>
      <c r="AA4" s="244" t="s">
        <v>501</v>
      </c>
      <c r="AB4" s="244" t="s">
        <v>502</v>
      </c>
      <c r="AC4" s="244" t="s">
        <v>503</v>
      </c>
      <c r="AD4" s="244" t="s">
        <v>504</v>
      </c>
      <c r="AE4" s="244" t="s">
        <v>505</v>
      </c>
      <c r="AF4" s="244" t="s">
        <v>506</v>
      </c>
      <c r="AG4" s="244" t="s">
        <v>507</v>
      </c>
      <c r="AH4" s="244" t="s">
        <v>508</v>
      </c>
      <c r="AI4" s="244" t="s">
        <v>509</v>
      </c>
      <c r="AJ4" s="244" t="s">
        <v>510</v>
      </c>
      <c r="AK4" s="244" t="s">
        <v>511</v>
      </c>
      <c r="AL4" s="244" t="s">
        <v>512</v>
      </c>
      <c r="AM4" s="244" t="s">
        <v>513</v>
      </c>
      <c r="AN4" s="244" t="s">
        <v>514</v>
      </c>
      <c r="AO4" s="244" t="s">
        <v>515</v>
      </c>
      <c r="AP4" s="244" t="s">
        <v>516</v>
      </c>
      <c r="AQ4" s="244" t="s">
        <v>517</v>
      </c>
      <c r="AR4" s="244" t="s">
        <v>518</v>
      </c>
      <c r="AS4" s="244" t="s">
        <v>519</v>
      </c>
      <c r="AT4" s="244" t="s">
        <v>520</v>
      </c>
      <c r="AU4" s="244" t="s">
        <v>521</v>
      </c>
      <c r="AV4" s="244" t="s">
        <v>522</v>
      </c>
      <c r="AW4" s="244" t="s">
        <v>523</v>
      </c>
      <c r="AX4" s="244" t="s">
        <v>524</v>
      </c>
      <c r="AY4" s="244" t="s">
        <v>525</v>
      </c>
      <c r="AZ4" s="244" t="s">
        <v>526</v>
      </c>
      <c r="BA4" s="244" t="s">
        <v>527</v>
      </c>
      <c r="BB4" s="244" t="s">
        <v>528</v>
      </c>
      <c r="BC4" s="244" t="s">
        <v>529</v>
      </c>
      <c r="BD4" s="244" t="s">
        <v>530</v>
      </c>
      <c r="BE4" s="244" t="s">
        <v>531</v>
      </c>
      <c r="BF4" s="244" t="s">
        <v>532</v>
      </c>
      <c r="BG4" s="244" t="s">
        <v>533</v>
      </c>
      <c r="BH4" s="244" t="s">
        <v>534</v>
      </c>
      <c r="BI4" s="244" t="s">
        <v>535</v>
      </c>
      <c r="BJ4" s="244" t="s">
        <v>536</v>
      </c>
      <c r="BK4" s="244" t="s">
        <v>537</v>
      </c>
      <c r="BL4" s="244" t="s">
        <v>538</v>
      </c>
      <c r="BM4" s="244" t="s">
        <v>539</v>
      </c>
      <c r="BN4" s="244" t="s">
        <v>540</v>
      </c>
      <c r="BO4" s="244" t="s">
        <v>541</v>
      </c>
      <c r="BP4" s="244" t="s">
        <v>542</v>
      </c>
      <c r="BQ4" s="244" t="s">
        <v>543</v>
      </c>
      <c r="BR4" s="244" t="s">
        <v>544</v>
      </c>
      <c r="BS4" s="244" t="s">
        <v>545</v>
      </c>
      <c r="BT4" s="244" t="s">
        <v>546</v>
      </c>
      <c r="BU4" s="244" t="s">
        <v>547</v>
      </c>
      <c r="BV4" s="244" t="s">
        <v>548</v>
      </c>
      <c r="BW4" s="244" t="s">
        <v>549</v>
      </c>
      <c r="BX4" s="244" t="s">
        <v>550</v>
      </c>
      <c r="BY4" s="244" t="s">
        <v>551</v>
      </c>
      <c r="BZ4" s="244" t="s">
        <v>552</v>
      </c>
      <c r="CA4" s="244" t="s">
        <v>553</v>
      </c>
      <c r="CB4" s="244" t="s">
        <v>554</v>
      </c>
      <c r="CC4" s="244" t="s">
        <v>555</v>
      </c>
      <c r="CD4" s="244" t="s">
        <v>556</v>
      </c>
      <c r="CE4" s="244" t="s">
        <v>557</v>
      </c>
      <c r="CF4" s="244" t="s">
        <v>558</v>
      </c>
      <c r="CG4" s="244" t="s">
        <v>559</v>
      </c>
      <c r="CH4" s="244" t="s">
        <v>560</v>
      </c>
      <c r="CI4" s="244" t="s">
        <v>561</v>
      </c>
      <c r="CJ4" s="244" t="s">
        <v>562</v>
      </c>
      <c r="CK4" s="244" t="s">
        <v>563</v>
      </c>
      <c r="CL4" s="244" t="s">
        <v>564</v>
      </c>
      <c r="CM4" s="244" t="s">
        <v>565</v>
      </c>
      <c r="CN4" s="244" t="s">
        <v>566</v>
      </c>
      <c r="CO4" s="244" t="s">
        <v>567</v>
      </c>
      <c r="CP4" s="244" t="s">
        <v>568</v>
      </c>
      <c r="CQ4" s="244" t="s">
        <v>569</v>
      </c>
      <c r="CR4" s="244" t="s">
        <v>570</v>
      </c>
      <c r="CS4" s="244" t="s">
        <v>571</v>
      </c>
      <c r="CT4" s="244" t="s">
        <v>572</v>
      </c>
      <c r="CU4" s="244" t="s">
        <v>573</v>
      </c>
      <c r="CV4" s="244" t="s">
        <v>574</v>
      </c>
      <c r="CW4" s="244" t="s">
        <v>575</v>
      </c>
      <c r="CX4" s="244" t="s">
        <v>576</v>
      </c>
      <c r="CY4" s="244" t="s">
        <v>577</v>
      </c>
      <c r="CZ4" s="244" t="s">
        <v>578</v>
      </c>
      <c r="DA4" s="244" t="s">
        <v>579</v>
      </c>
      <c r="DB4" s="244" t="s">
        <v>580</v>
      </c>
      <c r="DC4" s="244" t="s">
        <v>581</v>
      </c>
      <c r="DD4" s="244" t="s">
        <v>582</v>
      </c>
      <c r="DE4" s="244" t="s">
        <v>583</v>
      </c>
      <c r="DF4" s="244" t="s">
        <v>584</v>
      </c>
      <c r="DG4" s="244" t="s">
        <v>585</v>
      </c>
      <c r="DH4" s="244" t="s">
        <v>586</v>
      </c>
      <c r="DI4" s="244" t="s">
        <v>587</v>
      </c>
      <c r="DJ4" s="244" t="s">
        <v>588</v>
      </c>
      <c r="DK4" s="244" t="s">
        <v>589</v>
      </c>
      <c r="DL4" s="244" t="s">
        <v>590</v>
      </c>
      <c r="DM4" s="244" t="s">
        <v>591</v>
      </c>
      <c r="DN4" s="244" t="s">
        <v>592</v>
      </c>
    </row>
    <row r="6" spans="1:118" x14ac:dyDescent="0.2">
      <c r="A6" s="212" t="s">
        <v>452</v>
      </c>
      <c r="C6" s="212" t="s">
        <v>593</v>
      </c>
      <c r="D6" s="99">
        <f>'Balance Sheet'!I174</f>
        <v>332.24800000000005</v>
      </c>
      <c r="E6" s="99"/>
      <c r="F6" s="98">
        <f>'Balance Sheet'!Y179</f>
        <v>140.34300000000002</v>
      </c>
      <c r="G6" s="98">
        <f>'Balance Sheet'!Z179</f>
        <v>191.905</v>
      </c>
      <c r="H6" s="98">
        <f>'Balance Sheet'!AA179</f>
        <v>0</v>
      </c>
      <c r="I6" s="98">
        <f>'Balance Sheet'!AB179</f>
        <v>0</v>
      </c>
      <c r="J6" s="98">
        <f>'Balance Sheet'!AC179</f>
        <v>0</v>
      </c>
      <c r="K6" s="98">
        <f>'Balance Sheet'!AD179</f>
        <v>0</v>
      </c>
      <c r="L6" s="98">
        <f>'Balance Sheet'!AE179</f>
        <v>0</v>
      </c>
      <c r="M6" s="98">
        <f>'Balance Sheet'!AF179</f>
        <v>0</v>
      </c>
      <c r="N6" s="98">
        <f>'Balance Sheet'!AG179</f>
        <v>0</v>
      </c>
      <c r="O6" s="98">
        <f>'Balance Sheet'!AH179</f>
        <v>0</v>
      </c>
      <c r="P6" s="98">
        <f>'Balance Sheet'!AI179</f>
        <v>0</v>
      </c>
      <c r="Q6" s="98">
        <f>'Balance Sheet'!AJ179</f>
        <v>0</v>
      </c>
      <c r="R6" s="98">
        <f>'Balance Sheet'!AK179</f>
        <v>0</v>
      </c>
      <c r="S6" s="98">
        <f>'Balance Sheet'!AL179</f>
        <v>0</v>
      </c>
      <c r="T6" s="98">
        <f>'Balance Sheet'!AM179</f>
        <v>0</v>
      </c>
      <c r="U6" s="98">
        <f>'Balance Sheet'!AN179</f>
        <v>0</v>
      </c>
      <c r="V6" s="98">
        <f>'Balance Sheet'!AO179</f>
        <v>0</v>
      </c>
      <c r="W6" s="98">
        <f>'Balance Sheet'!AP179</f>
        <v>0</v>
      </c>
      <c r="X6" s="98">
        <f>'Balance Sheet'!AQ179</f>
        <v>0</v>
      </c>
      <c r="Y6" s="98">
        <f>'Balance Sheet'!AR179</f>
        <v>0</v>
      </c>
      <c r="Z6" s="98">
        <f>'Balance Sheet'!AS179</f>
        <v>0</v>
      </c>
      <c r="AA6" s="98">
        <f>'Balance Sheet'!AT179</f>
        <v>0</v>
      </c>
      <c r="AB6" s="98">
        <f>'Balance Sheet'!AU179</f>
        <v>0</v>
      </c>
      <c r="AC6" s="98">
        <f>'Balance Sheet'!AV179</f>
        <v>0</v>
      </c>
      <c r="AD6" s="98">
        <f>'Balance Sheet'!AW179</f>
        <v>0</v>
      </c>
      <c r="AE6" s="98">
        <f>'Balance Sheet'!AX179</f>
        <v>0</v>
      </c>
      <c r="AF6" s="98">
        <f>'Balance Sheet'!AY179</f>
        <v>0</v>
      </c>
      <c r="AG6" s="98">
        <f>'Balance Sheet'!AZ179</f>
        <v>0</v>
      </c>
      <c r="AH6" s="98">
        <f>'Balance Sheet'!BA179</f>
        <v>0</v>
      </c>
      <c r="AI6" s="98">
        <f>'Balance Sheet'!BB179</f>
        <v>0</v>
      </c>
      <c r="AJ6" s="98">
        <f>'Balance Sheet'!BC179</f>
        <v>0</v>
      </c>
      <c r="AK6" s="98">
        <f>'Balance Sheet'!BD179</f>
        <v>0</v>
      </c>
      <c r="AL6" s="98">
        <f>'Balance Sheet'!BE179</f>
        <v>0</v>
      </c>
      <c r="AM6" s="98">
        <f>'Balance Sheet'!BF179</f>
        <v>0</v>
      </c>
      <c r="AN6" s="98">
        <f>'Balance Sheet'!BG179</f>
        <v>0</v>
      </c>
      <c r="AO6" s="98">
        <f>'Balance Sheet'!BH179</f>
        <v>0</v>
      </c>
      <c r="AP6" s="98">
        <f>'Balance Sheet'!BI179</f>
        <v>0</v>
      </c>
      <c r="AQ6" s="98">
        <f>'Balance Sheet'!BJ179</f>
        <v>0</v>
      </c>
      <c r="AR6" s="98">
        <f>'Balance Sheet'!BK179</f>
        <v>0</v>
      </c>
      <c r="AS6" s="98">
        <f>'Balance Sheet'!BL179</f>
        <v>0</v>
      </c>
      <c r="AT6" s="98">
        <f>'Balance Sheet'!BM179</f>
        <v>0</v>
      </c>
      <c r="AU6" s="98">
        <f>'Balance Sheet'!BN179</f>
        <v>0</v>
      </c>
      <c r="AV6" s="98">
        <f>'Balance Sheet'!BO179</f>
        <v>0</v>
      </c>
      <c r="AW6" s="98">
        <f>'Balance Sheet'!BP179</f>
        <v>0</v>
      </c>
      <c r="AX6" s="98">
        <f>'Balance Sheet'!BQ179</f>
        <v>0</v>
      </c>
      <c r="AY6" s="98">
        <f>'Balance Sheet'!BR179</f>
        <v>0</v>
      </c>
      <c r="AZ6" s="98">
        <f>'Balance Sheet'!BS179</f>
        <v>0</v>
      </c>
      <c r="BA6" s="98">
        <f>'Balance Sheet'!BT179</f>
        <v>0</v>
      </c>
      <c r="BB6" s="98">
        <f>'Balance Sheet'!BU179</f>
        <v>0</v>
      </c>
      <c r="BC6" s="98">
        <f>'Balance Sheet'!BV179</f>
        <v>0</v>
      </c>
      <c r="BD6" s="98">
        <f>'Balance Sheet'!BW179</f>
        <v>0</v>
      </c>
      <c r="BE6" s="98">
        <f>'Balance Sheet'!BX179</f>
        <v>0</v>
      </c>
      <c r="BF6" s="98">
        <f>'Balance Sheet'!BY179</f>
        <v>0</v>
      </c>
      <c r="BG6" s="98">
        <f>'Balance Sheet'!BZ179</f>
        <v>0</v>
      </c>
      <c r="BH6" s="98">
        <f>'Balance Sheet'!CA179</f>
        <v>0</v>
      </c>
      <c r="BI6" s="98">
        <f>'Balance Sheet'!CB179</f>
        <v>0</v>
      </c>
      <c r="BJ6" s="98">
        <f>'Balance Sheet'!CC179</f>
        <v>0</v>
      </c>
      <c r="BK6" s="98">
        <f>'Balance Sheet'!CD179</f>
        <v>0</v>
      </c>
      <c r="BL6" s="98">
        <f>'Balance Sheet'!CE179</f>
        <v>0</v>
      </c>
      <c r="BM6" s="98">
        <f>'Balance Sheet'!CF179</f>
        <v>0</v>
      </c>
      <c r="BN6" s="98">
        <f>'Balance Sheet'!CG179</f>
        <v>0</v>
      </c>
      <c r="BO6" s="98">
        <f>'Balance Sheet'!CH179</f>
        <v>0</v>
      </c>
      <c r="BP6" s="98">
        <f>'Balance Sheet'!CI179</f>
        <v>0</v>
      </c>
      <c r="BQ6" s="98">
        <f>'Balance Sheet'!CJ179</f>
        <v>0</v>
      </c>
      <c r="BR6" s="98">
        <f>'Balance Sheet'!CK179</f>
        <v>0</v>
      </c>
      <c r="BS6" s="98">
        <f>'Balance Sheet'!CL179</f>
        <v>0</v>
      </c>
      <c r="BT6" s="98">
        <f>'Balance Sheet'!CM179</f>
        <v>0</v>
      </c>
      <c r="BU6" s="98">
        <f>'Balance Sheet'!CN179</f>
        <v>0</v>
      </c>
      <c r="BV6" s="98">
        <f>'Balance Sheet'!CO179</f>
        <v>0</v>
      </c>
      <c r="BW6" s="98">
        <f>'Balance Sheet'!CP179</f>
        <v>0</v>
      </c>
      <c r="BX6" s="98">
        <f>'Balance Sheet'!CQ179</f>
        <v>0</v>
      </c>
      <c r="BY6" s="98">
        <f>'Balance Sheet'!CR179</f>
        <v>0</v>
      </c>
      <c r="BZ6" s="98">
        <f>'Balance Sheet'!CS179</f>
        <v>0</v>
      </c>
      <c r="CA6" s="98">
        <f>'Balance Sheet'!CT179</f>
        <v>0</v>
      </c>
      <c r="CB6" s="98">
        <f>'Balance Sheet'!CU179</f>
        <v>0</v>
      </c>
      <c r="CC6" s="98">
        <f>'Balance Sheet'!CV179</f>
        <v>0</v>
      </c>
      <c r="CD6" s="98">
        <f>'Balance Sheet'!CW179</f>
        <v>0</v>
      </c>
      <c r="CE6" s="98">
        <f>'Balance Sheet'!CX179</f>
        <v>0</v>
      </c>
      <c r="CF6" s="98">
        <f>'Balance Sheet'!CY179</f>
        <v>0</v>
      </c>
      <c r="CG6" s="98">
        <f>'Balance Sheet'!CZ179</f>
        <v>0</v>
      </c>
      <c r="CH6" s="98">
        <f>'Balance Sheet'!DA179</f>
        <v>0</v>
      </c>
      <c r="CI6" s="98">
        <f>'Balance Sheet'!DB179</f>
        <v>0</v>
      </c>
      <c r="CJ6" s="98">
        <f>'Balance Sheet'!DC179</f>
        <v>0</v>
      </c>
      <c r="CK6" s="98">
        <f>'Balance Sheet'!DD179</f>
        <v>0</v>
      </c>
      <c r="CL6" s="98">
        <f>'Balance Sheet'!DE179</f>
        <v>0</v>
      </c>
      <c r="CM6" s="98">
        <f>'Balance Sheet'!DF179</f>
        <v>0</v>
      </c>
      <c r="CN6" s="98">
        <f>'Balance Sheet'!DG179</f>
        <v>0</v>
      </c>
      <c r="CO6" s="98">
        <f>'Balance Sheet'!DH179</f>
        <v>0</v>
      </c>
      <c r="CP6" s="98">
        <f>'Balance Sheet'!DI179</f>
        <v>0</v>
      </c>
      <c r="CQ6" s="98">
        <f>'Balance Sheet'!DJ179</f>
        <v>0</v>
      </c>
      <c r="CR6" s="98">
        <f>'Balance Sheet'!DK179</f>
        <v>0</v>
      </c>
      <c r="CS6" s="98">
        <f>'Balance Sheet'!DL179</f>
        <v>0</v>
      </c>
      <c r="CT6" s="98">
        <f>'Balance Sheet'!DM179</f>
        <v>0</v>
      </c>
      <c r="CU6" s="98">
        <f>'Balance Sheet'!DN179</f>
        <v>0</v>
      </c>
      <c r="CV6" s="98">
        <f>'Balance Sheet'!DO179</f>
        <v>0</v>
      </c>
      <c r="CW6" s="98">
        <f>'Balance Sheet'!DP179</f>
        <v>0</v>
      </c>
      <c r="CX6" s="98">
        <f>'Balance Sheet'!DQ179</f>
        <v>0</v>
      </c>
      <c r="CY6" s="98">
        <f>'Balance Sheet'!DR179</f>
        <v>0</v>
      </c>
      <c r="CZ6" s="98">
        <f>'Balance Sheet'!DS179</f>
        <v>0</v>
      </c>
      <c r="DA6" s="98">
        <f>'Balance Sheet'!DT179</f>
        <v>0</v>
      </c>
      <c r="DB6" s="98">
        <f>'Balance Sheet'!DU179</f>
        <v>0</v>
      </c>
      <c r="DC6" s="98">
        <f>'Balance Sheet'!DV179</f>
        <v>0</v>
      </c>
      <c r="DD6" s="98">
        <f>'Balance Sheet'!DW179</f>
        <v>0</v>
      </c>
      <c r="DE6" s="98">
        <f>'Balance Sheet'!DX179</f>
        <v>0</v>
      </c>
      <c r="DF6" s="98">
        <f>'Balance Sheet'!DY179</f>
        <v>0</v>
      </c>
      <c r="DG6" s="98">
        <f>'Balance Sheet'!DZ179</f>
        <v>0</v>
      </c>
      <c r="DH6" s="98">
        <f>'Balance Sheet'!EA179</f>
        <v>0</v>
      </c>
      <c r="DI6" s="98">
        <f>'Balance Sheet'!EB179</f>
        <v>0</v>
      </c>
      <c r="DJ6" s="98">
        <f>'Balance Sheet'!EC179</f>
        <v>0</v>
      </c>
      <c r="DK6" s="98"/>
      <c r="DL6" s="98"/>
      <c r="DM6" s="98"/>
      <c r="DN6" s="98"/>
    </row>
    <row r="7" spans="1:118" s="246" customFormat="1" x14ac:dyDescent="0.2">
      <c r="A7" s="245" t="s">
        <v>377</v>
      </c>
      <c r="C7" s="245" t="s">
        <v>594</v>
      </c>
      <c r="D7" s="298">
        <f>'Balance Sheet'!I175</f>
        <v>1750</v>
      </c>
      <c r="E7" s="298"/>
      <c r="F7" s="247">
        <f>'Balance Sheet'!Y180</f>
        <v>0</v>
      </c>
      <c r="G7" s="247">
        <f>'Balance Sheet'!Z180</f>
        <v>0</v>
      </c>
      <c r="H7" s="247">
        <f>'Balance Sheet'!AA180</f>
        <v>1750</v>
      </c>
      <c r="I7" s="247">
        <f>'Balance Sheet'!AB180</f>
        <v>0</v>
      </c>
      <c r="J7" s="247">
        <f>'Balance Sheet'!AC180</f>
        <v>0</v>
      </c>
      <c r="K7" s="247">
        <f>'Balance Sheet'!AD180</f>
        <v>0</v>
      </c>
      <c r="L7" s="247">
        <f>'Balance Sheet'!AE180</f>
        <v>0</v>
      </c>
      <c r="M7" s="247">
        <f>'Balance Sheet'!AF180</f>
        <v>0</v>
      </c>
      <c r="N7" s="247">
        <f>'Balance Sheet'!AG180</f>
        <v>0</v>
      </c>
      <c r="O7" s="247">
        <f>'Balance Sheet'!AH180</f>
        <v>0</v>
      </c>
      <c r="P7" s="247">
        <f>'Balance Sheet'!AI180</f>
        <v>0</v>
      </c>
      <c r="Q7" s="247">
        <f>'Balance Sheet'!AJ180</f>
        <v>0</v>
      </c>
      <c r="R7" s="247">
        <f>'Balance Sheet'!AK180</f>
        <v>0</v>
      </c>
      <c r="S7" s="247">
        <f>'Balance Sheet'!AL180</f>
        <v>0</v>
      </c>
      <c r="T7" s="247">
        <f>'Balance Sheet'!AM180</f>
        <v>0</v>
      </c>
      <c r="U7" s="247">
        <f>'Balance Sheet'!AN180</f>
        <v>0</v>
      </c>
      <c r="V7" s="247">
        <f>'Balance Sheet'!AO180</f>
        <v>0</v>
      </c>
      <c r="W7" s="247">
        <f>'Balance Sheet'!AP180</f>
        <v>0</v>
      </c>
      <c r="X7" s="247">
        <f>'Balance Sheet'!AQ180</f>
        <v>0</v>
      </c>
      <c r="Y7" s="247">
        <f>'Balance Sheet'!AR180</f>
        <v>0</v>
      </c>
      <c r="Z7" s="247">
        <f>'Balance Sheet'!AS180</f>
        <v>0</v>
      </c>
      <c r="AA7" s="247">
        <f>'Balance Sheet'!AT180</f>
        <v>0</v>
      </c>
      <c r="AB7" s="247">
        <f>'Balance Sheet'!AU180</f>
        <v>0</v>
      </c>
      <c r="AC7" s="247">
        <f>'Balance Sheet'!AV180</f>
        <v>0</v>
      </c>
      <c r="AD7" s="247">
        <f>'Balance Sheet'!AW180</f>
        <v>0</v>
      </c>
      <c r="AE7" s="247">
        <f>'Balance Sheet'!AX180</f>
        <v>0</v>
      </c>
      <c r="AF7" s="247">
        <f>'Balance Sheet'!AY180</f>
        <v>0</v>
      </c>
      <c r="AG7" s="247">
        <f>'Balance Sheet'!AZ180</f>
        <v>0</v>
      </c>
      <c r="AH7" s="247">
        <f>'Balance Sheet'!BA180</f>
        <v>0</v>
      </c>
      <c r="AI7" s="247">
        <f>'Balance Sheet'!BB180</f>
        <v>0</v>
      </c>
      <c r="AJ7" s="247">
        <f>'Balance Sheet'!BC180</f>
        <v>0</v>
      </c>
      <c r="AK7" s="247">
        <f>'Balance Sheet'!BD180</f>
        <v>0</v>
      </c>
      <c r="AL7" s="247">
        <f>'Balance Sheet'!BE180</f>
        <v>0</v>
      </c>
      <c r="AM7" s="247">
        <f>'Balance Sheet'!BF180</f>
        <v>0</v>
      </c>
      <c r="AN7" s="247">
        <f>'Balance Sheet'!BG180</f>
        <v>0</v>
      </c>
      <c r="AO7" s="247">
        <f>'Balance Sheet'!BH180</f>
        <v>0</v>
      </c>
      <c r="AP7" s="247">
        <f>'Balance Sheet'!BI180</f>
        <v>0</v>
      </c>
      <c r="AQ7" s="247">
        <f>'Balance Sheet'!BJ180</f>
        <v>0</v>
      </c>
      <c r="AR7" s="247">
        <f>'Balance Sheet'!BK180</f>
        <v>0</v>
      </c>
      <c r="AS7" s="247">
        <f>'Balance Sheet'!BL180</f>
        <v>0</v>
      </c>
      <c r="AT7" s="247">
        <f>'Balance Sheet'!BM180</f>
        <v>0</v>
      </c>
      <c r="AU7" s="247">
        <f>'Balance Sheet'!BN180</f>
        <v>0</v>
      </c>
      <c r="AV7" s="247">
        <f>'Balance Sheet'!BO180</f>
        <v>0</v>
      </c>
      <c r="AW7" s="247">
        <f>'Balance Sheet'!BP180</f>
        <v>0</v>
      </c>
      <c r="AX7" s="247">
        <f>'Balance Sheet'!BQ180</f>
        <v>0</v>
      </c>
      <c r="AY7" s="247">
        <f>'Balance Sheet'!BR180</f>
        <v>0</v>
      </c>
      <c r="AZ7" s="247">
        <f>'Balance Sheet'!BS180</f>
        <v>0</v>
      </c>
      <c r="BA7" s="247">
        <f>'Balance Sheet'!BT180</f>
        <v>0</v>
      </c>
      <c r="BB7" s="247">
        <f>'Balance Sheet'!BU180</f>
        <v>0</v>
      </c>
      <c r="BC7" s="247">
        <f>'Balance Sheet'!BV180</f>
        <v>0</v>
      </c>
      <c r="BD7" s="247">
        <f>'Balance Sheet'!BW180</f>
        <v>0</v>
      </c>
      <c r="BE7" s="247">
        <f>'Balance Sheet'!BX180</f>
        <v>0</v>
      </c>
      <c r="BF7" s="247">
        <f>'Balance Sheet'!BY180</f>
        <v>0</v>
      </c>
      <c r="BG7" s="247">
        <f>'Balance Sheet'!BZ180</f>
        <v>0</v>
      </c>
      <c r="BH7" s="247">
        <f>'Balance Sheet'!CA180</f>
        <v>0</v>
      </c>
      <c r="BI7" s="247">
        <f>'Balance Sheet'!CB180</f>
        <v>0</v>
      </c>
      <c r="BJ7" s="247">
        <f>'Balance Sheet'!CC180</f>
        <v>0</v>
      </c>
      <c r="BK7" s="247">
        <f>'Balance Sheet'!CD180</f>
        <v>0</v>
      </c>
      <c r="BL7" s="247">
        <f>'Balance Sheet'!CE180</f>
        <v>0</v>
      </c>
      <c r="BM7" s="247">
        <f>'Balance Sheet'!CF180</f>
        <v>0</v>
      </c>
      <c r="BN7" s="247">
        <f>'Balance Sheet'!CG180</f>
        <v>0</v>
      </c>
      <c r="BO7" s="247">
        <f>'Balance Sheet'!CH180</f>
        <v>0</v>
      </c>
      <c r="BP7" s="247">
        <f>'Balance Sheet'!CI180</f>
        <v>0</v>
      </c>
      <c r="BQ7" s="247">
        <f>'Balance Sheet'!CJ180</f>
        <v>0</v>
      </c>
      <c r="BR7" s="247">
        <f>'Balance Sheet'!CK180</f>
        <v>0</v>
      </c>
      <c r="BS7" s="247">
        <f>'Balance Sheet'!CL180</f>
        <v>0</v>
      </c>
      <c r="BT7" s="247">
        <f>'Balance Sheet'!CM180</f>
        <v>0</v>
      </c>
      <c r="BU7" s="247">
        <f>'Balance Sheet'!CN180</f>
        <v>0</v>
      </c>
      <c r="BV7" s="247">
        <f>'Balance Sheet'!CO180</f>
        <v>0</v>
      </c>
      <c r="BW7" s="247">
        <f>'Balance Sheet'!CP180</f>
        <v>0</v>
      </c>
      <c r="BX7" s="247">
        <f>'Balance Sheet'!CQ180</f>
        <v>0</v>
      </c>
      <c r="BY7" s="247">
        <f>'Balance Sheet'!CR180</f>
        <v>0</v>
      </c>
      <c r="BZ7" s="247">
        <f>'Balance Sheet'!CS180</f>
        <v>0</v>
      </c>
      <c r="CA7" s="247">
        <f>'Balance Sheet'!CT180</f>
        <v>0</v>
      </c>
      <c r="CB7" s="247">
        <f>'Balance Sheet'!CU180</f>
        <v>0</v>
      </c>
      <c r="CC7" s="247">
        <f>'Balance Sheet'!CV180</f>
        <v>0</v>
      </c>
      <c r="CD7" s="247">
        <f>'Balance Sheet'!CW180</f>
        <v>0</v>
      </c>
      <c r="CE7" s="247">
        <f>'Balance Sheet'!CX180</f>
        <v>0</v>
      </c>
      <c r="CF7" s="247">
        <f>'Balance Sheet'!CY180</f>
        <v>0</v>
      </c>
      <c r="CG7" s="247">
        <f>'Balance Sheet'!CZ180</f>
        <v>0</v>
      </c>
      <c r="CH7" s="247">
        <f>'Balance Sheet'!DA180</f>
        <v>0</v>
      </c>
      <c r="CI7" s="247">
        <f>'Balance Sheet'!DB180</f>
        <v>0</v>
      </c>
      <c r="CJ7" s="247">
        <f>'Balance Sheet'!DC180</f>
        <v>0</v>
      </c>
      <c r="CK7" s="247">
        <f>'Balance Sheet'!DD180</f>
        <v>0</v>
      </c>
      <c r="CL7" s="247">
        <f>'Balance Sheet'!DE180</f>
        <v>0</v>
      </c>
      <c r="CM7" s="247">
        <f>'Balance Sheet'!DF180</f>
        <v>0</v>
      </c>
      <c r="CN7" s="247">
        <f>'Balance Sheet'!DG180</f>
        <v>0</v>
      </c>
      <c r="CO7" s="247">
        <f>'Balance Sheet'!DH180</f>
        <v>0</v>
      </c>
      <c r="CP7" s="247">
        <f>'Balance Sheet'!DI180</f>
        <v>0</v>
      </c>
      <c r="CQ7" s="247">
        <f>'Balance Sheet'!DJ180</f>
        <v>0</v>
      </c>
      <c r="CR7" s="247">
        <f>'Balance Sheet'!DK180</f>
        <v>0</v>
      </c>
      <c r="CS7" s="247">
        <f>'Balance Sheet'!DL180</f>
        <v>0</v>
      </c>
      <c r="CT7" s="247">
        <f>'Balance Sheet'!DM180</f>
        <v>0</v>
      </c>
      <c r="CU7" s="247">
        <f>'Balance Sheet'!DN180</f>
        <v>0</v>
      </c>
      <c r="CV7" s="247">
        <f>'Balance Sheet'!DO180</f>
        <v>0</v>
      </c>
      <c r="CW7" s="247">
        <f>'Balance Sheet'!DP180</f>
        <v>0</v>
      </c>
      <c r="CX7" s="247">
        <f>'Balance Sheet'!DQ180</f>
        <v>0</v>
      </c>
      <c r="CY7" s="247">
        <f>'Balance Sheet'!DR180</f>
        <v>0</v>
      </c>
      <c r="CZ7" s="247">
        <f>'Balance Sheet'!DS180</f>
        <v>0</v>
      </c>
      <c r="DA7" s="247">
        <f>'Balance Sheet'!DT180</f>
        <v>0</v>
      </c>
      <c r="DB7" s="247">
        <f>'Balance Sheet'!DU180</f>
        <v>0</v>
      </c>
      <c r="DC7" s="247">
        <f>'Balance Sheet'!DV180</f>
        <v>0</v>
      </c>
      <c r="DD7" s="247">
        <f>'Balance Sheet'!DW180</f>
        <v>0</v>
      </c>
      <c r="DE7" s="247">
        <f>'Balance Sheet'!DX180</f>
        <v>0</v>
      </c>
      <c r="DF7" s="247">
        <f>'Balance Sheet'!DY180</f>
        <v>0</v>
      </c>
      <c r="DG7" s="247">
        <f>'Balance Sheet'!DZ180</f>
        <v>0</v>
      </c>
      <c r="DH7" s="247">
        <f>'Balance Sheet'!EA180</f>
        <v>0</v>
      </c>
      <c r="DI7" s="247">
        <f>'Balance Sheet'!EB180</f>
        <v>0</v>
      </c>
      <c r="DJ7" s="247">
        <f>'Balance Sheet'!EC180</f>
        <v>0</v>
      </c>
      <c r="DK7" s="247"/>
      <c r="DL7" s="247"/>
      <c r="DM7" s="247"/>
      <c r="DN7" s="247"/>
    </row>
    <row r="8" spans="1:118" x14ac:dyDescent="0.2">
      <c r="A8" s="144" t="s">
        <v>314</v>
      </c>
      <c r="C8" s="212" t="s">
        <v>595</v>
      </c>
      <c r="D8" s="98">
        <f>'Balance Sheet'!I176</f>
        <v>3284.4730000000004</v>
      </c>
      <c r="E8" s="98"/>
      <c r="F8" s="98">
        <v>0</v>
      </c>
      <c r="G8" s="98">
        <f>'Balance Sheet'!Z181</f>
        <v>0</v>
      </c>
      <c r="H8" s="98">
        <f>'Balance Sheet'!AA181</f>
        <v>0</v>
      </c>
      <c r="I8" s="98">
        <f>'Balance Sheet'!AB181</f>
        <v>0</v>
      </c>
      <c r="J8" s="98">
        <f>'Balance Sheet'!AC181</f>
        <v>1000</v>
      </c>
      <c r="K8" s="98">
        <f>'Balance Sheet'!AD181</f>
        <v>0</v>
      </c>
      <c r="L8" s="98">
        <f>'Balance Sheet'!AE181</f>
        <v>0</v>
      </c>
      <c r="M8" s="98">
        <f>'Balance Sheet'!AF181</f>
        <v>0</v>
      </c>
      <c r="N8" s="98">
        <f>'Balance Sheet'!AG181</f>
        <v>0</v>
      </c>
      <c r="O8" s="98">
        <f>'Balance Sheet'!AH181</f>
        <v>1267.4000000000001</v>
      </c>
      <c r="P8" s="98">
        <f>'Balance Sheet'!AI181</f>
        <v>0</v>
      </c>
      <c r="Q8" s="98">
        <f>'Balance Sheet'!AJ181</f>
        <v>0</v>
      </c>
      <c r="R8" s="98">
        <f>'Balance Sheet'!AK181</f>
        <v>0</v>
      </c>
      <c r="S8" s="98">
        <f>'Balance Sheet'!AL181</f>
        <v>0</v>
      </c>
      <c r="T8" s="98">
        <f>'Balance Sheet'!AM181</f>
        <v>0</v>
      </c>
      <c r="U8" s="98">
        <f>'Balance Sheet'!AN181</f>
        <v>0</v>
      </c>
      <c r="V8" s="98">
        <f>'Balance Sheet'!AO181</f>
        <v>0</v>
      </c>
      <c r="W8" s="98">
        <f>'Balance Sheet'!AP181</f>
        <v>0</v>
      </c>
      <c r="X8" s="98">
        <f>'Balance Sheet'!AQ181</f>
        <v>0</v>
      </c>
      <c r="Y8" s="98">
        <f>'Balance Sheet'!AR181</f>
        <v>0</v>
      </c>
      <c r="Z8" s="98">
        <f>'Balance Sheet'!AS181</f>
        <v>0</v>
      </c>
      <c r="AA8" s="98">
        <f>'Balance Sheet'!AT181</f>
        <v>0</v>
      </c>
      <c r="AB8" s="98">
        <f>'Balance Sheet'!AU181</f>
        <v>0</v>
      </c>
      <c r="AC8" s="98">
        <f>'Balance Sheet'!AV181</f>
        <v>0</v>
      </c>
      <c r="AD8" s="98">
        <f>'Balance Sheet'!AW181</f>
        <v>0</v>
      </c>
      <c r="AE8" s="98">
        <f>'Balance Sheet'!AX181</f>
        <v>0</v>
      </c>
      <c r="AF8" s="98">
        <f>'Balance Sheet'!AY181</f>
        <v>0</v>
      </c>
      <c r="AG8" s="98">
        <f>'Balance Sheet'!AZ181</f>
        <v>0</v>
      </c>
      <c r="AH8" s="98">
        <f>'Balance Sheet'!BA181</f>
        <v>0</v>
      </c>
      <c r="AI8" s="98">
        <f>'Balance Sheet'!BB181</f>
        <v>0</v>
      </c>
      <c r="AJ8" s="98">
        <f>'Balance Sheet'!BC181</f>
        <v>0</v>
      </c>
      <c r="AK8" s="98">
        <f>'Balance Sheet'!BD181</f>
        <v>0</v>
      </c>
      <c r="AL8" s="98">
        <f>'Balance Sheet'!BE181</f>
        <v>0</v>
      </c>
      <c r="AM8" s="98">
        <f>'Balance Sheet'!BF181</f>
        <v>0</v>
      </c>
      <c r="AN8" s="98">
        <f>'Balance Sheet'!BG181</f>
        <v>0</v>
      </c>
      <c r="AO8" s="98">
        <f>'Balance Sheet'!BH181</f>
        <v>0</v>
      </c>
      <c r="AP8" s="98">
        <f>'Balance Sheet'!BI181</f>
        <v>0</v>
      </c>
      <c r="AQ8" s="98">
        <f>'Balance Sheet'!BJ181</f>
        <v>0</v>
      </c>
      <c r="AR8" s="98">
        <f>'Balance Sheet'!BK181</f>
        <v>0</v>
      </c>
      <c r="AS8" s="98">
        <f>'Balance Sheet'!BL181</f>
        <v>0</v>
      </c>
      <c r="AT8" s="98">
        <f>'Balance Sheet'!BM181</f>
        <v>0</v>
      </c>
      <c r="AU8" s="98">
        <f>'Balance Sheet'!BN181</f>
        <v>0</v>
      </c>
      <c r="AV8" s="98">
        <f>'Balance Sheet'!BO181</f>
        <v>0</v>
      </c>
      <c r="AW8" s="98">
        <f>'Balance Sheet'!BP181</f>
        <v>0</v>
      </c>
      <c r="AX8" s="98">
        <f>'Balance Sheet'!BQ181</f>
        <v>0</v>
      </c>
      <c r="AY8" s="98">
        <f>'Balance Sheet'!BR181</f>
        <v>0</v>
      </c>
      <c r="AZ8" s="98">
        <f>'Balance Sheet'!BS181</f>
        <v>0</v>
      </c>
      <c r="BA8" s="98">
        <f>'Balance Sheet'!BT181</f>
        <v>0</v>
      </c>
      <c r="BB8" s="98">
        <f>'Balance Sheet'!BU181</f>
        <v>0</v>
      </c>
      <c r="BC8" s="98">
        <f>'Balance Sheet'!BV181</f>
        <v>0</v>
      </c>
      <c r="BD8" s="98">
        <f>'Balance Sheet'!BW181</f>
        <v>0</v>
      </c>
      <c r="BE8" s="98">
        <f>'Balance Sheet'!BX181</f>
        <v>0</v>
      </c>
      <c r="BF8" s="98">
        <f>'Balance Sheet'!BY181</f>
        <v>0</v>
      </c>
      <c r="BG8" s="98">
        <f>'Balance Sheet'!BZ181</f>
        <v>0</v>
      </c>
      <c r="BH8" s="98">
        <f>'Balance Sheet'!CA181</f>
        <v>0</v>
      </c>
      <c r="BI8" s="98">
        <f>'Balance Sheet'!CB181</f>
        <v>0</v>
      </c>
      <c r="BJ8" s="98">
        <f>'Balance Sheet'!CC181</f>
        <v>0</v>
      </c>
      <c r="BK8" s="98">
        <f>'Balance Sheet'!CD181</f>
        <v>0</v>
      </c>
      <c r="BL8" s="98">
        <f>'Balance Sheet'!CE181</f>
        <v>0</v>
      </c>
      <c r="BM8" s="98">
        <f>'Balance Sheet'!CF181</f>
        <v>0</v>
      </c>
      <c r="BN8" s="98">
        <f>'Balance Sheet'!CG181</f>
        <v>0</v>
      </c>
      <c r="BO8" s="98">
        <f>'Balance Sheet'!CH181</f>
        <v>0</v>
      </c>
      <c r="BP8" s="98">
        <f>'Balance Sheet'!CI181</f>
        <v>0</v>
      </c>
      <c r="BQ8" s="98">
        <f>'Balance Sheet'!CJ181</f>
        <v>0</v>
      </c>
      <c r="BR8" s="98">
        <f>'Balance Sheet'!CK181</f>
        <v>0</v>
      </c>
      <c r="BS8" s="98">
        <f>'Balance Sheet'!CL181</f>
        <v>0</v>
      </c>
      <c r="BT8" s="98">
        <f>'Balance Sheet'!CM181</f>
        <v>0</v>
      </c>
      <c r="BU8" s="98">
        <f>'Balance Sheet'!CN181</f>
        <v>0</v>
      </c>
      <c r="BV8" s="98">
        <f>'Balance Sheet'!CO181</f>
        <v>0</v>
      </c>
      <c r="BW8" s="98">
        <f>'Balance Sheet'!CP181</f>
        <v>0</v>
      </c>
      <c r="BX8" s="98">
        <f>'Balance Sheet'!CQ181</f>
        <v>0</v>
      </c>
      <c r="BY8" s="98">
        <f>'Balance Sheet'!CR181</f>
        <v>0</v>
      </c>
      <c r="BZ8" s="98">
        <f>'Balance Sheet'!CS181</f>
        <v>0</v>
      </c>
      <c r="CA8" s="98">
        <f>'Balance Sheet'!CT181</f>
        <v>0</v>
      </c>
      <c r="CB8" s="98">
        <f>'Balance Sheet'!CU181</f>
        <v>0</v>
      </c>
      <c r="CC8" s="98">
        <f>'Balance Sheet'!CV181</f>
        <v>0</v>
      </c>
      <c r="CD8" s="98">
        <f>'Balance Sheet'!CW181</f>
        <v>0</v>
      </c>
      <c r="CE8" s="98">
        <f>'Balance Sheet'!CX181</f>
        <v>0</v>
      </c>
      <c r="CF8" s="98">
        <f>'Balance Sheet'!CY181</f>
        <v>0</v>
      </c>
      <c r="CG8" s="98">
        <f>'Balance Sheet'!CZ181</f>
        <v>0</v>
      </c>
      <c r="CH8" s="98">
        <f>'Balance Sheet'!DA181</f>
        <v>0</v>
      </c>
      <c r="CI8" s="98">
        <f>'Balance Sheet'!DB181</f>
        <v>0</v>
      </c>
      <c r="CJ8" s="98">
        <f>'Balance Sheet'!DC181</f>
        <v>0</v>
      </c>
      <c r="CK8" s="98">
        <f>'Balance Sheet'!DD181</f>
        <v>0</v>
      </c>
      <c r="CL8" s="98">
        <f>'Balance Sheet'!DE181</f>
        <v>0</v>
      </c>
      <c r="CM8" s="98">
        <f>'Balance Sheet'!DF181</f>
        <v>0</v>
      </c>
      <c r="CN8" s="98">
        <f>'Balance Sheet'!DG181</f>
        <v>0</v>
      </c>
      <c r="CO8" s="98">
        <f>'Balance Sheet'!DH181</f>
        <v>0</v>
      </c>
      <c r="CP8" s="98">
        <f>'Balance Sheet'!DI181</f>
        <v>0</v>
      </c>
      <c r="CQ8" s="98">
        <f>'Balance Sheet'!DJ181</f>
        <v>0</v>
      </c>
      <c r="CR8" s="98">
        <f>'Balance Sheet'!DK181</f>
        <v>0</v>
      </c>
      <c r="CS8" s="98">
        <f>'Balance Sheet'!DL181</f>
        <v>0</v>
      </c>
      <c r="CT8" s="98">
        <f>'Balance Sheet'!DM181</f>
        <v>0</v>
      </c>
      <c r="CU8" s="98">
        <f>'Balance Sheet'!DN181</f>
        <v>0</v>
      </c>
      <c r="CV8" s="98">
        <f>'Balance Sheet'!DO181</f>
        <v>0</v>
      </c>
      <c r="CW8" s="98">
        <f>'Balance Sheet'!DP181</f>
        <v>0</v>
      </c>
      <c r="CX8" s="98">
        <f>'Balance Sheet'!DQ181</f>
        <v>0</v>
      </c>
      <c r="CY8" s="98">
        <f>'Balance Sheet'!DR181</f>
        <v>0</v>
      </c>
      <c r="CZ8" s="98">
        <f>'Balance Sheet'!DS181</f>
        <v>0</v>
      </c>
      <c r="DA8" s="98">
        <f>'Balance Sheet'!DT181</f>
        <v>0</v>
      </c>
      <c r="DB8" s="98">
        <f>'Balance Sheet'!DU181</f>
        <v>0</v>
      </c>
      <c r="DC8" s="98">
        <f>'Balance Sheet'!DV181</f>
        <v>0</v>
      </c>
      <c r="DD8" s="98">
        <f>'Balance Sheet'!DW181</f>
        <v>0</v>
      </c>
      <c r="DE8" s="98">
        <f>'Balance Sheet'!DX181</f>
        <v>0</v>
      </c>
      <c r="DF8" s="98">
        <f>'Balance Sheet'!DY181</f>
        <v>0</v>
      </c>
      <c r="DG8" s="98">
        <f>'Balance Sheet'!DZ181</f>
        <v>0</v>
      </c>
      <c r="DH8" s="98">
        <f>'Balance Sheet'!EA181</f>
        <v>0</v>
      </c>
      <c r="DI8" s="98">
        <f>'Balance Sheet'!EB181</f>
        <v>0</v>
      </c>
      <c r="DJ8" s="98">
        <f>'Balance Sheet'!EC181</f>
        <v>0</v>
      </c>
      <c r="DK8" s="98"/>
      <c r="DL8" s="98"/>
      <c r="DM8" s="98"/>
      <c r="DN8" s="98"/>
    </row>
    <row r="9" spans="1:118" x14ac:dyDescent="0.2">
      <c r="A9" s="144" t="s">
        <v>314</v>
      </c>
      <c r="C9" s="212" t="s">
        <v>596</v>
      </c>
      <c r="D9" s="98">
        <f>'Balance Sheet'!I182</f>
        <v>9292.6956289999998</v>
      </c>
      <c r="E9" s="98"/>
      <c r="F9" s="98">
        <f>'Balance Sheet'!Y187</f>
        <v>85.740000000000066</v>
      </c>
      <c r="G9" s="98">
        <f>'Balance Sheet'!Z187</f>
        <v>37.091000000000001</v>
      </c>
      <c r="H9" s="98">
        <f>'Balance Sheet'!AA187</f>
        <v>374.7</v>
      </c>
      <c r="I9" s="98">
        <f>'Balance Sheet'!AB187</f>
        <v>426.97500000000002</v>
      </c>
      <c r="J9" s="98">
        <f>'Balance Sheet'!AC187</f>
        <v>74.614999999999995</v>
      </c>
      <c r="K9" s="98">
        <f>'Balance Sheet'!AD187</f>
        <v>354.09699999999998</v>
      </c>
      <c r="L9" s="98">
        <f>'Balance Sheet'!AE187</f>
        <v>1057.309</v>
      </c>
      <c r="M9" s="98">
        <f>'Balance Sheet'!AF187</f>
        <v>40</v>
      </c>
      <c r="N9" s="98">
        <f>'Balance Sheet'!AG187</f>
        <v>100.52200000000001</v>
      </c>
      <c r="O9" s="98">
        <f>'Balance Sheet'!AH187</f>
        <v>192.04999999999998</v>
      </c>
      <c r="P9" s="98">
        <f>'Balance Sheet'!AI187</f>
        <v>81.400000000000006</v>
      </c>
      <c r="Q9" s="98">
        <f>'Balance Sheet'!AJ187</f>
        <v>360.36500000000001</v>
      </c>
      <c r="R9" s="98">
        <f>'Balance Sheet'!AK187</f>
        <v>27.844000000000001</v>
      </c>
      <c r="S9" s="98">
        <f>'Balance Sheet'!AL187</f>
        <v>21.2</v>
      </c>
      <c r="T9" s="98">
        <f>'Balance Sheet'!AM187</f>
        <v>1899.4</v>
      </c>
      <c r="U9" s="98">
        <f>'Balance Sheet'!AN187</f>
        <v>201.739</v>
      </c>
      <c r="V9" s="98">
        <f>'Balance Sheet'!AO187</f>
        <v>328.59862900000002</v>
      </c>
      <c r="W9" s="98">
        <f>'Balance Sheet'!AP187</f>
        <v>168.94499999999999</v>
      </c>
      <c r="X9" s="98">
        <f>'Balance Sheet'!AQ187</f>
        <v>71.054000000000002</v>
      </c>
      <c r="Y9" s="98">
        <f>'Balance Sheet'!AR187</f>
        <v>234.03</v>
      </c>
      <c r="Z9" s="98">
        <f>'Balance Sheet'!AS187</f>
        <v>71.355999999999995</v>
      </c>
      <c r="AA9" s="98">
        <f>'Balance Sheet'!AT187</f>
        <v>0</v>
      </c>
      <c r="AB9" s="98">
        <f>'Balance Sheet'!AU187</f>
        <v>232.7</v>
      </c>
      <c r="AC9" s="98">
        <f>'Balance Sheet'!AV187</f>
        <v>32.6</v>
      </c>
      <c r="AD9" s="98">
        <f>'Balance Sheet'!AW187</f>
        <v>286.654</v>
      </c>
      <c r="AE9" s="98">
        <f>'Balance Sheet'!AX187</f>
        <v>0</v>
      </c>
      <c r="AF9" s="98">
        <f>'Balance Sheet'!AY187</f>
        <v>0</v>
      </c>
      <c r="AG9" s="98">
        <f>'Balance Sheet'!AZ187</f>
        <v>150</v>
      </c>
      <c r="AH9" s="98">
        <f>'Balance Sheet'!BA187</f>
        <v>206.66499999999999</v>
      </c>
      <c r="AI9" s="98">
        <f>'Balance Sheet'!BB187</f>
        <v>12.7</v>
      </c>
      <c r="AJ9" s="98">
        <f>'Balance Sheet'!BC187</f>
        <v>0</v>
      </c>
      <c r="AK9" s="98">
        <f>'Balance Sheet'!BD187</f>
        <v>181.6</v>
      </c>
      <c r="AL9" s="98">
        <f>'Balance Sheet'!BE187</f>
        <v>0</v>
      </c>
      <c r="AM9" s="98">
        <f>'Balance Sheet'!BF187</f>
        <v>150</v>
      </c>
      <c r="AN9" s="98">
        <f>'Balance Sheet'!BG187</f>
        <v>36.9</v>
      </c>
      <c r="AO9" s="98">
        <f>'Balance Sheet'!BH187</f>
        <v>0</v>
      </c>
      <c r="AP9" s="98">
        <f>'Balance Sheet'!BI187</f>
        <v>158.393</v>
      </c>
      <c r="AQ9" s="98">
        <f>'Balance Sheet'!BJ187</f>
        <v>0</v>
      </c>
      <c r="AR9" s="98">
        <f>'Balance Sheet'!BK187</f>
        <v>250</v>
      </c>
      <c r="AS9" s="98">
        <f>'Balance Sheet'!BL187</f>
        <v>0</v>
      </c>
      <c r="AT9" s="98">
        <f>'Balance Sheet'!BM187</f>
        <v>25.8</v>
      </c>
      <c r="AU9" s="98">
        <f>'Balance Sheet'!BN187</f>
        <v>0</v>
      </c>
      <c r="AV9" s="98">
        <f>'Balance Sheet'!BO187</f>
        <v>0</v>
      </c>
      <c r="AW9" s="98">
        <f>'Balance Sheet'!BP187</f>
        <v>102.75</v>
      </c>
      <c r="AX9" s="98">
        <f>'Balance Sheet'!BQ187</f>
        <v>0</v>
      </c>
      <c r="AY9" s="98">
        <f>'Balance Sheet'!BR187</f>
        <v>0</v>
      </c>
      <c r="AZ9" s="98">
        <f>'Balance Sheet'!BS187</f>
        <v>0</v>
      </c>
      <c r="BA9" s="98">
        <f>'Balance Sheet'!BT187</f>
        <v>0</v>
      </c>
      <c r="BB9" s="98">
        <f>'Balance Sheet'!BU187</f>
        <v>0</v>
      </c>
      <c r="BC9" s="98">
        <f>'Balance Sheet'!BV187</f>
        <v>0</v>
      </c>
      <c r="BD9" s="98">
        <f>'Balance Sheet'!BW187</f>
        <v>0</v>
      </c>
      <c r="BE9" s="98">
        <f>'Balance Sheet'!BX187</f>
        <v>9.6</v>
      </c>
      <c r="BF9" s="98">
        <f>'Balance Sheet'!BY187</f>
        <v>5.0999999999999996</v>
      </c>
      <c r="BG9" s="98">
        <f>'Balance Sheet'!BZ187</f>
        <v>24.4</v>
      </c>
      <c r="BH9" s="98">
        <f>'Balance Sheet'!CA187</f>
        <v>73.277000000000001</v>
      </c>
      <c r="BI9" s="98">
        <f>'Balance Sheet'!CB187</f>
        <v>0</v>
      </c>
      <c r="BJ9" s="98">
        <f>'Balance Sheet'!CC187</f>
        <v>42.978999999999999</v>
      </c>
      <c r="BK9" s="98">
        <f>'Balance Sheet'!CD187</f>
        <v>0</v>
      </c>
      <c r="BL9" s="98">
        <f>'Balance Sheet'!CE187</f>
        <v>0</v>
      </c>
      <c r="BM9" s="98">
        <f>'Balance Sheet'!CF187</f>
        <v>0</v>
      </c>
      <c r="BN9" s="98">
        <f>'Balance Sheet'!CG187</f>
        <v>0</v>
      </c>
      <c r="BO9" s="98">
        <f>'Balance Sheet'!CH187</f>
        <v>0</v>
      </c>
      <c r="BP9" s="98">
        <f>'Balance Sheet'!CI187</f>
        <v>0</v>
      </c>
      <c r="BQ9" s="98">
        <f>'Balance Sheet'!CJ187</f>
        <v>0</v>
      </c>
      <c r="BR9" s="98">
        <f>'Balance Sheet'!CK187</f>
        <v>50.555999999999997</v>
      </c>
      <c r="BS9" s="98">
        <f>'Balance Sheet'!CL187</f>
        <v>0</v>
      </c>
      <c r="BT9" s="98">
        <f>'Balance Sheet'!CM187</f>
        <v>0</v>
      </c>
      <c r="BU9" s="98">
        <f>'Balance Sheet'!CN187</f>
        <v>0</v>
      </c>
      <c r="BV9" s="98">
        <f>'Balance Sheet'!CO187</f>
        <v>0</v>
      </c>
      <c r="BW9" s="98">
        <f>'Balance Sheet'!CP187</f>
        <v>0</v>
      </c>
      <c r="BX9" s="98">
        <f>'Balance Sheet'!CQ187</f>
        <v>0</v>
      </c>
      <c r="BY9" s="98">
        <f>'Balance Sheet'!CR187</f>
        <v>0</v>
      </c>
      <c r="BZ9" s="98">
        <f>'Balance Sheet'!CS187</f>
        <v>0</v>
      </c>
      <c r="CA9" s="98">
        <f>'Balance Sheet'!CT187</f>
        <v>0</v>
      </c>
      <c r="CB9" s="98">
        <f>'Balance Sheet'!CU187</f>
        <v>0</v>
      </c>
      <c r="CC9" s="98">
        <f>'Balance Sheet'!CV187</f>
        <v>0</v>
      </c>
      <c r="CD9" s="98">
        <f>'Balance Sheet'!CW187</f>
        <v>0</v>
      </c>
      <c r="CE9" s="98">
        <f>'Balance Sheet'!CX187</f>
        <v>0</v>
      </c>
      <c r="CF9" s="98">
        <f>'Balance Sheet'!CY187</f>
        <v>0</v>
      </c>
      <c r="CG9" s="98">
        <f>'Balance Sheet'!CZ187</f>
        <v>20</v>
      </c>
      <c r="CH9" s="98">
        <f>'Balance Sheet'!DA187</f>
        <v>25</v>
      </c>
      <c r="CI9" s="98">
        <f>'Balance Sheet'!DB187</f>
        <v>0</v>
      </c>
      <c r="CJ9" s="98">
        <f>'Balance Sheet'!DC187</f>
        <v>0</v>
      </c>
      <c r="CK9" s="98">
        <f>'Balance Sheet'!DD187</f>
        <v>0</v>
      </c>
      <c r="CL9" s="98">
        <f>'Balance Sheet'!DE187</f>
        <v>0.1</v>
      </c>
      <c r="CM9" s="98">
        <f>'Balance Sheet'!DF187</f>
        <v>0</v>
      </c>
      <c r="CN9" s="98">
        <f>'Balance Sheet'!DG187</f>
        <v>115.1</v>
      </c>
      <c r="CO9" s="98">
        <f>'Balance Sheet'!DH187</f>
        <v>401.12599999999998</v>
      </c>
      <c r="CP9" s="98">
        <f>'Balance Sheet'!DI187</f>
        <v>0</v>
      </c>
      <c r="CQ9" s="98">
        <f>'Balance Sheet'!DJ187</f>
        <v>0</v>
      </c>
      <c r="CR9" s="98">
        <f>'Balance Sheet'!DK187</f>
        <v>0</v>
      </c>
      <c r="CS9" s="98">
        <f>'Balance Sheet'!DL187</f>
        <v>0</v>
      </c>
      <c r="CT9" s="98">
        <f>'Balance Sheet'!DM187</f>
        <v>0</v>
      </c>
      <c r="CU9" s="98">
        <f>'Balance Sheet'!DN187</f>
        <v>0</v>
      </c>
      <c r="CV9" s="98">
        <f>'Balance Sheet'!DO187</f>
        <v>0</v>
      </c>
      <c r="CW9" s="98">
        <f>'Balance Sheet'!DP187</f>
        <v>0</v>
      </c>
      <c r="CX9" s="98">
        <f>'Balance Sheet'!DQ187</f>
        <v>0</v>
      </c>
      <c r="CY9" s="98">
        <f>'Balance Sheet'!DR187</f>
        <v>0</v>
      </c>
      <c r="CZ9" s="98">
        <f>'Balance Sheet'!DS187</f>
        <v>0</v>
      </c>
      <c r="DA9" s="98">
        <f>'Balance Sheet'!DT187</f>
        <v>0</v>
      </c>
      <c r="DB9" s="98">
        <f>'Balance Sheet'!DU187</f>
        <v>0</v>
      </c>
      <c r="DC9" s="98">
        <f>'Balance Sheet'!DV187</f>
        <v>0</v>
      </c>
      <c r="DD9" s="98">
        <f>'Balance Sheet'!DW187</f>
        <v>0</v>
      </c>
      <c r="DE9" s="98">
        <f>'Balance Sheet'!DX187</f>
        <v>0</v>
      </c>
      <c r="DF9" s="98">
        <f>'Balance Sheet'!DY187</f>
        <v>0</v>
      </c>
      <c r="DG9" s="98">
        <f>'Balance Sheet'!DZ187</f>
        <v>0</v>
      </c>
      <c r="DH9" s="98">
        <f>'Balance Sheet'!EA187</f>
        <v>0</v>
      </c>
      <c r="DI9" s="98">
        <f>'Balance Sheet'!EB187</f>
        <v>389.95600000000002</v>
      </c>
      <c r="DJ9" s="98">
        <f>'Balance Sheet'!EC187</f>
        <v>0</v>
      </c>
      <c r="DK9" s="98"/>
      <c r="DL9" s="98"/>
      <c r="DM9" s="98"/>
      <c r="DN9" s="98"/>
    </row>
    <row r="10" spans="1:118" s="246" customFormat="1" x14ac:dyDescent="0.2">
      <c r="A10" s="245" t="s">
        <v>48</v>
      </c>
      <c r="C10" s="245" t="s">
        <v>597</v>
      </c>
      <c r="D10" s="247">
        <f>'Balance Sheet'!I185</f>
        <v>903.56299999999999</v>
      </c>
      <c r="E10" s="247"/>
      <c r="F10" s="247">
        <f>'Balance Sheet'!Y190</f>
        <v>0</v>
      </c>
      <c r="G10" s="247">
        <f>'Balance Sheet'!Z190</f>
        <v>0</v>
      </c>
      <c r="H10" s="247">
        <f>'Balance Sheet'!AA190</f>
        <v>0</v>
      </c>
      <c r="I10" s="247">
        <f>'Balance Sheet'!AB190</f>
        <v>0</v>
      </c>
      <c r="J10" s="247">
        <f>'Balance Sheet'!AC190</f>
        <v>0</v>
      </c>
      <c r="K10" s="247">
        <f>'Balance Sheet'!AD190</f>
        <v>0</v>
      </c>
      <c r="L10" s="247">
        <f>'Balance Sheet'!AE190</f>
        <v>0</v>
      </c>
      <c r="M10" s="247">
        <f>'Balance Sheet'!AF190</f>
        <v>0</v>
      </c>
      <c r="N10" s="247">
        <f>'Balance Sheet'!AG190</f>
        <v>0</v>
      </c>
      <c r="O10" s="247">
        <f>'Balance Sheet'!AH190</f>
        <v>0</v>
      </c>
      <c r="P10" s="247">
        <f>'Balance Sheet'!AI190</f>
        <v>102.91500000000001</v>
      </c>
      <c r="Q10" s="247">
        <f>'Balance Sheet'!AJ190</f>
        <v>0</v>
      </c>
      <c r="R10" s="247">
        <f>'Balance Sheet'!AK190</f>
        <v>0</v>
      </c>
      <c r="S10" s="247">
        <f>'Balance Sheet'!AL190</f>
        <v>0</v>
      </c>
      <c r="T10" s="247">
        <f>'Balance Sheet'!AM190</f>
        <v>0</v>
      </c>
      <c r="U10" s="247">
        <f>'Balance Sheet'!AN190</f>
        <v>0</v>
      </c>
      <c r="V10" s="247">
        <f>'Balance Sheet'!AO190</f>
        <v>0</v>
      </c>
      <c r="W10" s="247">
        <f>'Balance Sheet'!AP190</f>
        <v>0</v>
      </c>
      <c r="X10" s="247">
        <f>'Balance Sheet'!AQ190</f>
        <v>8.7999999999999995E-2</v>
      </c>
      <c r="Y10" s="247">
        <f>'Balance Sheet'!AR190</f>
        <v>0</v>
      </c>
      <c r="Z10" s="247">
        <f>'Balance Sheet'!AS190</f>
        <v>0</v>
      </c>
      <c r="AA10" s="247">
        <f>'Balance Sheet'!AT190</f>
        <v>0</v>
      </c>
      <c r="AB10" s="247">
        <f>'Balance Sheet'!AU190</f>
        <v>51.957000000000001</v>
      </c>
      <c r="AC10" s="247">
        <f>'Balance Sheet'!AV190</f>
        <v>0</v>
      </c>
      <c r="AD10" s="247">
        <f>'Balance Sheet'!AW190</f>
        <v>0</v>
      </c>
      <c r="AE10" s="247">
        <f>'Balance Sheet'!AX190</f>
        <v>0</v>
      </c>
      <c r="AF10" s="247">
        <f>'Balance Sheet'!AY190</f>
        <v>0</v>
      </c>
      <c r="AG10" s="247">
        <f>'Balance Sheet'!AZ190</f>
        <v>0</v>
      </c>
      <c r="AH10" s="247">
        <f>'Balance Sheet'!BA190</f>
        <v>0</v>
      </c>
      <c r="AI10" s="247">
        <f>'Balance Sheet'!BB190</f>
        <v>0</v>
      </c>
      <c r="AJ10" s="247">
        <f>'Balance Sheet'!BC190</f>
        <v>0</v>
      </c>
      <c r="AK10" s="247">
        <f>'Balance Sheet'!BD190</f>
        <v>0</v>
      </c>
      <c r="AL10" s="247">
        <f>'Balance Sheet'!BE190</f>
        <v>0</v>
      </c>
      <c r="AM10" s="247">
        <f>'Balance Sheet'!BF190</f>
        <v>0</v>
      </c>
      <c r="AN10" s="247">
        <f>'Balance Sheet'!BG190</f>
        <v>0</v>
      </c>
      <c r="AO10" s="247">
        <f>'Balance Sheet'!BH190</f>
        <v>0</v>
      </c>
      <c r="AP10" s="247">
        <f>'Balance Sheet'!BI190</f>
        <v>0</v>
      </c>
      <c r="AQ10" s="247">
        <f>'Balance Sheet'!BJ190</f>
        <v>4.8529999999999998</v>
      </c>
      <c r="AR10" s="247">
        <f>'Balance Sheet'!BK190</f>
        <v>0</v>
      </c>
      <c r="AS10" s="247">
        <f>'Balance Sheet'!BL190</f>
        <v>0</v>
      </c>
      <c r="AT10" s="247">
        <f>'Balance Sheet'!BM190</f>
        <v>0</v>
      </c>
      <c r="AU10" s="247">
        <f>'Balance Sheet'!BN190</f>
        <v>0</v>
      </c>
      <c r="AV10" s="247">
        <f>'Balance Sheet'!BO190</f>
        <v>0</v>
      </c>
      <c r="AW10" s="247">
        <f>'Balance Sheet'!BP190</f>
        <v>0</v>
      </c>
      <c r="AX10" s="247">
        <f>'Balance Sheet'!BQ190</f>
        <v>0</v>
      </c>
      <c r="AY10" s="247">
        <f>'Balance Sheet'!BR190</f>
        <v>0</v>
      </c>
      <c r="AZ10" s="247">
        <f>'Balance Sheet'!BS190</f>
        <v>0</v>
      </c>
      <c r="BA10" s="247">
        <f>'Balance Sheet'!BT190</f>
        <v>0</v>
      </c>
      <c r="BB10" s="247">
        <f>'Balance Sheet'!BU190</f>
        <v>105</v>
      </c>
      <c r="BC10" s="247">
        <f>'Balance Sheet'!BV190</f>
        <v>0</v>
      </c>
      <c r="BD10" s="247">
        <f>'Balance Sheet'!BW190</f>
        <v>0</v>
      </c>
      <c r="BE10" s="247">
        <f>'Balance Sheet'!BX190</f>
        <v>0</v>
      </c>
      <c r="BF10" s="247">
        <f>'Balance Sheet'!BY190</f>
        <v>0</v>
      </c>
      <c r="BG10" s="247">
        <f>'Balance Sheet'!BZ190</f>
        <v>0</v>
      </c>
      <c r="BH10" s="247">
        <f>'Balance Sheet'!CA190</f>
        <v>0</v>
      </c>
      <c r="BI10" s="247">
        <f>'Balance Sheet'!CB190</f>
        <v>0</v>
      </c>
      <c r="BJ10" s="247">
        <f>'Balance Sheet'!CC190</f>
        <v>0</v>
      </c>
      <c r="BK10" s="247">
        <f>'Balance Sheet'!CD190</f>
        <v>0</v>
      </c>
      <c r="BL10" s="247">
        <f>'Balance Sheet'!CE190</f>
        <v>0</v>
      </c>
      <c r="BM10" s="247">
        <f>'Balance Sheet'!CF190</f>
        <v>0</v>
      </c>
      <c r="BN10" s="247">
        <f>'Balance Sheet'!CG190</f>
        <v>0</v>
      </c>
      <c r="BO10" s="247">
        <f>'Balance Sheet'!CH190</f>
        <v>0</v>
      </c>
      <c r="BP10" s="247">
        <f>'Balance Sheet'!CI190</f>
        <v>0</v>
      </c>
      <c r="BQ10" s="247">
        <f>'Balance Sheet'!CJ190</f>
        <v>0</v>
      </c>
      <c r="BR10" s="247">
        <f>'Balance Sheet'!CK190</f>
        <v>0</v>
      </c>
      <c r="BS10" s="247">
        <f>'Balance Sheet'!CL190</f>
        <v>0</v>
      </c>
      <c r="BT10" s="247">
        <f>'Balance Sheet'!CM190</f>
        <v>0</v>
      </c>
      <c r="BU10" s="247">
        <f>'Balance Sheet'!CN190</f>
        <v>0</v>
      </c>
      <c r="BV10" s="247">
        <f>'Balance Sheet'!CO190</f>
        <v>0</v>
      </c>
      <c r="BW10" s="247">
        <f>'Balance Sheet'!CP190</f>
        <v>0</v>
      </c>
      <c r="BX10" s="247">
        <f>'Balance Sheet'!CQ190</f>
        <v>0</v>
      </c>
      <c r="BY10" s="247">
        <f>'Balance Sheet'!CR190</f>
        <v>0</v>
      </c>
      <c r="BZ10" s="247">
        <f>'Balance Sheet'!CS190</f>
        <v>0</v>
      </c>
      <c r="CA10" s="247">
        <f>'Balance Sheet'!CT190</f>
        <v>0</v>
      </c>
      <c r="CB10" s="247">
        <f>'Balance Sheet'!CU190</f>
        <v>0</v>
      </c>
      <c r="CC10" s="247">
        <f>'Balance Sheet'!CV190</f>
        <v>0</v>
      </c>
      <c r="CD10" s="247">
        <f>'Balance Sheet'!CW190</f>
        <v>0</v>
      </c>
      <c r="CE10" s="247">
        <f>'Balance Sheet'!CX190</f>
        <v>0</v>
      </c>
      <c r="CF10" s="247">
        <f>'Balance Sheet'!CY190</f>
        <v>0</v>
      </c>
      <c r="CG10" s="247">
        <f>'Balance Sheet'!CZ190</f>
        <v>0</v>
      </c>
      <c r="CH10" s="247">
        <f>'Balance Sheet'!DA190</f>
        <v>0</v>
      </c>
      <c r="CI10" s="247">
        <f>'Balance Sheet'!DB190</f>
        <v>0</v>
      </c>
      <c r="CJ10" s="247">
        <f>'Balance Sheet'!DC190</f>
        <v>0</v>
      </c>
      <c r="CK10" s="247">
        <f>'Balance Sheet'!DD190</f>
        <v>0</v>
      </c>
      <c r="CL10" s="247">
        <f>'Balance Sheet'!DE190</f>
        <v>0</v>
      </c>
      <c r="CM10" s="247">
        <f>'Balance Sheet'!DF190</f>
        <v>0</v>
      </c>
      <c r="CN10" s="247">
        <f>'Balance Sheet'!DG190</f>
        <v>0</v>
      </c>
      <c r="CO10" s="247">
        <f>'Balance Sheet'!DH190</f>
        <v>0</v>
      </c>
      <c r="CP10" s="247">
        <f>'Balance Sheet'!DI190</f>
        <v>0</v>
      </c>
      <c r="CQ10" s="247">
        <f>'Balance Sheet'!DJ190</f>
        <v>0</v>
      </c>
      <c r="CR10" s="247">
        <f>'Balance Sheet'!DK190</f>
        <v>0</v>
      </c>
      <c r="CS10" s="247">
        <f>'Balance Sheet'!DL190</f>
        <v>75</v>
      </c>
      <c r="CT10" s="247">
        <f>'Balance Sheet'!DM190</f>
        <v>0</v>
      </c>
      <c r="CU10" s="247">
        <f>'Balance Sheet'!DN190</f>
        <v>0</v>
      </c>
      <c r="CV10" s="247">
        <f>'Balance Sheet'!DO190</f>
        <v>0</v>
      </c>
      <c r="CW10" s="247">
        <f>'Balance Sheet'!DP190</f>
        <v>0</v>
      </c>
      <c r="CX10" s="247">
        <f>'Balance Sheet'!DQ190</f>
        <v>0</v>
      </c>
      <c r="CY10" s="247">
        <f>'Balance Sheet'!DR190</f>
        <v>0</v>
      </c>
      <c r="CZ10" s="247">
        <f>'Balance Sheet'!DS190</f>
        <v>0</v>
      </c>
      <c r="DA10" s="247">
        <f>'Balance Sheet'!DT190</f>
        <v>0</v>
      </c>
      <c r="DB10" s="247">
        <f>'Balance Sheet'!DU190</f>
        <v>0</v>
      </c>
      <c r="DC10" s="247">
        <f>'Balance Sheet'!DV190</f>
        <v>0</v>
      </c>
      <c r="DD10" s="247">
        <f>'Balance Sheet'!DW190</f>
        <v>0</v>
      </c>
      <c r="DE10" s="247">
        <f>'Balance Sheet'!DX190</f>
        <v>0</v>
      </c>
      <c r="DF10" s="247">
        <f>'Balance Sheet'!DY190</f>
        <v>0</v>
      </c>
      <c r="DG10" s="247">
        <f>'Balance Sheet'!DZ190</f>
        <v>0</v>
      </c>
      <c r="DH10" s="247">
        <f>'Balance Sheet'!EA190</f>
        <v>0</v>
      </c>
      <c r="DI10" s="247">
        <f>'Balance Sheet'!EB190</f>
        <v>0</v>
      </c>
      <c r="DJ10" s="247">
        <f>'Balance Sheet'!EC190</f>
        <v>0</v>
      </c>
      <c r="DK10" s="247"/>
      <c r="DL10" s="247"/>
      <c r="DM10" s="247"/>
      <c r="DN10" s="247"/>
    </row>
    <row r="11" spans="1:118" x14ac:dyDescent="0.2">
      <c r="A11" s="144" t="s">
        <v>46</v>
      </c>
      <c r="C11" s="212" t="s">
        <v>598</v>
      </c>
      <c r="D11" s="98">
        <f>'Balance Sheet'!I186</f>
        <v>1695</v>
      </c>
      <c r="E11" s="98"/>
      <c r="F11" s="98">
        <f>'Balance Sheet'!Y191</f>
        <v>690</v>
      </c>
      <c r="G11" s="98">
        <f>'Balance Sheet'!Z191</f>
        <v>0</v>
      </c>
      <c r="H11" s="98">
        <f>'Balance Sheet'!AA191</f>
        <v>0</v>
      </c>
      <c r="I11" s="98">
        <f>'Balance Sheet'!AB191</f>
        <v>0</v>
      </c>
      <c r="J11" s="98">
        <f>'Balance Sheet'!AC191</f>
        <v>0</v>
      </c>
      <c r="K11" s="98">
        <f>'Balance Sheet'!AD191</f>
        <v>0</v>
      </c>
      <c r="L11" s="98">
        <f>'Balance Sheet'!AE191</f>
        <v>0</v>
      </c>
      <c r="M11" s="98">
        <f>'Balance Sheet'!AF191</f>
        <v>0</v>
      </c>
      <c r="N11" s="98">
        <f>'Balance Sheet'!AG191</f>
        <v>0</v>
      </c>
      <c r="O11" s="98">
        <f>'Balance Sheet'!AH191</f>
        <v>0</v>
      </c>
      <c r="P11" s="98">
        <f>'Balance Sheet'!AI191</f>
        <v>0</v>
      </c>
      <c r="Q11" s="98">
        <f>'Balance Sheet'!AJ191</f>
        <v>0</v>
      </c>
      <c r="R11" s="98">
        <f>'Balance Sheet'!AK191</f>
        <v>0</v>
      </c>
      <c r="S11" s="98">
        <f>'Balance Sheet'!AL191</f>
        <v>0</v>
      </c>
      <c r="T11" s="98">
        <f>'Balance Sheet'!AM191</f>
        <v>0</v>
      </c>
      <c r="U11" s="98">
        <f>'Balance Sheet'!AN191</f>
        <v>0</v>
      </c>
      <c r="V11" s="98">
        <f>'Balance Sheet'!AO191</f>
        <v>500</v>
      </c>
      <c r="W11" s="98">
        <f>'Balance Sheet'!AP191</f>
        <v>0</v>
      </c>
      <c r="X11" s="98">
        <f>'Balance Sheet'!AQ191</f>
        <v>0</v>
      </c>
      <c r="Y11" s="98">
        <f>'Balance Sheet'!AR191</f>
        <v>0</v>
      </c>
      <c r="Z11" s="98">
        <f>'Balance Sheet'!AS191</f>
        <v>0</v>
      </c>
      <c r="AA11" s="98">
        <f>'Balance Sheet'!AT191</f>
        <v>0</v>
      </c>
      <c r="AB11" s="98">
        <f>'Balance Sheet'!AU191</f>
        <v>0</v>
      </c>
      <c r="AC11" s="98">
        <f>'Balance Sheet'!AV191</f>
        <v>0</v>
      </c>
      <c r="AD11" s="98">
        <f>'Balance Sheet'!AW191</f>
        <v>0</v>
      </c>
      <c r="AE11" s="98">
        <f>'Balance Sheet'!AX191</f>
        <v>0</v>
      </c>
      <c r="AF11" s="98">
        <f>'Balance Sheet'!AY191</f>
        <v>0</v>
      </c>
      <c r="AG11" s="98">
        <f>'Balance Sheet'!AZ191</f>
        <v>0</v>
      </c>
      <c r="AH11" s="98">
        <f>'Balance Sheet'!BA191</f>
        <v>0</v>
      </c>
      <c r="AI11" s="98">
        <f>'Balance Sheet'!BB191</f>
        <v>0</v>
      </c>
      <c r="AJ11" s="98">
        <f>'Balance Sheet'!BC191</f>
        <v>505</v>
      </c>
      <c r="AK11" s="98">
        <f>'Balance Sheet'!BD191</f>
        <v>0</v>
      </c>
      <c r="AL11" s="98">
        <f>'Balance Sheet'!BE191</f>
        <v>0</v>
      </c>
      <c r="AM11" s="98">
        <f>'Balance Sheet'!BF191</f>
        <v>0</v>
      </c>
      <c r="AN11" s="98">
        <f>'Balance Sheet'!BG191</f>
        <v>0</v>
      </c>
      <c r="AO11" s="98">
        <f>'Balance Sheet'!BH191</f>
        <v>0</v>
      </c>
      <c r="AP11" s="98">
        <f>'Balance Sheet'!BI191</f>
        <v>0</v>
      </c>
      <c r="AQ11" s="98">
        <f>'Balance Sheet'!BJ191</f>
        <v>0</v>
      </c>
      <c r="AR11" s="98">
        <f>'Balance Sheet'!BK191</f>
        <v>0</v>
      </c>
      <c r="AS11" s="98">
        <f>'Balance Sheet'!BL191</f>
        <v>0</v>
      </c>
      <c r="AT11" s="98">
        <f>'Balance Sheet'!BM191</f>
        <v>0</v>
      </c>
      <c r="AU11" s="98">
        <f>'Balance Sheet'!BN191</f>
        <v>0</v>
      </c>
      <c r="AV11" s="98">
        <f>'Balance Sheet'!BO191</f>
        <v>0</v>
      </c>
      <c r="AW11" s="98">
        <f>'Balance Sheet'!BP191</f>
        <v>0</v>
      </c>
      <c r="AX11" s="98">
        <f>'Balance Sheet'!BQ191</f>
        <v>0</v>
      </c>
      <c r="AY11" s="98">
        <f>'Balance Sheet'!BR191</f>
        <v>0</v>
      </c>
      <c r="AZ11" s="98">
        <f>'Balance Sheet'!BS191</f>
        <v>0</v>
      </c>
      <c r="BA11" s="98">
        <f>'Balance Sheet'!BT191</f>
        <v>0</v>
      </c>
      <c r="BB11" s="98">
        <f>'Balance Sheet'!BU191</f>
        <v>0</v>
      </c>
      <c r="BC11" s="98">
        <f>'Balance Sheet'!BV191</f>
        <v>0</v>
      </c>
      <c r="BD11" s="98">
        <f>'Balance Sheet'!BW191</f>
        <v>0</v>
      </c>
      <c r="BE11" s="98">
        <f>'Balance Sheet'!BX191</f>
        <v>0</v>
      </c>
      <c r="BF11" s="98">
        <f>'Balance Sheet'!BY191</f>
        <v>0</v>
      </c>
      <c r="BG11" s="98">
        <f>'Balance Sheet'!BZ191</f>
        <v>0</v>
      </c>
      <c r="BH11" s="98">
        <f>'Balance Sheet'!CA191</f>
        <v>0</v>
      </c>
      <c r="BI11" s="98">
        <f>'Balance Sheet'!CB191</f>
        <v>0</v>
      </c>
      <c r="BJ11" s="98">
        <f>'Balance Sheet'!CC191</f>
        <v>0</v>
      </c>
      <c r="BK11" s="98">
        <f>'Balance Sheet'!CD191</f>
        <v>0</v>
      </c>
      <c r="BL11" s="98">
        <f>'Balance Sheet'!CE191</f>
        <v>0</v>
      </c>
      <c r="BM11" s="98">
        <f>'Balance Sheet'!CF191</f>
        <v>0</v>
      </c>
      <c r="BN11" s="98">
        <f>'Balance Sheet'!CG191</f>
        <v>0</v>
      </c>
      <c r="BO11" s="98">
        <f>'Balance Sheet'!CH191</f>
        <v>0</v>
      </c>
      <c r="BP11" s="98">
        <f>'Balance Sheet'!CI191</f>
        <v>0</v>
      </c>
      <c r="BQ11" s="98">
        <f>'Balance Sheet'!CJ191</f>
        <v>0</v>
      </c>
      <c r="BR11" s="98">
        <f>'Balance Sheet'!CK191</f>
        <v>0</v>
      </c>
      <c r="BS11" s="98">
        <f>'Balance Sheet'!CL191</f>
        <v>0</v>
      </c>
      <c r="BT11" s="98">
        <f>'Balance Sheet'!CM191</f>
        <v>0</v>
      </c>
      <c r="BU11" s="98">
        <f>'Balance Sheet'!CN191</f>
        <v>0</v>
      </c>
      <c r="BV11" s="98">
        <f>'Balance Sheet'!CO191</f>
        <v>0</v>
      </c>
      <c r="BW11" s="98">
        <f>'Balance Sheet'!CP191</f>
        <v>0</v>
      </c>
      <c r="BX11" s="98">
        <f>'Balance Sheet'!CQ191</f>
        <v>0</v>
      </c>
      <c r="BY11" s="98">
        <f>'Balance Sheet'!CR191</f>
        <v>0</v>
      </c>
      <c r="BZ11" s="98">
        <f>'Balance Sheet'!CS191</f>
        <v>0</v>
      </c>
      <c r="CA11" s="98">
        <f>'Balance Sheet'!CT191</f>
        <v>0</v>
      </c>
      <c r="CB11" s="98">
        <f>'Balance Sheet'!CU191</f>
        <v>0</v>
      </c>
      <c r="CC11" s="98">
        <f>'Balance Sheet'!CV191</f>
        <v>0</v>
      </c>
      <c r="CD11" s="98">
        <f>'Balance Sheet'!CW191</f>
        <v>0</v>
      </c>
      <c r="CE11" s="98">
        <f>'Balance Sheet'!CX191</f>
        <v>0</v>
      </c>
      <c r="CF11" s="98">
        <f>'Balance Sheet'!CY191</f>
        <v>0</v>
      </c>
      <c r="CG11" s="98">
        <f>'Balance Sheet'!CZ191</f>
        <v>0</v>
      </c>
      <c r="CH11" s="98">
        <f>'Balance Sheet'!DA191</f>
        <v>0</v>
      </c>
      <c r="CI11" s="98">
        <f>'Balance Sheet'!DB191</f>
        <v>0</v>
      </c>
      <c r="CJ11" s="98">
        <f>'Balance Sheet'!DC191</f>
        <v>0</v>
      </c>
      <c r="CK11" s="98">
        <f>'Balance Sheet'!DD191</f>
        <v>0</v>
      </c>
      <c r="CL11" s="98">
        <f>'Balance Sheet'!DE191</f>
        <v>0</v>
      </c>
      <c r="CM11" s="98">
        <f>'Balance Sheet'!DF191</f>
        <v>0</v>
      </c>
      <c r="CN11" s="98">
        <f>'Balance Sheet'!DG191</f>
        <v>0</v>
      </c>
      <c r="CO11" s="98">
        <f>'Balance Sheet'!DH191</f>
        <v>0</v>
      </c>
      <c r="CP11" s="98">
        <f>'Balance Sheet'!DI191</f>
        <v>0</v>
      </c>
      <c r="CQ11" s="98">
        <f>'Balance Sheet'!DJ191</f>
        <v>0</v>
      </c>
      <c r="CR11" s="98">
        <f>'Balance Sheet'!DK191</f>
        <v>0</v>
      </c>
      <c r="CS11" s="98">
        <f>'Balance Sheet'!DL191</f>
        <v>0</v>
      </c>
      <c r="CT11" s="98">
        <f>'Balance Sheet'!DM191</f>
        <v>0</v>
      </c>
      <c r="CU11" s="98">
        <f>'Balance Sheet'!DN191</f>
        <v>0</v>
      </c>
      <c r="CV11" s="98">
        <f>'Balance Sheet'!DO191</f>
        <v>0</v>
      </c>
      <c r="CW11" s="98">
        <f>'Balance Sheet'!DP191</f>
        <v>0</v>
      </c>
      <c r="CX11" s="98">
        <f>'Balance Sheet'!DQ191</f>
        <v>0</v>
      </c>
      <c r="CY11" s="98">
        <f>'Balance Sheet'!DR191</f>
        <v>0</v>
      </c>
      <c r="CZ11" s="98">
        <f>'Balance Sheet'!DS191</f>
        <v>0</v>
      </c>
      <c r="DA11" s="98">
        <f>'Balance Sheet'!DT191</f>
        <v>0</v>
      </c>
      <c r="DB11" s="98">
        <f>'Balance Sheet'!DU191</f>
        <v>0</v>
      </c>
      <c r="DC11" s="98">
        <f>'Balance Sheet'!DV191</f>
        <v>0</v>
      </c>
      <c r="DD11" s="98">
        <f>'Balance Sheet'!DW191</f>
        <v>0</v>
      </c>
      <c r="DE11" s="98">
        <f>'Balance Sheet'!DX191</f>
        <v>0</v>
      </c>
      <c r="DF11" s="98">
        <f>'Balance Sheet'!DY191</f>
        <v>0</v>
      </c>
      <c r="DG11" s="98">
        <f>'Balance Sheet'!DZ191</f>
        <v>0</v>
      </c>
      <c r="DH11" s="98">
        <f>'Balance Sheet'!EA191</f>
        <v>0</v>
      </c>
      <c r="DI11" s="98">
        <f>'Balance Sheet'!EB191</f>
        <v>0</v>
      </c>
      <c r="DJ11" s="98">
        <f>'Balance Sheet'!EC191</f>
        <v>0</v>
      </c>
      <c r="DK11" s="98"/>
      <c r="DL11" s="98"/>
      <c r="DM11" s="98"/>
      <c r="DN11" s="98"/>
    </row>
    <row r="12" spans="1:118" x14ac:dyDescent="0.2">
      <c r="A12" s="144" t="s">
        <v>47</v>
      </c>
      <c r="C12" s="212" t="s">
        <v>599</v>
      </c>
      <c r="D12" s="98">
        <f>'Off-Balance Sheet'!J182</f>
        <v>4884.0582944300004</v>
      </c>
      <c r="E12" s="98"/>
      <c r="F12" s="98">
        <f ca="1">'Off-Balance Sheet'!AI182</f>
        <v>35.205027255416482</v>
      </c>
      <c r="G12" s="98">
        <f>'Off-Balance Sheet'!AJ182</f>
        <v>41.190313038204948</v>
      </c>
      <c r="H12" s="98">
        <f>'Off-Balance Sheet'!AK182</f>
        <v>33.194625472628012</v>
      </c>
      <c r="I12" s="98">
        <f>'Off-Balance Sheet'!AL182</f>
        <v>2779.7696872554166</v>
      </c>
      <c r="J12" s="98">
        <f>'Off-Balance Sheet'!AM182</f>
        <v>34.202760255416486</v>
      </c>
      <c r="K12" s="98">
        <f>'Off-Balance Sheet'!AN182</f>
        <v>956.22515025541634</v>
      </c>
      <c r="L12" s="98">
        <f>'Off-Balance Sheet'!AO182</f>
        <v>32.941133255416482</v>
      </c>
      <c r="M12" s="98">
        <f>'Off-Balance Sheet'!AP182</f>
        <v>31.997626255416478</v>
      </c>
      <c r="N12" s="98">
        <f>'Off-Balance Sheet'!AQ182</f>
        <v>32.066302255416481</v>
      </c>
      <c r="O12" s="98">
        <f>'Off-Balance Sheet'!AR182</f>
        <v>294.59381125541648</v>
      </c>
      <c r="P12" s="98">
        <f>'Off-Balance Sheet'!AS182</f>
        <v>33.707712994486982</v>
      </c>
      <c r="Q12" s="98">
        <f>'Off-Balance Sheet'!AT182</f>
        <v>32.780124994486989</v>
      </c>
      <c r="R12" s="98">
        <f>'Off-Balance Sheet'!AU182</f>
        <v>32.75133725541648</v>
      </c>
      <c r="S12" s="98">
        <f>'Off-Balance Sheet'!AV182</f>
        <v>38.799854516345967</v>
      </c>
      <c r="T12" s="98">
        <f>'Off-Balance Sheet'!AW182</f>
        <v>81.319474994486981</v>
      </c>
      <c r="U12" s="98">
        <f>'Off-Balance Sheet'!AX182</f>
        <v>29.778914994486989</v>
      </c>
      <c r="V12" s="98">
        <f>'Off-Balance Sheet'!AY182</f>
        <v>29.50332025541648</v>
      </c>
      <c r="W12" s="98">
        <f>'Off-Balance Sheet'!AZ182</f>
        <v>37.410071416345964</v>
      </c>
      <c r="X12" s="98">
        <f>'Off-Balance Sheet'!BA182</f>
        <v>27.272048994486987</v>
      </c>
      <c r="Y12" s="98">
        <f>'Off-Balance Sheet'!BB182</f>
        <v>3.7474780000000001</v>
      </c>
      <c r="Z12" s="98">
        <f>'Off-Balance Sheet'!BC182</f>
        <v>3.8477399999999999</v>
      </c>
      <c r="AA12" s="98">
        <f>'Off-Balance Sheet'!BD182</f>
        <v>11.515948999999999</v>
      </c>
      <c r="AB12" s="98">
        <f>'Off-Balance Sheet'!BE182</f>
        <v>0</v>
      </c>
      <c r="AC12" s="98">
        <f>'Off-Balance Sheet'!BF182</f>
        <v>0</v>
      </c>
      <c r="AD12" s="98">
        <f>'Off-Balance Sheet'!BG182</f>
        <v>170</v>
      </c>
      <c r="AE12" s="98">
        <f>'Off-Balance Sheet'!BH182</f>
        <v>8.9109999999999996</v>
      </c>
      <c r="AF12" s="98">
        <f>'Off-Balance Sheet'!BI182</f>
        <v>148.34901500000001</v>
      </c>
      <c r="AG12" s="98">
        <f>'Off-Balance Sheet'!BJ182</f>
        <v>0</v>
      </c>
      <c r="AH12" s="98">
        <f>'Off-Balance Sheet'!BK182</f>
        <v>0</v>
      </c>
      <c r="AI12" s="98">
        <f>'Off-Balance Sheet'!BL182</f>
        <v>8.9109999999999996</v>
      </c>
      <c r="AJ12" s="98">
        <f>'Off-Balance Sheet'!BM182</f>
        <v>0</v>
      </c>
      <c r="AK12" s="98">
        <f>'Off-Balance Sheet'!BN182</f>
        <v>0</v>
      </c>
      <c r="AL12" s="98">
        <f>'Off-Balance Sheet'!BO182</f>
        <v>0</v>
      </c>
      <c r="AM12" s="98">
        <f>'Off-Balance Sheet'!BP182</f>
        <v>8.9109999999999996</v>
      </c>
      <c r="AN12" s="98">
        <f>'Off-Balance Sheet'!BQ182</f>
        <v>0</v>
      </c>
      <c r="AO12" s="98">
        <f>'Off-Balance Sheet'!BR182</f>
        <v>125</v>
      </c>
      <c r="AP12" s="98">
        <f>'Off-Balance Sheet'!BS182</f>
        <v>0</v>
      </c>
      <c r="AQ12" s="98">
        <f>'Off-Balance Sheet'!BT182</f>
        <v>8.9109999999999996</v>
      </c>
      <c r="AR12" s="98">
        <f>'Off-Balance Sheet'!BU182</f>
        <v>0</v>
      </c>
      <c r="AS12" s="98">
        <f>'Off-Balance Sheet'!BV182</f>
        <v>0</v>
      </c>
      <c r="AT12" s="98">
        <f>'Off-Balance Sheet'!BW182</f>
        <v>0</v>
      </c>
      <c r="AU12" s="98">
        <f>'Off-Balance Sheet'!BX182</f>
        <v>8.9109999999999996</v>
      </c>
      <c r="AV12" s="98">
        <f>'Off-Balance Sheet'!BY182</f>
        <v>0</v>
      </c>
      <c r="AW12" s="98">
        <f>'Off-Balance Sheet'!BZ182</f>
        <v>0</v>
      </c>
      <c r="AX12" s="98">
        <f>'Off-Balance Sheet'!CA182</f>
        <v>0</v>
      </c>
      <c r="AY12" s="98">
        <f>'Off-Balance Sheet'!CB182</f>
        <v>8.9109999999999996</v>
      </c>
      <c r="AZ12" s="98">
        <f>'Off-Balance Sheet'!CC182</f>
        <v>0</v>
      </c>
      <c r="BA12" s="98">
        <f>'Off-Balance Sheet'!CD182</f>
        <v>0</v>
      </c>
      <c r="BB12" s="98">
        <f>'Off-Balance Sheet'!CE182</f>
        <v>0</v>
      </c>
      <c r="BC12" s="98">
        <f>'Off-Balance Sheet'!CF182</f>
        <v>0</v>
      </c>
      <c r="BD12" s="98">
        <f>'Off-Balance Sheet'!CG182</f>
        <v>0</v>
      </c>
      <c r="BE12" s="98">
        <f>'Off-Balance Sheet'!CH182</f>
        <v>0</v>
      </c>
      <c r="BF12" s="98">
        <f>'Off-Balance Sheet'!CI182</f>
        <v>0</v>
      </c>
      <c r="BG12" s="98">
        <f>'Off-Balance Sheet'!CJ182</f>
        <v>0</v>
      </c>
      <c r="BH12" s="98">
        <f>'Off-Balance Sheet'!CK182</f>
        <v>0</v>
      </c>
      <c r="BI12" s="98">
        <f>'Off-Balance Sheet'!CL182</f>
        <v>0</v>
      </c>
      <c r="BJ12" s="98">
        <f>'Off-Balance Sheet'!CM182</f>
        <v>0</v>
      </c>
      <c r="BK12" s="98">
        <f>'Off-Balance Sheet'!CN182</f>
        <v>0</v>
      </c>
      <c r="BL12" s="98">
        <f>'Off-Balance Sheet'!CO182</f>
        <v>0</v>
      </c>
      <c r="BM12" s="98">
        <f>'Off-Balance Sheet'!CP182</f>
        <v>0</v>
      </c>
      <c r="BN12" s="98">
        <f>'Off-Balance Sheet'!CQ182</f>
        <v>0</v>
      </c>
      <c r="BO12" s="98">
        <f>'Off-Balance Sheet'!CR182</f>
        <v>0</v>
      </c>
      <c r="BP12" s="98">
        <f>'Off-Balance Sheet'!CS182</f>
        <v>0</v>
      </c>
      <c r="BQ12" s="98">
        <f>'Off-Balance Sheet'!CT182</f>
        <v>0</v>
      </c>
      <c r="BR12" s="98">
        <f>'Off-Balance Sheet'!CU182</f>
        <v>0</v>
      </c>
      <c r="BS12" s="98">
        <f>'Off-Balance Sheet'!CV182</f>
        <v>0</v>
      </c>
      <c r="BT12" s="98">
        <f>'Off-Balance Sheet'!CW182</f>
        <v>0</v>
      </c>
      <c r="BU12" s="98">
        <f>'Off-Balance Sheet'!CX182</f>
        <v>0</v>
      </c>
      <c r="BV12" s="98">
        <f>'Off-Balance Sheet'!CY182</f>
        <v>0</v>
      </c>
      <c r="BW12" s="98">
        <f>'Off-Balance Sheet'!CZ182</f>
        <v>0</v>
      </c>
      <c r="BX12" s="98">
        <f>'Off-Balance Sheet'!DA182</f>
        <v>0</v>
      </c>
      <c r="BY12" s="98">
        <f>'Off-Balance Sheet'!DB182</f>
        <v>0</v>
      </c>
      <c r="BZ12" s="98">
        <f>'Off-Balance Sheet'!DC182</f>
        <v>0</v>
      </c>
      <c r="CA12" s="98">
        <f>'Off-Balance Sheet'!DD182</f>
        <v>0</v>
      </c>
      <c r="CB12" s="98">
        <f>'Off-Balance Sheet'!DE182</f>
        <v>0</v>
      </c>
      <c r="CC12" s="98">
        <f>'Off-Balance Sheet'!DF182</f>
        <v>0</v>
      </c>
      <c r="CD12" s="98">
        <f>'Off-Balance Sheet'!DG182</f>
        <v>0</v>
      </c>
      <c r="CE12" s="98">
        <f>'Off-Balance Sheet'!DH182</f>
        <v>0</v>
      </c>
      <c r="CF12" s="98">
        <f>'Off-Balance Sheet'!DI182</f>
        <v>0</v>
      </c>
      <c r="CG12" s="98">
        <f>'Off-Balance Sheet'!DJ182</f>
        <v>0</v>
      </c>
      <c r="CH12" s="98">
        <f>'Off-Balance Sheet'!DK182</f>
        <v>0</v>
      </c>
      <c r="CI12" s="98">
        <f>'Off-Balance Sheet'!DL182</f>
        <v>0</v>
      </c>
      <c r="CJ12" s="98">
        <f>'Off-Balance Sheet'!DM182</f>
        <v>0</v>
      </c>
      <c r="CK12" s="98">
        <f>'Off-Balance Sheet'!DN182</f>
        <v>0</v>
      </c>
      <c r="CL12" s="98">
        <f>'Off-Balance Sheet'!DO182</f>
        <v>0</v>
      </c>
      <c r="CM12" s="98">
        <f>'Off-Balance Sheet'!DP182</f>
        <v>0</v>
      </c>
      <c r="CN12" s="98">
        <f>'Off-Balance Sheet'!DQ182</f>
        <v>0</v>
      </c>
      <c r="CO12" s="98">
        <f>'Off-Balance Sheet'!DR182</f>
        <v>0</v>
      </c>
      <c r="CP12" s="98">
        <f>'Off-Balance Sheet'!DS182</f>
        <v>0</v>
      </c>
      <c r="CQ12" s="98">
        <f>'Off-Balance Sheet'!DT182</f>
        <v>0</v>
      </c>
      <c r="CR12" s="98">
        <f>'Off-Balance Sheet'!DU182</f>
        <v>0</v>
      </c>
      <c r="CS12" s="98">
        <f>'Off-Balance Sheet'!DV182</f>
        <v>0</v>
      </c>
      <c r="CT12" s="98">
        <f>'Off-Balance Sheet'!DW182</f>
        <v>0</v>
      </c>
      <c r="CU12" s="98">
        <f>'Off-Balance Sheet'!DX182</f>
        <v>0</v>
      </c>
      <c r="CV12" s="98">
        <f>'Off-Balance Sheet'!DY182</f>
        <v>0</v>
      </c>
      <c r="CW12" s="98">
        <f>'Off-Balance Sheet'!DZ182</f>
        <v>0</v>
      </c>
      <c r="CX12" s="98">
        <f>'Off-Balance Sheet'!EA182</f>
        <v>0</v>
      </c>
      <c r="CY12" s="98">
        <f>'Off-Balance Sheet'!EB182</f>
        <v>0</v>
      </c>
      <c r="CZ12" s="98">
        <f>'Off-Balance Sheet'!EC182</f>
        <v>0</v>
      </c>
      <c r="DA12" s="98">
        <f>'Off-Balance Sheet'!ED182</f>
        <v>0</v>
      </c>
      <c r="DB12" s="98">
        <f>'Off-Balance Sheet'!EE182</f>
        <v>0</v>
      </c>
      <c r="DC12" s="98">
        <f>'Off-Balance Sheet'!EF182</f>
        <v>0</v>
      </c>
      <c r="DD12" s="98">
        <f>'Off-Balance Sheet'!EG182</f>
        <v>0</v>
      </c>
      <c r="DE12" s="98">
        <f>'Off-Balance Sheet'!EH182</f>
        <v>0</v>
      </c>
      <c r="DF12" s="98">
        <f>'Off-Balance Sheet'!EI182</f>
        <v>0</v>
      </c>
      <c r="DG12" s="98">
        <f>'Off-Balance Sheet'!EJ182</f>
        <v>0</v>
      </c>
      <c r="DH12" s="98">
        <f>'Off-Balance Sheet'!EK182</f>
        <v>0</v>
      </c>
      <c r="DI12" s="98">
        <f>'Off-Balance Sheet'!EL182</f>
        <v>0</v>
      </c>
      <c r="DJ12" s="98">
        <f>'Off-Balance Sheet'!EM182</f>
        <v>0</v>
      </c>
      <c r="DK12" s="98"/>
      <c r="DL12" s="98"/>
      <c r="DM12" s="98"/>
      <c r="DN12" s="98"/>
    </row>
    <row r="13" spans="1:118" s="246" customFormat="1" x14ac:dyDescent="0.2">
      <c r="A13" s="248">
        <v>140</v>
      </c>
      <c r="C13" s="245" t="s">
        <v>600</v>
      </c>
      <c r="D13" s="247">
        <f>'Off-Balance Sheet'!J180</f>
        <v>2087.2911515299998</v>
      </c>
      <c r="E13" s="247"/>
      <c r="F13" s="247">
        <f ca="1">'Off-Balance Sheet'!AI180</f>
        <v>21.88</v>
      </c>
      <c r="G13" s="247">
        <f>'Off-Balance Sheet'!AJ180</f>
        <v>379.04848503820494</v>
      </c>
      <c r="H13" s="247">
        <f>'Off-Balance Sheet'!AK180</f>
        <v>540.09202947262804</v>
      </c>
      <c r="I13" s="247">
        <f>'Off-Balance Sheet'!AL180</f>
        <v>190.31419878541647</v>
      </c>
      <c r="J13" s="247">
        <f>'Off-Balance Sheet'!AM180</f>
        <v>308.61598425541649</v>
      </c>
      <c r="K13" s="247">
        <f>'Off-Balance Sheet'!AN180</f>
        <v>21.882382255416481</v>
      </c>
      <c r="L13" s="247">
        <f>'Off-Balance Sheet'!AO180</f>
        <v>21.882382255416481</v>
      </c>
      <c r="M13" s="247">
        <f>'Off-Balance Sheet'!AP180</f>
        <v>126.88238225541647</v>
      </c>
      <c r="N13" s="247">
        <f>'Off-Balance Sheet'!AQ180</f>
        <v>21.882382255416481</v>
      </c>
      <c r="O13" s="247">
        <f>'Off-Balance Sheet'!AR180</f>
        <v>312.68238225541648</v>
      </c>
      <c r="P13" s="247">
        <f>'Off-Balance Sheet'!AS180</f>
        <v>22.122847994486989</v>
      </c>
      <c r="Q13" s="247">
        <f>'Off-Balance Sheet'!AT180</f>
        <v>22.122847994486989</v>
      </c>
      <c r="R13" s="247">
        <f>'Off-Balance Sheet'!AU180</f>
        <v>21.882382255416481</v>
      </c>
      <c r="S13" s="247">
        <f>'Off-Balance Sheet'!AV180</f>
        <v>21.641916516345965</v>
      </c>
      <c r="T13" s="247">
        <f>'Off-Balance Sheet'!AW180</f>
        <v>22.122847994486989</v>
      </c>
      <c r="U13" s="247">
        <f>'Off-Balance Sheet'!AX180</f>
        <v>22.122847994486989</v>
      </c>
      <c r="V13" s="247">
        <f>'Off-Balance Sheet'!AY180</f>
        <v>21.882382255416481</v>
      </c>
      <c r="W13" s="247">
        <f>'Off-Balance Sheet'!AZ180</f>
        <v>21.641916516345965</v>
      </c>
      <c r="X13" s="247">
        <f>'Off-Balance Sheet'!BA180</f>
        <v>22.122847994486989</v>
      </c>
      <c r="Y13" s="247">
        <f>'Off-Balance Sheet'!BB180</f>
        <v>0</v>
      </c>
      <c r="Z13" s="247">
        <f>'Off-Balance Sheet'!BC180</f>
        <v>0</v>
      </c>
      <c r="AA13" s="247">
        <f>'Off-Balance Sheet'!BD180</f>
        <v>0</v>
      </c>
      <c r="AB13" s="247">
        <f>'Off-Balance Sheet'!BE180</f>
        <v>0</v>
      </c>
      <c r="AC13" s="247">
        <f>'Off-Balance Sheet'!BF180</f>
        <v>0</v>
      </c>
      <c r="AD13" s="247">
        <f>'Off-Balance Sheet'!BG180</f>
        <v>0</v>
      </c>
      <c r="AE13" s="247">
        <f>'Off-Balance Sheet'!BH180</f>
        <v>0</v>
      </c>
      <c r="AF13" s="247">
        <f>'Off-Balance Sheet'!BI180</f>
        <v>0</v>
      </c>
      <c r="AG13" s="247">
        <f>'Off-Balance Sheet'!BJ180</f>
        <v>0</v>
      </c>
      <c r="AH13" s="247">
        <f>'Off-Balance Sheet'!BK180</f>
        <v>0</v>
      </c>
      <c r="AI13" s="247">
        <f>'Off-Balance Sheet'!BL180</f>
        <v>0</v>
      </c>
      <c r="AJ13" s="247">
        <f>'Off-Balance Sheet'!BM180</f>
        <v>0</v>
      </c>
      <c r="AK13" s="247">
        <f>'Off-Balance Sheet'!BN180</f>
        <v>0</v>
      </c>
      <c r="AL13" s="247">
        <f>'Off-Balance Sheet'!BO180</f>
        <v>0</v>
      </c>
      <c r="AM13" s="247">
        <f>'Off-Balance Sheet'!BP180</f>
        <v>0</v>
      </c>
      <c r="AN13" s="247">
        <f>'Off-Balance Sheet'!BQ180</f>
        <v>0</v>
      </c>
      <c r="AO13" s="247">
        <f>'Off-Balance Sheet'!BR180</f>
        <v>0</v>
      </c>
      <c r="AP13" s="247">
        <f>'Off-Balance Sheet'!BS180</f>
        <v>0</v>
      </c>
      <c r="AQ13" s="247">
        <f>'Off-Balance Sheet'!BT180</f>
        <v>0</v>
      </c>
      <c r="AR13" s="247">
        <f>'Off-Balance Sheet'!BU180</f>
        <v>0</v>
      </c>
      <c r="AS13" s="247">
        <f>'Off-Balance Sheet'!BV180</f>
        <v>0</v>
      </c>
      <c r="AT13" s="247">
        <f>'Off-Balance Sheet'!BW180</f>
        <v>0</v>
      </c>
      <c r="AU13" s="247">
        <f>'Off-Balance Sheet'!BX180</f>
        <v>0</v>
      </c>
      <c r="AV13" s="247">
        <f>'Off-Balance Sheet'!BY180</f>
        <v>0</v>
      </c>
      <c r="AW13" s="247">
        <f>'Off-Balance Sheet'!BZ180</f>
        <v>0</v>
      </c>
      <c r="AX13" s="247">
        <f>'Off-Balance Sheet'!CA180</f>
        <v>0</v>
      </c>
      <c r="AY13" s="247">
        <f>'Off-Balance Sheet'!CB180</f>
        <v>0</v>
      </c>
      <c r="AZ13" s="247">
        <f>'Off-Balance Sheet'!CC180</f>
        <v>0</v>
      </c>
      <c r="BA13" s="247">
        <f>'Off-Balance Sheet'!CD180</f>
        <v>0</v>
      </c>
      <c r="BB13" s="247">
        <f>'Off-Balance Sheet'!CE180</f>
        <v>2.949983</v>
      </c>
      <c r="BC13" s="247">
        <f>'Off-Balance Sheet'!CF180</f>
        <v>0</v>
      </c>
      <c r="BD13" s="247">
        <f>'Off-Balance Sheet'!CG180</f>
        <v>0</v>
      </c>
      <c r="BE13" s="247">
        <f>'Off-Balance Sheet'!CH180</f>
        <v>0</v>
      </c>
      <c r="BF13" s="247">
        <f>'Off-Balance Sheet'!CI180</f>
        <v>0</v>
      </c>
      <c r="BG13" s="247">
        <f>'Off-Balance Sheet'!CJ180</f>
        <v>0</v>
      </c>
      <c r="BH13" s="247">
        <f>'Off-Balance Sheet'!CK180</f>
        <v>0</v>
      </c>
      <c r="BI13" s="247">
        <f>'Off-Balance Sheet'!CL180</f>
        <v>0</v>
      </c>
      <c r="BJ13" s="247">
        <f>'Off-Balance Sheet'!CM180</f>
        <v>0</v>
      </c>
      <c r="BK13" s="247">
        <f>'Off-Balance Sheet'!CN180</f>
        <v>0</v>
      </c>
      <c r="BL13" s="247">
        <f>'Off-Balance Sheet'!CO180</f>
        <v>0</v>
      </c>
      <c r="BM13" s="247">
        <f>'Off-Balance Sheet'!CP180</f>
        <v>0</v>
      </c>
      <c r="BN13" s="247">
        <f>'Off-Balance Sheet'!CQ180</f>
        <v>0</v>
      </c>
      <c r="BO13" s="247">
        <f>'Off-Balance Sheet'!CR180</f>
        <v>0</v>
      </c>
      <c r="BP13" s="247">
        <f>'Off-Balance Sheet'!CS180</f>
        <v>0</v>
      </c>
      <c r="BQ13" s="247">
        <f>'Off-Balance Sheet'!CT180</f>
        <v>0</v>
      </c>
      <c r="BR13" s="247">
        <f>'Off-Balance Sheet'!CU180</f>
        <v>0</v>
      </c>
      <c r="BS13" s="247">
        <f>'Off-Balance Sheet'!CV180</f>
        <v>0</v>
      </c>
      <c r="BT13" s="247">
        <f>'Off-Balance Sheet'!CW180</f>
        <v>0</v>
      </c>
      <c r="BU13" s="247">
        <f>'Off-Balance Sheet'!CX180</f>
        <v>0</v>
      </c>
      <c r="BV13" s="247">
        <f>'Off-Balance Sheet'!CY180</f>
        <v>0</v>
      </c>
      <c r="BW13" s="247">
        <f>'Off-Balance Sheet'!CZ180</f>
        <v>0</v>
      </c>
      <c r="BX13" s="247">
        <f>'Off-Balance Sheet'!DA180</f>
        <v>0</v>
      </c>
      <c r="BY13" s="247">
        <f>'Off-Balance Sheet'!DB180</f>
        <v>0</v>
      </c>
      <c r="BZ13" s="247">
        <f>'Off-Balance Sheet'!DC180</f>
        <v>0</v>
      </c>
      <c r="CA13" s="247">
        <f>'Off-Balance Sheet'!DD180</f>
        <v>0</v>
      </c>
      <c r="CB13" s="247">
        <f>'Off-Balance Sheet'!DE180</f>
        <v>0</v>
      </c>
      <c r="CC13" s="247">
        <f>'Off-Balance Sheet'!DF180</f>
        <v>0</v>
      </c>
      <c r="CD13" s="247">
        <f>'Off-Balance Sheet'!DG180</f>
        <v>0</v>
      </c>
      <c r="CE13" s="247">
        <f>'Off-Balance Sheet'!DH180</f>
        <v>0</v>
      </c>
      <c r="CF13" s="247">
        <f>'Off-Balance Sheet'!DI180</f>
        <v>0</v>
      </c>
      <c r="CG13" s="247">
        <f>'Off-Balance Sheet'!DJ180</f>
        <v>0</v>
      </c>
      <c r="CH13" s="247">
        <f>'Off-Balance Sheet'!DK180</f>
        <v>0</v>
      </c>
      <c r="CI13" s="247">
        <f>'Off-Balance Sheet'!DL180</f>
        <v>0</v>
      </c>
      <c r="CJ13" s="247">
        <f>'Off-Balance Sheet'!DM180</f>
        <v>0</v>
      </c>
      <c r="CK13" s="247">
        <f>'Off-Balance Sheet'!DN180</f>
        <v>0</v>
      </c>
      <c r="CL13" s="247">
        <f>'Off-Balance Sheet'!DO180</f>
        <v>0</v>
      </c>
      <c r="CM13" s="247">
        <f>'Off-Balance Sheet'!DP180</f>
        <v>0</v>
      </c>
      <c r="CN13" s="247">
        <f>'Off-Balance Sheet'!DQ180</f>
        <v>0</v>
      </c>
      <c r="CO13" s="247">
        <f>'Off-Balance Sheet'!DR180</f>
        <v>0</v>
      </c>
      <c r="CP13" s="247">
        <f>'Off-Balance Sheet'!DS180</f>
        <v>0</v>
      </c>
      <c r="CQ13" s="247">
        <f>'Off-Balance Sheet'!DT180</f>
        <v>0</v>
      </c>
      <c r="CR13" s="247">
        <f>'Off-Balance Sheet'!DU180</f>
        <v>0</v>
      </c>
      <c r="CS13" s="247">
        <f>'Off-Balance Sheet'!DV180</f>
        <v>0</v>
      </c>
      <c r="CT13" s="247">
        <f>'Off-Balance Sheet'!DW180</f>
        <v>0</v>
      </c>
      <c r="CU13" s="247">
        <f>'Off-Balance Sheet'!DX180</f>
        <v>0</v>
      </c>
      <c r="CV13" s="247">
        <f>'Off-Balance Sheet'!DY180</f>
        <v>0</v>
      </c>
      <c r="CW13" s="247">
        <f>'Off-Balance Sheet'!DZ180</f>
        <v>0</v>
      </c>
      <c r="CX13" s="247">
        <f>'Off-Balance Sheet'!EA180</f>
        <v>0</v>
      </c>
      <c r="CY13" s="247">
        <f>'Off-Balance Sheet'!EB180</f>
        <v>0</v>
      </c>
      <c r="CZ13" s="247">
        <f>'Off-Balance Sheet'!EC180</f>
        <v>0</v>
      </c>
      <c r="DA13" s="247">
        <f>'Off-Balance Sheet'!ED180</f>
        <v>0</v>
      </c>
      <c r="DB13" s="247">
        <f>'Off-Balance Sheet'!EE180</f>
        <v>0</v>
      </c>
      <c r="DC13" s="247">
        <f>'Off-Balance Sheet'!EF180</f>
        <v>0</v>
      </c>
      <c r="DD13" s="247">
        <f>'Off-Balance Sheet'!EG180</f>
        <v>0</v>
      </c>
      <c r="DE13" s="247">
        <f>'Off-Balance Sheet'!EH180</f>
        <v>0</v>
      </c>
      <c r="DF13" s="247">
        <f>'Off-Balance Sheet'!EI180</f>
        <v>0</v>
      </c>
      <c r="DG13" s="247">
        <f>'Off-Balance Sheet'!EJ180</f>
        <v>0</v>
      </c>
      <c r="DH13" s="247">
        <f>'Off-Balance Sheet'!EK180</f>
        <v>0</v>
      </c>
      <c r="DI13" s="247">
        <f>'Off-Balance Sheet'!EL180</f>
        <v>0</v>
      </c>
      <c r="DJ13" s="247">
        <f>'Off-Balance Sheet'!EM180</f>
        <v>0</v>
      </c>
      <c r="DK13" s="247"/>
      <c r="DL13" s="247"/>
      <c r="DM13" s="247"/>
      <c r="DN13" s="247"/>
    </row>
    <row r="14" spans="1:118" s="82" customFormat="1" x14ac:dyDescent="0.2">
      <c r="A14" s="144" t="s">
        <v>121</v>
      </c>
      <c r="C14" s="143" t="s">
        <v>601</v>
      </c>
      <c r="D14" s="106">
        <f>'Off-Balance Sheet'!J181</f>
        <v>304</v>
      </c>
      <c r="E14" s="106"/>
      <c r="F14" s="106">
        <f ca="1">'Off-Balance Sheet'!AI181</f>
        <v>173</v>
      </c>
      <c r="G14" s="106">
        <f>'Off-Balance Sheet'!AJ181</f>
        <v>0</v>
      </c>
      <c r="H14" s="106">
        <f>'Off-Balance Sheet'!AK181</f>
        <v>0</v>
      </c>
      <c r="I14" s="106">
        <f>'Off-Balance Sheet'!AL181</f>
        <v>131</v>
      </c>
      <c r="J14" s="106">
        <f>'Off-Balance Sheet'!AM181</f>
        <v>0</v>
      </c>
      <c r="K14" s="106">
        <f>'Off-Balance Sheet'!AN181</f>
        <v>0</v>
      </c>
      <c r="L14" s="106">
        <f>'Off-Balance Sheet'!AO181</f>
        <v>0</v>
      </c>
      <c r="M14" s="106">
        <f>'Off-Balance Sheet'!AP181</f>
        <v>0</v>
      </c>
      <c r="N14" s="106">
        <f>'Off-Balance Sheet'!AQ181</f>
        <v>0</v>
      </c>
      <c r="O14" s="106">
        <f>'Off-Balance Sheet'!AR181</f>
        <v>0</v>
      </c>
      <c r="P14" s="106">
        <f>'Off-Balance Sheet'!AS181</f>
        <v>0</v>
      </c>
      <c r="Q14" s="106">
        <f>'Off-Balance Sheet'!AT181</f>
        <v>0</v>
      </c>
      <c r="R14" s="106">
        <f>'Off-Balance Sheet'!AU181</f>
        <v>0</v>
      </c>
      <c r="S14" s="106">
        <f>'Off-Balance Sheet'!AV181</f>
        <v>0</v>
      </c>
      <c r="T14" s="106">
        <f>'Off-Balance Sheet'!AW181</f>
        <v>0</v>
      </c>
      <c r="U14" s="106">
        <f>'Off-Balance Sheet'!AX181</f>
        <v>0</v>
      </c>
      <c r="V14" s="106">
        <f>'Off-Balance Sheet'!AY181</f>
        <v>0</v>
      </c>
      <c r="W14" s="106">
        <f>'Off-Balance Sheet'!AZ181</f>
        <v>0</v>
      </c>
      <c r="X14" s="106">
        <f>'Off-Balance Sheet'!BA181</f>
        <v>0</v>
      </c>
      <c r="Y14" s="106">
        <f>'Off-Balance Sheet'!BB181</f>
        <v>0</v>
      </c>
      <c r="Z14" s="106">
        <f>'Off-Balance Sheet'!BC181</f>
        <v>0</v>
      </c>
      <c r="AA14" s="106">
        <f>'Off-Balance Sheet'!BD181</f>
        <v>0</v>
      </c>
      <c r="AB14" s="106">
        <f>'Off-Balance Sheet'!BE181</f>
        <v>0</v>
      </c>
      <c r="AC14" s="106">
        <f>'Off-Balance Sheet'!BF181</f>
        <v>0</v>
      </c>
      <c r="AD14" s="106">
        <f>'Off-Balance Sheet'!BG181</f>
        <v>0</v>
      </c>
      <c r="AE14" s="106">
        <f>'Off-Balance Sheet'!BH181</f>
        <v>0</v>
      </c>
      <c r="AF14" s="106">
        <f>'Off-Balance Sheet'!BI181</f>
        <v>0</v>
      </c>
      <c r="AG14" s="106">
        <f>'Off-Balance Sheet'!BJ181</f>
        <v>0</v>
      </c>
      <c r="AH14" s="106">
        <f>'Off-Balance Sheet'!BK181</f>
        <v>0</v>
      </c>
      <c r="AI14" s="106">
        <f>'Off-Balance Sheet'!BL181</f>
        <v>0</v>
      </c>
      <c r="AJ14" s="106">
        <f>'Off-Balance Sheet'!BM181</f>
        <v>0</v>
      </c>
      <c r="AK14" s="106">
        <f>'Off-Balance Sheet'!BN181</f>
        <v>0</v>
      </c>
      <c r="AL14" s="106">
        <f>'Off-Balance Sheet'!BO181</f>
        <v>0</v>
      </c>
      <c r="AM14" s="106">
        <f>'Off-Balance Sheet'!BP181</f>
        <v>0</v>
      </c>
      <c r="AN14" s="106">
        <f>'Off-Balance Sheet'!BQ181</f>
        <v>0</v>
      </c>
      <c r="AO14" s="106">
        <f>'Off-Balance Sheet'!BR181</f>
        <v>0</v>
      </c>
      <c r="AP14" s="106">
        <f>'Off-Balance Sheet'!BS181</f>
        <v>0</v>
      </c>
      <c r="AQ14" s="106">
        <f>'Off-Balance Sheet'!BT181</f>
        <v>0</v>
      </c>
      <c r="AR14" s="106">
        <f>'Off-Balance Sheet'!BU181</f>
        <v>0</v>
      </c>
      <c r="AS14" s="106">
        <f>'Off-Balance Sheet'!BV181</f>
        <v>0</v>
      </c>
      <c r="AT14" s="106">
        <f>'Off-Balance Sheet'!BW181</f>
        <v>0</v>
      </c>
      <c r="AU14" s="106">
        <f>'Off-Balance Sheet'!BX181</f>
        <v>0</v>
      </c>
      <c r="AV14" s="106">
        <f>'Off-Balance Sheet'!BY181</f>
        <v>0</v>
      </c>
      <c r="AW14" s="106">
        <f>'Off-Balance Sheet'!BZ181</f>
        <v>0</v>
      </c>
      <c r="AX14" s="106">
        <f>'Off-Balance Sheet'!CA181</f>
        <v>0</v>
      </c>
      <c r="AY14" s="106">
        <f>'Off-Balance Sheet'!CB181</f>
        <v>0</v>
      </c>
      <c r="AZ14" s="106">
        <f>'Off-Balance Sheet'!CC181</f>
        <v>0</v>
      </c>
      <c r="BA14" s="106">
        <f>'Off-Balance Sheet'!CD181</f>
        <v>0</v>
      </c>
      <c r="BB14" s="106">
        <f>'Off-Balance Sheet'!CE181</f>
        <v>0</v>
      </c>
      <c r="BC14" s="106">
        <f>'Off-Balance Sheet'!CF181</f>
        <v>0</v>
      </c>
      <c r="BD14" s="106">
        <f>'Off-Balance Sheet'!CG181</f>
        <v>0</v>
      </c>
      <c r="BE14" s="106">
        <f>'Off-Balance Sheet'!CH181</f>
        <v>0</v>
      </c>
      <c r="BF14" s="106">
        <f>'Off-Balance Sheet'!CI181</f>
        <v>0</v>
      </c>
      <c r="BG14" s="106">
        <f>'Off-Balance Sheet'!CJ181</f>
        <v>0</v>
      </c>
      <c r="BH14" s="106">
        <f>'Off-Balance Sheet'!CK181</f>
        <v>0</v>
      </c>
      <c r="BI14" s="106">
        <f>'Off-Balance Sheet'!CL181</f>
        <v>0</v>
      </c>
      <c r="BJ14" s="106">
        <f>'Off-Balance Sheet'!CM181</f>
        <v>0</v>
      </c>
      <c r="BK14" s="106">
        <f>'Off-Balance Sheet'!CN181</f>
        <v>0</v>
      </c>
      <c r="BL14" s="106">
        <f>'Off-Balance Sheet'!CO181</f>
        <v>0</v>
      </c>
      <c r="BM14" s="106">
        <f>'Off-Balance Sheet'!CP181</f>
        <v>0</v>
      </c>
      <c r="BN14" s="106">
        <f>'Off-Balance Sheet'!CQ181</f>
        <v>0</v>
      </c>
      <c r="BO14" s="106">
        <f>'Off-Balance Sheet'!CR181</f>
        <v>0</v>
      </c>
      <c r="BP14" s="106">
        <f>'Off-Balance Sheet'!CS181</f>
        <v>0</v>
      </c>
      <c r="BQ14" s="106">
        <f>'Off-Balance Sheet'!CT181</f>
        <v>0</v>
      </c>
      <c r="BR14" s="106">
        <f>'Off-Balance Sheet'!CU181</f>
        <v>0</v>
      </c>
      <c r="BS14" s="106">
        <f>'Off-Balance Sheet'!CV181</f>
        <v>0</v>
      </c>
      <c r="BT14" s="106">
        <f>'Off-Balance Sheet'!CW181</f>
        <v>0</v>
      </c>
      <c r="BU14" s="106">
        <f>'Off-Balance Sheet'!CX181</f>
        <v>0</v>
      </c>
      <c r="BV14" s="106">
        <f>'Off-Balance Sheet'!CY181</f>
        <v>0</v>
      </c>
      <c r="BW14" s="106">
        <f>'Off-Balance Sheet'!CZ181</f>
        <v>0</v>
      </c>
      <c r="BX14" s="106">
        <f>'Off-Balance Sheet'!DA181</f>
        <v>0</v>
      </c>
      <c r="BY14" s="106">
        <f>'Off-Balance Sheet'!DB181</f>
        <v>0</v>
      </c>
      <c r="BZ14" s="106">
        <f>'Off-Balance Sheet'!DC181</f>
        <v>0</v>
      </c>
      <c r="CA14" s="106">
        <f>'Off-Balance Sheet'!DD181</f>
        <v>0</v>
      </c>
      <c r="CB14" s="106">
        <f>'Off-Balance Sheet'!DE181</f>
        <v>0</v>
      </c>
      <c r="CC14" s="106">
        <f>'Off-Balance Sheet'!DF181</f>
        <v>0</v>
      </c>
      <c r="CD14" s="106">
        <f>'Off-Balance Sheet'!DG181</f>
        <v>0</v>
      </c>
      <c r="CE14" s="106">
        <f>'Off-Balance Sheet'!DH181</f>
        <v>0</v>
      </c>
      <c r="CF14" s="106">
        <f>'Off-Balance Sheet'!DI181</f>
        <v>0</v>
      </c>
      <c r="CG14" s="106">
        <f>'Off-Balance Sheet'!DJ181</f>
        <v>0</v>
      </c>
      <c r="CH14" s="106">
        <f>'Off-Balance Sheet'!DK181</f>
        <v>0</v>
      </c>
      <c r="CI14" s="106">
        <f>'Off-Balance Sheet'!DL181</f>
        <v>0</v>
      </c>
      <c r="CJ14" s="106">
        <f>'Off-Balance Sheet'!DM181</f>
        <v>0</v>
      </c>
      <c r="CK14" s="106">
        <f>'Off-Balance Sheet'!DN181</f>
        <v>0</v>
      </c>
      <c r="CL14" s="106">
        <f>'Off-Balance Sheet'!DO181</f>
        <v>0</v>
      </c>
      <c r="CM14" s="106">
        <f>'Off-Balance Sheet'!DP181</f>
        <v>0</v>
      </c>
      <c r="CN14" s="106">
        <f>'Off-Balance Sheet'!DQ181</f>
        <v>0</v>
      </c>
      <c r="CO14" s="106">
        <f>'Off-Balance Sheet'!DR181</f>
        <v>0</v>
      </c>
      <c r="CP14" s="106">
        <f>'Off-Balance Sheet'!DS181</f>
        <v>0</v>
      </c>
      <c r="CQ14" s="106">
        <f>'Off-Balance Sheet'!DT181</f>
        <v>0</v>
      </c>
      <c r="CR14" s="106">
        <f>'Off-Balance Sheet'!DU181</f>
        <v>0</v>
      </c>
      <c r="CS14" s="106">
        <f>'Off-Balance Sheet'!DV181</f>
        <v>0</v>
      </c>
      <c r="CT14" s="106">
        <f>'Off-Balance Sheet'!DW181</f>
        <v>0</v>
      </c>
      <c r="CU14" s="106">
        <f>'Off-Balance Sheet'!DX181</f>
        <v>0</v>
      </c>
      <c r="CV14" s="106">
        <f>'Off-Balance Sheet'!DY181</f>
        <v>0</v>
      </c>
      <c r="CW14" s="106">
        <f>'Off-Balance Sheet'!DZ181</f>
        <v>0</v>
      </c>
      <c r="CX14" s="106">
        <f>'Off-Balance Sheet'!EA181</f>
        <v>0</v>
      </c>
      <c r="CY14" s="106">
        <f>'Off-Balance Sheet'!EB181</f>
        <v>0</v>
      </c>
      <c r="CZ14" s="106">
        <f>'Off-Balance Sheet'!EC181</f>
        <v>0</v>
      </c>
      <c r="DA14" s="106">
        <f>'Off-Balance Sheet'!ED181</f>
        <v>0</v>
      </c>
      <c r="DB14" s="106">
        <f>'Off-Balance Sheet'!EE181</f>
        <v>0</v>
      </c>
      <c r="DC14" s="106">
        <f>'Off-Balance Sheet'!EF181</f>
        <v>0</v>
      </c>
      <c r="DD14" s="106">
        <f>'Off-Balance Sheet'!EG181</f>
        <v>0</v>
      </c>
      <c r="DE14" s="106">
        <f>'Off-Balance Sheet'!EH181</f>
        <v>0</v>
      </c>
      <c r="DF14" s="106">
        <f>'Off-Balance Sheet'!EI181</f>
        <v>0</v>
      </c>
      <c r="DG14" s="106">
        <f>'Off-Balance Sheet'!EJ181</f>
        <v>0</v>
      </c>
      <c r="DH14" s="106">
        <f>'Off-Balance Sheet'!EK181</f>
        <v>0</v>
      </c>
      <c r="DI14" s="106">
        <f>'Off-Balance Sheet'!EL181</f>
        <v>0</v>
      </c>
      <c r="DJ14" s="106">
        <f>'Off-Balance Sheet'!EM181</f>
        <v>0</v>
      </c>
      <c r="DK14" s="106"/>
      <c r="DL14" s="106"/>
      <c r="DM14" s="106"/>
      <c r="DN14" s="106"/>
    </row>
    <row r="15" spans="1:118" x14ac:dyDescent="0.2">
      <c r="A15" s="144" t="s">
        <v>49</v>
      </c>
      <c r="C15" s="212" t="s">
        <v>154</v>
      </c>
      <c r="D15" s="98">
        <f>'Off-Balance Sheet'!J183</f>
        <v>596.38296500000001</v>
      </c>
      <c r="E15" s="98"/>
      <c r="F15" s="98">
        <f ca="1">'Off-Balance Sheet'!AI183</f>
        <v>10.721792000000002</v>
      </c>
      <c r="G15" s="98">
        <f>'Off-Balance Sheet'!AJ183</f>
        <v>56.831308999999997</v>
      </c>
      <c r="H15" s="98">
        <f>'Off-Balance Sheet'!AK183</f>
        <v>308.5</v>
      </c>
      <c r="I15" s="98">
        <f>'Off-Balance Sheet'!AL183</f>
        <v>0</v>
      </c>
      <c r="J15" s="98">
        <f>'Off-Balance Sheet'!AM183</f>
        <v>4.7229080000000003</v>
      </c>
      <c r="K15" s="98">
        <f>'Off-Balance Sheet'!AN183</f>
        <v>0</v>
      </c>
      <c r="L15" s="98">
        <f>'Off-Balance Sheet'!AO183</f>
        <v>0</v>
      </c>
      <c r="M15" s="98">
        <f>'Off-Balance Sheet'!AP183</f>
        <v>43.75</v>
      </c>
      <c r="N15" s="98">
        <f>'Off-Balance Sheet'!AQ183</f>
        <v>2.6469079999999998</v>
      </c>
      <c r="O15" s="98">
        <f>'Off-Balance Sheet'!AR183</f>
        <v>0</v>
      </c>
      <c r="P15" s="98">
        <f>'Off-Balance Sheet'!AS183</f>
        <v>10.021258</v>
      </c>
      <c r="Q15" s="98">
        <f>'Off-Balance Sheet'!AT183</f>
        <v>0</v>
      </c>
      <c r="R15" s="98">
        <f>'Off-Balance Sheet'!AU183</f>
        <v>2.5422479999999998</v>
      </c>
      <c r="S15" s="98">
        <f>'Off-Balance Sheet'!AV183</f>
        <v>75</v>
      </c>
      <c r="T15" s="98">
        <f>'Off-Balance Sheet'!AW183</f>
        <v>0</v>
      </c>
      <c r="U15" s="98">
        <f>'Off-Balance Sheet'!AX183</f>
        <v>0</v>
      </c>
      <c r="V15" s="98">
        <f>'Off-Balance Sheet'!AY183</f>
        <v>74.104659999999996</v>
      </c>
      <c r="W15" s="98">
        <f>'Off-Balance Sheet'!AZ183</f>
        <v>0</v>
      </c>
      <c r="X15" s="98">
        <f>'Off-Balance Sheet'!BA183</f>
        <v>0</v>
      </c>
      <c r="Y15" s="98">
        <f>'Off-Balance Sheet'!BB183</f>
        <v>0</v>
      </c>
      <c r="Z15" s="98">
        <f>'Off-Balance Sheet'!BC183</f>
        <v>0</v>
      </c>
      <c r="AA15" s="98">
        <f>'Off-Balance Sheet'!BD183</f>
        <v>0</v>
      </c>
      <c r="AB15" s="98">
        <f>'Off-Balance Sheet'!BE183</f>
        <v>0</v>
      </c>
      <c r="AC15" s="98">
        <f>'Off-Balance Sheet'!BF183</f>
        <v>28.280398000000002</v>
      </c>
      <c r="AD15" s="98">
        <f>'Off-Balance Sheet'!BG183</f>
        <v>0</v>
      </c>
      <c r="AE15" s="98">
        <f>'Off-Balance Sheet'!BH183</f>
        <v>0</v>
      </c>
      <c r="AF15" s="98">
        <f>'Off-Balance Sheet'!BI183</f>
        <v>0</v>
      </c>
      <c r="AG15" s="98">
        <f>'Off-Balance Sheet'!BJ183</f>
        <v>0</v>
      </c>
      <c r="AH15" s="98">
        <f>'Off-Balance Sheet'!BK183</f>
        <v>0</v>
      </c>
      <c r="AI15" s="98">
        <f>'Off-Balance Sheet'!BL183</f>
        <v>0</v>
      </c>
      <c r="AJ15" s="98">
        <f>'Off-Balance Sheet'!BM183</f>
        <v>0</v>
      </c>
      <c r="AK15" s="98">
        <f>'Off-Balance Sheet'!BN183</f>
        <v>0</v>
      </c>
      <c r="AL15" s="98">
        <f>'Off-Balance Sheet'!BO183</f>
        <v>0</v>
      </c>
      <c r="AM15" s="98">
        <f>'Off-Balance Sheet'!BP183</f>
        <v>0</v>
      </c>
      <c r="AN15" s="98">
        <f>'Off-Balance Sheet'!BQ183</f>
        <v>0</v>
      </c>
      <c r="AO15" s="98">
        <f>'Off-Balance Sheet'!BR183</f>
        <v>0</v>
      </c>
      <c r="AP15" s="98">
        <f>'Off-Balance Sheet'!BS183</f>
        <v>0</v>
      </c>
      <c r="AQ15" s="98">
        <f>'Off-Balance Sheet'!BT183</f>
        <v>0</v>
      </c>
      <c r="AR15" s="98">
        <f>'Off-Balance Sheet'!BU183</f>
        <v>0</v>
      </c>
      <c r="AS15" s="98">
        <f>'Off-Balance Sheet'!BV183</f>
        <v>0</v>
      </c>
      <c r="AT15" s="98">
        <f>'Off-Balance Sheet'!BW183</f>
        <v>0</v>
      </c>
      <c r="AU15" s="98">
        <f>'Off-Balance Sheet'!BX183</f>
        <v>0</v>
      </c>
      <c r="AV15" s="98">
        <f>'Off-Balance Sheet'!BY183</f>
        <v>0</v>
      </c>
      <c r="AW15" s="98">
        <f>'Off-Balance Sheet'!BZ183</f>
        <v>0</v>
      </c>
      <c r="AX15" s="98">
        <f>'Off-Balance Sheet'!CA183</f>
        <v>0</v>
      </c>
      <c r="AY15" s="98">
        <f>'Off-Balance Sheet'!CB183</f>
        <v>0</v>
      </c>
      <c r="AZ15" s="98">
        <f>'Off-Balance Sheet'!CC183</f>
        <v>0</v>
      </c>
      <c r="BA15" s="98">
        <f>'Off-Balance Sheet'!CD183</f>
        <v>0</v>
      </c>
      <c r="BB15" s="98">
        <f>'Off-Balance Sheet'!CE183</f>
        <v>0</v>
      </c>
      <c r="BC15" s="98">
        <f>'Off-Balance Sheet'!CF183</f>
        <v>0</v>
      </c>
      <c r="BD15" s="98">
        <f>'Off-Balance Sheet'!CG183</f>
        <v>0</v>
      </c>
      <c r="BE15" s="98">
        <f>'Off-Balance Sheet'!CH183</f>
        <v>0</v>
      </c>
      <c r="BF15" s="98">
        <f>'Off-Balance Sheet'!CI183</f>
        <v>0</v>
      </c>
      <c r="BG15" s="98">
        <f>'Off-Balance Sheet'!CJ183</f>
        <v>0</v>
      </c>
      <c r="BH15" s="98">
        <f>'Off-Balance Sheet'!CK183</f>
        <v>0</v>
      </c>
      <c r="BI15" s="98">
        <f>'Off-Balance Sheet'!CL183</f>
        <v>0</v>
      </c>
      <c r="BJ15" s="98">
        <f>'Off-Balance Sheet'!CM183</f>
        <v>0</v>
      </c>
      <c r="BK15" s="98">
        <f>'Off-Balance Sheet'!CN183</f>
        <v>0</v>
      </c>
      <c r="BL15" s="98">
        <f>'Off-Balance Sheet'!CO183</f>
        <v>0</v>
      </c>
      <c r="BM15" s="98">
        <f>'Off-Balance Sheet'!CP183</f>
        <v>0</v>
      </c>
      <c r="BN15" s="98">
        <f>'Off-Balance Sheet'!CQ183</f>
        <v>0</v>
      </c>
      <c r="BO15" s="98">
        <f>'Off-Balance Sheet'!CR183</f>
        <v>0</v>
      </c>
      <c r="BP15" s="98">
        <f>'Off-Balance Sheet'!CS183</f>
        <v>0</v>
      </c>
      <c r="BQ15" s="98">
        <f>'Off-Balance Sheet'!CT183</f>
        <v>0</v>
      </c>
      <c r="BR15" s="98">
        <f>'Off-Balance Sheet'!CU183</f>
        <v>0</v>
      </c>
      <c r="BS15" s="98">
        <f>'Off-Balance Sheet'!CV183</f>
        <v>0</v>
      </c>
      <c r="BT15" s="98">
        <f>'Off-Balance Sheet'!CW183</f>
        <v>0</v>
      </c>
      <c r="BU15" s="98">
        <f>'Off-Balance Sheet'!CX183</f>
        <v>0</v>
      </c>
      <c r="BV15" s="98">
        <f>'Off-Balance Sheet'!CY183</f>
        <v>0</v>
      </c>
      <c r="BW15" s="98">
        <f>'Off-Balance Sheet'!CZ183</f>
        <v>0</v>
      </c>
      <c r="BX15" s="98">
        <f>'Off-Balance Sheet'!DA183</f>
        <v>0</v>
      </c>
      <c r="BY15" s="98">
        <f>'Off-Balance Sheet'!DB183</f>
        <v>0</v>
      </c>
      <c r="BZ15" s="98">
        <f>'Off-Balance Sheet'!DC183</f>
        <v>0</v>
      </c>
      <c r="CA15" s="98">
        <f>'Off-Balance Sheet'!DD183</f>
        <v>0</v>
      </c>
      <c r="CB15" s="98">
        <f>'Off-Balance Sheet'!DE183</f>
        <v>0</v>
      </c>
      <c r="CC15" s="98">
        <f>'Off-Balance Sheet'!DF183</f>
        <v>0</v>
      </c>
      <c r="CD15" s="98">
        <f>'Off-Balance Sheet'!DG183</f>
        <v>0</v>
      </c>
      <c r="CE15" s="98">
        <f>'Off-Balance Sheet'!DH183</f>
        <v>0</v>
      </c>
      <c r="CF15" s="98">
        <f>'Off-Balance Sheet'!DI183</f>
        <v>0</v>
      </c>
      <c r="CG15" s="98">
        <f>'Off-Balance Sheet'!DJ183</f>
        <v>0</v>
      </c>
      <c r="CH15" s="98">
        <f>'Off-Balance Sheet'!DK183</f>
        <v>0</v>
      </c>
      <c r="CI15" s="98">
        <f>'Off-Balance Sheet'!DL183</f>
        <v>0</v>
      </c>
      <c r="CJ15" s="98">
        <f>'Off-Balance Sheet'!DM183</f>
        <v>0</v>
      </c>
      <c r="CK15" s="98">
        <f>'Off-Balance Sheet'!DN183</f>
        <v>0</v>
      </c>
      <c r="CL15" s="98">
        <f>'Off-Balance Sheet'!DO183</f>
        <v>0</v>
      </c>
      <c r="CM15" s="98">
        <f>'Off-Balance Sheet'!DP183</f>
        <v>0</v>
      </c>
      <c r="CN15" s="98">
        <f>'Off-Balance Sheet'!DQ183</f>
        <v>0</v>
      </c>
      <c r="CO15" s="98">
        <f>'Off-Balance Sheet'!DR183</f>
        <v>0</v>
      </c>
      <c r="CP15" s="98">
        <f>'Off-Balance Sheet'!DS183</f>
        <v>0</v>
      </c>
      <c r="CQ15" s="98">
        <f>'Off-Balance Sheet'!DT183</f>
        <v>0</v>
      </c>
      <c r="CR15" s="98">
        <f>'Off-Balance Sheet'!DU183</f>
        <v>0</v>
      </c>
      <c r="CS15" s="98">
        <f>'Off-Balance Sheet'!DV183</f>
        <v>0</v>
      </c>
      <c r="CT15" s="98">
        <f>'Off-Balance Sheet'!DW183</f>
        <v>0</v>
      </c>
      <c r="CU15" s="98">
        <f>'Off-Balance Sheet'!DX183</f>
        <v>0</v>
      </c>
      <c r="CV15" s="98">
        <f>'Off-Balance Sheet'!DY183</f>
        <v>0</v>
      </c>
      <c r="CW15" s="98">
        <f>'Off-Balance Sheet'!DZ183</f>
        <v>0</v>
      </c>
      <c r="CX15" s="98">
        <f>'Off-Balance Sheet'!EA183</f>
        <v>0</v>
      </c>
      <c r="CY15" s="98">
        <f>'Off-Balance Sheet'!EB183</f>
        <v>0</v>
      </c>
      <c r="CZ15" s="98">
        <f>'Off-Balance Sheet'!EC183</f>
        <v>0</v>
      </c>
      <c r="DA15" s="98">
        <f>'Off-Balance Sheet'!ED183</f>
        <v>0</v>
      </c>
      <c r="DB15" s="98">
        <f>'Off-Balance Sheet'!EE183</f>
        <v>0</v>
      </c>
      <c r="DC15" s="98">
        <f>'Off-Balance Sheet'!EF183</f>
        <v>0</v>
      </c>
      <c r="DD15" s="98">
        <f>'Off-Balance Sheet'!EG183</f>
        <v>0</v>
      </c>
      <c r="DE15" s="98">
        <f>'Off-Balance Sheet'!EH183</f>
        <v>0</v>
      </c>
      <c r="DF15" s="98">
        <f>'Off-Balance Sheet'!EI183</f>
        <v>0</v>
      </c>
      <c r="DG15" s="98">
        <f>'Off-Balance Sheet'!EJ183</f>
        <v>0</v>
      </c>
      <c r="DH15" s="98">
        <f>'Off-Balance Sheet'!EK183</f>
        <v>0</v>
      </c>
      <c r="DI15" s="98">
        <f>'Off-Balance Sheet'!EL183</f>
        <v>0</v>
      </c>
      <c r="DJ15" s="98">
        <f>'Off-Balance Sheet'!EM183</f>
        <v>0</v>
      </c>
      <c r="DK15" s="98"/>
      <c r="DL15" s="98"/>
      <c r="DM15" s="98"/>
      <c r="DN15" s="98"/>
    </row>
    <row r="16" spans="1:118" ht="6.75" customHeight="1" x14ac:dyDescent="0.2">
      <c r="D16" s="98"/>
      <c r="E16" s="98"/>
      <c r="F16" s="98"/>
      <c r="G16" s="98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  <c r="CB16" s="99"/>
      <c r="CC16" s="99"/>
      <c r="CD16" s="99"/>
      <c r="CE16" s="99"/>
      <c r="CF16" s="99"/>
      <c r="CG16" s="99"/>
      <c r="CH16" s="99"/>
      <c r="CI16" s="99"/>
      <c r="CJ16" s="99"/>
      <c r="CK16" s="99"/>
      <c r="CL16" s="99"/>
      <c r="CM16" s="99"/>
      <c r="CN16" s="99"/>
      <c r="CO16" s="99"/>
      <c r="CP16" s="99"/>
      <c r="CQ16" s="99"/>
      <c r="CR16" s="99"/>
      <c r="CS16" s="99"/>
      <c r="CT16" s="99"/>
      <c r="CU16" s="99"/>
      <c r="CV16" s="99"/>
      <c r="CW16" s="99"/>
      <c r="CX16" s="99"/>
      <c r="CY16" s="99"/>
      <c r="CZ16" s="99"/>
      <c r="DA16" s="99"/>
      <c r="DB16" s="99"/>
      <c r="DC16" s="99"/>
      <c r="DD16" s="99"/>
      <c r="DE16" s="99"/>
      <c r="DF16" s="99"/>
      <c r="DG16" s="99"/>
      <c r="DH16" s="99"/>
      <c r="DI16" s="99"/>
      <c r="DJ16" s="99"/>
      <c r="DK16" s="99"/>
      <c r="DL16" s="99"/>
      <c r="DM16" s="99"/>
      <c r="DN16" s="99"/>
    </row>
    <row r="17" spans="1:256" s="249" customFormat="1" ht="13.5" thickBot="1" x14ac:dyDescent="0.25">
      <c r="C17" s="250" t="s">
        <v>304</v>
      </c>
      <c r="D17" s="251">
        <f>SUM(D5:D16)</f>
        <v>25129.712039960003</v>
      </c>
      <c r="E17" s="251"/>
      <c r="F17" s="251">
        <f ca="1">SUM(F5:F16)</f>
        <v>1156.8898192554166</v>
      </c>
      <c r="G17" s="251">
        <f t="shared" ref="G17:BR17" si="0">SUM(G5:G16)</f>
        <v>706.06610707640993</v>
      </c>
      <c r="H17" s="251">
        <f t="shared" si="0"/>
        <v>3006.4866549452559</v>
      </c>
      <c r="I17" s="251">
        <f t="shared" si="0"/>
        <v>3528.0588860408329</v>
      </c>
      <c r="J17" s="251">
        <f t="shared" si="0"/>
        <v>1422.1566525108331</v>
      </c>
      <c r="K17" s="251">
        <f t="shared" si="0"/>
        <v>1332.2045325108329</v>
      </c>
      <c r="L17" s="251">
        <f t="shared" si="0"/>
        <v>1112.1325155108329</v>
      </c>
      <c r="M17" s="251">
        <f t="shared" si="0"/>
        <v>242.63000851083297</v>
      </c>
      <c r="N17" s="251">
        <f t="shared" si="0"/>
        <v>157.11759251083296</v>
      </c>
      <c r="O17" s="251">
        <f t="shared" si="0"/>
        <v>2066.7261935108331</v>
      </c>
      <c r="P17" s="251">
        <f t="shared" si="0"/>
        <v>250.16681898897397</v>
      </c>
      <c r="Q17" s="251">
        <f t="shared" si="0"/>
        <v>415.26797298897395</v>
      </c>
      <c r="R17" s="251">
        <f t="shared" si="0"/>
        <v>85.01996751083297</v>
      </c>
      <c r="S17" s="251">
        <f t="shared" si="0"/>
        <v>156.64177103269193</v>
      </c>
      <c r="T17" s="251">
        <f t="shared" si="0"/>
        <v>2002.842322988974</v>
      </c>
      <c r="U17" s="251">
        <f t="shared" si="0"/>
        <v>253.64076298897399</v>
      </c>
      <c r="V17" s="251">
        <f t="shared" si="0"/>
        <v>954.08899151083301</v>
      </c>
      <c r="W17" s="251">
        <f t="shared" si="0"/>
        <v>227.99698793269192</v>
      </c>
      <c r="X17" s="251">
        <f t="shared" si="0"/>
        <v>120.53689698897398</v>
      </c>
      <c r="Y17" s="251">
        <f t="shared" si="0"/>
        <v>237.777478</v>
      </c>
      <c r="Z17" s="251">
        <f t="shared" si="0"/>
        <v>75.203739999999996</v>
      </c>
      <c r="AA17" s="251">
        <f t="shared" si="0"/>
        <v>11.515948999999999</v>
      </c>
      <c r="AB17" s="251">
        <f t="shared" si="0"/>
        <v>284.65699999999998</v>
      </c>
      <c r="AC17" s="251">
        <f t="shared" si="0"/>
        <v>60.880398</v>
      </c>
      <c r="AD17" s="251">
        <f t="shared" si="0"/>
        <v>456.654</v>
      </c>
      <c r="AE17" s="251">
        <f t="shared" si="0"/>
        <v>8.9109999999999996</v>
      </c>
      <c r="AF17" s="251">
        <f t="shared" si="0"/>
        <v>148.34901500000001</v>
      </c>
      <c r="AG17" s="251">
        <f t="shared" si="0"/>
        <v>150</v>
      </c>
      <c r="AH17" s="251">
        <f t="shared" si="0"/>
        <v>206.66499999999999</v>
      </c>
      <c r="AI17" s="251">
        <f t="shared" si="0"/>
        <v>21.610999999999997</v>
      </c>
      <c r="AJ17" s="251">
        <f t="shared" si="0"/>
        <v>505</v>
      </c>
      <c r="AK17" s="251">
        <f t="shared" si="0"/>
        <v>181.6</v>
      </c>
      <c r="AL17" s="251">
        <f t="shared" si="0"/>
        <v>0</v>
      </c>
      <c r="AM17" s="251">
        <f t="shared" si="0"/>
        <v>158.911</v>
      </c>
      <c r="AN17" s="251">
        <f t="shared" si="0"/>
        <v>36.9</v>
      </c>
      <c r="AO17" s="251">
        <f t="shared" si="0"/>
        <v>125</v>
      </c>
      <c r="AP17" s="251">
        <f t="shared" si="0"/>
        <v>158.393</v>
      </c>
      <c r="AQ17" s="251">
        <f t="shared" si="0"/>
        <v>13.763999999999999</v>
      </c>
      <c r="AR17" s="251">
        <f t="shared" si="0"/>
        <v>250</v>
      </c>
      <c r="AS17" s="251">
        <f t="shared" si="0"/>
        <v>0</v>
      </c>
      <c r="AT17" s="251">
        <f t="shared" si="0"/>
        <v>25.8</v>
      </c>
      <c r="AU17" s="251">
        <f t="shared" si="0"/>
        <v>8.9109999999999996</v>
      </c>
      <c r="AV17" s="251">
        <f t="shared" si="0"/>
        <v>0</v>
      </c>
      <c r="AW17" s="251">
        <f t="shared" si="0"/>
        <v>102.75</v>
      </c>
      <c r="AX17" s="251">
        <f t="shared" si="0"/>
        <v>0</v>
      </c>
      <c r="AY17" s="251">
        <f t="shared" si="0"/>
        <v>8.9109999999999996</v>
      </c>
      <c r="AZ17" s="251">
        <f t="shared" si="0"/>
        <v>0</v>
      </c>
      <c r="BA17" s="251">
        <f t="shared" si="0"/>
        <v>0</v>
      </c>
      <c r="BB17" s="251">
        <f t="shared" si="0"/>
        <v>107.949983</v>
      </c>
      <c r="BC17" s="251">
        <f t="shared" si="0"/>
        <v>0</v>
      </c>
      <c r="BD17" s="251">
        <f t="shared" si="0"/>
        <v>0</v>
      </c>
      <c r="BE17" s="251">
        <f t="shared" si="0"/>
        <v>9.6</v>
      </c>
      <c r="BF17" s="251">
        <f t="shared" si="0"/>
        <v>5.0999999999999996</v>
      </c>
      <c r="BG17" s="251">
        <f t="shared" si="0"/>
        <v>24.4</v>
      </c>
      <c r="BH17" s="251">
        <f t="shared" si="0"/>
        <v>73.277000000000001</v>
      </c>
      <c r="BI17" s="251">
        <f t="shared" si="0"/>
        <v>0</v>
      </c>
      <c r="BJ17" s="251">
        <f t="shared" si="0"/>
        <v>42.978999999999999</v>
      </c>
      <c r="BK17" s="251">
        <f t="shared" si="0"/>
        <v>0</v>
      </c>
      <c r="BL17" s="251">
        <f t="shared" si="0"/>
        <v>0</v>
      </c>
      <c r="BM17" s="251">
        <f t="shared" si="0"/>
        <v>0</v>
      </c>
      <c r="BN17" s="251">
        <f t="shared" si="0"/>
        <v>0</v>
      </c>
      <c r="BO17" s="251">
        <f t="shared" si="0"/>
        <v>0</v>
      </c>
      <c r="BP17" s="251">
        <f t="shared" si="0"/>
        <v>0</v>
      </c>
      <c r="BQ17" s="251">
        <f t="shared" si="0"/>
        <v>0</v>
      </c>
      <c r="BR17" s="251">
        <f t="shared" si="0"/>
        <v>50.555999999999997</v>
      </c>
      <c r="BS17" s="251">
        <f t="shared" ref="BS17:ED17" si="1">SUM(BS5:BS16)</f>
        <v>0</v>
      </c>
      <c r="BT17" s="251">
        <f t="shared" si="1"/>
        <v>0</v>
      </c>
      <c r="BU17" s="251">
        <f t="shared" si="1"/>
        <v>0</v>
      </c>
      <c r="BV17" s="251">
        <f t="shared" si="1"/>
        <v>0</v>
      </c>
      <c r="BW17" s="251">
        <f t="shared" si="1"/>
        <v>0</v>
      </c>
      <c r="BX17" s="251">
        <f t="shared" si="1"/>
        <v>0</v>
      </c>
      <c r="BY17" s="251">
        <f t="shared" si="1"/>
        <v>0</v>
      </c>
      <c r="BZ17" s="251">
        <f t="shared" si="1"/>
        <v>0</v>
      </c>
      <c r="CA17" s="251">
        <f t="shared" si="1"/>
        <v>0</v>
      </c>
      <c r="CB17" s="251">
        <f t="shared" si="1"/>
        <v>0</v>
      </c>
      <c r="CC17" s="251">
        <f t="shared" si="1"/>
        <v>0</v>
      </c>
      <c r="CD17" s="251">
        <f t="shared" si="1"/>
        <v>0</v>
      </c>
      <c r="CE17" s="251">
        <f t="shared" si="1"/>
        <v>0</v>
      </c>
      <c r="CF17" s="251">
        <f t="shared" si="1"/>
        <v>0</v>
      </c>
      <c r="CG17" s="251">
        <f t="shared" si="1"/>
        <v>20</v>
      </c>
      <c r="CH17" s="251">
        <f t="shared" si="1"/>
        <v>25</v>
      </c>
      <c r="CI17" s="251">
        <f t="shared" si="1"/>
        <v>0</v>
      </c>
      <c r="CJ17" s="251">
        <f t="shared" si="1"/>
        <v>0</v>
      </c>
      <c r="CK17" s="251">
        <f t="shared" si="1"/>
        <v>0</v>
      </c>
      <c r="CL17" s="251">
        <f t="shared" si="1"/>
        <v>0.1</v>
      </c>
      <c r="CM17" s="251">
        <f t="shared" si="1"/>
        <v>0</v>
      </c>
      <c r="CN17" s="251">
        <f t="shared" si="1"/>
        <v>115.1</v>
      </c>
      <c r="CO17" s="251">
        <f t="shared" si="1"/>
        <v>401.12599999999998</v>
      </c>
      <c r="CP17" s="251">
        <f t="shared" si="1"/>
        <v>0</v>
      </c>
      <c r="CQ17" s="251">
        <f t="shared" si="1"/>
        <v>0</v>
      </c>
      <c r="CR17" s="251">
        <f t="shared" si="1"/>
        <v>0</v>
      </c>
      <c r="CS17" s="251">
        <f t="shared" si="1"/>
        <v>75</v>
      </c>
      <c r="CT17" s="251">
        <f t="shared" si="1"/>
        <v>0</v>
      </c>
      <c r="CU17" s="251">
        <f t="shared" si="1"/>
        <v>0</v>
      </c>
      <c r="CV17" s="251">
        <f t="shared" si="1"/>
        <v>0</v>
      </c>
      <c r="CW17" s="251">
        <f t="shared" si="1"/>
        <v>0</v>
      </c>
      <c r="CX17" s="251">
        <f t="shared" si="1"/>
        <v>0</v>
      </c>
      <c r="CY17" s="251">
        <f t="shared" si="1"/>
        <v>0</v>
      </c>
      <c r="CZ17" s="251">
        <f t="shared" si="1"/>
        <v>0</v>
      </c>
      <c r="DA17" s="251">
        <f t="shared" si="1"/>
        <v>0</v>
      </c>
      <c r="DB17" s="251">
        <f t="shared" si="1"/>
        <v>0</v>
      </c>
      <c r="DC17" s="251">
        <f t="shared" si="1"/>
        <v>0</v>
      </c>
      <c r="DD17" s="251">
        <f t="shared" si="1"/>
        <v>0</v>
      </c>
      <c r="DE17" s="251">
        <f t="shared" si="1"/>
        <v>0</v>
      </c>
      <c r="DF17" s="251">
        <f t="shared" si="1"/>
        <v>0</v>
      </c>
      <c r="DG17" s="251">
        <f t="shared" si="1"/>
        <v>0</v>
      </c>
      <c r="DH17" s="251">
        <f t="shared" si="1"/>
        <v>0</v>
      </c>
      <c r="DI17" s="251">
        <f t="shared" si="1"/>
        <v>389.95600000000002</v>
      </c>
      <c r="DJ17" s="251">
        <f t="shared" si="1"/>
        <v>0</v>
      </c>
      <c r="DK17" s="251">
        <f t="shared" si="1"/>
        <v>0</v>
      </c>
      <c r="DL17" s="251">
        <f t="shared" si="1"/>
        <v>0</v>
      </c>
      <c r="DM17" s="251">
        <f t="shared" si="1"/>
        <v>0</v>
      </c>
      <c r="DN17" s="251">
        <f t="shared" si="1"/>
        <v>0</v>
      </c>
      <c r="DO17" s="251">
        <f t="shared" si="1"/>
        <v>0</v>
      </c>
      <c r="DP17" s="251">
        <f t="shared" si="1"/>
        <v>0</v>
      </c>
      <c r="DQ17" s="251">
        <f t="shared" si="1"/>
        <v>0</v>
      </c>
      <c r="DR17" s="251">
        <f t="shared" si="1"/>
        <v>0</v>
      </c>
      <c r="DS17" s="251">
        <f t="shared" si="1"/>
        <v>0</v>
      </c>
      <c r="DT17" s="251">
        <f t="shared" si="1"/>
        <v>0</v>
      </c>
      <c r="DU17" s="251">
        <f t="shared" si="1"/>
        <v>0</v>
      </c>
      <c r="DV17" s="251">
        <f t="shared" si="1"/>
        <v>0</v>
      </c>
      <c r="DW17" s="251">
        <f t="shared" si="1"/>
        <v>0</v>
      </c>
      <c r="DX17" s="251">
        <f t="shared" si="1"/>
        <v>0</v>
      </c>
      <c r="DY17" s="251">
        <f t="shared" si="1"/>
        <v>0</v>
      </c>
      <c r="DZ17" s="251">
        <f t="shared" si="1"/>
        <v>0</v>
      </c>
      <c r="EA17" s="251">
        <f t="shared" si="1"/>
        <v>0</v>
      </c>
      <c r="EB17" s="251">
        <f t="shared" si="1"/>
        <v>0</v>
      </c>
      <c r="EC17" s="251">
        <f t="shared" si="1"/>
        <v>0</v>
      </c>
      <c r="ED17" s="251">
        <f t="shared" si="1"/>
        <v>0</v>
      </c>
      <c r="EE17" s="251">
        <f t="shared" ref="EE17:GP17" si="2">SUM(EE5:EE16)</f>
        <v>0</v>
      </c>
      <c r="EF17" s="251">
        <f t="shared" si="2"/>
        <v>0</v>
      </c>
      <c r="EG17" s="251">
        <f t="shared" si="2"/>
        <v>0</v>
      </c>
      <c r="EH17" s="251">
        <f t="shared" si="2"/>
        <v>0</v>
      </c>
      <c r="EI17" s="251">
        <f t="shared" si="2"/>
        <v>0</v>
      </c>
      <c r="EJ17" s="251">
        <f t="shared" si="2"/>
        <v>0</v>
      </c>
      <c r="EK17" s="251">
        <f t="shared" si="2"/>
        <v>0</v>
      </c>
      <c r="EL17" s="251">
        <f t="shared" si="2"/>
        <v>0</v>
      </c>
      <c r="EM17" s="251">
        <f t="shared" si="2"/>
        <v>0</v>
      </c>
      <c r="EN17" s="251">
        <f t="shared" si="2"/>
        <v>0</v>
      </c>
      <c r="EO17" s="251">
        <f t="shared" si="2"/>
        <v>0</v>
      </c>
      <c r="EP17" s="251">
        <f t="shared" si="2"/>
        <v>0</v>
      </c>
      <c r="EQ17" s="251">
        <f t="shared" si="2"/>
        <v>0</v>
      </c>
      <c r="ER17" s="251">
        <f t="shared" si="2"/>
        <v>0</v>
      </c>
      <c r="ES17" s="251">
        <f t="shared" si="2"/>
        <v>0</v>
      </c>
      <c r="ET17" s="251">
        <f t="shared" si="2"/>
        <v>0</v>
      </c>
      <c r="EU17" s="251">
        <f t="shared" si="2"/>
        <v>0</v>
      </c>
      <c r="EV17" s="251">
        <f t="shared" si="2"/>
        <v>0</v>
      </c>
      <c r="EW17" s="251">
        <f t="shared" si="2"/>
        <v>0</v>
      </c>
      <c r="EX17" s="251">
        <f t="shared" si="2"/>
        <v>0</v>
      </c>
      <c r="EY17" s="251">
        <f t="shared" si="2"/>
        <v>0</v>
      </c>
      <c r="EZ17" s="251">
        <f t="shared" si="2"/>
        <v>0</v>
      </c>
      <c r="FA17" s="251">
        <f t="shared" si="2"/>
        <v>0</v>
      </c>
      <c r="FB17" s="251">
        <f t="shared" si="2"/>
        <v>0</v>
      </c>
      <c r="FC17" s="251">
        <f t="shared" si="2"/>
        <v>0</v>
      </c>
      <c r="FD17" s="251">
        <f t="shared" si="2"/>
        <v>0</v>
      </c>
      <c r="FE17" s="251">
        <f t="shared" si="2"/>
        <v>0</v>
      </c>
      <c r="FF17" s="251">
        <f t="shared" si="2"/>
        <v>0</v>
      </c>
      <c r="FG17" s="251">
        <f t="shared" si="2"/>
        <v>0</v>
      </c>
      <c r="FH17" s="251">
        <f t="shared" si="2"/>
        <v>0</v>
      </c>
      <c r="FI17" s="251">
        <f t="shared" si="2"/>
        <v>0</v>
      </c>
      <c r="FJ17" s="251">
        <f t="shared" si="2"/>
        <v>0</v>
      </c>
      <c r="FK17" s="251">
        <f t="shared" si="2"/>
        <v>0</v>
      </c>
      <c r="FL17" s="251">
        <f t="shared" si="2"/>
        <v>0</v>
      </c>
      <c r="FM17" s="251">
        <f t="shared" si="2"/>
        <v>0</v>
      </c>
      <c r="FN17" s="251">
        <f t="shared" si="2"/>
        <v>0</v>
      </c>
      <c r="FO17" s="251">
        <f t="shared" si="2"/>
        <v>0</v>
      </c>
      <c r="FP17" s="251">
        <f t="shared" si="2"/>
        <v>0</v>
      </c>
      <c r="FQ17" s="251">
        <f t="shared" si="2"/>
        <v>0</v>
      </c>
      <c r="FR17" s="251">
        <f t="shared" si="2"/>
        <v>0</v>
      </c>
      <c r="FS17" s="251">
        <f t="shared" si="2"/>
        <v>0</v>
      </c>
      <c r="FT17" s="251">
        <f t="shared" si="2"/>
        <v>0</v>
      </c>
      <c r="FU17" s="251">
        <f t="shared" si="2"/>
        <v>0</v>
      </c>
      <c r="FV17" s="251">
        <f t="shared" si="2"/>
        <v>0</v>
      </c>
      <c r="FW17" s="251">
        <f t="shared" si="2"/>
        <v>0</v>
      </c>
      <c r="FX17" s="251">
        <f t="shared" si="2"/>
        <v>0</v>
      </c>
      <c r="FY17" s="251">
        <f t="shared" si="2"/>
        <v>0</v>
      </c>
      <c r="FZ17" s="251">
        <f t="shared" si="2"/>
        <v>0</v>
      </c>
      <c r="GA17" s="251">
        <f t="shared" si="2"/>
        <v>0</v>
      </c>
      <c r="GB17" s="251">
        <f t="shared" si="2"/>
        <v>0</v>
      </c>
      <c r="GC17" s="251">
        <f t="shared" si="2"/>
        <v>0</v>
      </c>
      <c r="GD17" s="251">
        <f t="shared" si="2"/>
        <v>0</v>
      </c>
      <c r="GE17" s="251">
        <f t="shared" si="2"/>
        <v>0</v>
      </c>
      <c r="GF17" s="251">
        <f t="shared" si="2"/>
        <v>0</v>
      </c>
      <c r="GG17" s="251">
        <f t="shared" si="2"/>
        <v>0</v>
      </c>
      <c r="GH17" s="251">
        <f t="shared" si="2"/>
        <v>0</v>
      </c>
      <c r="GI17" s="251">
        <f t="shared" si="2"/>
        <v>0</v>
      </c>
      <c r="GJ17" s="251">
        <f t="shared" si="2"/>
        <v>0</v>
      </c>
      <c r="GK17" s="251">
        <f t="shared" si="2"/>
        <v>0</v>
      </c>
      <c r="GL17" s="251">
        <f t="shared" si="2"/>
        <v>0</v>
      </c>
      <c r="GM17" s="251">
        <f t="shared" si="2"/>
        <v>0</v>
      </c>
      <c r="GN17" s="251">
        <f t="shared" si="2"/>
        <v>0</v>
      </c>
      <c r="GO17" s="251">
        <f t="shared" si="2"/>
        <v>0</v>
      </c>
      <c r="GP17" s="251">
        <f t="shared" si="2"/>
        <v>0</v>
      </c>
      <c r="GQ17" s="251">
        <f t="shared" ref="GQ17:IL17" si="3">SUM(GQ5:GQ16)</f>
        <v>0</v>
      </c>
      <c r="GR17" s="251">
        <f t="shared" si="3"/>
        <v>0</v>
      </c>
      <c r="GS17" s="251">
        <f t="shared" si="3"/>
        <v>0</v>
      </c>
      <c r="GT17" s="251">
        <f t="shared" si="3"/>
        <v>0</v>
      </c>
      <c r="GU17" s="251">
        <f t="shared" si="3"/>
        <v>0</v>
      </c>
      <c r="GV17" s="251">
        <f t="shared" si="3"/>
        <v>0</v>
      </c>
      <c r="GW17" s="251">
        <f t="shared" si="3"/>
        <v>0</v>
      </c>
      <c r="GX17" s="251">
        <f t="shared" si="3"/>
        <v>0</v>
      </c>
      <c r="GY17" s="251">
        <f t="shared" si="3"/>
        <v>0</v>
      </c>
      <c r="GZ17" s="251">
        <f t="shared" si="3"/>
        <v>0</v>
      </c>
      <c r="HA17" s="251">
        <f t="shared" si="3"/>
        <v>0</v>
      </c>
      <c r="HB17" s="251">
        <f t="shared" si="3"/>
        <v>0</v>
      </c>
      <c r="HC17" s="251">
        <f t="shared" si="3"/>
        <v>0</v>
      </c>
      <c r="HD17" s="251">
        <f t="shared" si="3"/>
        <v>0</v>
      </c>
      <c r="HE17" s="251">
        <f t="shared" si="3"/>
        <v>0</v>
      </c>
      <c r="HF17" s="251">
        <f t="shared" si="3"/>
        <v>0</v>
      </c>
      <c r="HG17" s="251">
        <f t="shared" si="3"/>
        <v>0</v>
      </c>
      <c r="HH17" s="251">
        <f t="shared" si="3"/>
        <v>0</v>
      </c>
      <c r="HI17" s="251">
        <f t="shared" si="3"/>
        <v>0</v>
      </c>
      <c r="HJ17" s="251">
        <f t="shared" si="3"/>
        <v>0</v>
      </c>
      <c r="HK17" s="251">
        <f t="shared" si="3"/>
        <v>0</v>
      </c>
      <c r="HL17" s="251">
        <f t="shared" si="3"/>
        <v>0</v>
      </c>
      <c r="HM17" s="251">
        <f t="shared" si="3"/>
        <v>0</v>
      </c>
      <c r="HN17" s="251">
        <f t="shared" si="3"/>
        <v>0</v>
      </c>
      <c r="HO17" s="251">
        <f t="shared" si="3"/>
        <v>0</v>
      </c>
      <c r="HP17" s="251">
        <f t="shared" si="3"/>
        <v>0</v>
      </c>
      <c r="HQ17" s="251">
        <f t="shared" si="3"/>
        <v>0</v>
      </c>
      <c r="HR17" s="251">
        <f t="shared" si="3"/>
        <v>0</v>
      </c>
      <c r="HS17" s="251">
        <f t="shared" si="3"/>
        <v>0</v>
      </c>
      <c r="HT17" s="251">
        <f t="shared" si="3"/>
        <v>0</v>
      </c>
      <c r="HU17" s="251">
        <f t="shared" si="3"/>
        <v>0</v>
      </c>
      <c r="HV17" s="251">
        <f t="shared" si="3"/>
        <v>0</v>
      </c>
      <c r="HW17" s="251">
        <f t="shared" si="3"/>
        <v>0</v>
      </c>
      <c r="HX17" s="251">
        <f t="shared" si="3"/>
        <v>0</v>
      </c>
      <c r="HY17" s="251">
        <f t="shared" si="3"/>
        <v>0</v>
      </c>
      <c r="HZ17" s="251">
        <f t="shared" si="3"/>
        <v>0</v>
      </c>
      <c r="IA17" s="251">
        <f t="shared" si="3"/>
        <v>0</v>
      </c>
      <c r="IB17" s="251">
        <f t="shared" si="3"/>
        <v>0</v>
      </c>
      <c r="IC17" s="251">
        <f t="shared" si="3"/>
        <v>0</v>
      </c>
      <c r="ID17" s="251">
        <f t="shared" si="3"/>
        <v>0</v>
      </c>
      <c r="IE17" s="251">
        <f t="shared" si="3"/>
        <v>0</v>
      </c>
      <c r="IF17" s="251">
        <f t="shared" si="3"/>
        <v>0</v>
      </c>
      <c r="IG17" s="251">
        <f t="shared" si="3"/>
        <v>0</v>
      </c>
      <c r="IH17" s="251">
        <f t="shared" si="3"/>
        <v>0</v>
      </c>
      <c r="II17" s="251">
        <f t="shared" si="3"/>
        <v>0</v>
      </c>
      <c r="IJ17" s="251">
        <f t="shared" si="3"/>
        <v>0</v>
      </c>
      <c r="IK17" s="251">
        <f t="shared" si="3"/>
        <v>0</v>
      </c>
      <c r="IL17" s="251">
        <f t="shared" si="3"/>
        <v>0</v>
      </c>
    </row>
    <row r="18" spans="1:256" ht="14.25" thickTop="1" thickBot="1" x14ac:dyDescent="0.25">
      <c r="D18" s="98"/>
      <c r="E18" s="98"/>
      <c r="F18" s="98"/>
      <c r="G18" s="169"/>
      <c r="H18" s="212"/>
      <c r="I18" s="212"/>
      <c r="J18" s="252">
        <f>+G17+H17+I17+J17</f>
        <v>8662.7683005733325</v>
      </c>
      <c r="K18" s="169"/>
      <c r="L18" s="212"/>
      <c r="M18" s="212"/>
      <c r="N18" s="252">
        <f>+K17+L17+M17+N17</f>
        <v>2844.0846490433314</v>
      </c>
      <c r="O18" s="169"/>
      <c r="P18" s="212"/>
      <c r="Q18" s="212"/>
      <c r="R18" s="252">
        <f>+O17+P17+Q17+R17</f>
        <v>2817.180952999614</v>
      </c>
      <c r="S18" s="169"/>
      <c r="T18" s="212"/>
      <c r="U18" s="212"/>
      <c r="V18" s="252">
        <f>+S17+T17+U17+V17</f>
        <v>3367.2138485214728</v>
      </c>
      <c r="W18" s="169"/>
      <c r="X18" s="212"/>
      <c r="Y18" s="212"/>
      <c r="Z18" s="252">
        <f>+W17+X17+Y17+Z17</f>
        <v>661.51510292166597</v>
      </c>
      <c r="AA18" s="169"/>
      <c r="AB18" s="212"/>
      <c r="AC18" s="212"/>
      <c r="AD18" s="252">
        <f>+AA17+AB17+AC17+AD17</f>
        <v>813.70734700000003</v>
      </c>
      <c r="AE18" s="169"/>
      <c r="AF18" s="212"/>
      <c r="AG18" s="212"/>
      <c r="AH18" s="252">
        <f>+AE17+AF17+AG17+AH17</f>
        <v>513.92501500000003</v>
      </c>
      <c r="AI18" s="169"/>
      <c r="AJ18" s="212"/>
      <c r="AK18" s="212"/>
      <c r="AL18" s="252">
        <f>+AI17+AJ17+AK17+AL17</f>
        <v>708.21100000000001</v>
      </c>
      <c r="AM18" s="169"/>
      <c r="AN18" s="212"/>
      <c r="AO18" s="212"/>
      <c r="AP18" s="252">
        <f>+AM17+AN17+AO17+AP17</f>
        <v>479.20400000000006</v>
      </c>
      <c r="AQ18" s="169"/>
      <c r="AR18" s="212"/>
      <c r="AS18" s="212"/>
      <c r="AT18" s="252">
        <f>+AQ17+AR17+AS17+AT17</f>
        <v>289.56400000000002</v>
      </c>
      <c r="AU18" s="169"/>
      <c r="AV18" s="212"/>
      <c r="AW18" s="212"/>
      <c r="AX18" s="252">
        <f>+AU17+AV17+AW17+AX17</f>
        <v>111.661</v>
      </c>
      <c r="AY18" s="169"/>
      <c r="AZ18" s="212"/>
      <c r="BA18" s="212"/>
      <c r="BB18" s="252">
        <f>+AY17+AZ17+BA17+BB17</f>
        <v>116.860983</v>
      </c>
      <c r="BC18" s="169"/>
      <c r="BD18" s="212"/>
      <c r="BE18" s="212"/>
      <c r="BF18" s="252">
        <f>+BC17+BD17+BE17+BF17</f>
        <v>14.7</v>
      </c>
      <c r="BG18" s="169"/>
      <c r="BH18" s="212"/>
      <c r="BI18" s="212"/>
      <c r="BJ18" s="252">
        <f>+BG17+BH17+BI17+BJ17</f>
        <v>140.65600000000001</v>
      </c>
      <c r="BK18" s="169"/>
      <c r="BL18" s="212"/>
      <c r="BM18" s="212"/>
      <c r="BN18" s="252">
        <f>+BK17+BL17+BM17+BN17</f>
        <v>0</v>
      </c>
      <c r="BO18" s="169"/>
      <c r="BP18" s="212"/>
      <c r="BQ18" s="212"/>
      <c r="BR18" s="252">
        <f>+BO17+BP17+BQ17+BR17</f>
        <v>50.555999999999997</v>
      </c>
      <c r="BS18" s="169"/>
      <c r="BT18" s="212"/>
      <c r="BU18" s="212"/>
      <c r="BV18" s="252">
        <f>+BS17+BT17+BU17+BV17</f>
        <v>0</v>
      </c>
      <c r="BW18" s="169"/>
      <c r="BX18" s="212"/>
      <c r="BY18" s="212"/>
      <c r="BZ18" s="252">
        <f>+BW17+BX17+BY17+BZ17</f>
        <v>0</v>
      </c>
      <c r="CA18" s="169"/>
      <c r="CB18" s="212"/>
      <c r="CC18" s="212"/>
      <c r="CD18" s="252">
        <f>+CA17+CB17+CC17+CD17</f>
        <v>0</v>
      </c>
      <c r="CE18" s="169"/>
      <c r="CF18" s="212"/>
      <c r="CG18" s="212"/>
      <c r="CH18" s="252">
        <f>+CE17+CF17+CG17+CH17</f>
        <v>45</v>
      </c>
      <c r="CI18" s="169"/>
      <c r="CJ18" s="212"/>
      <c r="CK18" s="212"/>
      <c r="CL18" s="252">
        <f>+CI17+CJ17+CK17+CL17</f>
        <v>0.1</v>
      </c>
      <c r="CM18" s="169"/>
      <c r="CN18" s="212"/>
      <c r="CO18" s="212"/>
      <c r="CP18" s="252">
        <f>+CM17+CN17+CO17+CP17</f>
        <v>516.226</v>
      </c>
      <c r="CQ18" s="169"/>
      <c r="CR18" s="212"/>
      <c r="CS18" s="212"/>
      <c r="CT18" s="252">
        <f>+CQ17+CR17+CS17+CT17</f>
        <v>75</v>
      </c>
      <c r="CU18" s="169"/>
      <c r="CV18" s="212"/>
      <c r="CW18" s="212"/>
      <c r="CX18" s="252">
        <f>+CU17+CV17+CW17+CX17</f>
        <v>0</v>
      </c>
      <c r="CY18" s="169"/>
      <c r="CZ18" s="212"/>
      <c r="DA18" s="212"/>
      <c r="DB18" s="252">
        <f>+CY17+CZ17+DA17+DB17</f>
        <v>0</v>
      </c>
      <c r="DC18" s="169"/>
      <c r="DD18" s="212"/>
      <c r="DE18" s="212"/>
      <c r="DF18" s="252">
        <f>+DC17+DD17+DE17+DF17</f>
        <v>0</v>
      </c>
      <c r="DG18" s="169"/>
      <c r="DH18" s="212"/>
      <c r="DI18" s="212"/>
      <c r="DJ18" s="252">
        <f>+DG17+DH17+DI17+DJ17</f>
        <v>389.95600000000002</v>
      </c>
      <c r="DK18" s="169"/>
      <c r="DL18" s="212"/>
      <c r="DM18" s="212"/>
      <c r="DN18" s="252">
        <f>+DK17+DL17+DM17+DN17</f>
        <v>0</v>
      </c>
      <c r="DO18" s="169"/>
      <c r="DP18" s="212"/>
      <c r="DQ18" s="212"/>
      <c r="DR18" s="252">
        <f>+DO17+DP17+DQ17+DR17</f>
        <v>0</v>
      </c>
      <c r="DS18" s="169"/>
      <c r="DT18" s="212"/>
      <c r="DU18" s="212"/>
      <c r="DV18" s="252">
        <f>+DS17+DT17+DU17+DV17</f>
        <v>0</v>
      </c>
      <c r="DW18" s="169"/>
      <c r="DX18" s="212"/>
      <c r="DY18" s="212"/>
      <c r="DZ18" s="252">
        <f>+DW17+DX17+DY17+DZ17</f>
        <v>0</v>
      </c>
      <c r="EA18" s="169"/>
      <c r="EB18" s="212"/>
      <c r="EC18" s="212"/>
      <c r="ED18" s="252">
        <f>+EA17+EB17+EC17+ED17</f>
        <v>0</v>
      </c>
      <c r="EE18" s="169"/>
      <c r="EF18" s="212"/>
      <c r="EG18" s="212"/>
      <c r="EH18" s="252">
        <f>+EE17+EF17+EG17+EH17</f>
        <v>0</v>
      </c>
      <c r="EI18" s="169"/>
      <c r="EJ18" s="212"/>
      <c r="EK18" s="212"/>
      <c r="EL18" s="252">
        <f>+EI17+EJ17+EK17+EL17</f>
        <v>0</v>
      </c>
      <c r="EM18" s="169"/>
      <c r="EN18" s="212"/>
      <c r="EO18" s="212"/>
      <c r="EP18" s="252">
        <f>+EM17+EN17+EO17+EP17</f>
        <v>0</v>
      </c>
      <c r="EQ18" s="169"/>
      <c r="ER18" s="212"/>
      <c r="ES18" s="212"/>
      <c r="ET18" s="252">
        <f>+EQ17+ER17+ES17+ET17</f>
        <v>0</v>
      </c>
      <c r="EU18" s="169"/>
      <c r="EV18" s="212"/>
      <c r="EW18" s="212"/>
      <c r="EX18" s="252">
        <f>+EU17+EV17+EW17+EX17</f>
        <v>0</v>
      </c>
      <c r="EY18" s="169"/>
      <c r="EZ18" s="212"/>
      <c r="FA18" s="212"/>
      <c r="FB18" s="252">
        <f>+EY17+EZ17+FA17+FB17</f>
        <v>0</v>
      </c>
      <c r="FC18" s="169"/>
      <c r="FD18" s="212"/>
      <c r="FE18" s="212"/>
      <c r="FF18" s="252">
        <f>+FC17+FD17+FE17+FF17</f>
        <v>0</v>
      </c>
      <c r="FG18" s="169"/>
      <c r="FH18" s="212"/>
      <c r="FI18" s="212"/>
      <c r="FJ18" s="252">
        <f>+FG17+FH17+FI17+FJ17</f>
        <v>0</v>
      </c>
      <c r="FK18" s="169"/>
      <c r="FL18" s="212"/>
      <c r="FM18" s="212"/>
      <c r="FN18" s="252">
        <f>+FK17+FL17+FM17+FN17</f>
        <v>0</v>
      </c>
      <c r="FO18" s="169"/>
      <c r="FP18" s="212"/>
      <c r="FQ18" s="212"/>
      <c r="FR18" s="252">
        <f>+FO17+FP17+FQ17+FR17</f>
        <v>0</v>
      </c>
      <c r="FS18" s="169"/>
      <c r="FT18" s="212"/>
      <c r="FU18" s="212"/>
      <c r="FV18" s="252">
        <f>+FS17+FT17+FU17+FV17</f>
        <v>0</v>
      </c>
      <c r="FW18" s="169"/>
      <c r="FX18" s="212"/>
      <c r="FY18" s="212"/>
      <c r="FZ18" s="252">
        <f>+FW17+FX17+FY17+FZ17</f>
        <v>0</v>
      </c>
      <c r="GA18" s="169"/>
      <c r="GB18" s="212"/>
      <c r="GC18" s="212"/>
      <c r="GD18" s="252">
        <f>+GA17+GB17+GC17+GD17</f>
        <v>0</v>
      </c>
      <c r="GE18" s="169"/>
      <c r="GF18" s="212"/>
      <c r="GG18" s="212"/>
      <c r="GH18" s="252">
        <f>+GE17+GF17+GG17+GH17</f>
        <v>0</v>
      </c>
      <c r="GI18" s="169"/>
      <c r="GJ18" s="212"/>
      <c r="GK18" s="212"/>
      <c r="GL18" s="252">
        <f>+GI17+GJ17+GK17+GL17</f>
        <v>0</v>
      </c>
      <c r="GM18" s="169"/>
      <c r="GN18" s="212"/>
      <c r="GO18" s="212"/>
      <c r="GP18" s="252">
        <f>+GM17+GN17+GO17+GP17</f>
        <v>0</v>
      </c>
      <c r="GQ18" s="169"/>
      <c r="GR18" s="212"/>
      <c r="GS18" s="212"/>
      <c r="GT18" s="252">
        <f>+GQ17+GR17+GS17+GT17</f>
        <v>0</v>
      </c>
      <c r="GU18" s="169"/>
      <c r="GV18" s="212"/>
      <c r="GW18" s="212"/>
      <c r="GX18" s="252">
        <f>+GU17+GV17+GW17+GX17</f>
        <v>0</v>
      </c>
      <c r="GY18" s="169"/>
      <c r="GZ18" s="212"/>
      <c r="HA18" s="212"/>
      <c r="HB18" s="252">
        <f>+GY17+GZ17+HA17+HB17</f>
        <v>0</v>
      </c>
      <c r="HC18" s="169"/>
      <c r="HD18" s="212"/>
      <c r="HE18" s="212"/>
      <c r="HF18" s="252">
        <f>+HC17+HD17+HE17+HF17</f>
        <v>0</v>
      </c>
      <c r="HG18" s="169"/>
      <c r="HH18" s="212"/>
      <c r="HI18" s="212"/>
      <c r="HJ18" s="252">
        <f>+HG17+HH17+HI17+HJ17</f>
        <v>0</v>
      </c>
      <c r="HK18" s="169"/>
      <c r="HL18" s="212"/>
      <c r="HM18" s="212"/>
      <c r="HN18" s="252">
        <f>+HK17+HL17+HM17+HN17</f>
        <v>0</v>
      </c>
      <c r="HO18" s="169"/>
      <c r="HP18" s="212"/>
      <c r="HQ18" s="212"/>
      <c r="HR18" s="252">
        <f>+HO17+HP17+HQ17+HR17</f>
        <v>0</v>
      </c>
      <c r="HS18" s="169"/>
      <c r="HT18" s="212"/>
      <c r="HU18" s="212"/>
      <c r="HV18" s="252">
        <f>+HS17+HT17+HU17+HV17</f>
        <v>0</v>
      </c>
      <c r="HW18" s="169"/>
      <c r="HX18" s="212"/>
      <c r="HY18" s="212"/>
      <c r="HZ18" s="252">
        <f>+HW17+HX17+HY17+HZ17</f>
        <v>0</v>
      </c>
      <c r="IA18" s="169"/>
      <c r="IB18" s="212"/>
      <c r="IC18" s="212"/>
      <c r="ID18" s="252">
        <f>+IA17+IB17+IC17+ID17</f>
        <v>0</v>
      </c>
      <c r="IE18" s="169"/>
      <c r="IF18" s="212"/>
      <c r="IG18" s="212"/>
      <c r="IH18" s="252">
        <f>+IE17+IF17+IG17+IH17</f>
        <v>0</v>
      </c>
      <c r="II18" s="169"/>
      <c r="IJ18" s="212"/>
      <c r="IK18" s="212"/>
      <c r="IL18" s="252">
        <f>+II17+IJ17+IK17+IL17</f>
        <v>0</v>
      </c>
      <c r="IM18" s="169"/>
    </row>
    <row r="19" spans="1:256" ht="13.5" thickBot="1" x14ac:dyDescent="0.25"/>
    <row r="20" spans="1:256" ht="13.5" thickBot="1" x14ac:dyDescent="0.25">
      <c r="C20" s="253" t="s">
        <v>602</v>
      </c>
    </row>
    <row r="21" spans="1:256" x14ac:dyDescent="0.2">
      <c r="C21" s="220" t="s">
        <v>156</v>
      </c>
      <c r="F21" s="254">
        <f>-SUMIF('Off-Balance Sheet'!$J$8:$J$174,$C21,'Off-Balance Sheet'!AI$8:AI$174)</f>
        <v>-21.882382255416481</v>
      </c>
      <c r="G21" s="254">
        <f>-SUMIF('Off-Balance Sheet'!$J$8:$J$174,$C21,'Off-Balance Sheet'!AJ$8:AJ$174)</f>
        <v>-21.160985038204945</v>
      </c>
      <c r="H21" s="254">
        <f>-SUMIF('Off-Balance Sheet'!$J$8:$J$174,$C21,'Off-Balance Sheet'!AK$8:AK$174)</f>
        <v>-22.603779472628013</v>
      </c>
      <c r="I21" s="254">
        <f>-SUMIF('Off-Balance Sheet'!$J$8:$J$174,$C21,'Off-Balance Sheet'!AL$8:AL$174)</f>
        <v>-21.882382255416481</v>
      </c>
      <c r="J21" s="254">
        <f>-SUMIF('Off-Balance Sheet'!$J$8:$J$174,$C21,'Off-Balance Sheet'!AM$8:AM$174)</f>
        <v>-21.882382255416481</v>
      </c>
      <c r="K21" s="254">
        <f>-SUMIF('Off-Balance Sheet'!$J$8:$J$174,$C21,'Off-Balance Sheet'!AN$8:AN$174)</f>
        <v>-21.882382255416481</v>
      </c>
      <c r="L21" s="254">
        <f>-SUMIF('Off-Balance Sheet'!$J$8:$J$174,$C21,'Off-Balance Sheet'!AO$8:AO$174)</f>
        <v>-21.882382255416481</v>
      </c>
      <c r="M21" s="254">
        <f>-SUMIF('Off-Balance Sheet'!$J$8:$J$174,$C21,'Off-Balance Sheet'!AP$8:AP$174)</f>
        <v>-21.882382255416481</v>
      </c>
      <c r="N21" s="254">
        <f>-SUMIF('Off-Balance Sheet'!$J$8:$J$174,$C21,'Off-Balance Sheet'!AQ$8:AQ$174)</f>
        <v>-21.882382255416481</v>
      </c>
      <c r="O21" s="254">
        <f>-SUMIF('Off-Balance Sheet'!$J$8:$J$174,$C21,'Off-Balance Sheet'!AR$8:AR$174)</f>
        <v>-21.882382255416481</v>
      </c>
      <c r="P21" s="254">
        <f>-SUMIF('Off-Balance Sheet'!$J$8:$J$174,$C21,'Off-Balance Sheet'!AS$8:AS$174)</f>
        <v>-22.122847994486989</v>
      </c>
      <c r="Q21" s="254">
        <f>-SUMIF('Off-Balance Sheet'!$J$8:$J$174,$C21,'Off-Balance Sheet'!AT$8:AT$174)</f>
        <v>-22.122847994486989</v>
      </c>
      <c r="R21" s="254">
        <f>-SUMIF('Off-Balance Sheet'!$J$8:$J$174,$C21,'Off-Balance Sheet'!AU$8:AU$174)</f>
        <v>-21.882382255416481</v>
      </c>
      <c r="S21" s="254">
        <f>-SUMIF('Off-Balance Sheet'!$J$8:$J$174,$C21,'Off-Balance Sheet'!AV$8:AV$174)</f>
        <v>-21.641916516345965</v>
      </c>
      <c r="T21" s="254">
        <f>-SUMIF('Off-Balance Sheet'!$J$8:$J$174,$C21,'Off-Balance Sheet'!AW$8:AW$174)</f>
        <v>-22.122847994486989</v>
      </c>
      <c r="U21" s="254">
        <f>-SUMIF('Off-Balance Sheet'!$J$8:$J$174,$C21,'Off-Balance Sheet'!AX$8:AX$174)</f>
        <v>-22.122847994486989</v>
      </c>
      <c r="V21" s="254">
        <f>-SUMIF('Off-Balance Sheet'!$J$8:$J$174,$C21,'Off-Balance Sheet'!AY$8:AY$174)</f>
        <v>-21.882382255416481</v>
      </c>
      <c r="W21" s="254">
        <f>-SUMIF('Off-Balance Sheet'!$J$8:$J$174,$C21,'Off-Balance Sheet'!AZ$8:AZ$174)</f>
        <v>-21.641916516345965</v>
      </c>
      <c r="X21" s="254">
        <f>-SUMIF('Off-Balance Sheet'!$J$8:$J$174,$C21,'Off-Balance Sheet'!BA$8:BA$174)</f>
        <v>-22.122847994486989</v>
      </c>
      <c r="Y21" s="254">
        <f>-SUMIF('Off-Balance Sheet'!$J$8:$J$174,$C21,'Off-Balance Sheet'!BB$8:BB$174)</f>
        <v>0</v>
      </c>
      <c r="Z21" s="254">
        <f>-SUMIF('Off-Balance Sheet'!$J$8:$J$174,$C21,'Off-Balance Sheet'!BC$8:BC$174)</f>
        <v>0</v>
      </c>
      <c r="AA21" s="254">
        <f>-SUMIF('Off-Balance Sheet'!$J$8:$J$174,$C21,'Off-Balance Sheet'!BD$8:BD$174)</f>
        <v>0</v>
      </c>
      <c r="AB21" s="254">
        <f>-SUMIF('Off-Balance Sheet'!$J$8:$J$174,$C21,'Off-Balance Sheet'!BE$8:BE$174)</f>
        <v>0</v>
      </c>
      <c r="AC21" s="254">
        <f>-SUMIF('Off-Balance Sheet'!$J$8:$J$174,$C21,'Off-Balance Sheet'!BF$8:BF$174)</f>
        <v>0</v>
      </c>
      <c r="AD21" s="254">
        <f>-SUMIF('Off-Balance Sheet'!$J$8:$J$174,$C21,'Off-Balance Sheet'!BG$8:BG$174)</f>
        <v>0</v>
      </c>
      <c r="AE21" s="254">
        <f>-SUMIF('Off-Balance Sheet'!$J$8:$J$174,$C21,'Off-Balance Sheet'!BH$8:BH$174)</f>
        <v>0</v>
      </c>
      <c r="AF21" s="254">
        <f>-SUMIF('Off-Balance Sheet'!$J$8:$J$174,$C21,'Off-Balance Sheet'!BI$8:BI$174)</f>
        <v>0</v>
      </c>
      <c r="AG21" s="254">
        <f>-SUMIF('Off-Balance Sheet'!$J$8:$J$174,$C21,'Off-Balance Sheet'!BJ$8:BJ$174)</f>
        <v>0</v>
      </c>
      <c r="AH21" s="254">
        <f>-SUMIF('Off-Balance Sheet'!$J$8:$J$174,$C21,'Off-Balance Sheet'!BK$8:BK$174)</f>
        <v>0</v>
      </c>
      <c r="AI21" s="254">
        <f>-SUMIF('Off-Balance Sheet'!$J$8:$J$174,$C21,'Off-Balance Sheet'!BL$8:BL$174)</f>
        <v>0</v>
      </c>
      <c r="AJ21" s="254">
        <f>-SUMIF('Off-Balance Sheet'!$J$8:$J$174,$C21,'Off-Balance Sheet'!BM$8:BM$174)</f>
        <v>0</v>
      </c>
      <c r="AK21" s="254">
        <f>-SUMIF('Off-Balance Sheet'!$J$8:$J$174,$C21,'Off-Balance Sheet'!BN$8:BN$174)</f>
        <v>0</v>
      </c>
      <c r="AL21" s="254">
        <f>-SUMIF('Off-Balance Sheet'!$J$8:$J$174,$C21,'Off-Balance Sheet'!BO$8:BO$174)</f>
        <v>0</v>
      </c>
      <c r="AM21" s="254">
        <f>-SUMIF('Off-Balance Sheet'!$J$8:$J$174,$C21,'Off-Balance Sheet'!BP$8:BP$174)</f>
        <v>0</v>
      </c>
      <c r="AN21" s="254">
        <f>-SUMIF('Off-Balance Sheet'!$J$8:$J$174,$C21,'Off-Balance Sheet'!BQ$8:BQ$174)</f>
        <v>0</v>
      </c>
      <c r="AO21" s="254">
        <f>-SUMIF('Off-Balance Sheet'!$J$8:$J$174,$C21,'Off-Balance Sheet'!BR$8:BR$174)</f>
        <v>0</v>
      </c>
      <c r="AP21" s="254">
        <f>-SUMIF('Off-Balance Sheet'!$J$8:$J$174,$C21,'Off-Balance Sheet'!BS$8:BS$174)</f>
        <v>0</v>
      </c>
    </row>
    <row r="22" spans="1:256" x14ac:dyDescent="0.2">
      <c r="C22" s="220" t="s">
        <v>172</v>
      </c>
      <c r="F22" s="254">
        <f ca="1">-SUMIF('Off-Balance Sheet'!$J$8:$J$174,$C22,'Off-Balance Sheet'!AI$8:AI$174)</f>
        <v>0</v>
      </c>
      <c r="G22" s="254">
        <f>-SUMIF('Off-Balance Sheet'!$J$8:$J$174,$C22,'Off-Balance Sheet'!AJ$8:AJ$174)</f>
        <v>-8.9109999999999996</v>
      </c>
      <c r="H22" s="254">
        <f>-SUMIF('Off-Balance Sheet'!$J$8:$J$174,$C22,'Off-Balance Sheet'!AK$8:AK$174)</f>
        <v>0</v>
      </c>
      <c r="I22" s="254">
        <f>-SUMIF('Off-Balance Sheet'!$J$8:$J$174,$C22,'Off-Balance Sheet'!AL$8:AL$174)</f>
        <v>0</v>
      </c>
      <c r="J22" s="254">
        <f>-SUMIF('Off-Balance Sheet'!$J$8:$J$174,$C22,'Off-Balance Sheet'!AM$8:AM$174)</f>
        <v>0</v>
      </c>
      <c r="K22" s="254">
        <f>-SUMIF('Off-Balance Sheet'!$J$8:$J$174,$C22,'Off-Balance Sheet'!AN$8:AN$174)</f>
        <v>-8.9109999999999996</v>
      </c>
      <c r="L22" s="254">
        <f>-SUMIF('Off-Balance Sheet'!$J$8:$J$174,$C22,'Off-Balance Sheet'!AO$8:AO$174)</f>
        <v>0</v>
      </c>
      <c r="M22" s="254">
        <f>-SUMIF('Off-Balance Sheet'!$J$8:$J$174,$C22,'Off-Balance Sheet'!AP$8:AP$174)</f>
        <v>0</v>
      </c>
      <c r="N22" s="254">
        <f>-SUMIF('Off-Balance Sheet'!$J$8:$J$174,$C22,'Off-Balance Sheet'!AQ$8:AQ$174)</f>
        <v>0</v>
      </c>
      <c r="O22" s="254">
        <f>-SUMIF('Off-Balance Sheet'!$J$8:$J$174,$C22,'Off-Balance Sheet'!AR$8:AR$174)</f>
        <v>-8.9109999999999996</v>
      </c>
      <c r="P22" s="254">
        <f>-SUMIF('Off-Balance Sheet'!$J$8:$J$174,$C22,'Off-Balance Sheet'!AS$8:AS$174)</f>
        <v>0</v>
      </c>
      <c r="Q22" s="254">
        <f>-SUMIF('Off-Balance Sheet'!$J$8:$J$174,$C22,'Off-Balance Sheet'!AT$8:AT$174)</f>
        <v>0</v>
      </c>
      <c r="R22" s="254">
        <f>-SUMIF('Off-Balance Sheet'!$J$8:$J$174,$C22,'Off-Balance Sheet'!AU$8:AU$174)</f>
        <v>0</v>
      </c>
      <c r="S22" s="254">
        <f>-SUMIF('Off-Balance Sheet'!$J$8:$J$174,$C22,'Off-Balance Sheet'!AV$8:AV$174)</f>
        <v>-8.9109999999999996</v>
      </c>
      <c r="T22" s="254">
        <f>-SUMIF('Off-Balance Sheet'!$J$8:$J$174,$C22,'Off-Balance Sheet'!AW$8:AW$174)</f>
        <v>0</v>
      </c>
      <c r="U22" s="254">
        <f>-SUMIF('Off-Balance Sheet'!$J$8:$J$174,$C22,'Off-Balance Sheet'!AX$8:AX$174)</f>
        <v>0</v>
      </c>
      <c r="V22" s="254">
        <f>-SUMIF('Off-Balance Sheet'!$J$8:$J$174,$C22,'Off-Balance Sheet'!AY$8:AY$174)</f>
        <v>0</v>
      </c>
      <c r="W22" s="254">
        <f>-SUMIF('Off-Balance Sheet'!$J$8:$J$174,$C22,'Off-Balance Sheet'!AZ$8:AZ$174)</f>
        <v>-8.9109999999999996</v>
      </c>
      <c r="X22" s="254">
        <f>-SUMIF('Off-Balance Sheet'!$J$8:$J$174,$C22,'Off-Balance Sheet'!BA$8:BA$174)</f>
        <v>0</v>
      </c>
      <c r="Y22" s="254">
        <f>-SUMIF('Off-Balance Sheet'!$J$8:$J$174,$C22,'Off-Balance Sheet'!BB$8:BB$174)</f>
        <v>0</v>
      </c>
      <c r="Z22" s="254">
        <f>-SUMIF('Off-Balance Sheet'!$J$8:$J$174,$C22,'Off-Balance Sheet'!BC$8:BC$174)</f>
        <v>0</v>
      </c>
      <c r="AA22" s="254">
        <f>-SUMIF('Off-Balance Sheet'!$J$8:$J$174,$C22,'Off-Balance Sheet'!BD$8:BD$174)</f>
        <v>-8.9109999999999996</v>
      </c>
      <c r="AB22" s="254">
        <f>-SUMIF('Off-Balance Sheet'!$J$8:$J$174,$C22,'Off-Balance Sheet'!BE$8:BE$174)</f>
        <v>0</v>
      </c>
      <c r="AC22" s="254">
        <f>-SUMIF('Off-Balance Sheet'!$J$8:$J$174,$C22,'Off-Balance Sheet'!BF$8:BF$174)</f>
        <v>0</v>
      </c>
      <c r="AD22" s="254">
        <f>-SUMIF('Off-Balance Sheet'!$J$8:$J$174,$C22,'Off-Balance Sheet'!BG$8:BG$174)</f>
        <v>0</v>
      </c>
      <c r="AE22" s="254">
        <f>-SUMIF('Off-Balance Sheet'!$J$8:$J$174,$C22,'Off-Balance Sheet'!BH$8:BH$174)</f>
        <v>-8.9109999999999996</v>
      </c>
      <c r="AF22" s="254">
        <f>-SUMIF('Off-Balance Sheet'!$J$8:$J$174,$C22,'Off-Balance Sheet'!BI$8:BI$174)</f>
        <v>0</v>
      </c>
      <c r="AG22" s="254">
        <f>-SUMIF('Off-Balance Sheet'!$J$8:$J$174,$C22,'Off-Balance Sheet'!BJ$8:BJ$174)</f>
        <v>0</v>
      </c>
      <c r="AH22" s="254">
        <f>-SUMIF('Off-Balance Sheet'!$J$8:$J$174,$C22,'Off-Balance Sheet'!BK$8:BK$174)</f>
        <v>0</v>
      </c>
      <c r="AI22" s="254">
        <f>-SUMIF('Off-Balance Sheet'!$J$8:$J$174,$C22,'Off-Balance Sheet'!BL$8:BL$174)</f>
        <v>-8.9109999999999996</v>
      </c>
      <c r="AJ22" s="254">
        <f>-SUMIF('Off-Balance Sheet'!$J$8:$J$174,$C22,'Off-Balance Sheet'!BM$8:BM$174)</f>
        <v>0</v>
      </c>
      <c r="AK22" s="254">
        <f>-SUMIF('Off-Balance Sheet'!$J$8:$J$174,$C22,'Off-Balance Sheet'!BN$8:BN$174)</f>
        <v>0</v>
      </c>
      <c r="AL22" s="254">
        <f>-SUMIF('Off-Balance Sheet'!$J$8:$J$174,$C22,'Off-Balance Sheet'!BO$8:BO$174)</f>
        <v>0</v>
      </c>
      <c r="AM22" s="254">
        <f>-SUMIF('Off-Balance Sheet'!$J$8:$J$174,$C22,'Off-Balance Sheet'!BP$8:BP$174)</f>
        <v>-8.9109999999999996</v>
      </c>
      <c r="AN22" s="254">
        <f>-SUMIF('Off-Balance Sheet'!$J$8:$J$174,$C22,'Off-Balance Sheet'!BQ$8:BQ$174)</f>
        <v>0</v>
      </c>
      <c r="AO22" s="254">
        <f>-SUMIF('Off-Balance Sheet'!$J$8:$J$174,$C22,'Off-Balance Sheet'!BR$8:BR$174)</f>
        <v>0</v>
      </c>
      <c r="AP22" s="254">
        <f>-SUMIF('Off-Balance Sheet'!$J$8:$J$174,$C22,'Off-Balance Sheet'!BS$8:BS$174)</f>
        <v>0</v>
      </c>
      <c r="AQ22" s="254">
        <f>-SUMIF('Off-Balance Sheet'!$J$8:$J$174,$C22,'Off-Balance Sheet'!BT$8:BT$174)</f>
        <v>-8.9109999999999996</v>
      </c>
      <c r="AR22" s="254">
        <f>-SUMIF('Off-Balance Sheet'!$J$8:$J$174,$C22,'Off-Balance Sheet'!BU$8:BU$174)</f>
        <v>0</v>
      </c>
      <c r="AS22" s="254">
        <f>-SUMIF('Off-Balance Sheet'!$J$8:$J$174,$C22,'Off-Balance Sheet'!BV$8:BV$174)</f>
        <v>0</v>
      </c>
      <c r="AT22" s="254">
        <f>-SUMIF('Off-Balance Sheet'!$J$8:$J$174,$C22,'Off-Balance Sheet'!BW$8:BW$174)</f>
        <v>0</v>
      </c>
      <c r="AU22" s="254">
        <f>-SUMIF('Off-Balance Sheet'!$J$8:$J$174,$C22,'Off-Balance Sheet'!BX$8:BX$174)</f>
        <v>-8.9109999999999996</v>
      </c>
      <c r="AV22" s="254">
        <f>-SUMIF('Off-Balance Sheet'!$J$8:$J$174,$C22,'Off-Balance Sheet'!BY$8:BY$174)</f>
        <v>0</v>
      </c>
      <c r="AW22" s="254">
        <f>-SUMIF('Off-Balance Sheet'!$J$8:$J$174,$C22,'Off-Balance Sheet'!BZ$8:BZ$174)</f>
        <v>0</v>
      </c>
      <c r="AX22" s="254">
        <f>-SUMIF('Off-Balance Sheet'!$J$8:$J$174,$C22,'Off-Balance Sheet'!CA$8:CA$174)</f>
        <v>0</v>
      </c>
      <c r="AY22" s="254">
        <f>-SUMIF('Off-Balance Sheet'!$J$8:$J$174,$C22,'Off-Balance Sheet'!CB$8:CB$174)</f>
        <v>-8.9109999999999996</v>
      </c>
      <c r="AZ22" s="254">
        <f>-SUMIF('Off-Balance Sheet'!$J$8:$J$174,$C22,'Off-Balance Sheet'!CC$8:CC$174)</f>
        <v>0</v>
      </c>
      <c r="BA22" s="254">
        <f>-SUMIF('Off-Balance Sheet'!$J$8:$J$174,$C22,'Off-Balance Sheet'!CD$8:CD$174)</f>
        <v>0</v>
      </c>
      <c r="BB22" s="254">
        <f>-SUMIF('Off-Balance Sheet'!$J$8:$J$174,$C22,'Off-Balance Sheet'!CE$8:CE$174)</f>
        <v>0</v>
      </c>
      <c r="BC22" s="254">
        <f>-SUMIF('Off-Balance Sheet'!$J$8:$J$174,$C22,'Off-Balance Sheet'!CF$8:CF$174)</f>
        <v>0</v>
      </c>
      <c r="BD22" s="254">
        <f>-SUMIF('Off-Balance Sheet'!$J$8:$J$174,$C22,'Off-Balance Sheet'!CG$8:CG$174)</f>
        <v>0</v>
      </c>
      <c r="BE22" s="254">
        <f>-SUMIF('Off-Balance Sheet'!$J$8:$J$174,$C22,'Off-Balance Sheet'!CH$8:CH$174)</f>
        <v>0</v>
      </c>
      <c r="BF22" s="254">
        <f>-SUMIF('Off-Balance Sheet'!$J$8:$J$174,$C22,'Off-Balance Sheet'!CI$8:CI$174)</f>
        <v>0</v>
      </c>
      <c r="BG22" s="254">
        <f>-SUMIF('Off-Balance Sheet'!$J$8:$J$174,$C22,'Off-Balance Sheet'!CJ$8:CJ$174)</f>
        <v>0</v>
      </c>
      <c r="BH22" s="254">
        <f>-SUMIF('Off-Balance Sheet'!$J$8:$J$174,$C22,'Off-Balance Sheet'!CK$8:CK$174)</f>
        <v>0</v>
      </c>
      <c r="BI22" s="254">
        <f>-SUMIF('Off-Balance Sheet'!$J$8:$J$174,$C22,'Off-Balance Sheet'!CL$8:CL$174)</f>
        <v>0</v>
      </c>
      <c r="BJ22" s="254">
        <f>-SUMIF('Off-Balance Sheet'!$J$8:$J$174,$C22,'Off-Balance Sheet'!CM$8:CM$174)</f>
        <v>0</v>
      </c>
      <c r="BK22" s="254">
        <f>-SUMIF('Off-Balance Sheet'!$J$8:$J$174,$C22,'Off-Balance Sheet'!CN$8:CN$174)</f>
        <v>0</v>
      </c>
      <c r="BL22" s="254">
        <f>-SUMIF('Off-Balance Sheet'!$J$8:$J$174,$C22,'Off-Balance Sheet'!CO$8:CO$174)</f>
        <v>0</v>
      </c>
      <c r="BM22" s="254">
        <f>-SUMIF('Off-Balance Sheet'!$J$8:$J$174,$C22,'Off-Balance Sheet'!CP$8:CP$174)</f>
        <v>0</v>
      </c>
      <c r="BN22" s="254">
        <f>-SUMIF('Off-Balance Sheet'!$J$8:$J$174,$C22,'Off-Balance Sheet'!CQ$8:CQ$174)</f>
        <v>0</v>
      </c>
      <c r="BO22" s="254">
        <f>-SUMIF('Off-Balance Sheet'!$J$8:$J$174,$C22,'Off-Balance Sheet'!CR$8:CR$174)</f>
        <v>0</v>
      </c>
      <c r="BP22" s="254">
        <f>-SUMIF('Off-Balance Sheet'!$J$8:$J$174,$C22,'Off-Balance Sheet'!CS$8:CS$174)</f>
        <v>0</v>
      </c>
      <c r="BQ22" s="254">
        <f>-SUMIF('Off-Balance Sheet'!$J$8:$J$174,$C22,'Off-Balance Sheet'!CT$8:CT$174)</f>
        <v>0</v>
      </c>
      <c r="BR22" s="254">
        <f>-SUMIF('Off-Balance Sheet'!$J$8:$J$174,$C22,'Off-Balance Sheet'!CU$8:CU$174)</f>
        <v>0</v>
      </c>
      <c r="BS22" s="254">
        <f>-SUMIF('Off-Balance Sheet'!$J$8:$J$174,$C22,'Off-Balance Sheet'!CV$8:CV$174)</f>
        <v>0</v>
      </c>
    </row>
    <row r="23" spans="1:256" x14ac:dyDescent="0.2">
      <c r="C23" s="220" t="s">
        <v>132</v>
      </c>
      <c r="F23" s="254">
        <f ca="1">-SUMIF('Off-Balance Sheet'!$J$8:$J$174,$C23,'Off-Balance Sheet'!AI$8:AI$174)</f>
        <v>0</v>
      </c>
      <c r="G23" s="254">
        <f>-SUMIF('Off-Balance Sheet'!$J$8:$J$174,$C23,'Off-Balance Sheet'!AJ$8:AJ$174)</f>
        <v>0</v>
      </c>
      <c r="H23" s="254">
        <f>-SUMIF('Off-Balance Sheet'!$J$8:$J$174,$C23,'Off-Balance Sheet'!AK$8:AK$174)</f>
        <v>0</v>
      </c>
      <c r="I23" s="254">
        <f>-SUMIF('Off-Balance Sheet'!$J$8:$J$174,$C23,'Off-Balance Sheet'!AL$8:AL$174)</f>
        <v>0</v>
      </c>
      <c r="J23" s="254">
        <f>-SUMIF('Off-Balance Sheet'!$J$8:$J$174,$C23,'Off-Balance Sheet'!AM$8:AM$174)</f>
        <v>0</v>
      </c>
      <c r="K23" s="254">
        <f>-SUMIF('Off-Balance Sheet'!$J$8:$J$174,$C23,'Off-Balance Sheet'!AN$8:AN$174)</f>
        <v>0</v>
      </c>
      <c r="L23" s="254">
        <f>-SUMIF('Off-Balance Sheet'!$J$8:$J$174,$C23,'Off-Balance Sheet'!AO$8:AO$174)</f>
        <v>0</v>
      </c>
      <c r="M23" s="254">
        <f>-SUMIF('Off-Balance Sheet'!$J$8:$J$174,$C23,'Off-Balance Sheet'!AP$8:AP$174)</f>
        <v>0</v>
      </c>
      <c r="N23" s="254">
        <f>-SUMIF('Off-Balance Sheet'!$J$8:$J$174,$C23,'Off-Balance Sheet'!AQ$8:AQ$174)</f>
        <v>0</v>
      </c>
      <c r="O23" s="254">
        <f>-SUMIF('Off-Balance Sheet'!$J$8:$J$174,$C23,'Off-Balance Sheet'!AR$8:AR$174)</f>
        <v>-21.49822</v>
      </c>
      <c r="P23" s="254">
        <f>-SUMIF('Off-Balance Sheet'!$J$8:$J$174,$C23,'Off-Balance Sheet'!AS$8:AS$174)</f>
        <v>0</v>
      </c>
      <c r="Q23" s="254">
        <f>-SUMIF('Off-Balance Sheet'!$J$8:$J$174,$C23,'Off-Balance Sheet'!AT$8:AT$174)</f>
        <v>0</v>
      </c>
      <c r="R23" s="254">
        <f>-SUMIF('Off-Balance Sheet'!$J$8:$J$174,$C23,'Off-Balance Sheet'!AU$8:AU$174)</f>
        <v>0</v>
      </c>
      <c r="S23" s="254">
        <f>-SUMIF('Off-Balance Sheet'!$J$8:$J$174,$C23,'Off-Balance Sheet'!AV$8:AV$174)</f>
        <v>0</v>
      </c>
      <c r="T23" s="254">
        <f>-SUMIF('Off-Balance Sheet'!$J$8:$J$174,$C23,'Off-Balance Sheet'!AW$8:AW$174)</f>
        <v>0</v>
      </c>
      <c r="U23" s="254">
        <f>-SUMIF('Off-Balance Sheet'!$J$8:$J$174,$C23,'Off-Balance Sheet'!AX$8:AX$174)</f>
        <v>0</v>
      </c>
      <c r="V23" s="254">
        <f>-SUMIF('Off-Balance Sheet'!$J$8:$J$174,$C23,'Off-Balance Sheet'!AY$8:AY$174)</f>
        <v>0</v>
      </c>
      <c r="W23" s="254">
        <f>-SUMIF('Off-Balance Sheet'!$J$8:$J$174,$C23,'Off-Balance Sheet'!AZ$8:AZ$174)</f>
        <v>0</v>
      </c>
      <c r="X23" s="254">
        <f>-SUMIF('Off-Balance Sheet'!$J$8:$J$174,$C23,'Off-Balance Sheet'!BA$8:BA$174)</f>
        <v>0</v>
      </c>
      <c r="Y23" s="254">
        <f>-SUMIF('Off-Balance Sheet'!$J$8:$J$174,$C23,'Off-Balance Sheet'!BB$8:BB$174)</f>
        <v>0</v>
      </c>
      <c r="Z23" s="254">
        <f>-SUMIF('Off-Balance Sheet'!$J$8:$J$174,$C23,'Off-Balance Sheet'!BC$8:BC$174)</f>
        <v>0</v>
      </c>
      <c r="AA23" s="254">
        <f>-SUMIF('Off-Balance Sheet'!$J$8:$J$174,$C23,'Off-Balance Sheet'!BD$8:BD$174)</f>
        <v>0</v>
      </c>
      <c r="AB23" s="254">
        <f>-SUMIF('Off-Balance Sheet'!$J$8:$J$174,$C23,'Off-Balance Sheet'!BE$8:BE$174)</f>
        <v>0</v>
      </c>
      <c r="AC23" s="254">
        <f>-SUMIF('Off-Balance Sheet'!$J$8:$J$174,$C23,'Off-Balance Sheet'!BF$8:BF$174)</f>
        <v>0</v>
      </c>
      <c r="AD23" s="254">
        <f>-SUMIF('Off-Balance Sheet'!$J$8:$J$174,$C23,'Off-Balance Sheet'!BG$8:BG$174)</f>
        <v>0</v>
      </c>
      <c r="AE23" s="254">
        <f>-SUMIF('Off-Balance Sheet'!$J$8:$J$174,$C23,'Off-Balance Sheet'!BH$8:BH$174)</f>
        <v>0</v>
      </c>
      <c r="AF23" s="254">
        <f>-SUMIF('Off-Balance Sheet'!$J$8:$J$174,$C23,'Off-Balance Sheet'!BI$8:BI$174)</f>
        <v>0</v>
      </c>
      <c r="AG23" s="254">
        <f>-SUMIF('Off-Balance Sheet'!$J$8:$J$174,$C23,'Off-Balance Sheet'!BJ$8:BJ$174)</f>
        <v>0</v>
      </c>
      <c r="AH23" s="254">
        <f>-SUMIF('Off-Balance Sheet'!$J$8:$J$174,$C23,'Off-Balance Sheet'!BK$8:BK$174)</f>
        <v>0</v>
      </c>
      <c r="AI23" s="254">
        <f>-SUMIF('Off-Balance Sheet'!$J$8:$J$174,$C23,'Off-Balance Sheet'!BL$8:BL$174)</f>
        <v>0</v>
      </c>
      <c r="AJ23" s="254">
        <f>-SUMIF('Off-Balance Sheet'!$J$8:$J$174,$C23,'Off-Balance Sheet'!BM$8:BM$174)</f>
        <v>0</v>
      </c>
      <c r="AK23" s="254">
        <f>-SUMIF('Off-Balance Sheet'!$J$8:$J$174,$C23,'Off-Balance Sheet'!BN$8:BN$174)</f>
        <v>0</v>
      </c>
      <c r="AL23" s="254">
        <f>-SUMIF('Off-Balance Sheet'!$J$8:$J$174,$C23,'Off-Balance Sheet'!BO$8:BO$174)</f>
        <v>0</v>
      </c>
      <c r="AM23" s="254">
        <f>-SUMIF('Off-Balance Sheet'!$J$8:$J$174,$C23,'Off-Balance Sheet'!BP$8:BP$174)</f>
        <v>0</v>
      </c>
      <c r="AN23" s="254">
        <f>-SUMIF('Off-Balance Sheet'!$J$8:$J$174,$C23,'Off-Balance Sheet'!BQ$8:BQ$174)</f>
        <v>0</v>
      </c>
      <c r="AO23" s="254">
        <f>-SUMIF('Off-Balance Sheet'!$J$8:$J$174,$C23,'Off-Balance Sheet'!BR$8:BR$174)</f>
        <v>0</v>
      </c>
      <c r="AP23" s="254">
        <f>-SUMIF('Off-Balance Sheet'!$J$8:$J$174,$C23,'Off-Balance Sheet'!BS$8:BS$174)</f>
        <v>0</v>
      </c>
    </row>
    <row r="24" spans="1:256" x14ac:dyDescent="0.2">
      <c r="C24" s="220" t="s">
        <v>603</v>
      </c>
      <c r="F24" s="254">
        <f>-SUMIF('Off-Balance Sheet'!$J$8:$J$174,$C24,'Off-Balance Sheet'!AI$8:AI$174)</f>
        <v>0</v>
      </c>
      <c r="G24" s="254">
        <f>-SUMIF('Off-Balance Sheet'!$J$8:$J$174,$C24,'Off-Balance Sheet'!AJ$8:AJ$174)</f>
        <v>0</v>
      </c>
      <c r="H24" s="254">
        <f>-SUMIF('Off-Balance Sheet'!$J$8:$J$174,$C24,'Off-Balance Sheet'!AK$8:AK$174)</f>
        <v>0</v>
      </c>
      <c r="I24" s="254">
        <f>-SUMIF('Off-Balance Sheet'!$J$8:$J$174,$C24,'Off-Balance Sheet'!AL$8:AL$174)</f>
        <v>0</v>
      </c>
      <c r="J24" s="254">
        <f>-SUMIF('Off-Balance Sheet'!$J$8:$J$174,$C24,'Off-Balance Sheet'!AM$8:AM$174)</f>
        <v>0</v>
      </c>
      <c r="K24" s="254">
        <f>-SUMIF('Off-Balance Sheet'!$J$8:$J$174,$C24,'Off-Balance Sheet'!AN$8:AN$174)</f>
        <v>0</v>
      </c>
      <c r="L24" s="254">
        <f>-SUMIF('Off-Balance Sheet'!$J$8:$J$174,$C24,'Off-Balance Sheet'!AO$8:AO$174)</f>
        <v>0</v>
      </c>
      <c r="M24" s="254">
        <f>-SUMIF('Off-Balance Sheet'!$J$8:$J$174,$C24,'Off-Balance Sheet'!AP$8:AP$174)</f>
        <v>0</v>
      </c>
      <c r="N24" s="254">
        <f>-SUMIF('Off-Balance Sheet'!$J$8:$J$174,$C24,'Off-Balance Sheet'!AQ$8:AQ$174)</f>
        <v>0</v>
      </c>
      <c r="O24" s="254">
        <f>-SUMIF('Off-Balance Sheet'!$J$8:$J$174,$C24,'Off-Balance Sheet'!AR$8:AR$174)</f>
        <v>0</v>
      </c>
      <c r="P24" s="254">
        <f>-SUMIF('Off-Balance Sheet'!$J$8:$J$174,$C24,'Off-Balance Sheet'!AS$8:AS$174)</f>
        <v>0</v>
      </c>
      <c r="Q24" s="254">
        <f>-SUMIF('Off-Balance Sheet'!$J$8:$J$174,$C24,'Off-Balance Sheet'!AT$8:AT$174)</f>
        <v>0</v>
      </c>
      <c r="R24" s="254">
        <f>-SUMIF('Off-Balance Sheet'!$J$8:$J$174,$C24,'Off-Balance Sheet'!AU$8:AU$174)</f>
        <v>0</v>
      </c>
      <c r="S24" s="254">
        <f>-SUMIF('Off-Balance Sheet'!$J$8:$J$174,$C24,'Off-Balance Sheet'!AV$8:AV$174)</f>
        <v>0</v>
      </c>
      <c r="T24" s="254">
        <f>-SUMIF('Off-Balance Sheet'!$J$8:$J$174,$C24,'Off-Balance Sheet'!AW$8:AW$174)</f>
        <v>0</v>
      </c>
      <c r="U24" s="254">
        <f>-SUMIF('Off-Balance Sheet'!$J$8:$J$174,$C24,'Off-Balance Sheet'!AX$8:AX$174)</f>
        <v>0</v>
      </c>
      <c r="V24" s="254">
        <f>-SUMIF('Off-Balance Sheet'!$J$8:$J$174,$C24,'Off-Balance Sheet'!AY$8:AY$174)</f>
        <v>0</v>
      </c>
      <c r="W24" s="254">
        <f>-SUMIF('Off-Balance Sheet'!$J$8:$J$174,$C24,'Off-Balance Sheet'!AZ$8:AZ$174)</f>
        <v>0</v>
      </c>
      <c r="X24" s="254">
        <f>-SUMIF('Off-Balance Sheet'!$J$8:$J$174,$C24,'Off-Balance Sheet'!BA$8:BA$174)</f>
        <v>0</v>
      </c>
      <c r="Y24" s="254">
        <f>-SUMIF('Off-Balance Sheet'!$J$8:$J$174,$C24,'Off-Balance Sheet'!BB$8:BB$174)</f>
        <v>0</v>
      </c>
      <c r="Z24" s="254">
        <f>-SUMIF('Off-Balance Sheet'!$J$8:$J$174,$C24,'Off-Balance Sheet'!BC$8:BC$174)</f>
        <v>0</v>
      </c>
      <c r="AA24" s="254">
        <f>-SUMIF('Off-Balance Sheet'!$J$8:$J$174,$C24,'Off-Balance Sheet'!BD$8:BD$174)</f>
        <v>0</v>
      </c>
      <c r="AB24" s="254">
        <f>-SUMIF('Off-Balance Sheet'!$J$8:$J$174,$C24,'Off-Balance Sheet'!BE$8:BE$174)</f>
        <v>0</v>
      </c>
      <c r="AC24" s="254">
        <f>-SUMIF('Off-Balance Sheet'!$J$8:$J$174,$C24,'Off-Balance Sheet'!BF$8:BF$174)</f>
        <v>0</v>
      </c>
      <c r="AD24" s="254">
        <f>-SUMIF('Off-Balance Sheet'!$J$8:$J$174,$C24,'Off-Balance Sheet'!BG$8:BG$174)</f>
        <v>0</v>
      </c>
      <c r="AE24" s="254">
        <f>-SUMIF('Off-Balance Sheet'!$J$8:$J$174,$C24,'Off-Balance Sheet'!BH$8:BH$174)</f>
        <v>0</v>
      </c>
      <c r="AF24" s="254">
        <f>-SUMIF('Off-Balance Sheet'!$J$8:$J$174,$C24,'Off-Balance Sheet'!BI$8:BI$174)</f>
        <v>0</v>
      </c>
      <c r="AG24" s="254">
        <f>-SUMIF('Off-Balance Sheet'!$J$8:$J$174,$C24,'Off-Balance Sheet'!BJ$8:BJ$174)</f>
        <v>0</v>
      </c>
      <c r="AH24" s="254">
        <f>-SUMIF('Off-Balance Sheet'!$J$8:$J$174,$C24,'Off-Balance Sheet'!BK$8:BK$174)</f>
        <v>0</v>
      </c>
      <c r="AI24" s="254">
        <f>-SUMIF('Off-Balance Sheet'!$J$8:$J$174,$C24,'Off-Balance Sheet'!BL$8:BL$174)</f>
        <v>0</v>
      </c>
      <c r="AJ24" s="254">
        <f>-SUMIF('Off-Balance Sheet'!$J$8:$J$174,$C24,'Off-Balance Sheet'!BM$8:BM$174)</f>
        <v>0</v>
      </c>
      <c r="AK24" s="254">
        <f>-SUMIF('Off-Balance Sheet'!$J$8:$J$174,$C24,'Off-Balance Sheet'!BN$8:BN$174)</f>
        <v>0</v>
      </c>
      <c r="AL24" s="254">
        <f>-SUMIF('Off-Balance Sheet'!$J$8:$J$174,$C24,'Off-Balance Sheet'!BO$8:BO$174)</f>
        <v>0</v>
      </c>
      <c r="AM24" s="254">
        <f>-SUMIF('Off-Balance Sheet'!$J$8:$J$174,$C24,'Off-Balance Sheet'!BP$8:BP$174)</f>
        <v>0</v>
      </c>
      <c r="AN24" s="254">
        <f>-SUMIF('Off-Balance Sheet'!$J$8:$J$174,$C24,'Off-Balance Sheet'!BQ$8:BQ$174)</f>
        <v>0</v>
      </c>
      <c r="AO24" s="254">
        <f>-SUMIF('Off-Balance Sheet'!$J$8:$J$174,$C24,'Off-Balance Sheet'!BR$8:BR$174)</f>
        <v>0</v>
      </c>
      <c r="AP24" s="254">
        <f>-SUMIF('Off-Balance Sheet'!$J$8:$J$174,$C24,'Off-Balance Sheet'!BS$8:BS$174)</f>
        <v>0</v>
      </c>
    </row>
    <row r="25" spans="1:256" x14ac:dyDescent="0.2">
      <c r="C25" s="220" t="s">
        <v>604</v>
      </c>
      <c r="F25" s="254">
        <f>-SUMIF('Off-Balance Sheet'!$J$8:$J$174,$C25,'Off-Balance Sheet'!AI$8:AI$174)</f>
        <v>0</v>
      </c>
      <c r="G25" s="254">
        <f>-SUMIF('Off-Balance Sheet'!$J$8:$J$174,$C25,'Off-Balance Sheet'!AJ$8:AJ$174)</f>
        <v>0</v>
      </c>
      <c r="H25" s="254">
        <f>-SUMIF('Off-Balance Sheet'!$J$8:$J$174,$C25,'Off-Balance Sheet'!AK$8:AK$174)</f>
        <v>0</v>
      </c>
      <c r="I25" s="254">
        <f>-SUMIF('Off-Balance Sheet'!$J$8:$J$174,$C25,'Off-Balance Sheet'!AL$8:AL$174)</f>
        <v>0</v>
      </c>
      <c r="J25" s="254">
        <f>-SUMIF('Off-Balance Sheet'!$J$8:$J$174,$C25,'Off-Balance Sheet'!AM$8:AM$174)</f>
        <v>0</v>
      </c>
      <c r="K25" s="254">
        <f>-SUMIF('Off-Balance Sheet'!$J$8:$J$174,$C25,'Off-Balance Sheet'!AN$8:AN$174)</f>
        <v>0</v>
      </c>
      <c r="L25" s="254">
        <f>-SUMIF('Off-Balance Sheet'!$J$8:$J$174,$C25,'Off-Balance Sheet'!AO$8:AO$174)</f>
        <v>0</v>
      </c>
      <c r="M25" s="254">
        <f>-SUMIF('Off-Balance Sheet'!$J$8:$J$174,$C25,'Off-Balance Sheet'!AP$8:AP$174)</f>
        <v>0</v>
      </c>
      <c r="N25" s="254">
        <f>-SUMIF('Off-Balance Sheet'!$J$8:$J$174,$C25,'Off-Balance Sheet'!AQ$8:AQ$174)</f>
        <v>0</v>
      </c>
      <c r="O25" s="254">
        <f>-SUMIF('Off-Balance Sheet'!$J$8:$J$174,$C25,'Off-Balance Sheet'!AR$8:AR$174)</f>
        <v>0</v>
      </c>
      <c r="P25" s="254">
        <f>-SUMIF('Off-Balance Sheet'!$J$8:$J$174,$C25,'Off-Balance Sheet'!AS$8:AS$174)</f>
        <v>0</v>
      </c>
      <c r="Q25" s="254">
        <f>-SUMIF('Off-Balance Sheet'!$J$8:$J$174,$C25,'Off-Balance Sheet'!AT$8:AT$174)</f>
        <v>0</v>
      </c>
      <c r="R25" s="254">
        <f>-SUMIF('Off-Balance Sheet'!$J$8:$J$174,$C25,'Off-Balance Sheet'!AU$8:AU$174)</f>
        <v>0</v>
      </c>
      <c r="S25" s="254">
        <f>-SUMIF('Off-Balance Sheet'!$J$8:$J$174,$C25,'Off-Balance Sheet'!AV$8:AV$174)</f>
        <v>0</v>
      </c>
      <c r="T25" s="254">
        <f>-SUMIF('Off-Balance Sheet'!$J$8:$J$174,$C25,'Off-Balance Sheet'!AW$8:AW$174)</f>
        <v>0</v>
      </c>
      <c r="U25" s="254">
        <f>-SUMIF('Off-Balance Sheet'!$J$8:$J$174,$C25,'Off-Balance Sheet'!AX$8:AX$174)</f>
        <v>0</v>
      </c>
      <c r="V25" s="254">
        <f>-SUMIF('Off-Balance Sheet'!$J$8:$J$174,$C25,'Off-Balance Sheet'!AY$8:AY$174)</f>
        <v>0</v>
      </c>
      <c r="W25" s="254">
        <f>-SUMIF('Off-Balance Sheet'!$J$8:$J$174,$C25,'Off-Balance Sheet'!AZ$8:AZ$174)</f>
        <v>0</v>
      </c>
      <c r="X25" s="254">
        <f>-SUMIF('Off-Balance Sheet'!$J$8:$J$174,$C25,'Off-Balance Sheet'!BA$8:BA$174)</f>
        <v>0</v>
      </c>
      <c r="Y25" s="254">
        <f>-SUMIF('Off-Balance Sheet'!$J$8:$J$174,$C25,'Off-Balance Sheet'!BB$8:BB$174)</f>
        <v>0</v>
      </c>
      <c r="Z25" s="254">
        <f>-SUMIF('Off-Balance Sheet'!$J$8:$J$174,$C25,'Off-Balance Sheet'!BC$8:BC$174)</f>
        <v>0</v>
      </c>
      <c r="AA25" s="254">
        <f>-SUMIF('Off-Balance Sheet'!$J$8:$J$174,$C25,'Off-Balance Sheet'!BD$8:BD$174)</f>
        <v>0</v>
      </c>
      <c r="AB25" s="254">
        <f>-SUMIF('Off-Balance Sheet'!$J$8:$J$174,$C25,'Off-Balance Sheet'!BE$8:BE$174)</f>
        <v>0</v>
      </c>
      <c r="AC25" s="254">
        <f>-SUMIF('Off-Balance Sheet'!$J$8:$J$174,$C25,'Off-Balance Sheet'!BF$8:BF$174)</f>
        <v>0</v>
      </c>
      <c r="AD25" s="254">
        <f>-SUMIF('Off-Balance Sheet'!$J$8:$J$174,$C25,'Off-Balance Sheet'!BG$8:BG$174)</f>
        <v>0</v>
      </c>
      <c r="AE25" s="254">
        <f>-SUMIF('Off-Balance Sheet'!$J$8:$J$174,$C25,'Off-Balance Sheet'!BH$8:BH$174)</f>
        <v>0</v>
      </c>
      <c r="AF25" s="254">
        <f>-SUMIF('Off-Balance Sheet'!$J$8:$J$174,$C25,'Off-Balance Sheet'!BI$8:BI$174)</f>
        <v>0</v>
      </c>
      <c r="AG25" s="254">
        <f>-SUMIF('Off-Balance Sheet'!$J$8:$J$174,$C25,'Off-Balance Sheet'!BJ$8:BJ$174)</f>
        <v>0</v>
      </c>
      <c r="AH25" s="254">
        <f>-SUMIF('Off-Balance Sheet'!$J$8:$J$174,$C25,'Off-Balance Sheet'!BK$8:BK$174)</f>
        <v>0</v>
      </c>
      <c r="AI25" s="254">
        <f>-SUMIF('Off-Balance Sheet'!$J$8:$J$174,$C25,'Off-Balance Sheet'!BL$8:BL$174)</f>
        <v>0</v>
      </c>
      <c r="AJ25" s="254">
        <f>-SUMIF('Off-Balance Sheet'!$J$8:$J$174,$C25,'Off-Balance Sheet'!BM$8:BM$174)</f>
        <v>0</v>
      </c>
      <c r="AK25" s="254">
        <f>-SUMIF('Off-Balance Sheet'!$J$8:$J$174,$C25,'Off-Balance Sheet'!BN$8:BN$174)</f>
        <v>0</v>
      </c>
      <c r="AL25" s="254">
        <f>-SUMIF('Off-Balance Sheet'!$J$8:$J$174,$C25,'Off-Balance Sheet'!BO$8:BO$174)</f>
        <v>0</v>
      </c>
      <c r="AM25" s="254">
        <f>-SUMIF('Off-Balance Sheet'!$J$8:$J$174,$C25,'Off-Balance Sheet'!BP$8:BP$174)</f>
        <v>0</v>
      </c>
      <c r="AN25" s="254">
        <f>-SUMIF('Off-Balance Sheet'!$J$8:$J$174,$C25,'Off-Balance Sheet'!BQ$8:BQ$174)</f>
        <v>0</v>
      </c>
      <c r="AO25" s="254">
        <f>-SUMIF('Off-Balance Sheet'!$J$8:$J$174,$C25,'Off-Balance Sheet'!BR$8:BR$174)</f>
        <v>0</v>
      </c>
      <c r="AP25" s="254">
        <f>-SUMIF('Off-Balance Sheet'!$J$8:$J$174,$C25,'Off-Balance Sheet'!BS$8:BS$174)</f>
        <v>0</v>
      </c>
    </row>
    <row r="26" spans="1:256" x14ac:dyDescent="0.2">
      <c r="C26" s="220" t="s">
        <v>166</v>
      </c>
      <c r="F26" s="254">
        <f>-SUMIF('Off-Balance Sheet'!$J$8:$J$174,$C26,'Off-Balance Sheet'!AI$8:AI$174)</f>
        <v>-2.6641310000000002</v>
      </c>
      <c r="G26" s="254">
        <f>-SUMIF('Off-Balance Sheet'!$J$8:$J$174,$C26,'Off-Balance Sheet'!AJ$8:AJ$174)</f>
        <v>-2.7128939999999999</v>
      </c>
      <c r="H26" s="254">
        <f>-SUMIF('Off-Balance Sheet'!$J$8:$J$174,$C26,'Off-Balance Sheet'!AK$8:AK$174)</f>
        <v>-2.762553</v>
      </c>
      <c r="I26" s="254">
        <f>-SUMIF('Off-Balance Sheet'!$J$8:$J$174,$C26,'Off-Balance Sheet'!AL$8:AL$174)</f>
        <v>-2.7828600000000003</v>
      </c>
      <c r="J26" s="254">
        <f>-SUMIF('Off-Balance Sheet'!$J$8:$J$174,$C26,'Off-Balance Sheet'!AM$8:AM$174)</f>
        <v>-2.8650029999999997</v>
      </c>
      <c r="K26" s="254">
        <f>-SUMIF('Off-Balance Sheet'!$J$8:$J$174,$C26,'Off-Balance Sheet'!AN$8:AN$174)</f>
        <v>-2.9184079999999999</v>
      </c>
      <c r="L26" s="254">
        <f>-SUMIF('Off-Balance Sheet'!$J$8:$J$174,$C26,'Off-Balance Sheet'!AO$8:AO$174)</f>
        <v>-2.97281</v>
      </c>
      <c r="M26" s="254">
        <f>-SUMIF('Off-Balance Sheet'!$J$8:$J$174,$C26,'Off-Balance Sheet'!AP$8:AP$174)</f>
        <v>-2.9978560000000001</v>
      </c>
      <c r="N26" s="254">
        <f>-SUMIF('Off-Balance Sheet'!$J$8:$J$174,$C26,'Off-Balance Sheet'!AQ$8:AQ$174)</f>
        <v>-3.0841139999999996</v>
      </c>
      <c r="O26" s="254">
        <f>-SUMIF('Off-Balance Sheet'!$J$8:$J$174,$C26,'Off-Balance Sheet'!AR$8:AR$174)</f>
        <v>-3.1416119999999998</v>
      </c>
      <c r="P26" s="254">
        <f>-SUMIF('Off-Balance Sheet'!$J$8:$J$174,$C26,'Off-Balance Sheet'!AS$8:AS$174)</f>
        <v>-3.200183</v>
      </c>
      <c r="Q26" s="254">
        <f>-SUMIF('Off-Balance Sheet'!$J$8:$J$174,$C26,'Off-Balance Sheet'!AT$8:AT$174)</f>
        <v>-3.229476</v>
      </c>
      <c r="R26" s="254">
        <f>-SUMIF('Off-Balance Sheet'!$J$8:$J$174,$C26,'Off-Balance Sheet'!AU$8:AU$174)</f>
        <v>-3.3200610000000004</v>
      </c>
      <c r="S26" s="254">
        <f>-SUMIF('Off-Balance Sheet'!$J$8:$J$174,$C26,'Off-Balance Sheet'!AV$8:AV$174)</f>
        <v>-3.3819660000000002</v>
      </c>
      <c r="T26" s="254">
        <f>-SUMIF('Off-Balance Sheet'!$J$8:$J$174,$C26,'Off-Balance Sheet'!AW$8:AW$174)</f>
        <v>-3.4450270000000001</v>
      </c>
      <c r="U26" s="254">
        <f>-SUMIF('Off-Balance Sheet'!$J$8:$J$174,$C26,'Off-Balance Sheet'!AX$8:AX$174)</f>
        <v>-3.67232</v>
      </c>
      <c r="V26" s="254">
        <f>-SUMIF('Off-Balance Sheet'!$J$8:$J$174,$C26,'Off-Balance Sheet'!AY$8:AY$174)</f>
        <v>-3.5761369999999997</v>
      </c>
      <c r="W26" s="254">
        <f>-SUMIF('Off-Balance Sheet'!$J$8:$J$174,$C26,'Off-Balance Sheet'!AZ$8:AZ$174)</f>
        <v>-3.5552719000000002</v>
      </c>
      <c r="X26" s="254">
        <f>-SUMIF('Off-Balance Sheet'!$J$8:$J$174,$C26,'Off-Balance Sheet'!BA$8:BA$174)</f>
        <v>-3.708685</v>
      </c>
      <c r="Y26" s="254">
        <f>-SUMIF('Off-Balance Sheet'!$J$8:$J$174,$C26,'Off-Balance Sheet'!BB$8:BB$174)</f>
        <v>-3.7474780000000001</v>
      </c>
      <c r="Z26" s="254">
        <f>-SUMIF('Off-Balance Sheet'!$J$8:$J$174,$C26,'Off-Balance Sheet'!BC$8:BC$174)</f>
        <v>-3.8477399999999999</v>
      </c>
      <c r="AA26" s="254">
        <f>-SUMIF('Off-Balance Sheet'!$J$8:$J$174,$C26,'Off-Balance Sheet'!BD$8:BD$174)</f>
        <v>-2.604949</v>
      </c>
      <c r="AB26" s="254">
        <f>-SUMIF('Off-Balance Sheet'!$J$8:$J$174,$C26,'Off-Balance Sheet'!BE$8:BE$174)</f>
        <v>0</v>
      </c>
      <c r="AC26" s="254">
        <f>-SUMIF('Off-Balance Sheet'!$J$8:$J$174,$C26,'Off-Balance Sheet'!BF$8:BF$174)</f>
        <v>0</v>
      </c>
      <c r="AD26" s="254">
        <f>-SUMIF('Off-Balance Sheet'!$J$8:$J$174,$C26,'Off-Balance Sheet'!BG$8:BG$174)</f>
        <v>0</v>
      </c>
      <c r="AE26" s="254">
        <f>-SUMIF('Off-Balance Sheet'!$J$8:$J$174,$C26,'Off-Balance Sheet'!BH$8:BH$174)</f>
        <v>0</v>
      </c>
      <c r="AF26" s="254">
        <f>-SUMIF('Off-Balance Sheet'!$J$8:$J$174,$C26,'Off-Balance Sheet'!BI$8:BI$174)</f>
        <v>0</v>
      </c>
      <c r="AG26" s="254">
        <f>-SUMIF('Off-Balance Sheet'!$J$8:$J$174,$C26,'Off-Balance Sheet'!BJ$8:BJ$174)</f>
        <v>0</v>
      </c>
      <c r="AH26" s="254">
        <f>-SUMIF('Off-Balance Sheet'!$J$8:$J$174,$C26,'Off-Balance Sheet'!BK$8:BK$174)</f>
        <v>0</v>
      </c>
      <c r="AI26" s="254">
        <f>-SUMIF('Off-Balance Sheet'!$J$8:$J$174,$C26,'Off-Balance Sheet'!BL$8:BL$174)</f>
        <v>0</v>
      </c>
      <c r="AJ26" s="254">
        <f>-SUMIF('Off-Balance Sheet'!$J$8:$J$174,$C26,'Off-Balance Sheet'!BM$8:BM$174)</f>
        <v>0</v>
      </c>
      <c r="AK26" s="254">
        <f>-SUMIF('Off-Balance Sheet'!$J$8:$J$174,$C26,'Off-Balance Sheet'!BN$8:BN$174)</f>
        <v>0</v>
      </c>
      <c r="AL26" s="254">
        <f>-SUMIF('Off-Balance Sheet'!$J$8:$J$174,$C26,'Off-Balance Sheet'!BO$8:BO$174)</f>
        <v>0</v>
      </c>
      <c r="AM26" s="254">
        <f>-SUMIF('Off-Balance Sheet'!$J$8:$J$174,$C26,'Off-Balance Sheet'!BP$8:BP$174)</f>
        <v>0</v>
      </c>
      <c r="AN26" s="254">
        <f>-SUMIF('Off-Balance Sheet'!$J$8:$J$174,$C26,'Off-Balance Sheet'!BQ$8:BQ$174)</f>
        <v>0</v>
      </c>
      <c r="AO26" s="254">
        <f>-SUMIF('Off-Balance Sheet'!$J$8:$J$174,$C26,'Off-Balance Sheet'!BR$8:BR$174)</f>
        <v>0</v>
      </c>
      <c r="AP26" s="254">
        <f>-SUMIF('Off-Balance Sheet'!$J$8:$J$174,$C26,'Off-Balance Sheet'!BS$8:BS$174)</f>
        <v>0</v>
      </c>
    </row>
    <row r="27" spans="1:256" x14ac:dyDescent="0.2">
      <c r="C27" s="220" t="s">
        <v>169</v>
      </c>
      <c r="F27" s="254">
        <f>-SUMIF('Off-Balance Sheet'!$J$8:$J$174,$C27,'Off-Balance Sheet'!AI$8:AI$174)</f>
        <v>-0.70451699999999995</v>
      </c>
      <c r="G27" s="254">
        <f>-SUMIF('Off-Balance Sheet'!$J$8:$J$174,$C27,'Off-Balance Sheet'!AJ$8:AJ$174)</f>
        <v>-0.86020000000000008</v>
      </c>
      <c r="H27" s="254">
        <f>-SUMIF('Off-Balance Sheet'!$J$8:$J$174,$C27,'Off-Balance Sheet'!AK$8:AK$174)</f>
        <v>-1.172604</v>
      </c>
      <c r="I27" s="254">
        <f>-SUMIF('Off-Balance Sheet'!$J$8:$J$174,$C27,'Off-Balance Sheet'!AL$8:AL$174)</f>
        <v>-1.8416090000000001</v>
      </c>
      <c r="J27" s="254">
        <f>-SUMIF('Off-Balance Sheet'!$J$8:$J$174,$C27,'Off-Balance Sheet'!AM$8:AM$174)</f>
        <v>-1.409246</v>
      </c>
      <c r="K27" s="254">
        <f>-SUMIF('Off-Balance Sheet'!$J$8:$J$174,$C27,'Off-Balance Sheet'!AN$8:AN$174)</f>
        <v>-1.6007</v>
      </c>
      <c r="L27" s="254">
        <f>-SUMIF('Off-Balance Sheet'!$J$8:$J$174,$C27,'Off-Balance Sheet'!AO$8:AO$174)</f>
        <v>-2.6827160000000001</v>
      </c>
      <c r="M27" s="254">
        <f>-SUMIF('Off-Balance Sheet'!$J$8:$J$174,$C27,'Off-Balance Sheet'!AP$8:AP$174)</f>
        <v>-2.1873319999999996</v>
      </c>
      <c r="N27" s="254">
        <f>-SUMIF('Off-Balance Sheet'!$J$8:$J$174,$C27,'Off-Balance Sheet'!AQ$8:AQ$174)</f>
        <v>-2.2208550000000002</v>
      </c>
      <c r="O27" s="254">
        <f>-SUMIF('Off-Balance Sheet'!$J$8:$J$174,$C27,'Off-Balance Sheet'!AR$8:AR$174)</f>
        <v>-2.525156</v>
      </c>
      <c r="P27" s="254">
        <f>-SUMIF('Off-Balance Sheet'!$J$8:$J$174,$C27,'Off-Balance Sheet'!AS$8:AS$174)</f>
        <v>-4.1315179999999998</v>
      </c>
      <c r="Q27" s="254">
        <f>-SUMIF('Off-Balance Sheet'!$J$8:$J$174,$C27,'Off-Balance Sheet'!AT$8:AT$174)</f>
        <v>-3.3089979999999999</v>
      </c>
      <c r="R27" s="254">
        <f>-SUMIF('Off-Balance Sheet'!$J$8:$J$174,$C27,'Off-Balance Sheet'!AU$8:AU$174)</f>
        <v>-3.3597119999999996</v>
      </c>
      <c r="S27" s="254">
        <f>-SUMIF('Off-Balance Sheet'!$J$8:$J$174,$C27,'Off-Balance Sheet'!AV$8:AV$174)</f>
        <v>-3.4557959999999999</v>
      </c>
      <c r="T27" s="254">
        <f>-SUMIF('Off-Balance Sheet'!$J$8:$J$174,$C27,'Off-Balance Sheet'!AW$8:AW$174)</f>
        <v>-5.7515999999999998</v>
      </c>
      <c r="U27" s="254">
        <f>-SUMIF('Off-Balance Sheet'!$J$8:$J$174,$C27,'Off-Balance Sheet'!AX$8:AX$174)</f>
        <v>-3.9837469999999997</v>
      </c>
      <c r="V27" s="254">
        <f>-SUMIF('Off-Balance Sheet'!$J$8:$J$174,$C27,'Off-Balance Sheet'!AY$8:AY$174)</f>
        <v>-4.0448009999999996</v>
      </c>
      <c r="W27" s="254">
        <f>-SUMIF('Off-Balance Sheet'!$J$8:$J$174,$C27,'Off-Balance Sheet'!AZ$8:AZ$174)</f>
        <v>-3.3018830000000001</v>
      </c>
      <c r="X27" s="254">
        <f>-SUMIF('Off-Balance Sheet'!$J$8:$J$174,$C27,'Off-Balance Sheet'!BA$8:BA$174)</f>
        <v>-1.4405160000000001</v>
      </c>
      <c r="Y27" s="254">
        <f>-SUMIF('Off-Balance Sheet'!$J$8:$J$174,$C27,'Off-Balance Sheet'!BB$8:BB$174)</f>
        <v>0</v>
      </c>
      <c r="Z27" s="254">
        <f>-SUMIF('Off-Balance Sheet'!$J$8:$J$174,$C27,'Off-Balance Sheet'!BC$8:BC$174)</f>
        <v>0</v>
      </c>
      <c r="AA27" s="254">
        <f>-SUMIF('Off-Balance Sheet'!$J$8:$J$174,$C27,'Off-Balance Sheet'!BD$8:BD$174)</f>
        <v>0</v>
      </c>
      <c r="AB27" s="254">
        <f>-SUMIF('Off-Balance Sheet'!$J$8:$J$174,$C27,'Off-Balance Sheet'!BE$8:BE$174)</f>
        <v>0</v>
      </c>
      <c r="AC27" s="254">
        <f>-SUMIF('Off-Balance Sheet'!$J$8:$J$174,$C27,'Off-Balance Sheet'!BF$8:BF$174)</f>
        <v>0</v>
      </c>
      <c r="AD27" s="254">
        <f>-SUMIF('Off-Balance Sheet'!$J$8:$J$174,$C27,'Off-Balance Sheet'!BG$8:BG$174)</f>
        <v>0</v>
      </c>
      <c r="AE27" s="254">
        <f>-SUMIF('Off-Balance Sheet'!$J$8:$J$174,$C27,'Off-Balance Sheet'!BH$8:BH$174)</f>
        <v>0</v>
      </c>
      <c r="AF27" s="254">
        <f>-SUMIF('Off-Balance Sheet'!$J$8:$J$174,$C27,'Off-Balance Sheet'!BI$8:BI$174)</f>
        <v>0</v>
      </c>
      <c r="AG27" s="254">
        <f>-SUMIF('Off-Balance Sheet'!$J$8:$J$174,$C27,'Off-Balance Sheet'!BJ$8:BJ$174)</f>
        <v>0</v>
      </c>
      <c r="AH27" s="254">
        <f>-SUMIF('Off-Balance Sheet'!$J$8:$J$174,$C27,'Off-Balance Sheet'!BK$8:BK$174)</f>
        <v>0</v>
      </c>
      <c r="AI27" s="254">
        <f>-SUMIF('Off-Balance Sheet'!$J$8:$J$174,$C27,'Off-Balance Sheet'!BL$8:BL$174)</f>
        <v>0</v>
      </c>
      <c r="AJ27" s="254">
        <f>-SUMIF('Off-Balance Sheet'!$J$8:$J$174,$C27,'Off-Balance Sheet'!BM$8:BM$174)</f>
        <v>0</v>
      </c>
      <c r="AK27" s="254">
        <f>-SUMIF('Off-Balance Sheet'!$J$8:$J$174,$C27,'Off-Balance Sheet'!BN$8:BN$174)</f>
        <v>0</v>
      </c>
      <c r="AL27" s="254">
        <f>-SUMIF('Off-Balance Sheet'!$J$8:$J$174,$C27,'Off-Balance Sheet'!BO$8:BO$174)</f>
        <v>0</v>
      </c>
      <c r="AM27" s="254">
        <f>-SUMIF('Off-Balance Sheet'!$J$8:$J$174,$C27,'Off-Balance Sheet'!BP$8:BP$174)</f>
        <v>0</v>
      </c>
      <c r="AN27" s="254">
        <f>-SUMIF('Off-Balance Sheet'!$J$8:$J$174,$C27,'Off-Balance Sheet'!BQ$8:BQ$174)</f>
        <v>0</v>
      </c>
      <c r="AO27" s="254">
        <f>-SUMIF('Off-Balance Sheet'!$J$8:$J$174,$C27,'Off-Balance Sheet'!BR$8:BR$174)</f>
        <v>0</v>
      </c>
      <c r="AP27" s="254">
        <f>-SUMIF('Off-Balance Sheet'!$J$8:$J$174,$C27,'Off-Balance Sheet'!BS$8:BS$174)</f>
        <v>0</v>
      </c>
    </row>
    <row r="28" spans="1:256" s="212" customFormat="1" ht="13.5" thickBot="1" x14ac:dyDescent="0.25">
      <c r="A28" s="256"/>
      <c r="B28" s="256"/>
      <c r="C28" s="256"/>
      <c r="D28" s="256"/>
      <c r="E28" s="256"/>
      <c r="F28" s="257">
        <f ca="1">SUM(F21:F27)</f>
        <v>-25.251030255416481</v>
      </c>
      <c r="G28" s="257">
        <f t="shared" ref="G28:BR28" si="4">SUM(G21:G27)</f>
        <v>-33.645079038204941</v>
      </c>
      <c r="H28" s="257">
        <f t="shared" si="4"/>
        <v>-26.538936472628013</v>
      </c>
      <c r="I28" s="257">
        <f t="shared" si="4"/>
        <v>-26.506851255416478</v>
      </c>
      <c r="J28" s="257">
        <f t="shared" si="4"/>
        <v>-26.156631255416482</v>
      </c>
      <c r="K28" s="257">
        <f t="shared" si="4"/>
        <v>-35.312490255416485</v>
      </c>
      <c r="L28" s="257">
        <f t="shared" si="4"/>
        <v>-27.537908255416479</v>
      </c>
      <c r="M28" s="257">
        <f t="shared" si="4"/>
        <v>-27.067570255416477</v>
      </c>
      <c r="N28" s="257">
        <f t="shared" si="4"/>
        <v>-27.18735125541648</v>
      </c>
      <c r="O28" s="257">
        <f t="shared" si="4"/>
        <v>-57.958370255416483</v>
      </c>
      <c r="P28" s="257">
        <f t="shared" si="4"/>
        <v>-29.454548994486988</v>
      </c>
      <c r="Q28" s="257">
        <f t="shared" si="4"/>
        <v>-28.661321994486986</v>
      </c>
      <c r="R28" s="257">
        <f t="shared" si="4"/>
        <v>-28.562155255416478</v>
      </c>
      <c r="S28" s="257">
        <f t="shared" si="4"/>
        <v>-37.390678516345965</v>
      </c>
      <c r="T28" s="257">
        <f t="shared" si="4"/>
        <v>-31.319474994486988</v>
      </c>
      <c r="U28" s="257">
        <f t="shared" si="4"/>
        <v>-29.778914994486989</v>
      </c>
      <c r="V28" s="257">
        <f t="shared" si="4"/>
        <v>-29.50332025541648</v>
      </c>
      <c r="W28" s="257">
        <f t="shared" si="4"/>
        <v>-37.410071416345971</v>
      </c>
      <c r="X28" s="257">
        <f t="shared" si="4"/>
        <v>-27.272048994486987</v>
      </c>
      <c r="Y28" s="257">
        <f t="shared" si="4"/>
        <v>-3.7474780000000001</v>
      </c>
      <c r="Z28" s="257">
        <f t="shared" si="4"/>
        <v>-3.8477399999999999</v>
      </c>
      <c r="AA28" s="257">
        <f t="shared" si="4"/>
        <v>-11.515948999999999</v>
      </c>
      <c r="AB28" s="257">
        <f t="shared" si="4"/>
        <v>0</v>
      </c>
      <c r="AC28" s="257">
        <f t="shared" si="4"/>
        <v>0</v>
      </c>
      <c r="AD28" s="257">
        <f t="shared" si="4"/>
        <v>0</v>
      </c>
      <c r="AE28" s="257">
        <f t="shared" si="4"/>
        <v>-8.9109999999999996</v>
      </c>
      <c r="AF28" s="257">
        <f t="shared" si="4"/>
        <v>0</v>
      </c>
      <c r="AG28" s="257">
        <f t="shared" si="4"/>
        <v>0</v>
      </c>
      <c r="AH28" s="257">
        <f t="shared" si="4"/>
        <v>0</v>
      </c>
      <c r="AI28" s="257">
        <f t="shared" si="4"/>
        <v>-8.9109999999999996</v>
      </c>
      <c r="AJ28" s="257">
        <f t="shared" si="4"/>
        <v>0</v>
      </c>
      <c r="AK28" s="257">
        <f t="shared" si="4"/>
        <v>0</v>
      </c>
      <c r="AL28" s="257">
        <f t="shared" si="4"/>
        <v>0</v>
      </c>
      <c r="AM28" s="257">
        <f t="shared" si="4"/>
        <v>-8.9109999999999996</v>
      </c>
      <c r="AN28" s="257">
        <f t="shared" si="4"/>
        <v>0</v>
      </c>
      <c r="AO28" s="257">
        <f t="shared" si="4"/>
        <v>0</v>
      </c>
      <c r="AP28" s="257">
        <f t="shared" si="4"/>
        <v>0</v>
      </c>
      <c r="AQ28" s="257">
        <f t="shared" si="4"/>
        <v>-8.9109999999999996</v>
      </c>
      <c r="AR28" s="257">
        <f t="shared" si="4"/>
        <v>0</v>
      </c>
      <c r="AS28" s="257">
        <f t="shared" si="4"/>
        <v>0</v>
      </c>
      <c r="AT28" s="257">
        <f t="shared" si="4"/>
        <v>0</v>
      </c>
      <c r="AU28" s="257">
        <f t="shared" si="4"/>
        <v>-8.9109999999999996</v>
      </c>
      <c r="AV28" s="257">
        <f t="shared" si="4"/>
        <v>0</v>
      </c>
      <c r="AW28" s="257">
        <f t="shared" si="4"/>
        <v>0</v>
      </c>
      <c r="AX28" s="257">
        <f t="shared" si="4"/>
        <v>0</v>
      </c>
      <c r="AY28" s="257">
        <f t="shared" si="4"/>
        <v>-8.9109999999999996</v>
      </c>
      <c r="AZ28" s="257">
        <f t="shared" si="4"/>
        <v>0</v>
      </c>
      <c r="BA28" s="257">
        <f t="shared" si="4"/>
        <v>0</v>
      </c>
      <c r="BB28" s="257">
        <f t="shared" si="4"/>
        <v>0</v>
      </c>
      <c r="BC28" s="257">
        <f t="shared" si="4"/>
        <v>0</v>
      </c>
      <c r="BD28" s="257">
        <f t="shared" si="4"/>
        <v>0</v>
      </c>
      <c r="BE28" s="257">
        <f t="shared" si="4"/>
        <v>0</v>
      </c>
      <c r="BF28" s="257">
        <f t="shared" si="4"/>
        <v>0</v>
      </c>
      <c r="BG28" s="257">
        <f t="shared" si="4"/>
        <v>0</v>
      </c>
      <c r="BH28" s="257">
        <f t="shared" si="4"/>
        <v>0</v>
      </c>
      <c r="BI28" s="257">
        <f t="shared" si="4"/>
        <v>0</v>
      </c>
      <c r="BJ28" s="257">
        <f t="shared" si="4"/>
        <v>0</v>
      </c>
      <c r="BK28" s="257">
        <f t="shared" si="4"/>
        <v>0</v>
      </c>
      <c r="BL28" s="257">
        <f t="shared" si="4"/>
        <v>0</v>
      </c>
      <c r="BM28" s="257">
        <f t="shared" si="4"/>
        <v>0</v>
      </c>
      <c r="BN28" s="257">
        <f t="shared" si="4"/>
        <v>0</v>
      </c>
      <c r="BO28" s="257">
        <f t="shared" si="4"/>
        <v>0</v>
      </c>
      <c r="BP28" s="257">
        <f t="shared" si="4"/>
        <v>0</v>
      </c>
      <c r="BQ28" s="257">
        <f t="shared" si="4"/>
        <v>0</v>
      </c>
      <c r="BR28" s="257">
        <f t="shared" si="4"/>
        <v>0</v>
      </c>
      <c r="BS28" s="257">
        <f t="shared" ref="BS28:DN28" si="5">SUM(BS21:BS27)</f>
        <v>0</v>
      </c>
      <c r="BT28" s="257">
        <f t="shared" si="5"/>
        <v>0</v>
      </c>
      <c r="BU28" s="257">
        <f t="shared" si="5"/>
        <v>0</v>
      </c>
      <c r="BV28" s="257">
        <f t="shared" si="5"/>
        <v>0</v>
      </c>
      <c r="BW28" s="257">
        <f t="shared" si="5"/>
        <v>0</v>
      </c>
      <c r="BX28" s="257">
        <f t="shared" si="5"/>
        <v>0</v>
      </c>
      <c r="BY28" s="257">
        <f t="shared" si="5"/>
        <v>0</v>
      </c>
      <c r="BZ28" s="257">
        <f t="shared" si="5"/>
        <v>0</v>
      </c>
      <c r="CA28" s="257">
        <f t="shared" si="5"/>
        <v>0</v>
      </c>
      <c r="CB28" s="257">
        <f t="shared" si="5"/>
        <v>0</v>
      </c>
      <c r="CC28" s="257">
        <f t="shared" si="5"/>
        <v>0</v>
      </c>
      <c r="CD28" s="257">
        <f t="shared" si="5"/>
        <v>0</v>
      </c>
      <c r="CE28" s="257">
        <f t="shared" si="5"/>
        <v>0</v>
      </c>
      <c r="CF28" s="257">
        <f t="shared" si="5"/>
        <v>0</v>
      </c>
      <c r="CG28" s="257">
        <f t="shared" si="5"/>
        <v>0</v>
      </c>
      <c r="CH28" s="257">
        <f t="shared" si="5"/>
        <v>0</v>
      </c>
      <c r="CI28" s="257">
        <f t="shared" si="5"/>
        <v>0</v>
      </c>
      <c r="CJ28" s="257">
        <f t="shared" si="5"/>
        <v>0</v>
      </c>
      <c r="CK28" s="257">
        <f t="shared" si="5"/>
        <v>0</v>
      </c>
      <c r="CL28" s="257">
        <f t="shared" si="5"/>
        <v>0</v>
      </c>
      <c r="CM28" s="257">
        <f t="shared" si="5"/>
        <v>0</v>
      </c>
      <c r="CN28" s="257">
        <f t="shared" si="5"/>
        <v>0</v>
      </c>
      <c r="CO28" s="257">
        <f t="shared" si="5"/>
        <v>0</v>
      </c>
      <c r="CP28" s="257">
        <f t="shared" si="5"/>
        <v>0</v>
      </c>
      <c r="CQ28" s="257">
        <f t="shared" si="5"/>
        <v>0</v>
      </c>
      <c r="CR28" s="257">
        <f t="shared" si="5"/>
        <v>0</v>
      </c>
      <c r="CS28" s="257">
        <f t="shared" si="5"/>
        <v>0</v>
      </c>
      <c r="CT28" s="257">
        <f t="shared" si="5"/>
        <v>0</v>
      </c>
      <c r="CU28" s="257">
        <f t="shared" si="5"/>
        <v>0</v>
      </c>
      <c r="CV28" s="257">
        <f t="shared" si="5"/>
        <v>0</v>
      </c>
      <c r="CW28" s="257">
        <f t="shared" si="5"/>
        <v>0</v>
      </c>
      <c r="CX28" s="257">
        <f t="shared" si="5"/>
        <v>0</v>
      </c>
      <c r="CY28" s="257">
        <f t="shared" si="5"/>
        <v>0</v>
      </c>
      <c r="CZ28" s="257">
        <f t="shared" si="5"/>
        <v>0</v>
      </c>
      <c r="DA28" s="257">
        <f t="shared" si="5"/>
        <v>0</v>
      </c>
      <c r="DB28" s="257">
        <f t="shared" si="5"/>
        <v>0</v>
      </c>
      <c r="DC28" s="257">
        <f t="shared" si="5"/>
        <v>0</v>
      </c>
      <c r="DD28" s="257">
        <f t="shared" si="5"/>
        <v>0</v>
      </c>
      <c r="DE28" s="257">
        <f t="shared" si="5"/>
        <v>0</v>
      </c>
      <c r="DF28" s="257">
        <f t="shared" si="5"/>
        <v>0</v>
      </c>
      <c r="DG28" s="257">
        <f t="shared" si="5"/>
        <v>0</v>
      </c>
      <c r="DH28" s="257">
        <f t="shared" si="5"/>
        <v>0</v>
      </c>
      <c r="DI28" s="257">
        <f t="shared" si="5"/>
        <v>0</v>
      </c>
      <c r="DJ28" s="257">
        <f t="shared" si="5"/>
        <v>0</v>
      </c>
      <c r="DK28" s="257">
        <f t="shared" si="5"/>
        <v>0</v>
      </c>
      <c r="DL28" s="257">
        <f t="shared" si="5"/>
        <v>0</v>
      </c>
      <c r="DM28" s="257">
        <f t="shared" si="5"/>
        <v>0</v>
      </c>
      <c r="DN28" s="257">
        <f t="shared" si="5"/>
        <v>0</v>
      </c>
      <c r="DO28" s="256"/>
      <c r="DP28" s="256"/>
      <c r="DQ28" s="256"/>
      <c r="DR28" s="256"/>
      <c r="DS28" s="256"/>
      <c r="DT28" s="256"/>
      <c r="DU28" s="256"/>
      <c r="DV28" s="256"/>
      <c r="DW28" s="256"/>
      <c r="DX28" s="256"/>
      <c r="DY28" s="256"/>
      <c r="DZ28" s="256"/>
      <c r="EA28" s="256"/>
      <c r="EB28" s="256"/>
      <c r="EC28" s="256"/>
      <c r="ED28" s="256"/>
      <c r="EE28" s="256"/>
      <c r="EF28" s="256"/>
      <c r="EG28" s="256"/>
      <c r="EH28" s="256"/>
      <c r="EI28" s="256"/>
      <c r="EJ28" s="256"/>
      <c r="EK28" s="256"/>
      <c r="EL28" s="256"/>
      <c r="EM28" s="256"/>
      <c r="EN28" s="256"/>
      <c r="EO28" s="256"/>
      <c r="EP28" s="256"/>
      <c r="EQ28" s="256"/>
      <c r="ER28" s="256"/>
      <c r="ES28" s="256"/>
      <c r="ET28" s="256"/>
      <c r="EU28" s="256"/>
      <c r="EV28" s="256"/>
    </row>
    <row r="29" spans="1:256" ht="13.5" thickTop="1" x14ac:dyDescent="0.2"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254"/>
      <c r="W29" s="254"/>
      <c r="X29" s="254"/>
      <c r="Y29" s="254"/>
      <c r="Z29" s="254"/>
      <c r="AA29" s="254"/>
      <c r="AB29" s="254"/>
      <c r="AC29" s="254"/>
      <c r="AD29" s="254"/>
      <c r="AE29" s="254"/>
      <c r="AF29" s="254"/>
      <c r="AG29" s="254"/>
      <c r="AH29" s="254"/>
      <c r="AI29" s="254"/>
      <c r="AJ29" s="254"/>
      <c r="AK29" s="254"/>
      <c r="AL29" s="254"/>
      <c r="AM29" s="254"/>
      <c r="AN29" s="254"/>
      <c r="AO29" s="254"/>
      <c r="AP29" s="254"/>
      <c r="AQ29" s="254"/>
      <c r="AR29" s="254"/>
      <c r="AS29" s="254"/>
      <c r="AT29" s="254"/>
      <c r="AU29" s="254"/>
      <c r="AV29" s="254"/>
      <c r="AW29" s="254"/>
      <c r="AX29" s="254"/>
      <c r="AY29" s="254"/>
      <c r="AZ29" s="254"/>
      <c r="BA29" s="254"/>
      <c r="BB29" s="254"/>
      <c r="BC29" s="254"/>
      <c r="BD29" s="254"/>
      <c r="BE29" s="254"/>
      <c r="BF29" s="254"/>
      <c r="BG29" s="254"/>
      <c r="BH29" s="254"/>
      <c r="BI29" s="254"/>
      <c r="BJ29" s="254"/>
      <c r="BK29" s="254"/>
      <c r="BL29" s="254"/>
      <c r="BM29" s="254"/>
      <c r="BN29" s="254"/>
      <c r="BO29" s="254"/>
      <c r="BP29" s="254"/>
      <c r="BQ29" s="254"/>
      <c r="BR29" s="254"/>
      <c r="BS29" s="254"/>
      <c r="BT29" s="254"/>
      <c r="BU29" s="254"/>
      <c r="BV29" s="254"/>
      <c r="BW29" s="254"/>
      <c r="BX29" s="254"/>
      <c r="BY29" s="254"/>
      <c r="BZ29" s="254"/>
      <c r="CA29" s="254"/>
      <c r="CB29" s="254"/>
      <c r="CC29" s="254"/>
      <c r="CD29" s="254"/>
      <c r="CE29" s="254"/>
      <c r="CF29" s="254"/>
      <c r="CG29" s="254"/>
      <c r="CH29" s="254"/>
      <c r="CI29" s="254"/>
      <c r="CJ29" s="254"/>
      <c r="CK29" s="254"/>
      <c r="CL29" s="254"/>
      <c r="CM29" s="254"/>
      <c r="CN29" s="254"/>
      <c r="CO29" s="254"/>
      <c r="CP29" s="254"/>
      <c r="CQ29" s="254"/>
      <c r="CR29" s="254"/>
      <c r="CS29" s="254"/>
      <c r="CT29" s="254"/>
      <c r="CU29" s="254"/>
      <c r="CV29" s="254"/>
      <c r="CW29" s="254"/>
      <c r="CX29" s="254"/>
      <c r="CY29" s="254"/>
      <c r="CZ29" s="254"/>
      <c r="DA29" s="254"/>
      <c r="DB29" s="254"/>
      <c r="DC29" s="254"/>
      <c r="DD29" s="254"/>
      <c r="DE29" s="254"/>
      <c r="DF29" s="254"/>
      <c r="DG29" s="254"/>
      <c r="DH29" s="254"/>
      <c r="DI29" s="254"/>
      <c r="DJ29" s="254"/>
      <c r="DK29" s="254"/>
      <c r="DL29" s="254"/>
      <c r="DM29" s="254"/>
      <c r="DN29" s="254"/>
      <c r="DO29" s="254"/>
      <c r="DP29" s="254"/>
      <c r="DQ29" s="254"/>
      <c r="DR29" s="254"/>
      <c r="DS29" s="254"/>
      <c r="DT29" s="254"/>
      <c r="DU29" s="254"/>
      <c r="DV29" s="254"/>
      <c r="DW29" s="254"/>
      <c r="DX29" s="254"/>
      <c r="DY29" s="254"/>
      <c r="DZ29" s="254"/>
      <c r="EA29" s="254"/>
      <c r="EB29" s="254"/>
      <c r="EC29" s="254"/>
      <c r="ED29" s="254"/>
      <c r="EE29" s="254"/>
      <c r="EF29" s="254"/>
      <c r="EG29" s="254"/>
      <c r="EH29" s="254"/>
      <c r="EI29" s="254"/>
      <c r="EJ29" s="254"/>
      <c r="EK29" s="254"/>
      <c r="EL29" s="254"/>
      <c r="EM29" s="254"/>
      <c r="EN29" s="254"/>
      <c r="EO29" s="254"/>
      <c r="EP29" s="254"/>
      <c r="EQ29" s="254"/>
      <c r="ER29" s="254"/>
      <c r="ES29" s="254"/>
      <c r="ET29" s="254"/>
      <c r="EU29" s="254"/>
      <c r="EV29" s="254"/>
      <c r="EW29" s="254"/>
      <c r="EX29" s="254"/>
      <c r="EY29" s="254"/>
      <c r="EZ29" s="254"/>
      <c r="FA29" s="254"/>
      <c r="FB29" s="254"/>
      <c r="FC29" s="254"/>
      <c r="FD29" s="254"/>
      <c r="FE29" s="254"/>
      <c r="FF29" s="254"/>
      <c r="FG29" s="254"/>
      <c r="FH29" s="254"/>
      <c r="FI29" s="254"/>
      <c r="FJ29" s="254"/>
      <c r="FK29" s="254"/>
      <c r="FL29" s="254"/>
      <c r="FM29" s="254"/>
      <c r="FN29" s="254"/>
      <c r="FO29" s="254"/>
      <c r="FP29" s="254"/>
      <c r="FQ29" s="254"/>
      <c r="FR29" s="254"/>
      <c r="FS29" s="254"/>
      <c r="FT29" s="254"/>
      <c r="FU29" s="254"/>
      <c r="FV29" s="254"/>
      <c r="FW29" s="254"/>
      <c r="FX29" s="254"/>
      <c r="FY29" s="254"/>
      <c r="FZ29" s="254"/>
      <c r="GA29" s="254"/>
      <c r="GB29" s="254"/>
      <c r="GC29" s="254"/>
      <c r="GD29" s="254"/>
      <c r="GE29" s="254"/>
      <c r="GF29" s="254"/>
      <c r="GG29" s="254"/>
      <c r="GH29" s="254"/>
      <c r="GI29" s="254"/>
      <c r="GJ29" s="254"/>
      <c r="GK29" s="254"/>
      <c r="GL29" s="254"/>
      <c r="GM29" s="254"/>
      <c r="GN29" s="254"/>
      <c r="GO29" s="254"/>
      <c r="GP29" s="254"/>
      <c r="GQ29" s="254"/>
      <c r="GR29" s="254"/>
      <c r="GS29" s="254"/>
      <c r="GT29" s="254"/>
      <c r="GU29" s="254"/>
      <c r="GV29" s="254"/>
      <c r="GW29" s="254"/>
      <c r="GX29" s="254"/>
      <c r="GY29" s="254"/>
      <c r="GZ29" s="254"/>
      <c r="HA29" s="254"/>
      <c r="HB29" s="254"/>
      <c r="HC29" s="254"/>
      <c r="HD29" s="254"/>
      <c r="HE29" s="254"/>
      <c r="HF29" s="254"/>
      <c r="HG29" s="254"/>
      <c r="HH29" s="254"/>
      <c r="HI29" s="254"/>
      <c r="HJ29" s="254"/>
      <c r="HK29" s="254"/>
      <c r="HL29" s="254"/>
      <c r="HM29" s="254"/>
      <c r="HN29" s="254"/>
      <c r="HO29" s="254"/>
      <c r="HP29" s="254"/>
      <c r="HQ29" s="254"/>
      <c r="HR29" s="254"/>
      <c r="HS29" s="254"/>
      <c r="HT29" s="254"/>
      <c r="HU29" s="254"/>
      <c r="HV29" s="254"/>
      <c r="HW29" s="254"/>
      <c r="HX29" s="254"/>
      <c r="HY29" s="254"/>
      <c r="HZ29" s="254"/>
      <c r="IA29" s="254"/>
      <c r="IB29" s="254"/>
      <c r="IC29" s="254"/>
      <c r="ID29" s="254"/>
      <c r="IE29" s="254"/>
      <c r="IF29" s="254"/>
      <c r="IG29" s="254"/>
      <c r="IH29" s="254"/>
      <c r="II29" s="254"/>
      <c r="IJ29" s="254"/>
      <c r="IK29" s="254"/>
      <c r="IL29" s="254"/>
      <c r="IM29" s="254"/>
      <c r="IN29" s="254"/>
      <c r="IO29" s="254"/>
      <c r="IP29" s="254"/>
      <c r="IQ29" s="254"/>
      <c r="IR29" s="254"/>
      <c r="IS29" s="254"/>
      <c r="IT29" s="254"/>
      <c r="IU29" s="254"/>
      <c r="IV29" s="254"/>
    </row>
    <row r="30" spans="1:256" s="212" customFormat="1" ht="13.5" thickBot="1" x14ac:dyDescent="0.25">
      <c r="C30" s="220" t="s">
        <v>605</v>
      </c>
      <c r="F30" s="258">
        <f t="shared" ref="F30:BQ30" ca="1" si="6">+F17+F28</f>
        <v>1131.6387890000001</v>
      </c>
      <c r="G30" s="258">
        <f t="shared" si="6"/>
        <v>672.42102803820501</v>
      </c>
      <c r="H30" s="258">
        <f t="shared" si="6"/>
        <v>2979.9477184726279</v>
      </c>
      <c r="I30" s="258">
        <f t="shared" si="6"/>
        <v>3501.5520347854163</v>
      </c>
      <c r="J30" s="258">
        <f t="shared" si="6"/>
        <v>1396.0000212554166</v>
      </c>
      <c r="K30" s="258">
        <f t="shared" si="6"/>
        <v>1296.8920422554165</v>
      </c>
      <c r="L30" s="258">
        <f t="shared" si="6"/>
        <v>1084.5946072554166</v>
      </c>
      <c r="M30" s="258">
        <f t="shared" si="6"/>
        <v>215.56243825541648</v>
      </c>
      <c r="N30" s="258">
        <f t="shared" si="6"/>
        <v>129.93024125541649</v>
      </c>
      <c r="O30" s="258">
        <f t="shared" si="6"/>
        <v>2008.7678232554167</v>
      </c>
      <c r="P30" s="258">
        <f t="shared" si="6"/>
        <v>220.71226999448697</v>
      </c>
      <c r="Q30" s="258">
        <f t="shared" si="6"/>
        <v>386.60665099448698</v>
      </c>
      <c r="R30" s="258">
        <f t="shared" si="6"/>
        <v>56.457812255416492</v>
      </c>
      <c r="S30" s="258">
        <f t="shared" si="6"/>
        <v>119.25109251634598</v>
      </c>
      <c r="T30" s="258">
        <f t="shared" si="6"/>
        <v>1971.5228479944872</v>
      </c>
      <c r="U30" s="258">
        <f t="shared" si="6"/>
        <v>223.86184799448699</v>
      </c>
      <c r="V30" s="258">
        <f t="shared" si="6"/>
        <v>924.58567125541651</v>
      </c>
      <c r="W30" s="258">
        <f t="shared" si="6"/>
        <v>190.58691651634595</v>
      </c>
      <c r="X30" s="258">
        <f t="shared" si="6"/>
        <v>93.264847994486985</v>
      </c>
      <c r="Y30" s="258">
        <f t="shared" si="6"/>
        <v>234.03</v>
      </c>
      <c r="Z30" s="258">
        <f t="shared" si="6"/>
        <v>71.355999999999995</v>
      </c>
      <c r="AA30" s="258">
        <f t="shared" si="6"/>
        <v>0</v>
      </c>
      <c r="AB30" s="258">
        <f t="shared" si="6"/>
        <v>284.65699999999998</v>
      </c>
      <c r="AC30" s="258">
        <f t="shared" si="6"/>
        <v>60.880398</v>
      </c>
      <c r="AD30" s="258">
        <f t="shared" si="6"/>
        <v>456.654</v>
      </c>
      <c r="AE30" s="258">
        <f t="shared" si="6"/>
        <v>0</v>
      </c>
      <c r="AF30" s="258">
        <f t="shared" si="6"/>
        <v>148.34901500000001</v>
      </c>
      <c r="AG30" s="258">
        <f t="shared" si="6"/>
        <v>150</v>
      </c>
      <c r="AH30" s="258">
        <f t="shared" si="6"/>
        <v>206.66499999999999</v>
      </c>
      <c r="AI30" s="258">
        <f t="shared" si="6"/>
        <v>12.699999999999998</v>
      </c>
      <c r="AJ30" s="258">
        <f t="shared" si="6"/>
        <v>505</v>
      </c>
      <c r="AK30" s="258">
        <f t="shared" si="6"/>
        <v>181.6</v>
      </c>
      <c r="AL30" s="258">
        <f t="shared" si="6"/>
        <v>0</v>
      </c>
      <c r="AM30" s="258">
        <f t="shared" si="6"/>
        <v>150</v>
      </c>
      <c r="AN30" s="258">
        <f t="shared" si="6"/>
        <v>36.9</v>
      </c>
      <c r="AO30" s="258">
        <f t="shared" si="6"/>
        <v>125</v>
      </c>
      <c r="AP30" s="258">
        <f t="shared" si="6"/>
        <v>158.393</v>
      </c>
      <c r="AQ30" s="258">
        <f t="shared" si="6"/>
        <v>4.8529999999999998</v>
      </c>
      <c r="AR30" s="258">
        <f t="shared" si="6"/>
        <v>250</v>
      </c>
      <c r="AS30" s="258">
        <f t="shared" si="6"/>
        <v>0</v>
      </c>
      <c r="AT30" s="258">
        <f t="shared" si="6"/>
        <v>25.8</v>
      </c>
      <c r="AU30" s="258">
        <f t="shared" si="6"/>
        <v>0</v>
      </c>
      <c r="AV30" s="258">
        <f t="shared" si="6"/>
        <v>0</v>
      </c>
      <c r="AW30" s="258">
        <f t="shared" si="6"/>
        <v>102.75</v>
      </c>
      <c r="AX30" s="258">
        <f t="shared" si="6"/>
        <v>0</v>
      </c>
      <c r="AY30" s="258">
        <f t="shared" si="6"/>
        <v>0</v>
      </c>
      <c r="AZ30" s="258">
        <f t="shared" si="6"/>
        <v>0</v>
      </c>
      <c r="BA30" s="258">
        <f t="shared" si="6"/>
        <v>0</v>
      </c>
      <c r="BB30" s="258">
        <f t="shared" si="6"/>
        <v>107.949983</v>
      </c>
      <c r="BC30" s="258">
        <f t="shared" si="6"/>
        <v>0</v>
      </c>
      <c r="BD30" s="258">
        <f t="shared" si="6"/>
        <v>0</v>
      </c>
      <c r="BE30" s="258">
        <f t="shared" si="6"/>
        <v>9.6</v>
      </c>
      <c r="BF30" s="258">
        <f t="shared" si="6"/>
        <v>5.0999999999999996</v>
      </c>
      <c r="BG30" s="258">
        <f t="shared" si="6"/>
        <v>24.4</v>
      </c>
      <c r="BH30" s="258">
        <f t="shared" si="6"/>
        <v>73.277000000000001</v>
      </c>
      <c r="BI30" s="258">
        <f t="shared" si="6"/>
        <v>0</v>
      </c>
      <c r="BJ30" s="258">
        <f t="shared" si="6"/>
        <v>42.978999999999999</v>
      </c>
      <c r="BK30" s="258">
        <f t="shared" si="6"/>
        <v>0</v>
      </c>
      <c r="BL30" s="258">
        <f t="shared" si="6"/>
        <v>0</v>
      </c>
      <c r="BM30" s="258">
        <f t="shared" si="6"/>
        <v>0</v>
      </c>
      <c r="BN30" s="258">
        <f t="shared" si="6"/>
        <v>0</v>
      </c>
      <c r="BO30" s="258">
        <f t="shared" si="6"/>
        <v>0</v>
      </c>
      <c r="BP30" s="258">
        <f t="shared" si="6"/>
        <v>0</v>
      </c>
      <c r="BQ30" s="258">
        <f t="shared" si="6"/>
        <v>0</v>
      </c>
      <c r="BR30" s="258">
        <f t="shared" ref="BR30:EC30" si="7">+BR17+BR28</f>
        <v>50.555999999999997</v>
      </c>
      <c r="BS30" s="258">
        <f t="shared" si="7"/>
        <v>0</v>
      </c>
      <c r="BT30" s="258">
        <f t="shared" si="7"/>
        <v>0</v>
      </c>
      <c r="BU30" s="258">
        <f t="shared" si="7"/>
        <v>0</v>
      </c>
      <c r="BV30" s="258">
        <f t="shared" si="7"/>
        <v>0</v>
      </c>
      <c r="BW30" s="258">
        <f t="shared" si="7"/>
        <v>0</v>
      </c>
      <c r="BX30" s="258">
        <f t="shared" si="7"/>
        <v>0</v>
      </c>
      <c r="BY30" s="258">
        <f t="shared" si="7"/>
        <v>0</v>
      </c>
      <c r="BZ30" s="258">
        <f t="shared" si="7"/>
        <v>0</v>
      </c>
      <c r="CA30" s="258">
        <f t="shared" si="7"/>
        <v>0</v>
      </c>
      <c r="CB30" s="258">
        <f t="shared" si="7"/>
        <v>0</v>
      </c>
      <c r="CC30" s="258">
        <f t="shared" si="7"/>
        <v>0</v>
      </c>
      <c r="CD30" s="258">
        <f t="shared" si="7"/>
        <v>0</v>
      </c>
      <c r="CE30" s="258">
        <f t="shared" si="7"/>
        <v>0</v>
      </c>
      <c r="CF30" s="258">
        <f t="shared" si="7"/>
        <v>0</v>
      </c>
      <c r="CG30" s="258">
        <f t="shared" si="7"/>
        <v>20</v>
      </c>
      <c r="CH30" s="258">
        <f t="shared" si="7"/>
        <v>25</v>
      </c>
      <c r="CI30" s="258">
        <f t="shared" si="7"/>
        <v>0</v>
      </c>
      <c r="CJ30" s="258">
        <f t="shared" si="7"/>
        <v>0</v>
      </c>
      <c r="CK30" s="258">
        <f t="shared" si="7"/>
        <v>0</v>
      </c>
      <c r="CL30" s="258">
        <f t="shared" si="7"/>
        <v>0.1</v>
      </c>
      <c r="CM30" s="258">
        <f t="shared" si="7"/>
        <v>0</v>
      </c>
      <c r="CN30" s="258">
        <f t="shared" si="7"/>
        <v>115.1</v>
      </c>
      <c r="CO30" s="258">
        <f t="shared" si="7"/>
        <v>401.12599999999998</v>
      </c>
      <c r="CP30" s="258">
        <f t="shared" si="7"/>
        <v>0</v>
      </c>
      <c r="CQ30" s="258">
        <f t="shared" si="7"/>
        <v>0</v>
      </c>
      <c r="CR30" s="258">
        <f t="shared" si="7"/>
        <v>0</v>
      </c>
      <c r="CS30" s="258">
        <f t="shared" si="7"/>
        <v>75</v>
      </c>
      <c r="CT30" s="258">
        <f t="shared" si="7"/>
        <v>0</v>
      </c>
      <c r="CU30" s="258">
        <f t="shared" si="7"/>
        <v>0</v>
      </c>
      <c r="CV30" s="258">
        <f t="shared" si="7"/>
        <v>0</v>
      </c>
      <c r="CW30" s="258">
        <f t="shared" si="7"/>
        <v>0</v>
      </c>
      <c r="CX30" s="258">
        <f t="shared" si="7"/>
        <v>0</v>
      </c>
      <c r="CY30" s="258">
        <f t="shared" si="7"/>
        <v>0</v>
      </c>
      <c r="CZ30" s="258">
        <f t="shared" si="7"/>
        <v>0</v>
      </c>
      <c r="DA30" s="258">
        <f t="shared" si="7"/>
        <v>0</v>
      </c>
      <c r="DB30" s="258">
        <f t="shared" si="7"/>
        <v>0</v>
      </c>
      <c r="DC30" s="258">
        <f t="shared" si="7"/>
        <v>0</v>
      </c>
      <c r="DD30" s="258">
        <f t="shared" si="7"/>
        <v>0</v>
      </c>
      <c r="DE30" s="258">
        <f t="shared" si="7"/>
        <v>0</v>
      </c>
      <c r="DF30" s="258">
        <f t="shared" si="7"/>
        <v>0</v>
      </c>
      <c r="DG30" s="258">
        <f t="shared" si="7"/>
        <v>0</v>
      </c>
      <c r="DH30" s="258">
        <f t="shared" si="7"/>
        <v>0</v>
      </c>
      <c r="DI30" s="258">
        <f t="shared" si="7"/>
        <v>389.95600000000002</v>
      </c>
      <c r="DJ30" s="258">
        <f t="shared" si="7"/>
        <v>0</v>
      </c>
      <c r="DK30" s="258">
        <f t="shared" si="7"/>
        <v>0</v>
      </c>
      <c r="DL30" s="258">
        <f t="shared" si="7"/>
        <v>0</v>
      </c>
      <c r="DM30" s="258">
        <f t="shared" si="7"/>
        <v>0</v>
      </c>
      <c r="DN30" s="258">
        <f t="shared" si="7"/>
        <v>0</v>
      </c>
      <c r="DO30" s="258">
        <f t="shared" si="7"/>
        <v>0</v>
      </c>
      <c r="DP30" s="258">
        <f t="shared" si="7"/>
        <v>0</v>
      </c>
      <c r="DQ30" s="258">
        <f t="shared" si="7"/>
        <v>0</v>
      </c>
      <c r="DR30" s="258">
        <f t="shared" si="7"/>
        <v>0</v>
      </c>
      <c r="DS30" s="258">
        <f t="shared" si="7"/>
        <v>0</v>
      </c>
      <c r="DT30" s="258">
        <f t="shared" si="7"/>
        <v>0</v>
      </c>
      <c r="DU30" s="258">
        <f t="shared" si="7"/>
        <v>0</v>
      </c>
      <c r="DV30" s="258">
        <f t="shared" si="7"/>
        <v>0</v>
      </c>
      <c r="DW30" s="258">
        <f t="shared" si="7"/>
        <v>0</v>
      </c>
      <c r="DX30" s="258">
        <f t="shared" si="7"/>
        <v>0</v>
      </c>
      <c r="DY30" s="258">
        <f t="shared" si="7"/>
        <v>0</v>
      </c>
      <c r="DZ30" s="258">
        <f t="shared" si="7"/>
        <v>0</v>
      </c>
      <c r="EA30" s="258">
        <f t="shared" si="7"/>
        <v>0</v>
      </c>
      <c r="EB30" s="258">
        <f t="shared" si="7"/>
        <v>0</v>
      </c>
      <c r="EC30" s="258">
        <f t="shared" si="7"/>
        <v>0</v>
      </c>
      <c r="ED30" s="258">
        <f t="shared" ref="ED30:GO30" si="8">+ED17+ED28</f>
        <v>0</v>
      </c>
      <c r="EE30" s="258">
        <f t="shared" si="8"/>
        <v>0</v>
      </c>
      <c r="EF30" s="258">
        <f t="shared" si="8"/>
        <v>0</v>
      </c>
      <c r="EG30" s="258">
        <f t="shared" si="8"/>
        <v>0</v>
      </c>
      <c r="EH30" s="258">
        <f t="shared" si="8"/>
        <v>0</v>
      </c>
      <c r="EI30" s="258">
        <f t="shared" si="8"/>
        <v>0</v>
      </c>
      <c r="EJ30" s="258">
        <f t="shared" si="8"/>
        <v>0</v>
      </c>
      <c r="EK30" s="258">
        <f t="shared" si="8"/>
        <v>0</v>
      </c>
      <c r="EL30" s="258">
        <f t="shared" si="8"/>
        <v>0</v>
      </c>
      <c r="EM30" s="258">
        <f t="shared" si="8"/>
        <v>0</v>
      </c>
      <c r="EN30" s="258">
        <f t="shared" si="8"/>
        <v>0</v>
      </c>
      <c r="EO30" s="258">
        <f t="shared" si="8"/>
        <v>0</v>
      </c>
      <c r="EP30" s="258">
        <f t="shared" si="8"/>
        <v>0</v>
      </c>
      <c r="EQ30" s="258">
        <f t="shared" si="8"/>
        <v>0</v>
      </c>
      <c r="ER30" s="258">
        <f t="shared" si="8"/>
        <v>0</v>
      </c>
      <c r="ES30" s="258">
        <f t="shared" si="8"/>
        <v>0</v>
      </c>
      <c r="ET30" s="258">
        <f t="shared" si="8"/>
        <v>0</v>
      </c>
      <c r="EU30" s="258">
        <f t="shared" si="8"/>
        <v>0</v>
      </c>
      <c r="EV30" s="258">
        <f t="shared" si="8"/>
        <v>0</v>
      </c>
      <c r="EW30" s="258">
        <f t="shared" si="8"/>
        <v>0</v>
      </c>
      <c r="EX30" s="258">
        <f t="shared" si="8"/>
        <v>0</v>
      </c>
      <c r="EY30" s="258">
        <f t="shared" si="8"/>
        <v>0</v>
      </c>
      <c r="EZ30" s="258">
        <f t="shared" si="8"/>
        <v>0</v>
      </c>
      <c r="FA30" s="258">
        <f t="shared" si="8"/>
        <v>0</v>
      </c>
      <c r="FB30" s="258">
        <f t="shared" si="8"/>
        <v>0</v>
      </c>
      <c r="FC30" s="258">
        <f t="shared" si="8"/>
        <v>0</v>
      </c>
      <c r="FD30" s="258">
        <f t="shared" si="8"/>
        <v>0</v>
      </c>
      <c r="FE30" s="258">
        <f t="shared" si="8"/>
        <v>0</v>
      </c>
      <c r="FF30" s="258">
        <f t="shared" si="8"/>
        <v>0</v>
      </c>
      <c r="FG30" s="258">
        <f t="shared" si="8"/>
        <v>0</v>
      </c>
      <c r="FH30" s="258">
        <f t="shared" si="8"/>
        <v>0</v>
      </c>
      <c r="FI30" s="258">
        <f t="shared" si="8"/>
        <v>0</v>
      </c>
      <c r="FJ30" s="258">
        <f t="shared" si="8"/>
        <v>0</v>
      </c>
      <c r="FK30" s="258">
        <f t="shared" si="8"/>
        <v>0</v>
      </c>
      <c r="FL30" s="258">
        <f t="shared" si="8"/>
        <v>0</v>
      </c>
      <c r="FM30" s="258">
        <f t="shared" si="8"/>
        <v>0</v>
      </c>
      <c r="FN30" s="258">
        <f t="shared" si="8"/>
        <v>0</v>
      </c>
      <c r="FO30" s="258">
        <f t="shared" si="8"/>
        <v>0</v>
      </c>
      <c r="FP30" s="258">
        <f t="shared" si="8"/>
        <v>0</v>
      </c>
      <c r="FQ30" s="258">
        <f t="shared" si="8"/>
        <v>0</v>
      </c>
      <c r="FR30" s="258">
        <f t="shared" si="8"/>
        <v>0</v>
      </c>
      <c r="FS30" s="258">
        <f t="shared" si="8"/>
        <v>0</v>
      </c>
      <c r="FT30" s="258">
        <f t="shared" si="8"/>
        <v>0</v>
      </c>
      <c r="FU30" s="258">
        <f t="shared" si="8"/>
        <v>0</v>
      </c>
      <c r="FV30" s="258">
        <f t="shared" si="8"/>
        <v>0</v>
      </c>
      <c r="FW30" s="258">
        <f t="shared" si="8"/>
        <v>0</v>
      </c>
      <c r="FX30" s="258">
        <f t="shared" si="8"/>
        <v>0</v>
      </c>
      <c r="FY30" s="258">
        <f t="shared" si="8"/>
        <v>0</v>
      </c>
      <c r="FZ30" s="258">
        <f t="shared" si="8"/>
        <v>0</v>
      </c>
      <c r="GA30" s="258">
        <f t="shared" si="8"/>
        <v>0</v>
      </c>
      <c r="GB30" s="258">
        <f t="shared" si="8"/>
        <v>0</v>
      </c>
      <c r="GC30" s="258">
        <f t="shared" si="8"/>
        <v>0</v>
      </c>
      <c r="GD30" s="258">
        <f t="shared" si="8"/>
        <v>0</v>
      </c>
      <c r="GE30" s="258">
        <f t="shared" si="8"/>
        <v>0</v>
      </c>
      <c r="GF30" s="258">
        <f t="shared" si="8"/>
        <v>0</v>
      </c>
      <c r="GG30" s="258">
        <f t="shared" si="8"/>
        <v>0</v>
      </c>
      <c r="GH30" s="258">
        <f t="shared" si="8"/>
        <v>0</v>
      </c>
      <c r="GI30" s="258">
        <f t="shared" si="8"/>
        <v>0</v>
      </c>
      <c r="GJ30" s="258">
        <f t="shared" si="8"/>
        <v>0</v>
      </c>
      <c r="GK30" s="258">
        <f t="shared" si="8"/>
        <v>0</v>
      </c>
      <c r="GL30" s="258">
        <f t="shared" si="8"/>
        <v>0</v>
      </c>
      <c r="GM30" s="258">
        <f t="shared" si="8"/>
        <v>0</v>
      </c>
      <c r="GN30" s="258">
        <f t="shared" si="8"/>
        <v>0</v>
      </c>
      <c r="GO30" s="258">
        <f t="shared" si="8"/>
        <v>0</v>
      </c>
      <c r="GP30" s="258">
        <f t="shared" ref="GP30:IR30" si="9">+GP17+GP28</f>
        <v>0</v>
      </c>
      <c r="GQ30" s="258">
        <f t="shared" si="9"/>
        <v>0</v>
      </c>
      <c r="GR30" s="258">
        <f t="shared" si="9"/>
        <v>0</v>
      </c>
      <c r="GS30" s="258">
        <f t="shared" si="9"/>
        <v>0</v>
      </c>
      <c r="GT30" s="258">
        <f t="shared" si="9"/>
        <v>0</v>
      </c>
      <c r="GU30" s="258">
        <f t="shared" si="9"/>
        <v>0</v>
      </c>
      <c r="GV30" s="258">
        <f t="shared" si="9"/>
        <v>0</v>
      </c>
      <c r="GW30" s="258">
        <f t="shared" si="9"/>
        <v>0</v>
      </c>
      <c r="GX30" s="258">
        <f t="shared" si="9"/>
        <v>0</v>
      </c>
      <c r="GY30" s="258">
        <f t="shared" si="9"/>
        <v>0</v>
      </c>
      <c r="GZ30" s="258">
        <f t="shared" si="9"/>
        <v>0</v>
      </c>
      <c r="HA30" s="258">
        <f t="shared" si="9"/>
        <v>0</v>
      </c>
      <c r="HB30" s="258">
        <f t="shared" si="9"/>
        <v>0</v>
      </c>
      <c r="HC30" s="258">
        <f t="shared" si="9"/>
        <v>0</v>
      </c>
      <c r="HD30" s="258">
        <f t="shared" si="9"/>
        <v>0</v>
      </c>
      <c r="HE30" s="258">
        <f t="shared" si="9"/>
        <v>0</v>
      </c>
      <c r="HF30" s="258">
        <f t="shared" si="9"/>
        <v>0</v>
      </c>
      <c r="HG30" s="258">
        <f t="shared" si="9"/>
        <v>0</v>
      </c>
      <c r="HH30" s="258">
        <f t="shared" si="9"/>
        <v>0</v>
      </c>
      <c r="HI30" s="258">
        <f t="shared" si="9"/>
        <v>0</v>
      </c>
      <c r="HJ30" s="258">
        <f t="shared" si="9"/>
        <v>0</v>
      </c>
      <c r="HK30" s="258">
        <f t="shared" si="9"/>
        <v>0</v>
      </c>
      <c r="HL30" s="258">
        <f t="shared" si="9"/>
        <v>0</v>
      </c>
      <c r="HM30" s="258">
        <f t="shared" si="9"/>
        <v>0</v>
      </c>
      <c r="HN30" s="258">
        <f t="shared" si="9"/>
        <v>0</v>
      </c>
      <c r="HO30" s="258">
        <f t="shared" si="9"/>
        <v>0</v>
      </c>
      <c r="HP30" s="258">
        <f t="shared" si="9"/>
        <v>0</v>
      </c>
      <c r="HQ30" s="258">
        <f t="shared" si="9"/>
        <v>0</v>
      </c>
      <c r="HR30" s="258">
        <f t="shared" si="9"/>
        <v>0</v>
      </c>
      <c r="HS30" s="258">
        <f t="shared" si="9"/>
        <v>0</v>
      </c>
      <c r="HT30" s="258">
        <f t="shared" si="9"/>
        <v>0</v>
      </c>
      <c r="HU30" s="258">
        <f t="shared" si="9"/>
        <v>0</v>
      </c>
      <c r="HV30" s="258">
        <f t="shared" si="9"/>
        <v>0</v>
      </c>
      <c r="HW30" s="258">
        <f t="shared" si="9"/>
        <v>0</v>
      </c>
      <c r="HX30" s="258">
        <f t="shared" si="9"/>
        <v>0</v>
      </c>
      <c r="HY30" s="258">
        <f t="shared" si="9"/>
        <v>0</v>
      </c>
      <c r="HZ30" s="258">
        <f t="shared" si="9"/>
        <v>0</v>
      </c>
      <c r="IA30" s="258">
        <f t="shared" si="9"/>
        <v>0</v>
      </c>
      <c r="IB30" s="258">
        <f t="shared" si="9"/>
        <v>0</v>
      </c>
      <c r="IC30" s="258">
        <f t="shared" si="9"/>
        <v>0</v>
      </c>
      <c r="ID30" s="258">
        <f t="shared" si="9"/>
        <v>0</v>
      </c>
      <c r="IE30" s="258">
        <f t="shared" si="9"/>
        <v>0</v>
      </c>
      <c r="IF30" s="258">
        <f t="shared" si="9"/>
        <v>0</v>
      </c>
      <c r="IG30" s="258">
        <f t="shared" si="9"/>
        <v>0</v>
      </c>
      <c r="IH30" s="258">
        <f t="shared" si="9"/>
        <v>0</v>
      </c>
      <c r="II30" s="258">
        <f t="shared" si="9"/>
        <v>0</v>
      </c>
      <c r="IJ30" s="258">
        <f t="shared" si="9"/>
        <v>0</v>
      </c>
      <c r="IK30" s="258">
        <f t="shared" si="9"/>
        <v>0</v>
      </c>
      <c r="IL30" s="258">
        <f t="shared" si="9"/>
        <v>0</v>
      </c>
      <c r="IM30" s="258">
        <f t="shared" si="9"/>
        <v>0</v>
      </c>
      <c r="IN30" s="258">
        <f t="shared" si="9"/>
        <v>0</v>
      </c>
      <c r="IO30" s="258">
        <f t="shared" si="9"/>
        <v>0</v>
      </c>
      <c r="IP30" s="258">
        <f t="shared" si="9"/>
        <v>0</v>
      </c>
      <c r="IQ30" s="258">
        <f t="shared" si="9"/>
        <v>0</v>
      </c>
      <c r="IR30" s="258">
        <f t="shared" si="9"/>
        <v>0</v>
      </c>
    </row>
    <row r="31" spans="1:256" ht="13.5" thickBot="1" x14ac:dyDescent="0.25">
      <c r="J31" s="252">
        <f>+G30+H30+I30+J30</f>
        <v>8549.9208025516655</v>
      </c>
      <c r="K31" s="238"/>
      <c r="N31" s="252">
        <f>+K30+L30+M30+N30</f>
        <v>2726.9793290216662</v>
      </c>
      <c r="O31" s="238"/>
      <c r="R31" s="252">
        <f>+O30+P30+Q30+R30</f>
        <v>2672.5445564998076</v>
      </c>
      <c r="S31" s="238"/>
      <c r="V31" s="252">
        <f>+S30+T30+U30+V30</f>
        <v>3239.2214597607367</v>
      </c>
      <c r="W31" s="238"/>
      <c r="Z31" s="252">
        <f>+W30+X30+Y30+Z30</f>
        <v>589.2377645108329</v>
      </c>
      <c r="AA31" s="238"/>
      <c r="AD31" s="252">
        <f>+AA30+AB30+AC30+AD30</f>
        <v>802.19139799999994</v>
      </c>
      <c r="AE31" s="238"/>
      <c r="AH31" s="252">
        <f>+AE30+AF30+AG30+AH30</f>
        <v>505.01401499999997</v>
      </c>
      <c r="AI31" s="238"/>
      <c r="AL31" s="252">
        <f>+AI30+AJ30+AK30+AL30</f>
        <v>699.30000000000007</v>
      </c>
      <c r="AM31" s="238"/>
      <c r="AP31" s="252">
        <f>+AM30+AN30+AO30+AP30</f>
        <v>470.29300000000001</v>
      </c>
      <c r="AQ31" s="238"/>
      <c r="AT31" s="252">
        <f>+AQ30+AR30+AS30+AT30</f>
        <v>280.65300000000002</v>
      </c>
      <c r="AU31" s="238"/>
      <c r="AX31" s="252">
        <f>+AU30+AV30+AW30+AX30</f>
        <v>102.75</v>
      </c>
      <c r="AY31" s="238"/>
      <c r="BB31" s="252">
        <f>+AY30+AZ30+BA30+BB30</f>
        <v>107.949983</v>
      </c>
      <c r="BC31" s="238"/>
      <c r="BF31" s="252">
        <f>+BC30+BD30+BE30+BF30</f>
        <v>14.7</v>
      </c>
      <c r="BG31" s="238"/>
      <c r="BJ31" s="252">
        <f>+BG30+BH30+BI30+BJ30</f>
        <v>140.65600000000001</v>
      </c>
      <c r="BK31" s="238"/>
      <c r="BN31" s="252">
        <f>+BK30+BL30+BM30+BN30</f>
        <v>0</v>
      </c>
      <c r="BO31" s="238"/>
      <c r="BR31" s="252">
        <f>+BO30+BP30+BQ30+BR30</f>
        <v>50.555999999999997</v>
      </c>
      <c r="BS31" s="238"/>
      <c r="BV31" s="252">
        <f>+BS30+BT30+BU30+BV30</f>
        <v>0</v>
      </c>
      <c r="BW31" s="238"/>
      <c r="BZ31" s="252">
        <f>+BW30+BX30+BY30+BZ30</f>
        <v>0</v>
      </c>
      <c r="CA31" s="238"/>
      <c r="CD31" s="252">
        <f>+CA30+CB30+CC30+CD30</f>
        <v>0</v>
      </c>
      <c r="CE31" s="238"/>
      <c r="CH31" s="252">
        <f>+CE30+CF30+CG30+CH30</f>
        <v>45</v>
      </c>
      <c r="CI31" s="238"/>
      <c r="CL31" s="252">
        <f>+CI30+CJ30+CK30+CL30</f>
        <v>0.1</v>
      </c>
      <c r="CM31" s="238"/>
      <c r="CP31" s="252">
        <f>+CM30+CN30+CO30+CP30</f>
        <v>516.226</v>
      </c>
      <c r="CQ31" s="238"/>
      <c r="CT31" s="252">
        <f>+CQ30+CR30+CS30+CT30</f>
        <v>75</v>
      </c>
      <c r="CU31" s="238"/>
      <c r="CX31" s="252">
        <f>+CU30+CV30+CW30+CX30</f>
        <v>0</v>
      </c>
      <c r="CY31" s="238"/>
      <c r="DB31" s="252">
        <f>+CY30+CZ30+DA30+DB30</f>
        <v>0</v>
      </c>
      <c r="DC31" s="238"/>
      <c r="DF31" s="252">
        <f>+DC30+DD30+DE30+DF30</f>
        <v>0</v>
      </c>
      <c r="DG31" s="238"/>
      <c r="DJ31" s="252">
        <f>+DG30+DH30+DI30+DJ30</f>
        <v>389.95600000000002</v>
      </c>
      <c r="DK31" s="238"/>
      <c r="DN31" s="252">
        <f>+DK30+DL30+DM30+DN30</f>
        <v>0</v>
      </c>
      <c r="DO31" s="238"/>
      <c r="DR31" s="252">
        <f>+DO30+DP30+DQ30+DR30</f>
        <v>0</v>
      </c>
      <c r="DS31" s="238"/>
      <c r="DV31" s="252">
        <f>+DS30+DT30+DU30+DV30</f>
        <v>0</v>
      </c>
      <c r="DW31" s="238"/>
      <c r="DZ31" s="252">
        <f>+DW30+DX30+DY30+DZ30</f>
        <v>0</v>
      </c>
      <c r="EA31" s="238"/>
      <c r="ED31" s="252">
        <f>+EA30+EB30+EC30+ED30</f>
        <v>0</v>
      </c>
      <c r="EE31" s="238"/>
      <c r="EH31" s="252">
        <f>+EE30+EF30+EG30+EH30</f>
        <v>0</v>
      </c>
      <c r="EI31" s="238"/>
      <c r="EL31" s="252">
        <f>+EI30+EJ30+EK30+EL30</f>
        <v>0</v>
      </c>
    </row>
    <row r="32" spans="1:256" x14ac:dyDescent="0.2">
      <c r="J32" s="259"/>
      <c r="K32" s="238"/>
      <c r="N32" s="259"/>
      <c r="O32" s="238"/>
      <c r="R32" s="259"/>
      <c r="S32" s="238"/>
      <c r="V32" s="259"/>
      <c r="W32" s="238"/>
      <c r="Z32" s="259"/>
      <c r="AA32" s="238"/>
      <c r="AD32" s="259"/>
      <c r="AE32" s="238"/>
      <c r="AH32" s="259"/>
      <c r="AI32" s="238"/>
      <c r="AL32" s="259"/>
      <c r="AM32" s="238"/>
      <c r="AP32" s="259"/>
      <c r="AQ32" s="238"/>
      <c r="AT32" s="259"/>
      <c r="AU32" s="238"/>
      <c r="AX32" s="259"/>
      <c r="AY32" s="238"/>
      <c r="BB32" s="259"/>
      <c r="BC32" s="238"/>
      <c r="BF32" s="259"/>
      <c r="BG32" s="238"/>
      <c r="BJ32" s="259"/>
      <c r="BK32" s="238"/>
      <c r="BN32" s="259"/>
      <c r="BO32" s="238"/>
      <c r="BR32" s="259"/>
      <c r="BS32" s="238"/>
      <c r="BV32" s="259"/>
      <c r="BW32" s="238"/>
      <c r="BZ32" s="259"/>
      <c r="CA32" s="238"/>
      <c r="CD32" s="259"/>
      <c r="CE32" s="238"/>
      <c r="CH32" s="259"/>
      <c r="CI32" s="238"/>
      <c r="CL32" s="259"/>
      <c r="CM32" s="238"/>
      <c r="CP32" s="259"/>
      <c r="CQ32" s="238"/>
      <c r="CT32" s="259"/>
      <c r="CU32" s="238"/>
      <c r="CX32" s="259"/>
      <c r="CY32" s="238"/>
      <c r="DB32" s="259"/>
      <c r="DC32" s="238"/>
      <c r="DF32" s="259"/>
      <c r="DG32" s="238"/>
      <c r="DJ32" s="259"/>
      <c r="DK32" s="238"/>
      <c r="DN32" s="259"/>
      <c r="DO32" s="238"/>
      <c r="DR32" s="259"/>
      <c r="DS32" s="238"/>
      <c r="DV32" s="259"/>
      <c r="DW32" s="238"/>
      <c r="DZ32" s="259"/>
      <c r="EA32" s="238"/>
      <c r="ED32" s="259"/>
      <c r="EE32" s="238"/>
      <c r="EH32" s="259"/>
      <c r="EI32" s="238"/>
      <c r="EL32" s="259"/>
    </row>
    <row r="33" spans="1:256" x14ac:dyDescent="0.2">
      <c r="C33" s="220" t="s">
        <v>606</v>
      </c>
      <c r="J33" s="259"/>
      <c r="K33" s="238"/>
      <c r="N33" s="259"/>
      <c r="O33" s="238"/>
      <c r="R33" s="259"/>
      <c r="S33" s="238"/>
      <c r="V33" s="259"/>
      <c r="W33" s="238"/>
      <c r="Z33" s="259"/>
      <c r="AA33" s="238"/>
      <c r="AD33" s="259"/>
      <c r="AE33" s="238"/>
      <c r="AH33" s="259"/>
      <c r="AI33" s="238"/>
      <c r="AL33" s="259"/>
      <c r="AM33" s="238"/>
      <c r="AP33" s="259"/>
      <c r="AQ33" s="238"/>
      <c r="AT33" s="259"/>
      <c r="AU33" s="238"/>
      <c r="AX33" s="259"/>
      <c r="AY33" s="238"/>
      <c r="BB33" s="259"/>
      <c r="BC33" s="238"/>
      <c r="BF33" s="259"/>
      <c r="BG33" s="238"/>
      <c r="BJ33" s="259"/>
      <c r="BK33" s="238"/>
      <c r="BN33" s="259"/>
      <c r="BO33" s="238"/>
      <c r="BR33" s="259"/>
      <c r="BS33" s="238"/>
      <c r="BV33" s="259"/>
      <c r="BW33" s="238"/>
      <c r="BZ33" s="259"/>
      <c r="CA33" s="238"/>
      <c r="CD33" s="259"/>
      <c r="CE33" s="238"/>
      <c r="CH33" s="259"/>
      <c r="CI33" s="238"/>
      <c r="CL33" s="259"/>
      <c r="CM33" s="238"/>
      <c r="CP33" s="259"/>
      <c r="CQ33" s="238"/>
      <c r="CT33" s="259"/>
      <c r="CU33" s="238"/>
      <c r="CX33" s="259"/>
      <c r="CY33" s="238"/>
      <c r="DB33" s="259"/>
      <c r="DC33" s="238"/>
      <c r="DF33" s="259"/>
      <c r="DG33" s="238"/>
      <c r="DJ33" s="259"/>
      <c r="DK33" s="238"/>
      <c r="DN33" s="259"/>
      <c r="DO33" s="238"/>
      <c r="DR33" s="259"/>
      <c r="DS33" s="238"/>
      <c r="DV33" s="259"/>
      <c r="DW33" s="238"/>
      <c r="DZ33" s="259"/>
      <c r="EA33" s="238"/>
      <c r="ED33" s="259"/>
      <c r="EE33" s="238"/>
      <c r="EH33" s="259"/>
      <c r="EI33" s="238"/>
      <c r="EL33" s="259"/>
    </row>
    <row r="35" spans="1:256" x14ac:dyDescent="0.2">
      <c r="A35" s="212" t="s">
        <v>45</v>
      </c>
      <c r="C35" s="212" t="s">
        <v>607</v>
      </c>
      <c r="D35" s="98">
        <f>'Off-Balance Sheet'!J187</f>
        <v>10732.902256577227</v>
      </c>
      <c r="E35" s="98"/>
      <c r="F35" s="98">
        <f ca="1">'Off-Balance Sheet'!AI187</f>
        <v>0</v>
      </c>
      <c r="G35" s="98">
        <f>'Off-Balance Sheet'!AJ187</f>
        <v>0</v>
      </c>
      <c r="H35" s="98">
        <f>'Off-Balance Sheet'!AK187</f>
        <v>4.5839505726000001</v>
      </c>
      <c r="I35" s="98">
        <f>'Off-Balance Sheet'!AL187</f>
        <v>69.137083660720009</v>
      </c>
      <c r="J35" s="98">
        <f>'Off-Balance Sheet'!AM187</f>
        <v>32</v>
      </c>
      <c r="K35" s="98">
        <f>'Off-Balance Sheet'!AN187</f>
        <v>0</v>
      </c>
      <c r="L35" s="98">
        <f>'Off-Balance Sheet'!AO187</f>
        <v>0</v>
      </c>
      <c r="M35" s="98">
        <f>'Off-Balance Sheet'!AP187</f>
        <v>107.75603</v>
      </c>
      <c r="N35" s="98">
        <f>'Off-Balance Sheet'!AQ187</f>
        <v>0</v>
      </c>
      <c r="O35" s="98">
        <f>'Off-Balance Sheet'!AR187</f>
        <v>0</v>
      </c>
      <c r="P35" s="98">
        <f>'Off-Balance Sheet'!AS187</f>
        <v>6.474202</v>
      </c>
      <c r="Q35" s="98">
        <f>'Off-Balance Sheet'!AT187</f>
        <v>0</v>
      </c>
      <c r="R35" s="98">
        <f>'Off-Balance Sheet'!AU187</f>
        <v>263.21265299999999</v>
      </c>
      <c r="S35" s="98">
        <f>'Off-Balance Sheet'!AV187</f>
        <v>0</v>
      </c>
      <c r="T35" s="98">
        <f>'Off-Balance Sheet'!AW187</f>
        <v>9.8416129999999988</v>
      </c>
      <c r="U35" s="98">
        <f>'Off-Balance Sheet'!AX187</f>
        <v>0</v>
      </c>
      <c r="V35" s="98">
        <f>'Off-Balance Sheet'!AY187</f>
        <v>115.72702400000001</v>
      </c>
      <c r="W35" s="98">
        <f>'Off-Balance Sheet'!AZ187</f>
        <v>0</v>
      </c>
      <c r="X35" s="98">
        <f>'Off-Balance Sheet'!BA187</f>
        <v>0</v>
      </c>
      <c r="Y35" s="98">
        <f>'Off-Balance Sheet'!BB187</f>
        <v>0</v>
      </c>
      <c r="Z35" s="98">
        <f>'Off-Balance Sheet'!BC187</f>
        <v>306.92473400000006</v>
      </c>
      <c r="AA35" s="98">
        <f>'Off-Balance Sheet'!BD187</f>
        <v>680.63835400000005</v>
      </c>
      <c r="AB35" s="98">
        <f>'Off-Balance Sheet'!BE187</f>
        <v>1.8</v>
      </c>
      <c r="AC35" s="98">
        <f>'Off-Balance Sheet'!BF187</f>
        <v>43.80821399164229</v>
      </c>
      <c r="AD35" s="98">
        <f>'Off-Balance Sheet'!BG187</f>
        <v>119.77706074383619</v>
      </c>
      <c r="AE35" s="98">
        <f>'Off-Balance Sheet'!BH187</f>
        <v>4.4550000000000001</v>
      </c>
      <c r="AF35" s="98">
        <f>'Off-Balance Sheet'!BI187</f>
        <v>52.783797</v>
      </c>
      <c r="AG35" s="98">
        <f>'Off-Balance Sheet'!BJ187</f>
        <v>0</v>
      </c>
      <c r="AH35" s="98">
        <f>'Off-Balance Sheet'!BK187</f>
        <v>200</v>
      </c>
      <c r="AI35" s="98">
        <f>'Off-Balance Sheet'!BL187</f>
        <v>1050.0930159999998</v>
      </c>
      <c r="AJ35" s="98">
        <f>'Off-Balance Sheet'!BM187</f>
        <v>31.883976000000004</v>
      </c>
      <c r="AK35" s="98">
        <f>'Off-Balance Sheet'!BN187</f>
        <v>890.5015822214624</v>
      </c>
      <c r="AL35" s="98">
        <f>'Off-Balance Sheet'!BO187</f>
        <v>325</v>
      </c>
      <c r="AM35" s="98">
        <f>'Off-Balance Sheet'!BP187</f>
        <v>12.100604000000001</v>
      </c>
      <c r="AN35" s="98">
        <f>'Off-Balance Sheet'!BQ187</f>
        <v>268.66623700000002</v>
      </c>
      <c r="AO35" s="98">
        <f>'Off-Balance Sheet'!BR187</f>
        <v>2.9019851859590475</v>
      </c>
      <c r="AP35" s="98">
        <f>'Off-Balance Sheet'!BS187</f>
        <v>493.66300000000001</v>
      </c>
      <c r="AQ35" s="98">
        <f>'Off-Balance Sheet'!BT187</f>
        <v>225</v>
      </c>
      <c r="AR35" s="98">
        <f>'Off-Balance Sheet'!BU187</f>
        <v>110.70825000000001</v>
      </c>
      <c r="AS35" s="98">
        <f>'Off-Balance Sheet'!BV187</f>
        <v>4239.9321782010029</v>
      </c>
      <c r="AT35" s="98">
        <f>'Off-Balance Sheet'!BW187</f>
        <v>0</v>
      </c>
      <c r="AU35" s="98">
        <f>'Off-Balance Sheet'!BX187</f>
        <v>0</v>
      </c>
      <c r="AV35" s="98">
        <f>'Off-Balance Sheet'!BY187</f>
        <v>0</v>
      </c>
      <c r="AW35" s="98">
        <f>'Off-Balance Sheet'!BZ187</f>
        <v>0</v>
      </c>
      <c r="AX35" s="98">
        <f>'Off-Balance Sheet'!CA187</f>
        <v>0</v>
      </c>
      <c r="AY35" s="98">
        <f>'Off-Balance Sheet'!CB187</f>
        <v>0</v>
      </c>
      <c r="AZ35" s="98">
        <f>'Off-Balance Sheet'!CC187</f>
        <v>202.67</v>
      </c>
      <c r="BA35" s="98">
        <f>'Off-Balance Sheet'!CD187</f>
        <v>0</v>
      </c>
      <c r="BB35" s="98">
        <f>'Off-Balance Sheet'!CE187</f>
        <v>210.68492900000001</v>
      </c>
      <c r="BC35" s="98">
        <f>'Off-Balance Sheet'!CF187</f>
        <v>60</v>
      </c>
      <c r="BD35" s="98">
        <f>'Off-Balance Sheet'!CG187</f>
        <v>66.113938000000005</v>
      </c>
      <c r="BE35" s="98">
        <f>'Off-Balance Sheet'!CH187</f>
        <v>0</v>
      </c>
      <c r="BF35" s="98">
        <f>'Off-Balance Sheet'!CI187</f>
        <v>0</v>
      </c>
      <c r="BG35" s="98">
        <f>'Off-Balance Sheet'!CJ187</f>
        <v>0</v>
      </c>
      <c r="BH35" s="98">
        <f>'Off-Balance Sheet'!CK187</f>
        <v>0</v>
      </c>
      <c r="BI35" s="98">
        <f>'Off-Balance Sheet'!CL187</f>
        <v>0</v>
      </c>
      <c r="BJ35" s="98">
        <f>'Off-Balance Sheet'!CM187</f>
        <v>0</v>
      </c>
      <c r="BK35" s="98">
        <f>'Off-Balance Sheet'!CN187</f>
        <v>50.938839999999999</v>
      </c>
      <c r="BL35" s="98">
        <f>'Off-Balance Sheet'!CO187</f>
        <v>200</v>
      </c>
      <c r="BM35" s="98">
        <f>'Off-Balance Sheet'!CP187</f>
        <v>0</v>
      </c>
      <c r="BN35" s="98">
        <f>'Off-Balance Sheet'!CQ187</f>
        <v>0</v>
      </c>
      <c r="BO35" s="98">
        <f>'Off-Balance Sheet'!CR187</f>
        <v>41.771000000000001</v>
      </c>
      <c r="BP35" s="98">
        <f>'Off-Balance Sheet'!CS187</f>
        <v>0</v>
      </c>
      <c r="BQ35" s="98">
        <f>'Off-Balance Sheet'!CT187</f>
        <v>37.069704999999999</v>
      </c>
      <c r="BR35" s="98">
        <f>'Off-Balance Sheet'!CU187</f>
        <v>0</v>
      </c>
      <c r="BS35" s="98">
        <f>'Off-Balance Sheet'!CV187</f>
        <v>0</v>
      </c>
      <c r="BT35" s="98">
        <f>'Off-Balance Sheet'!CW187</f>
        <v>0</v>
      </c>
      <c r="BU35" s="98">
        <f>'Off-Balance Sheet'!CX187</f>
        <v>0</v>
      </c>
      <c r="BV35" s="98">
        <f>'Off-Balance Sheet'!CY187</f>
        <v>0</v>
      </c>
      <c r="BW35" s="98">
        <f>'Off-Balance Sheet'!CZ187</f>
        <v>0</v>
      </c>
      <c r="BX35" s="98">
        <f>'Off-Balance Sheet'!DA187</f>
        <v>0</v>
      </c>
      <c r="BY35" s="98">
        <f>'Off-Balance Sheet'!DB187</f>
        <v>0</v>
      </c>
      <c r="BZ35" s="98">
        <f>'Off-Balance Sheet'!DC187</f>
        <v>0</v>
      </c>
      <c r="CA35" s="98">
        <f>'Off-Balance Sheet'!DD187</f>
        <v>0</v>
      </c>
      <c r="CB35" s="98">
        <f>'Off-Balance Sheet'!DE187</f>
        <v>0</v>
      </c>
      <c r="CC35" s="98">
        <f>'Off-Balance Sheet'!DF187</f>
        <v>0</v>
      </c>
      <c r="CD35" s="98">
        <f>'Off-Balance Sheet'!DG187</f>
        <v>0</v>
      </c>
      <c r="CE35" s="98">
        <f>'Off-Balance Sheet'!DH187</f>
        <v>0</v>
      </c>
      <c r="CF35" s="98">
        <f>'Off-Balance Sheet'!DI187</f>
        <v>0</v>
      </c>
      <c r="CG35" s="98">
        <f>'Off-Balance Sheet'!DJ187</f>
        <v>0</v>
      </c>
      <c r="CH35" s="98">
        <f>'Off-Balance Sheet'!DK187</f>
        <v>0</v>
      </c>
      <c r="CI35" s="98">
        <f>'Off-Balance Sheet'!DL187</f>
        <v>0</v>
      </c>
      <c r="CJ35" s="98">
        <f>'Off-Balance Sheet'!DM187</f>
        <v>0</v>
      </c>
      <c r="CK35" s="98">
        <f>'Off-Balance Sheet'!DN187</f>
        <v>0</v>
      </c>
      <c r="CL35" s="98">
        <f>'Off-Balance Sheet'!DO187</f>
        <v>0</v>
      </c>
      <c r="CM35" s="98">
        <f>'Off-Balance Sheet'!DP187</f>
        <v>0</v>
      </c>
      <c r="CN35" s="98">
        <f>'Off-Balance Sheet'!DQ187</f>
        <v>0</v>
      </c>
      <c r="CO35" s="98">
        <f>'Off-Balance Sheet'!DR187</f>
        <v>0</v>
      </c>
      <c r="CP35" s="98">
        <f>'Off-Balance Sheet'!DS187</f>
        <v>0</v>
      </c>
      <c r="CQ35" s="98">
        <f>'Off-Balance Sheet'!DT187</f>
        <v>0</v>
      </c>
      <c r="CR35" s="98">
        <f>'Off-Balance Sheet'!DU187</f>
        <v>0</v>
      </c>
      <c r="CS35" s="98">
        <f>'Off-Balance Sheet'!DV187</f>
        <v>0</v>
      </c>
      <c r="CT35" s="98">
        <f>'Off-Balance Sheet'!DW187</f>
        <v>150</v>
      </c>
      <c r="CU35" s="98">
        <f>'Off-Balance Sheet'!DX187</f>
        <v>0</v>
      </c>
      <c r="CV35" s="98">
        <f>'Off-Balance Sheet'!DY187</f>
        <v>0</v>
      </c>
      <c r="CW35" s="98">
        <f>'Off-Balance Sheet'!DZ187</f>
        <v>0</v>
      </c>
      <c r="CX35" s="98">
        <f>'Off-Balance Sheet'!EA187</f>
        <v>0</v>
      </c>
      <c r="CY35" s="98">
        <f>'Off-Balance Sheet'!EB187</f>
        <v>0</v>
      </c>
      <c r="CZ35" s="98">
        <f>'Off-Balance Sheet'!EC187</f>
        <v>0</v>
      </c>
      <c r="DA35" s="98">
        <f>'Off-Balance Sheet'!ED187</f>
        <v>0</v>
      </c>
      <c r="DB35" s="98">
        <f>'Off-Balance Sheet'!EE187</f>
        <v>0</v>
      </c>
      <c r="DC35" s="98">
        <f>'Off-Balance Sheet'!EF187</f>
        <v>0</v>
      </c>
      <c r="DD35" s="98">
        <f>'Off-Balance Sheet'!EG187</f>
        <v>0</v>
      </c>
      <c r="DE35" s="98">
        <f>'Off-Balance Sheet'!EH187</f>
        <v>0</v>
      </c>
      <c r="DF35" s="98">
        <f>'Off-Balance Sheet'!EI187</f>
        <v>0</v>
      </c>
      <c r="DG35" s="98">
        <f>'Off-Balance Sheet'!EJ187</f>
        <v>0</v>
      </c>
      <c r="DH35" s="98">
        <f>'Off-Balance Sheet'!EK187</f>
        <v>0</v>
      </c>
      <c r="DI35" s="98">
        <f>'Off-Balance Sheet'!EL187</f>
        <v>0</v>
      </c>
      <c r="DJ35" s="98">
        <f>'Off-Balance Sheet'!EM187</f>
        <v>0</v>
      </c>
      <c r="DK35" s="98">
        <f>'Off-Balance Sheet'!EN187</f>
        <v>0</v>
      </c>
      <c r="DL35" s="98">
        <f ca="1">'Off-Balance Sheet'!EO187</f>
        <v>10688.618956577224</v>
      </c>
      <c r="DM35" s="98">
        <f ca="1">'Off-Balance Sheet'!EP187</f>
        <v>-44.283300000002782</v>
      </c>
      <c r="DN35" s="98">
        <f>'Off-Balance Sheet'!EQ187</f>
        <v>0</v>
      </c>
      <c r="DO35" s="98">
        <f>'Off-Balance Sheet'!ER187</f>
        <v>0</v>
      </c>
      <c r="DP35" s="98">
        <f>'Off-Balance Sheet'!ES187</f>
        <v>0</v>
      </c>
      <c r="DQ35" s="98">
        <f>'Off-Balance Sheet'!ET187</f>
        <v>0</v>
      </c>
      <c r="DR35" s="98">
        <f>'Off-Balance Sheet'!EU187</f>
        <v>0</v>
      </c>
      <c r="DS35" s="98">
        <f>'Off-Balance Sheet'!EV187</f>
        <v>0</v>
      </c>
      <c r="DT35" s="98">
        <f>'Off-Balance Sheet'!EW187</f>
        <v>0</v>
      </c>
      <c r="DU35" s="98">
        <f>'Off-Balance Sheet'!EX187</f>
        <v>0</v>
      </c>
      <c r="DV35" s="98">
        <f>'Off-Balance Sheet'!EY187</f>
        <v>0</v>
      </c>
      <c r="DW35" s="98">
        <f>'Off-Balance Sheet'!EZ187</f>
        <v>0</v>
      </c>
      <c r="DX35" s="98">
        <f>'Off-Balance Sheet'!FA187</f>
        <v>0</v>
      </c>
      <c r="DY35" s="98">
        <f>'Off-Balance Sheet'!FB187</f>
        <v>0</v>
      </c>
      <c r="DZ35" s="98">
        <f>'Off-Balance Sheet'!FC187</f>
        <v>0</v>
      </c>
      <c r="EA35" s="98">
        <f>'Off-Balance Sheet'!FD187</f>
        <v>0</v>
      </c>
      <c r="EB35" s="98">
        <f>'Off-Balance Sheet'!FE187</f>
        <v>0</v>
      </c>
      <c r="EC35" s="98">
        <f>'Off-Balance Sheet'!FF187</f>
        <v>0</v>
      </c>
      <c r="ED35" s="98">
        <f>'Off-Balance Sheet'!FG187</f>
        <v>0</v>
      </c>
      <c r="EE35" s="98">
        <f>'Off-Balance Sheet'!FH187</f>
        <v>0</v>
      </c>
      <c r="EF35" s="98">
        <f>'Off-Balance Sheet'!FI187</f>
        <v>0</v>
      </c>
      <c r="EG35" s="98">
        <f>'Off-Balance Sheet'!FJ187</f>
        <v>0</v>
      </c>
      <c r="EH35" s="98">
        <f>'Off-Balance Sheet'!FK187</f>
        <v>0</v>
      </c>
      <c r="EI35" s="98">
        <f>'Off-Balance Sheet'!FL187</f>
        <v>0</v>
      </c>
      <c r="EJ35" s="98">
        <f>'Off-Balance Sheet'!FM187</f>
        <v>0</v>
      </c>
      <c r="EK35" s="98">
        <f>'Off-Balance Sheet'!FN187</f>
        <v>0</v>
      </c>
      <c r="EL35" s="98">
        <f>'Off-Balance Sheet'!FO187</f>
        <v>0</v>
      </c>
      <c r="EM35" s="98">
        <f>'Off-Balance Sheet'!FP187</f>
        <v>0</v>
      </c>
      <c r="EN35" s="98">
        <f>'Off-Balance Sheet'!FQ187</f>
        <v>0</v>
      </c>
      <c r="EO35" s="98">
        <f>'Off-Balance Sheet'!FR187</f>
        <v>0</v>
      </c>
      <c r="EP35" s="98">
        <f>'Off-Balance Sheet'!FS187</f>
        <v>0</v>
      </c>
      <c r="EQ35" s="98">
        <f>'Off-Balance Sheet'!FT187</f>
        <v>0</v>
      </c>
      <c r="ER35" s="98">
        <f>'Off-Balance Sheet'!FU187</f>
        <v>0</v>
      </c>
      <c r="ES35" s="98">
        <f>'Off-Balance Sheet'!FV187</f>
        <v>0</v>
      </c>
      <c r="ET35" s="98">
        <f>'Off-Balance Sheet'!FW187</f>
        <v>0</v>
      </c>
      <c r="EU35" s="98">
        <f>'Off-Balance Sheet'!FX187</f>
        <v>0</v>
      </c>
      <c r="EV35" s="98">
        <f>'Off-Balance Sheet'!FY187</f>
        <v>0</v>
      </c>
      <c r="EW35" s="98">
        <f>'Off-Balance Sheet'!FZ187</f>
        <v>0</v>
      </c>
      <c r="EX35" s="98">
        <f>'Off-Balance Sheet'!GA187</f>
        <v>0</v>
      </c>
      <c r="EY35" s="98">
        <f>'Off-Balance Sheet'!GB187</f>
        <v>0</v>
      </c>
      <c r="EZ35" s="98">
        <f>'Off-Balance Sheet'!GC187</f>
        <v>0</v>
      </c>
      <c r="FA35" s="98">
        <f>'Off-Balance Sheet'!GD187</f>
        <v>0</v>
      </c>
      <c r="FB35" s="98">
        <f>'Off-Balance Sheet'!GE187</f>
        <v>0</v>
      </c>
      <c r="FC35" s="98">
        <f>'Off-Balance Sheet'!GF187</f>
        <v>0</v>
      </c>
      <c r="FD35" s="98">
        <f>'Off-Balance Sheet'!GG187</f>
        <v>0</v>
      </c>
      <c r="FE35" s="98">
        <f>'Off-Balance Sheet'!GH187</f>
        <v>0</v>
      </c>
      <c r="FF35" s="98">
        <f>'Off-Balance Sheet'!GI187</f>
        <v>0</v>
      </c>
      <c r="FG35" s="98">
        <f>'Off-Balance Sheet'!GJ187</f>
        <v>0</v>
      </c>
      <c r="FH35" s="98">
        <f>'Off-Balance Sheet'!GK187</f>
        <v>0</v>
      </c>
      <c r="FI35" s="98">
        <f>'Off-Balance Sheet'!GL187</f>
        <v>0</v>
      </c>
      <c r="FJ35" s="98">
        <f>'Off-Balance Sheet'!GM187</f>
        <v>0</v>
      </c>
      <c r="FK35" s="98">
        <f>'Off-Balance Sheet'!GN187</f>
        <v>0</v>
      </c>
      <c r="FL35" s="98">
        <f>'Off-Balance Sheet'!GO187</f>
        <v>0</v>
      </c>
      <c r="FM35" s="98">
        <f>'Off-Balance Sheet'!GP187</f>
        <v>0</v>
      </c>
      <c r="FN35" s="98">
        <f>'Off-Balance Sheet'!GQ187</f>
        <v>0</v>
      </c>
      <c r="FO35" s="98">
        <f>'Off-Balance Sheet'!GR187</f>
        <v>0</v>
      </c>
      <c r="FP35" s="98">
        <f>'Off-Balance Sheet'!GS187</f>
        <v>0</v>
      </c>
      <c r="FQ35" s="98">
        <f>'Off-Balance Sheet'!GT187</f>
        <v>0</v>
      </c>
      <c r="FR35" s="98">
        <f>'Off-Balance Sheet'!GU187</f>
        <v>0</v>
      </c>
      <c r="FS35" s="98">
        <f>'Off-Balance Sheet'!GV187</f>
        <v>0</v>
      </c>
      <c r="FT35" s="98">
        <f>'Off-Balance Sheet'!GW187</f>
        <v>0</v>
      </c>
      <c r="FU35" s="98">
        <f>'Off-Balance Sheet'!GX187</f>
        <v>0</v>
      </c>
      <c r="FV35" s="98">
        <f>'Off-Balance Sheet'!GY187</f>
        <v>0</v>
      </c>
      <c r="FW35" s="98">
        <f>'Off-Balance Sheet'!GZ187</f>
        <v>0</v>
      </c>
      <c r="FX35" s="98">
        <f>'Off-Balance Sheet'!HA187</f>
        <v>0</v>
      </c>
      <c r="FY35" s="98">
        <f>'Off-Balance Sheet'!HB187</f>
        <v>0</v>
      </c>
      <c r="FZ35" s="98">
        <f>'Off-Balance Sheet'!HC187</f>
        <v>0</v>
      </c>
      <c r="GA35" s="98">
        <f>'Off-Balance Sheet'!HD187</f>
        <v>0</v>
      </c>
      <c r="GB35" s="98">
        <f>'Off-Balance Sheet'!HE187</f>
        <v>0</v>
      </c>
      <c r="GC35" s="98">
        <f>'Off-Balance Sheet'!HF187</f>
        <v>0</v>
      </c>
      <c r="GD35" s="98">
        <f>'Off-Balance Sheet'!HG187</f>
        <v>0</v>
      </c>
      <c r="GE35" s="98">
        <f>'Off-Balance Sheet'!HH187</f>
        <v>0</v>
      </c>
      <c r="GF35" s="98">
        <f>'Off-Balance Sheet'!HI187</f>
        <v>0</v>
      </c>
      <c r="GG35" s="98">
        <f>'Off-Balance Sheet'!HJ187</f>
        <v>0</v>
      </c>
      <c r="GH35" s="98">
        <f>'Off-Balance Sheet'!HK187</f>
        <v>0</v>
      </c>
      <c r="GI35" s="98">
        <f>'Off-Balance Sheet'!HL187</f>
        <v>0</v>
      </c>
      <c r="GJ35" s="98">
        <f>'Off-Balance Sheet'!HM187</f>
        <v>0</v>
      </c>
      <c r="GK35" s="98">
        <f>'Off-Balance Sheet'!HN187</f>
        <v>0</v>
      </c>
      <c r="GL35" s="98">
        <f>'Off-Balance Sheet'!HO187</f>
        <v>0</v>
      </c>
      <c r="GM35" s="98">
        <f>'Off-Balance Sheet'!HP187</f>
        <v>0</v>
      </c>
      <c r="GN35" s="98">
        <f>'Off-Balance Sheet'!HQ187</f>
        <v>0</v>
      </c>
      <c r="GO35" s="98">
        <f>'Off-Balance Sheet'!HR187</f>
        <v>0</v>
      </c>
      <c r="GP35" s="98">
        <f>'Off-Balance Sheet'!HS187</f>
        <v>0</v>
      </c>
      <c r="GQ35" s="98">
        <f>'Off-Balance Sheet'!HT187</f>
        <v>0</v>
      </c>
      <c r="GR35" s="98">
        <f>'Off-Balance Sheet'!HU187</f>
        <v>0</v>
      </c>
      <c r="GS35" s="98">
        <f>'Off-Balance Sheet'!HV187</f>
        <v>0</v>
      </c>
      <c r="GT35" s="98">
        <f>'Off-Balance Sheet'!HW187</f>
        <v>0</v>
      </c>
      <c r="GU35" s="98">
        <f>'Off-Balance Sheet'!HX187</f>
        <v>0</v>
      </c>
      <c r="GV35" s="98">
        <f>'Off-Balance Sheet'!HY187</f>
        <v>0</v>
      </c>
      <c r="GW35" s="98">
        <f>'Off-Balance Sheet'!HZ187</f>
        <v>0</v>
      </c>
      <c r="GX35" s="98">
        <f>'Off-Balance Sheet'!IA187</f>
        <v>0</v>
      </c>
      <c r="GY35" s="98">
        <f>'Off-Balance Sheet'!IB187</f>
        <v>0</v>
      </c>
      <c r="GZ35" s="98">
        <f>'Off-Balance Sheet'!IC187</f>
        <v>0</v>
      </c>
      <c r="HA35" s="98">
        <f>'Off-Balance Sheet'!ID187</f>
        <v>0</v>
      </c>
      <c r="HB35" s="98">
        <f>'Off-Balance Sheet'!IE187</f>
        <v>0</v>
      </c>
      <c r="HC35" s="98">
        <f>'Off-Balance Sheet'!IF187</f>
        <v>0</v>
      </c>
      <c r="HD35" s="98">
        <f>'Off-Balance Sheet'!IG187</f>
        <v>0</v>
      </c>
      <c r="HE35" s="98">
        <f>'Off-Balance Sheet'!IH187</f>
        <v>0</v>
      </c>
      <c r="HF35" s="98">
        <f>'Off-Balance Sheet'!II187</f>
        <v>0</v>
      </c>
      <c r="HG35" s="98">
        <f>'Off-Balance Sheet'!IJ187</f>
        <v>0</v>
      </c>
      <c r="HH35" s="98">
        <f>'Off-Balance Sheet'!IK187</f>
        <v>0</v>
      </c>
      <c r="HI35" s="98">
        <f>'Off-Balance Sheet'!IL187</f>
        <v>0</v>
      </c>
      <c r="HJ35" s="98">
        <f>'Off-Balance Sheet'!IM187</f>
        <v>0</v>
      </c>
      <c r="HK35" s="98">
        <f>'Off-Balance Sheet'!IN187</f>
        <v>0</v>
      </c>
      <c r="HL35" s="98">
        <f>'Off-Balance Sheet'!IO187</f>
        <v>0</v>
      </c>
      <c r="HM35" s="98">
        <f>'Off-Balance Sheet'!IP187</f>
        <v>0</v>
      </c>
      <c r="HN35" s="98">
        <f>'Off-Balance Sheet'!IQ187</f>
        <v>0</v>
      </c>
      <c r="HO35" s="98">
        <f>'Off-Balance Sheet'!IR187</f>
        <v>0</v>
      </c>
      <c r="HP35" s="98">
        <f>'Off-Balance Sheet'!IS187</f>
        <v>0</v>
      </c>
      <c r="HQ35" s="98">
        <f>'Off-Balance Sheet'!IT187</f>
        <v>0</v>
      </c>
      <c r="HR35" s="98">
        <f>'Off-Balance Sheet'!IU187</f>
        <v>0</v>
      </c>
      <c r="HS35" s="98">
        <f>'Off-Balance Sheet'!IV187</f>
        <v>0</v>
      </c>
      <c r="HT35" s="98" t="e">
        <f>'Off-Balance Sheet'!#REF!</f>
        <v>#REF!</v>
      </c>
      <c r="HU35" s="98" t="e">
        <f>'Off-Balance Sheet'!#REF!</f>
        <v>#REF!</v>
      </c>
      <c r="HV35" s="98" t="e">
        <f>'Off-Balance Sheet'!#REF!</f>
        <v>#REF!</v>
      </c>
      <c r="HW35" s="98" t="e">
        <f>'Off-Balance Sheet'!#REF!</f>
        <v>#REF!</v>
      </c>
      <c r="HX35" s="98" t="e">
        <f>'Off-Balance Sheet'!#REF!</f>
        <v>#REF!</v>
      </c>
      <c r="HY35" s="98" t="e">
        <f>'Off-Balance Sheet'!#REF!</f>
        <v>#REF!</v>
      </c>
      <c r="HZ35" s="98" t="e">
        <f>'Off-Balance Sheet'!#REF!</f>
        <v>#REF!</v>
      </c>
      <c r="IA35" s="98" t="e">
        <f>'Off-Balance Sheet'!#REF!</f>
        <v>#REF!</v>
      </c>
      <c r="IB35" s="98" t="e">
        <f>'Off-Balance Sheet'!#REF!</f>
        <v>#REF!</v>
      </c>
      <c r="IC35" s="98" t="e">
        <f>'Off-Balance Sheet'!#REF!</f>
        <v>#REF!</v>
      </c>
      <c r="ID35" s="98" t="e">
        <f>'Off-Balance Sheet'!#REF!</f>
        <v>#REF!</v>
      </c>
      <c r="IE35" s="98" t="e">
        <f>'Off-Balance Sheet'!#REF!</f>
        <v>#REF!</v>
      </c>
      <c r="IF35" s="98" t="e">
        <f>'Off-Balance Sheet'!#REF!</f>
        <v>#REF!</v>
      </c>
      <c r="IG35" s="98" t="e">
        <f>'Off-Balance Sheet'!#REF!</f>
        <v>#REF!</v>
      </c>
      <c r="IH35" s="98" t="e">
        <f>'Off-Balance Sheet'!#REF!</f>
        <v>#REF!</v>
      </c>
      <c r="II35" s="98" t="e">
        <f>'Off-Balance Sheet'!#REF!</f>
        <v>#REF!</v>
      </c>
      <c r="IJ35" s="98" t="e">
        <f>'Off-Balance Sheet'!#REF!</f>
        <v>#REF!</v>
      </c>
      <c r="IK35" s="98" t="e">
        <f>'Off-Balance Sheet'!#REF!</f>
        <v>#REF!</v>
      </c>
      <c r="IL35" s="98" t="e">
        <f>'Off-Balance Sheet'!#REF!</f>
        <v>#REF!</v>
      </c>
      <c r="IM35" s="98" t="e">
        <f>'Off-Balance Sheet'!#REF!</f>
        <v>#REF!</v>
      </c>
      <c r="IN35" s="98" t="e">
        <f>'Off-Balance Sheet'!#REF!</f>
        <v>#REF!</v>
      </c>
      <c r="IO35" s="98" t="e">
        <f>'Off-Balance Sheet'!#REF!</f>
        <v>#REF!</v>
      </c>
      <c r="IP35" s="98" t="e">
        <f>'Off-Balance Sheet'!#REF!</f>
        <v>#REF!</v>
      </c>
      <c r="IQ35" s="98" t="e">
        <f>'Off-Balance Sheet'!#REF!</f>
        <v>#REF!</v>
      </c>
      <c r="IR35" s="98" t="e">
        <f>'Off-Balance Sheet'!#REF!</f>
        <v>#REF!</v>
      </c>
    </row>
    <row r="36" spans="1:256" x14ac:dyDescent="0.2">
      <c r="A36" s="144" t="s">
        <v>44</v>
      </c>
      <c r="C36" s="212" t="s">
        <v>199</v>
      </c>
      <c r="D36" s="98">
        <f>'Off-Balance Sheet'!J184</f>
        <v>4822.3739664999994</v>
      </c>
      <c r="E36" s="98"/>
      <c r="F36" s="98">
        <f ca="1">'Off-Balance Sheet'!AI184</f>
        <v>273.52681899999999</v>
      </c>
      <c r="G36" s="98">
        <f>'Off-Balance Sheet'!AJ184</f>
        <v>557.27655400000003</v>
      </c>
      <c r="H36" s="98">
        <f>'Off-Balance Sheet'!AK184</f>
        <v>213.39055400000001</v>
      </c>
      <c r="I36" s="98">
        <f>'Off-Balance Sheet'!AL184</f>
        <v>150.43200000000002</v>
      </c>
      <c r="J36" s="98">
        <f>'Off-Balance Sheet'!AM184</f>
        <v>313.80799999999999</v>
      </c>
      <c r="K36" s="98">
        <f>'Off-Balance Sheet'!AN184</f>
        <v>152.21199999999999</v>
      </c>
      <c r="L36" s="98">
        <f>'Off-Balance Sheet'!AO184</f>
        <v>174.916</v>
      </c>
      <c r="M36" s="98">
        <f>'Off-Balance Sheet'!AP184</f>
        <v>128.584</v>
      </c>
      <c r="N36" s="98">
        <f>'Off-Balance Sheet'!AQ184</f>
        <v>150.88999999999999</v>
      </c>
      <c r="O36" s="98">
        <f>'Off-Balance Sheet'!AR184</f>
        <v>154.24200000000002</v>
      </c>
      <c r="P36" s="98">
        <f>'Off-Balance Sheet'!AS184</f>
        <v>175.31700000000001</v>
      </c>
      <c r="Q36" s="98">
        <f>'Off-Balance Sheet'!AT184</f>
        <v>112.90899999999999</v>
      </c>
      <c r="R36" s="98">
        <f>'Off-Balance Sheet'!AU184</f>
        <v>922.32600000000014</v>
      </c>
      <c r="S36" s="98">
        <f>'Off-Balance Sheet'!AV184</f>
        <v>121.77199999999999</v>
      </c>
      <c r="T36" s="98">
        <f>'Off-Balance Sheet'!AW184</f>
        <v>114.32999999999998</v>
      </c>
      <c r="U36" s="98">
        <f>'Off-Balance Sheet'!AX184</f>
        <v>550.08300000000008</v>
      </c>
      <c r="V36" s="98">
        <f>'Off-Balance Sheet'!AY184</f>
        <v>53.529000000000003</v>
      </c>
      <c r="W36" s="98">
        <f>'Off-Balance Sheet'!AZ184</f>
        <v>18.504000000000001</v>
      </c>
      <c r="X36" s="98">
        <f>'Off-Balance Sheet'!BA184</f>
        <v>1929.4850000000001</v>
      </c>
      <c r="Y36" s="98">
        <f>'Off-Balance Sheet'!BB184</f>
        <v>16.902999999999999</v>
      </c>
      <c r="Z36" s="98">
        <f>'Off-Balance Sheet'!BC184</f>
        <v>18.013999999999999</v>
      </c>
      <c r="AA36" s="98">
        <f>'Off-Balance Sheet'!BD184</f>
        <v>18.768000000000001</v>
      </c>
      <c r="AB36" s="98">
        <f>'Off-Balance Sheet'!BE184</f>
        <v>16.542000000000002</v>
      </c>
      <c r="AC36" s="98">
        <f>'Off-Balance Sheet'!BF184</f>
        <v>17.173000000000002</v>
      </c>
      <c r="AD36" s="98">
        <f>'Off-Balance Sheet'!BG184</f>
        <v>18.750999999999998</v>
      </c>
      <c r="AE36" s="98">
        <f>'Off-Balance Sheet'!BH184</f>
        <v>503.096</v>
      </c>
      <c r="AF36" s="98">
        <f>'Off-Balance Sheet'!BI184</f>
        <v>17.539000000000001</v>
      </c>
      <c r="AG36" s="98">
        <f>'Off-Balance Sheet'!BJ184</f>
        <v>15.319000000000001</v>
      </c>
      <c r="AH36" s="98">
        <f>'Off-Balance Sheet'!BK184</f>
        <v>16.8</v>
      </c>
      <c r="AI36" s="98">
        <f>'Off-Balance Sheet'!BL184</f>
        <v>18.282</v>
      </c>
      <c r="AJ36" s="98">
        <f>'Off-Balance Sheet'!BM184</f>
        <v>15.324999999999999</v>
      </c>
      <c r="AK36" s="98">
        <f>'Off-Balance Sheet'!BN184</f>
        <v>15.319000000000001</v>
      </c>
      <c r="AL36" s="98">
        <f>'Off-Balance Sheet'!BO184</f>
        <v>16.8</v>
      </c>
      <c r="AM36" s="98">
        <f>'Off-Balance Sheet'!BP184</f>
        <v>18.282</v>
      </c>
      <c r="AN36" s="98">
        <f>'Off-Balance Sheet'!BQ184</f>
        <v>15.324999999999999</v>
      </c>
      <c r="AO36" s="98">
        <f>'Off-Balance Sheet'!BR184</f>
        <v>15.319000000000001</v>
      </c>
      <c r="AP36" s="98">
        <f>'Off-Balance Sheet'!BS184</f>
        <v>16.8</v>
      </c>
      <c r="AQ36" s="98">
        <f>'Off-Balance Sheet'!BT184</f>
        <v>18.282</v>
      </c>
      <c r="AR36" s="98">
        <f>'Off-Balance Sheet'!BU184</f>
        <v>13.123000000000001</v>
      </c>
      <c r="AS36" s="98">
        <f>'Off-Balance Sheet'!BV184</f>
        <v>7.1280000000000001</v>
      </c>
      <c r="AT36" s="98">
        <f>'Off-Balance Sheet'!BW184</f>
        <v>7.1280000000000001</v>
      </c>
      <c r="AU36" s="98">
        <f>'Off-Balance Sheet'!BX184</f>
        <v>7.1280000000000001</v>
      </c>
      <c r="AV36" s="98">
        <f>'Off-Balance Sheet'!BY184</f>
        <v>4.7519999999999998</v>
      </c>
      <c r="AW36" s="98">
        <f>'Off-Balance Sheet'!BZ184</f>
        <v>0</v>
      </c>
      <c r="AX36" s="98">
        <f>'Off-Balance Sheet'!CA184</f>
        <v>0</v>
      </c>
      <c r="AY36" s="98">
        <f>'Off-Balance Sheet'!CB184</f>
        <v>0</v>
      </c>
      <c r="AZ36" s="98">
        <f>'Off-Balance Sheet'!CC184</f>
        <v>0</v>
      </c>
      <c r="BA36" s="98">
        <f>'Off-Balance Sheet'!CD184</f>
        <v>0</v>
      </c>
      <c r="BB36" s="98">
        <f>'Off-Balance Sheet'!CE184</f>
        <v>0</v>
      </c>
      <c r="BC36" s="98">
        <f>'Off-Balance Sheet'!CF184</f>
        <v>0</v>
      </c>
      <c r="BD36" s="98">
        <f>'Off-Balance Sheet'!CG184</f>
        <v>0</v>
      </c>
      <c r="BE36" s="98">
        <f>'Off-Balance Sheet'!CH184</f>
        <v>0</v>
      </c>
      <c r="BF36" s="98">
        <f>'Off-Balance Sheet'!CI184</f>
        <v>0</v>
      </c>
      <c r="BG36" s="98">
        <f>'Off-Balance Sheet'!CJ184</f>
        <v>0</v>
      </c>
      <c r="BH36" s="98">
        <f>'Off-Balance Sheet'!CK184</f>
        <v>0</v>
      </c>
      <c r="BI36" s="98">
        <f>'Off-Balance Sheet'!CL184</f>
        <v>0</v>
      </c>
      <c r="BJ36" s="98">
        <f>'Off-Balance Sheet'!CM184</f>
        <v>0</v>
      </c>
      <c r="BK36" s="98">
        <f>'Off-Balance Sheet'!CN184</f>
        <v>0</v>
      </c>
      <c r="BL36" s="98">
        <f>'Off-Balance Sheet'!CO184</f>
        <v>0</v>
      </c>
      <c r="BM36" s="98">
        <f>'Off-Balance Sheet'!CP184</f>
        <v>0</v>
      </c>
      <c r="BN36" s="98">
        <f>'Off-Balance Sheet'!CQ184</f>
        <v>0</v>
      </c>
      <c r="BO36" s="98">
        <f>'Off-Balance Sheet'!CR184</f>
        <v>0</v>
      </c>
      <c r="BP36" s="98">
        <f>'Off-Balance Sheet'!CS184</f>
        <v>0</v>
      </c>
      <c r="BQ36" s="98">
        <f>'Off-Balance Sheet'!CT184</f>
        <v>0</v>
      </c>
      <c r="BR36" s="98">
        <f>'Off-Balance Sheet'!CU184</f>
        <v>0</v>
      </c>
      <c r="BS36" s="98">
        <f>'Off-Balance Sheet'!CV184</f>
        <v>0</v>
      </c>
      <c r="BT36" s="98">
        <f>'Off-Balance Sheet'!CW184</f>
        <v>0</v>
      </c>
      <c r="BU36" s="98">
        <f>'Off-Balance Sheet'!CX184</f>
        <v>0</v>
      </c>
      <c r="BV36" s="98">
        <f>'Off-Balance Sheet'!CY184</f>
        <v>0</v>
      </c>
      <c r="BW36" s="98">
        <f>'Off-Balance Sheet'!CZ184</f>
        <v>0</v>
      </c>
      <c r="BX36" s="98">
        <f>'Off-Balance Sheet'!DA184</f>
        <v>0</v>
      </c>
      <c r="BY36" s="98">
        <f>'Off-Balance Sheet'!DB184</f>
        <v>0</v>
      </c>
      <c r="BZ36" s="98">
        <f>'Off-Balance Sheet'!DC184</f>
        <v>0</v>
      </c>
      <c r="CA36" s="98">
        <f>'Off-Balance Sheet'!DD184</f>
        <v>0</v>
      </c>
      <c r="CB36" s="98">
        <f>'Off-Balance Sheet'!DE184</f>
        <v>0</v>
      </c>
      <c r="CC36" s="98">
        <f>'Off-Balance Sheet'!DF184</f>
        <v>0</v>
      </c>
      <c r="CD36" s="98">
        <f>'Off-Balance Sheet'!DG184</f>
        <v>0</v>
      </c>
      <c r="CE36" s="98">
        <f>'Off-Balance Sheet'!DH184</f>
        <v>0</v>
      </c>
      <c r="CF36" s="98">
        <f>'Off-Balance Sheet'!DI184</f>
        <v>0</v>
      </c>
      <c r="CG36" s="98">
        <f>'Off-Balance Sheet'!DJ184</f>
        <v>0</v>
      </c>
      <c r="CH36" s="98">
        <f>'Off-Balance Sheet'!DK184</f>
        <v>0</v>
      </c>
      <c r="CI36" s="98">
        <f>'Off-Balance Sheet'!DL184</f>
        <v>0</v>
      </c>
      <c r="CJ36" s="98">
        <f>'Off-Balance Sheet'!DM184</f>
        <v>0</v>
      </c>
      <c r="CK36" s="98">
        <f>'Off-Balance Sheet'!DN184</f>
        <v>0</v>
      </c>
      <c r="CL36" s="98">
        <f>'Off-Balance Sheet'!DO184</f>
        <v>0</v>
      </c>
      <c r="CM36" s="98">
        <f>'Off-Balance Sheet'!DP184</f>
        <v>0</v>
      </c>
      <c r="CN36" s="98">
        <f>'Off-Balance Sheet'!DQ184</f>
        <v>0</v>
      </c>
      <c r="CO36" s="98">
        <f>'Off-Balance Sheet'!DR184</f>
        <v>0</v>
      </c>
      <c r="CP36" s="98">
        <f>'Off-Balance Sheet'!DS184</f>
        <v>0</v>
      </c>
      <c r="CQ36" s="98">
        <f>'Off-Balance Sheet'!DT184</f>
        <v>0</v>
      </c>
      <c r="CR36" s="98">
        <f>'Off-Balance Sheet'!DU184</f>
        <v>0</v>
      </c>
      <c r="CS36" s="98">
        <f>'Off-Balance Sheet'!DV184</f>
        <v>0</v>
      </c>
      <c r="CT36" s="98">
        <f>'Off-Balance Sheet'!DW184</f>
        <v>0</v>
      </c>
      <c r="CU36" s="98">
        <f>'Off-Balance Sheet'!DX184</f>
        <v>0</v>
      </c>
      <c r="CV36" s="98">
        <f>'Off-Balance Sheet'!DY184</f>
        <v>0</v>
      </c>
      <c r="CW36" s="98">
        <f>'Off-Balance Sheet'!DZ184</f>
        <v>0</v>
      </c>
      <c r="CX36" s="98">
        <f>'Off-Balance Sheet'!EA184</f>
        <v>0</v>
      </c>
      <c r="CY36" s="98">
        <f>'Off-Balance Sheet'!EB184</f>
        <v>0</v>
      </c>
      <c r="CZ36" s="98">
        <f>'Off-Balance Sheet'!EC184</f>
        <v>0</v>
      </c>
      <c r="DA36" s="98">
        <f>'Off-Balance Sheet'!ED184</f>
        <v>0</v>
      </c>
      <c r="DB36" s="98">
        <f>'Off-Balance Sheet'!EE184</f>
        <v>0</v>
      </c>
      <c r="DC36" s="98">
        <f>'Off-Balance Sheet'!EF184</f>
        <v>0</v>
      </c>
      <c r="DD36" s="98">
        <f>'Off-Balance Sheet'!EG184</f>
        <v>0</v>
      </c>
      <c r="DE36" s="98">
        <f>'Off-Balance Sheet'!EH184</f>
        <v>0</v>
      </c>
      <c r="DF36" s="98">
        <f>'Off-Balance Sheet'!EI184</f>
        <v>0</v>
      </c>
      <c r="DG36" s="98">
        <f>'Off-Balance Sheet'!EJ184</f>
        <v>0</v>
      </c>
      <c r="DH36" s="98">
        <f>'Off-Balance Sheet'!EK184</f>
        <v>0</v>
      </c>
      <c r="DI36" s="98">
        <f>'Off-Balance Sheet'!EL184</f>
        <v>0</v>
      </c>
      <c r="DJ36" s="98">
        <f>'Off-Balance Sheet'!EM184</f>
        <v>0</v>
      </c>
      <c r="DK36" s="98">
        <f>'Off-Balance Sheet'!EN184</f>
        <v>0</v>
      </c>
      <c r="DL36" s="98">
        <f ca="1">'Off-Balance Sheet'!EO184</f>
        <v>7115.4309270000022</v>
      </c>
      <c r="DM36" s="98">
        <f ca="1">'Off-Balance Sheet'!EP184</f>
        <v>2293.0569605000028</v>
      </c>
      <c r="DN36" s="98">
        <f>'Off-Balance Sheet'!EQ184</f>
        <v>0</v>
      </c>
      <c r="DO36" s="98">
        <f>'Off-Balance Sheet'!ER184</f>
        <v>0</v>
      </c>
      <c r="DP36" s="98">
        <f>'Off-Balance Sheet'!ES184</f>
        <v>0</v>
      </c>
      <c r="DQ36" s="98">
        <f>'Off-Balance Sheet'!ET184</f>
        <v>0</v>
      </c>
      <c r="DR36" s="98">
        <f>'Off-Balance Sheet'!EU184</f>
        <v>0</v>
      </c>
      <c r="DS36" s="98">
        <f>'Off-Balance Sheet'!EV184</f>
        <v>0</v>
      </c>
      <c r="DT36" s="98">
        <f>'Off-Balance Sheet'!EW184</f>
        <v>0</v>
      </c>
      <c r="DU36" s="98">
        <f>'Off-Balance Sheet'!EX184</f>
        <v>0</v>
      </c>
      <c r="DV36" s="98">
        <f>'Off-Balance Sheet'!EY184</f>
        <v>0</v>
      </c>
      <c r="DW36" s="98">
        <f>'Off-Balance Sheet'!EZ184</f>
        <v>0</v>
      </c>
      <c r="DX36" s="98">
        <f>'Off-Balance Sheet'!FA184</f>
        <v>0</v>
      </c>
      <c r="DY36" s="98">
        <f>'Off-Balance Sheet'!FB184</f>
        <v>0</v>
      </c>
      <c r="DZ36" s="98">
        <f>'Off-Balance Sheet'!FC184</f>
        <v>0</v>
      </c>
      <c r="EA36" s="98">
        <f>'Off-Balance Sheet'!FD184</f>
        <v>0</v>
      </c>
      <c r="EB36" s="98">
        <f>'Off-Balance Sheet'!FE184</f>
        <v>0</v>
      </c>
      <c r="EC36" s="98">
        <f>'Off-Balance Sheet'!FF184</f>
        <v>0</v>
      </c>
      <c r="ED36" s="98">
        <f>'Off-Balance Sheet'!FG184</f>
        <v>0</v>
      </c>
      <c r="EE36" s="98">
        <f>'Off-Balance Sheet'!FH184</f>
        <v>0</v>
      </c>
      <c r="EF36" s="98">
        <f>'Off-Balance Sheet'!FI184</f>
        <v>0</v>
      </c>
      <c r="EG36" s="98">
        <f>'Off-Balance Sheet'!FJ184</f>
        <v>0</v>
      </c>
      <c r="EH36" s="98">
        <f>'Off-Balance Sheet'!FK184</f>
        <v>0</v>
      </c>
      <c r="EI36" s="98">
        <f>'Off-Balance Sheet'!FL184</f>
        <v>0</v>
      </c>
      <c r="EJ36" s="98">
        <f>'Off-Balance Sheet'!FM184</f>
        <v>0</v>
      </c>
      <c r="EK36" s="98">
        <f>'Off-Balance Sheet'!FN184</f>
        <v>0</v>
      </c>
      <c r="EL36" s="98">
        <f>'Off-Balance Sheet'!FO184</f>
        <v>0</v>
      </c>
      <c r="EM36" s="98">
        <f>'Off-Balance Sheet'!FP184</f>
        <v>0</v>
      </c>
      <c r="EN36" s="98">
        <f>'Off-Balance Sheet'!FQ184</f>
        <v>0</v>
      </c>
      <c r="EO36" s="98">
        <f>'Off-Balance Sheet'!FR184</f>
        <v>0</v>
      </c>
      <c r="EP36" s="98">
        <f>'Off-Balance Sheet'!FS184</f>
        <v>0</v>
      </c>
      <c r="EQ36" s="98">
        <f>'Off-Balance Sheet'!FT184</f>
        <v>0</v>
      </c>
      <c r="ER36" s="98">
        <f>'Off-Balance Sheet'!FU184</f>
        <v>0</v>
      </c>
      <c r="ES36" s="98">
        <f>'Off-Balance Sheet'!FV184</f>
        <v>0</v>
      </c>
      <c r="ET36" s="98">
        <f>'Off-Balance Sheet'!FW184</f>
        <v>0</v>
      </c>
      <c r="EU36" s="98">
        <f>'Off-Balance Sheet'!FX184</f>
        <v>0</v>
      </c>
      <c r="EV36" s="98">
        <f>'Off-Balance Sheet'!FY184</f>
        <v>0</v>
      </c>
      <c r="EW36" s="98">
        <f>'Off-Balance Sheet'!FZ184</f>
        <v>0</v>
      </c>
      <c r="EX36" s="98">
        <f>'Off-Balance Sheet'!GA184</f>
        <v>0</v>
      </c>
      <c r="EY36" s="98">
        <f>'Off-Balance Sheet'!GB184</f>
        <v>0</v>
      </c>
      <c r="EZ36" s="98">
        <f>'Off-Balance Sheet'!GC184</f>
        <v>0</v>
      </c>
      <c r="FA36" s="98">
        <f>'Off-Balance Sheet'!GD184</f>
        <v>0</v>
      </c>
      <c r="FB36" s="98">
        <f>'Off-Balance Sheet'!GE184</f>
        <v>0</v>
      </c>
      <c r="FC36" s="98">
        <f>'Off-Balance Sheet'!GF184</f>
        <v>0</v>
      </c>
      <c r="FD36" s="98">
        <f>'Off-Balance Sheet'!GG184</f>
        <v>0</v>
      </c>
      <c r="FE36" s="98">
        <f>'Off-Balance Sheet'!GH184</f>
        <v>0</v>
      </c>
      <c r="FF36" s="98">
        <f>'Off-Balance Sheet'!GI184</f>
        <v>0</v>
      </c>
      <c r="FG36" s="98">
        <f>'Off-Balance Sheet'!GJ184</f>
        <v>0</v>
      </c>
      <c r="FH36" s="98">
        <f>'Off-Balance Sheet'!GK184</f>
        <v>0</v>
      </c>
      <c r="FI36" s="98">
        <f>'Off-Balance Sheet'!GL184</f>
        <v>0</v>
      </c>
      <c r="FJ36" s="98">
        <f>'Off-Balance Sheet'!GM184</f>
        <v>0</v>
      </c>
      <c r="FK36" s="98">
        <f>'Off-Balance Sheet'!GN184</f>
        <v>0</v>
      </c>
      <c r="FL36" s="98">
        <f>'Off-Balance Sheet'!GO184</f>
        <v>0</v>
      </c>
      <c r="FM36" s="98">
        <f>'Off-Balance Sheet'!GP184</f>
        <v>0</v>
      </c>
      <c r="FN36" s="98">
        <f>'Off-Balance Sheet'!GQ184</f>
        <v>0</v>
      </c>
      <c r="FO36" s="98">
        <f>'Off-Balance Sheet'!GR184</f>
        <v>0</v>
      </c>
      <c r="FP36" s="98">
        <f>'Off-Balance Sheet'!GS184</f>
        <v>0</v>
      </c>
      <c r="FQ36" s="98">
        <f>'Off-Balance Sheet'!GT184</f>
        <v>0</v>
      </c>
      <c r="FR36" s="98">
        <f>'Off-Balance Sheet'!GU184</f>
        <v>0</v>
      </c>
      <c r="FS36" s="98">
        <f>'Off-Balance Sheet'!GV184</f>
        <v>0</v>
      </c>
      <c r="FT36" s="98">
        <f>'Off-Balance Sheet'!GW184</f>
        <v>0</v>
      </c>
      <c r="FU36" s="98">
        <f>'Off-Balance Sheet'!GX184</f>
        <v>0</v>
      </c>
      <c r="FV36" s="98">
        <f>'Off-Balance Sheet'!GY184</f>
        <v>0</v>
      </c>
      <c r="FW36" s="98">
        <f>'Off-Balance Sheet'!GZ184</f>
        <v>0</v>
      </c>
      <c r="FX36" s="98">
        <f>'Off-Balance Sheet'!HA184</f>
        <v>0</v>
      </c>
      <c r="FY36" s="98">
        <f>'Off-Balance Sheet'!HB184</f>
        <v>0</v>
      </c>
      <c r="FZ36" s="98">
        <f>'Off-Balance Sheet'!HC184</f>
        <v>0</v>
      </c>
      <c r="GA36" s="98">
        <f>'Off-Balance Sheet'!HD184</f>
        <v>0</v>
      </c>
      <c r="GB36" s="98">
        <f>'Off-Balance Sheet'!HE184</f>
        <v>0</v>
      </c>
      <c r="GC36" s="98">
        <f>'Off-Balance Sheet'!HF184</f>
        <v>0</v>
      </c>
      <c r="GD36" s="98">
        <f>'Off-Balance Sheet'!HG184</f>
        <v>0</v>
      </c>
      <c r="GE36" s="98">
        <f>'Off-Balance Sheet'!HH184</f>
        <v>0</v>
      </c>
      <c r="GF36" s="98">
        <f>'Off-Balance Sheet'!HI184</f>
        <v>0</v>
      </c>
      <c r="GG36" s="98">
        <f>'Off-Balance Sheet'!HJ184</f>
        <v>0</v>
      </c>
      <c r="GH36" s="98">
        <f>'Off-Balance Sheet'!HK184</f>
        <v>0</v>
      </c>
      <c r="GI36" s="98">
        <f>'Off-Balance Sheet'!HL184</f>
        <v>0</v>
      </c>
      <c r="GJ36" s="98">
        <f>'Off-Balance Sheet'!HM184</f>
        <v>0</v>
      </c>
      <c r="GK36" s="98">
        <f>'Off-Balance Sheet'!HN184</f>
        <v>0</v>
      </c>
      <c r="GL36" s="98">
        <f>'Off-Balance Sheet'!HO184</f>
        <v>0</v>
      </c>
      <c r="GM36" s="98">
        <f>'Off-Balance Sheet'!HP184</f>
        <v>0</v>
      </c>
      <c r="GN36" s="98">
        <f>'Off-Balance Sheet'!HQ184</f>
        <v>0</v>
      </c>
      <c r="GO36" s="98">
        <f>'Off-Balance Sheet'!HR184</f>
        <v>0</v>
      </c>
      <c r="GP36" s="98">
        <f>'Off-Balance Sheet'!HS184</f>
        <v>0</v>
      </c>
      <c r="GQ36" s="98">
        <f>'Off-Balance Sheet'!HT184</f>
        <v>0</v>
      </c>
      <c r="GR36" s="98">
        <f>'Off-Balance Sheet'!HU184</f>
        <v>0</v>
      </c>
      <c r="GS36" s="98">
        <f>'Off-Balance Sheet'!HV184</f>
        <v>0</v>
      </c>
      <c r="GT36" s="98">
        <f>'Off-Balance Sheet'!HW184</f>
        <v>0</v>
      </c>
      <c r="GU36" s="98">
        <f>'Off-Balance Sheet'!HX184</f>
        <v>0</v>
      </c>
      <c r="GV36" s="98">
        <f>'Off-Balance Sheet'!HY184</f>
        <v>0</v>
      </c>
      <c r="GW36" s="98">
        <f>'Off-Balance Sheet'!HZ184</f>
        <v>0</v>
      </c>
      <c r="GX36" s="98">
        <f>'Off-Balance Sheet'!IA184</f>
        <v>0</v>
      </c>
      <c r="GY36" s="98">
        <f>'Off-Balance Sheet'!IB184</f>
        <v>0</v>
      </c>
      <c r="GZ36" s="98">
        <f>'Off-Balance Sheet'!IC184</f>
        <v>0</v>
      </c>
      <c r="HA36" s="98">
        <f>'Off-Balance Sheet'!ID184</f>
        <v>0</v>
      </c>
      <c r="HB36" s="98">
        <f>'Off-Balance Sheet'!IE184</f>
        <v>0</v>
      </c>
      <c r="HC36" s="98">
        <f>'Off-Balance Sheet'!IF184</f>
        <v>0</v>
      </c>
      <c r="HD36" s="98">
        <f>'Off-Balance Sheet'!IG184</f>
        <v>0</v>
      </c>
      <c r="HE36" s="98">
        <f>'Off-Balance Sheet'!IH184</f>
        <v>0</v>
      </c>
      <c r="HF36" s="98">
        <f>'Off-Balance Sheet'!II184</f>
        <v>0</v>
      </c>
      <c r="HG36" s="98">
        <f>'Off-Balance Sheet'!IJ184</f>
        <v>0</v>
      </c>
      <c r="HH36" s="98">
        <f>'Off-Balance Sheet'!IK184</f>
        <v>0</v>
      </c>
      <c r="HI36" s="98">
        <f>'Off-Balance Sheet'!IL184</f>
        <v>0</v>
      </c>
      <c r="HJ36" s="98">
        <f>'Off-Balance Sheet'!IM184</f>
        <v>0</v>
      </c>
      <c r="HK36" s="98">
        <f>'Off-Balance Sheet'!IN184</f>
        <v>0</v>
      </c>
      <c r="HL36" s="98">
        <f>'Off-Balance Sheet'!IO184</f>
        <v>0</v>
      </c>
      <c r="HM36" s="98">
        <f>'Off-Balance Sheet'!IP184</f>
        <v>0</v>
      </c>
      <c r="HN36" s="98">
        <f>'Off-Balance Sheet'!IQ184</f>
        <v>0</v>
      </c>
      <c r="HO36" s="98">
        <f>'Off-Balance Sheet'!IR184</f>
        <v>0</v>
      </c>
      <c r="HP36" s="98">
        <f>'Off-Balance Sheet'!IS184</f>
        <v>0</v>
      </c>
      <c r="HQ36" s="98">
        <f>'Off-Balance Sheet'!IT184</f>
        <v>0</v>
      </c>
      <c r="HR36" s="98">
        <f>'Off-Balance Sheet'!IU184</f>
        <v>0</v>
      </c>
      <c r="HS36" s="98">
        <f>'Off-Balance Sheet'!IV184</f>
        <v>0</v>
      </c>
      <c r="HT36" s="98" t="e">
        <f>'Off-Balance Sheet'!#REF!</f>
        <v>#REF!</v>
      </c>
      <c r="HU36" s="98" t="e">
        <f>'Off-Balance Sheet'!#REF!</f>
        <v>#REF!</v>
      </c>
      <c r="HV36" s="98" t="e">
        <f>'Off-Balance Sheet'!#REF!</f>
        <v>#REF!</v>
      </c>
      <c r="HW36" s="98" t="e">
        <f>'Off-Balance Sheet'!#REF!</f>
        <v>#REF!</v>
      </c>
      <c r="HX36" s="98" t="e">
        <f>'Off-Balance Sheet'!#REF!</f>
        <v>#REF!</v>
      </c>
      <c r="HY36" s="98" t="e">
        <f>'Off-Balance Sheet'!#REF!</f>
        <v>#REF!</v>
      </c>
      <c r="HZ36" s="98" t="e">
        <f>'Off-Balance Sheet'!#REF!</f>
        <v>#REF!</v>
      </c>
      <c r="IA36" s="98" t="e">
        <f>'Off-Balance Sheet'!#REF!</f>
        <v>#REF!</v>
      </c>
      <c r="IB36" s="98" t="e">
        <f>'Off-Balance Sheet'!#REF!</f>
        <v>#REF!</v>
      </c>
      <c r="IC36" s="98" t="e">
        <f>'Off-Balance Sheet'!#REF!</f>
        <v>#REF!</v>
      </c>
      <c r="ID36" s="98" t="e">
        <f>'Off-Balance Sheet'!#REF!</f>
        <v>#REF!</v>
      </c>
      <c r="IE36" s="98" t="e">
        <f>'Off-Balance Sheet'!#REF!</f>
        <v>#REF!</v>
      </c>
      <c r="IF36" s="98" t="e">
        <f>'Off-Balance Sheet'!#REF!</f>
        <v>#REF!</v>
      </c>
      <c r="IG36" s="98" t="e">
        <f>'Off-Balance Sheet'!#REF!</f>
        <v>#REF!</v>
      </c>
      <c r="IH36" s="98" t="e">
        <f>'Off-Balance Sheet'!#REF!</f>
        <v>#REF!</v>
      </c>
      <c r="II36" s="98" t="e">
        <f>'Off-Balance Sheet'!#REF!</f>
        <v>#REF!</v>
      </c>
      <c r="IJ36" s="98" t="e">
        <f>'Off-Balance Sheet'!#REF!</f>
        <v>#REF!</v>
      </c>
      <c r="IK36" s="98" t="e">
        <f>'Off-Balance Sheet'!#REF!</f>
        <v>#REF!</v>
      </c>
      <c r="IL36" s="98" t="e">
        <f>'Off-Balance Sheet'!#REF!</f>
        <v>#REF!</v>
      </c>
      <c r="IM36" s="98" t="e">
        <f>'Off-Balance Sheet'!#REF!</f>
        <v>#REF!</v>
      </c>
      <c r="IN36" s="98" t="e">
        <f>'Off-Balance Sheet'!#REF!</f>
        <v>#REF!</v>
      </c>
      <c r="IO36" s="98" t="e">
        <f>'Off-Balance Sheet'!#REF!</f>
        <v>#REF!</v>
      </c>
      <c r="IP36" s="98" t="e">
        <f>'Off-Balance Sheet'!#REF!</f>
        <v>#REF!</v>
      </c>
      <c r="IQ36" s="98" t="e">
        <f>'Off-Balance Sheet'!#REF!</f>
        <v>#REF!</v>
      </c>
      <c r="IR36" s="98" t="e">
        <f>'Off-Balance Sheet'!#REF!</f>
        <v>#REF!</v>
      </c>
    </row>
    <row r="39" spans="1:256" s="249" customFormat="1" ht="13.5" thickBot="1" x14ac:dyDescent="0.25">
      <c r="B39"/>
      <c r="C39" s="250" t="s">
        <v>608</v>
      </c>
      <c r="D39" s="251">
        <f>+D17+D35+D36</f>
        <v>40684.98826303723</v>
      </c>
      <c r="E39" s="251"/>
      <c r="F39" s="251">
        <f ca="1">+F30+F35+F36</f>
        <v>1405.165608</v>
      </c>
      <c r="G39" s="251">
        <f t="shared" ref="G39:BR39" si="10">+G30+G35+G36</f>
        <v>1229.6975820382049</v>
      </c>
      <c r="H39" s="251">
        <f t="shared" si="10"/>
        <v>3197.9222230452278</v>
      </c>
      <c r="I39" s="251">
        <f t="shared" si="10"/>
        <v>3721.1211184461363</v>
      </c>
      <c r="J39" s="251">
        <f t="shared" si="10"/>
        <v>1741.8080212554166</v>
      </c>
      <c r="K39" s="251">
        <f t="shared" si="10"/>
        <v>1449.1040422554165</v>
      </c>
      <c r="L39" s="251">
        <f t="shared" si="10"/>
        <v>1259.5106072554165</v>
      </c>
      <c r="M39" s="251">
        <f t="shared" si="10"/>
        <v>451.90246825541647</v>
      </c>
      <c r="N39" s="251">
        <f t="shared" si="10"/>
        <v>280.82024125541648</v>
      </c>
      <c r="O39" s="251">
        <f t="shared" si="10"/>
        <v>2163.0098232554169</v>
      </c>
      <c r="P39" s="251">
        <f t="shared" si="10"/>
        <v>402.50347199448697</v>
      </c>
      <c r="Q39" s="251">
        <f t="shared" si="10"/>
        <v>499.51565099448698</v>
      </c>
      <c r="R39" s="251">
        <f t="shared" si="10"/>
        <v>1241.9964652554168</v>
      </c>
      <c r="S39" s="251">
        <f t="shared" si="10"/>
        <v>241.02309251634597</v>
      </c>
      <c r="T39" s="251">
        <f t="shared" si="10"/>
        <v>2095.6944609944871</v>
      </c>
      <c r="U39" s="251">
        <f t="shared" si="10"/>
        <v>773.94484799448708</v>
      </c>
      <c r="V39" s="251">
        <f t="shared" si="10"/>
        <v>1093.8416952554164</v>
      </c>
      <c r="W39" s="251">
        <f t="shared" si="10"/>
        <v>209.09091651634594</v>
      </c>
      <c r="X39" s="251">
        <f t="shared" si="10"/>
        <v>2022.749847994487</v>
      </c>
      <c r="Y39" s="251">
        <f t="shared" si="10"/>
        <v>250.93299999999999</v>
      </c>
      <c r="Z39" s="251">
        <f t="shared" si="10"/>
        <v>396.29473400000006</v>
      </c>
      <c r="AA39" s="251">
        <f t="shared" si="10"/>
        <v>699.40635400000008</v>
      </c>
      <c r="AB39" s="251">
        <f t="shared" si="10"/>
        <v>302.99900000000002</v>
      </c>
      <c r="AC39" s="251">
        <f t="shared" si="10"/>
        <v>121.86161199164229</v>
      </c>
      <c r="AD39" s="251">
        <f t="shared" si="10"/>
        <v>595.18206074383613</v>
      </c>
      <c r="AE39" s="251">
        <f t="shared" si="10"/>
        <v>507.55099999999999</v>
      </c>
      <c r="AF39" s="251">
        <f t="shared" si="10"/>
        <v>218.67181199999999</v>
      </c>
      <c r="AG39" s="251">
        <f t="shared" si="10"/>
        <v>165.31899999999999</v>
      </c>
      <c r="AH39" s="251">
        <f t="shared" si="10"/>
        <v>423.46499999999997</v>
      </c>
      <c r="AI39" s="251">
        <f t="shared" si="10"/>
        <v>1081.0750159999998</v>
      </c>
      <c r="AJ39" s="251">
        <f t="shared" si="10"/>
        <v>552.20897600000001</v>
      </c>
      <c r="AK39" s="251">
        <f t="shared" si="10"/>
        <v>1087.4205822214624</v>
      </c>
      <c r="AL39" s="251">
        <f t="shared" si="10"/>
        <v>341.8</v>
      </c>
      <c r="AM39" s="251">
        <f t="shared" si="10"/>
        <v>180.38260400000001</v>
      </c>
      <c r="AN39" s="251">
        <f t="shared" si="10"/>
        <v>320.89123699999999</v>
      </c>
      <c r="AO39" s="251">
        <f t="shared" si="10"/>
        <v>143.22098518595905</v>
      </c>
      <c r="AP39" s="251">
        <f t="shared" si="10"/>
        <v>668.85599999999999</v>
      </c>
      <c r="AQ39" s="251">
        <f t="shared" si="10"/>
        <v>248.13500000000002</v>
      </c>
      <c r="AR39" s="251">
        <f t="shared" si="10"/>
        <v>373.83125000000001</v>
      </c>
      <c r="AS39" s="251">
        <f t="shared" si="10"/>
        <v>4247.0601782010026</v>
      </c>
      <c r="AT39" s="251">
        <f t="shared" si="10"/>
        <v>32.927999999999997</v>
      </c>
      <c r="AU39" s="251">
        <f t="shared" si="10"/>
        <v>7.1280000000000001</v>
      </c>
      <c r="AV39" s="251">
        <f t="shared" si="10"/>
        <v>4.7519999999999998</v>
      </c>
      <c r="AW39" s="251">
        <f t="shared" si="10"/>
        <v>102.75</v>
      </c>
      <c r="AX39" s="251">
        <f t="shared" si="10"/>
        <v>0</v>
      </c>
      <c r="AY39" s="251">
        <f t="shared" si="10"/>
        <v>0</v>
      </c>
      <c r="AZ39" s="251">
        <f t="shared" si="10"/>
        <v>202.67</v>
      </c>
      <c r="BA39" s="251">
        <f t="shared" si="10"/>
        <v>0</v>
      </c>
      <c r="BB39" s="251">
        <f t="shared" si="10"/>
        <v>318.63491199999999</v>
      </c>
      <c r="BC39" s="251">
        <f t="shared" si="10"/>
        <v>60</v>
      </c>
      <c r="BD39" s="251">
        <f t="shared" si="10"/>
        <v>66.113938000000005</v>
      </c>
      <c r="BE39" s="251">
        <f t="shared" si="10"/>
        <v>9.6</v>
      </c>
      <c r="BF39" s="251">
        <f t="shared" si="10"/>
        <v>5.0999999999999996</v>
      </c>
      <c r="BG39" s="251">
        <f t="shared" si="10"/>
        <v>24.4</v>
      </c>
      <c r="BH39" s="251">
        <f t="shared" si="10"/>
        <v>73.277000000000001</v>
      </c>
      <c r="BI39" s="251">
        <f t="shared" si="10"/>
        <v>0</v>
      </c>
      <c r="BJ39" s="251">
        <f t="shared" si="10"/>
        <v>42.978999999999999</v>
      </c>
      <c r="BK39" s="251">
        <f t="shared" si="10"/>
        <v>50.938839999999999</v>
      </c>
      <c r="BL39" s="251">
        <f t="shared" si="10"/>
        <v>200</v>
      </c>
      <c r="BM39" s="251">
        <f t="shared" si="10"/>
        <v>0</v>
      </c>
      <c r="BN39" s="251">
        <f t="shared" si="10"/>
        <v>0</v>
      </c>
      <c r="BO39" s="251">
        <f t="shared" si="10"/>
        <v>41.771000000000001</v>
      </c>
      <c r="BP39" s="251">
        <f t="shared" si="10"/>
        <v>0</v>
      </c>
      <c r="BQ39" s="251">
        <f t="shared" si="10"/>
        <v>37.069704999999999</v>
      </c>
      <c r="BR39" s="251">
        <f t="shared" si="10"/>
        <v>50.555999999999997</v>
      </c>
      <c r="BS39" s="251">
        <f t="shared" ref="BS39:ED39" si="11">+BS30+BS35+BS36</f>
        <v>0</v>
      </c>
      <c r="BT39" s="251">
        <f t="shared" si="11"/>
        <v>0</v>
      </c>
      <c r="BU39" s="251">
        <f t="shared" si="11"/>
        <v>0</v>
      </c>
      <c r="BV39" s="251">
        <f t="shared" si="11"/>
        <v>0</v>
      </c>
      <c r="BW39" s="251">
        <f t="shared" si="11"/>
        <v>0</v>
      </c>
      <c r="BX39" s="251">
        <f t="shared" si="11"/>
        <v>0</v>
      </c>
      <c r="BY39" s="251">
        <f t="shared" si="11"/>
        <v>0</v>
      </c>
      <c r="BZ39" s="251">
        <f t="shared" si="11"/>
        <v>0</v>
      </c>
      <c r="CA39" s="251">
        <f t="shared" si="11"/>
        <v>0</v>
      </c>
      <c r="CB39" s="251">
        <f t="shared" si="11"/>
        <v>0</v>
      </c>
      <c r="CC39" s="251">
        <f t="shared" si="11"/>
        <v>0</v>
      </c>
      <c r="CD39" s="251">
        <f t="shared" si="11"/>
        <v>0</v>
      </c>
      <c r="CE39" s="251">
        <f t="shared" si="11"/>
        <v>0</v>
      </c>
      <c r="CF39" s="251">
        <f t="shared" si="11"/>
        <v>0</v>
      </c>
      <c r="CG39" s="251">
        <f t="shared" si="11"/>
        <v>20</v>
      </c>
      <c r="CH39" s="251">
        <f t="shared" si="11"/>
        <v>25</v>
      </c>
      <c r="CI39" s="251">
        <f t="shared" si="11"/>
        <v>0</v>
      </c>
      <c r="CJ39" s="251">
        <f t="shared" si="11"/>
        <v>0</v>
      </c>
      <c r="CK39" s="251">
        <f t="shared" si="11"/>
        <v>0</v>
      </c>
      <c r="CL39" s="251">
        <f t="shared" si="11"/>
        <v>0.1</v>
      </c>
      <c r="CM39" s="251">
        <f t="shared" si="11"/>
        <v>0</v>
      </c>
      <c r="CN39" s="251">
        <f t="shared" si="11"/>
        <v>115.1</v>
      </c>
      <c r="CO39" s="251">
        <f t="shared" si="11"/>
        <v>401.12599999999998</v>
      </c>
      <c r="CP39" s="251">
        <f t="shared" si="11"/>
        <v>0</v>
      </c>
      <c r="CQ39" s="251">
        <f t="shared" si="11"/>
        <v>0</v>
      </c>
      <c r="CR39" s="251">
        <f t="shared" si="11"/>
        <v>0</v>
      </c>
      <c r="CS39" s="251">
        <f t="shared" si="11"/>
        <v>75</v>
      </c>
      <c r="CT39" s="251">
        <f t="shared" si="11"/>
        <v>150</v>
      </c>
      <c r="CU39" s="251">
        <f t="shared" si="11"/>
        <v>0</v>
      </c>
      <c r="CV39" s="251">
        <f t="shared" si="11"/>
        <v>0</v>
      </c>
      <c r="CW39" s="251">
        <f t="shared" si="11"/>
        <v>0</v>
      </c>
      <c r="CX39" s="251">
        <f t="shared" si="11"/>
        <v>0</v>
      </c>
      <c r="CY39" s="251">
        <f t="shared" si="11"/>
        <v>0</v>
      </c>
      <c r="CZ39" s="251">
        <f t="shared" si="11"/>
        <v>0</v>
      </c>
      <c r="DA39" s="251">
        <f t="shared" si="11"/>
        <v>0</v>
      </c>
      <c r="DB39" s="251">
        <f t="shared" si="11"/>
        <v>0</v>
      </c>
      <c r="DC39" s="251">
        <f t="shared" si="11"/>
        <v>0</v>
      </c>
      <c r="DD39" s="251">
        <f t="shared" si="11"/>
        <v>0</v>
      </c>
      <c r="DE39" s="251">
        <f t="shared" si="11"/>
        <v>0</v>
      </c>
      <c r="DF39" s="251">
        <f t="shared" si="11"/>
        <v>0</v>
      </c>
      <c r="DG39" s="251">
        <f t="shared" si="11"/>
        <v>0</v>
      </c>
      <c r="DH39" s="251">
        <f t="shared" si="11"/>
        <v>0</v>
      </c>
      <c r="DI39" s="251">
        <f t="shared" si="11"/>
        <v>389.95600000000002</v>
      </c>
      <c r="DJ39" s="251">
        <f t="shared" si="11"/>
        <v>0</v>
      </c>
      <c r="DK39" s="251">
        <f t="shared" si="11"/>
        <v>0</v>
      </c>
      <c r="DL39" s="251">
        <f t="shared" ca="1" si="11"/>
        <v>17804.049883577227</v>
      </c>
      <c r="DM39" s="251">
        <f t="shared" ca="1" si="11"/>
        <v>2248.7736605</v>
      </c>
      <c r="DN39" s="251">
        <f t="shared" si="11"/>
        <v>0</v>
      </c>
      <c r="DO39" s="251">
        <f t="shared" si="11"/>
        <v>0</v>
      </c>
      <c r="DP39" s="251">
        <f t="shared" si="11"/>
        <v>0</v>
      </c>
      <c r="DQ39" s="251">
        <f t="shared" si="11"/>
        <v>0</v>
      </c>
      <c r="DR39" s="251">
        <f t="shared" si="11"/>
        <v>0</v>
      </c>
      <c r="DS39" s="251">
        <f t="shared" si="11"/>
        <v>0</v>
      </c>
      <c r="DT39" s="251">
        <f t="shared" si="11"/>
        <v>0</v>
      </c>
      <c r="DU39" s="251">
        <f t="shared" si="11"/>
        <v>0</v>
      </c>
      <c r="DV39" s="251">
        <f t="shared" si="11"/>
        <v>0</v>
      </c>
      <c r="DW39" s="251">
        <f t="shared" si="11"/>
        <v>0</v>
      </c>
      <c r="DX39" s="251">
        <f t="shared" si="11"/>
        <v>0</v>
      </c>
      <c r="DY39" s="251">
        <f t="shared" si="11"/>
        <v>0</v>
      </c>
      <c r="DZ39" s="251">
        <f t="shared" si="11"/>
        <v>0</v>
      </c>
      <c r="EA39" s="251">
        <f t="shared" si="11"/>
        <v>0</v>
      </c>
      <c r="EB39" s="251">
        <f t="shared" si="11"/>
        <v>0</v>
      </c>
      <c r="EC39" s="251">
        <f t="shared" si="11"/>
        <v>0</v>
      </c>
      <c r="ED39" s="251">
        <f t="shared" si="11"/>
        <v>0</v>
      </c>
      <c r="EE39" s="251">
        <f t="shared" ref="EE39:GP39" si="12">+EE30+EE35+EE36</f>
        <v>0</v>
      </c>
      <c r="EF39" s="251">
        <f t="shared" si="12"/>
        <v>0</v>
      </c>
      <c r="EG39" s="251">
        <f t="shared" si="12"/>
        <v>0</v>
      </c>
      <c r="EH39" s="251">
        <f t="shared" si="12"/>
        <v>0</v>
      </c>
      <c r="EI39" s="251">
        <f t="shared" si="12"/>
        <v>0</v>
      </c>
      <c r="EJ39" s="251">
        <f t="shared" si="12"/>
        <v>0</v>
      </c>
      <c r="EK39" s="251">
        <f t="shared" si="12"/>
        <v>0</v>
      </c>
      <c r="EL39" s="251">
        <f t="shared" si="12"/>
        <v>0</v>
      </c>
      <c r="EM39" s="251">
        <f t="shared" si="12"/>
        <v>0</v>
      </c>
      <c r="EN39" s="251">
        <f t="shared" si="12"/>
        <v>0</v>
      </c>
      <c r="EO39" s="251">
        <f t="shared" si="12"/>
        <v>0</v>
      </c>
      <c r="EP39" s="251">
        <f t="shared" si="12"/>
        <v>0</v>
      </c>
      <c r="EQ39" s="251">
        <f t="shared" si="12"/>
        <v>0</v>
      </c>
      <c r="ER39" s="251">
        <f t="shared" si="12"/>
        <v>0</v>
      </c>
      <c r="ES39" s="251">
        <f t="shared" si="12"/>
        <v>0</v>
      </c>
      <c r="ET39" s="251">
        <f t="shared" si="12"/>
        <v>0</v>
      </c>
      <c r="EU39" s="251">
        <f t="shared" si="12"/>
        <v>0</v>
      </c>
      <c r="EV39" s="251">
        <f t="shared" si="12"/>
        <v>0</v>
      </c>
      <c r="EW39" s="251">
        <f t="shared" si="12"/>
        <v>0</v>
      </c>
      <c r="EX39" s="251">
        <f t="shared" si="12"/>
        <v>0</v>
      </c>
      <c r="EY39" s="251">
        <f t="shared" si="12"/>
        <v>0</v>
      </c>
      <c r="EZ39" s="251">
        <f t="shared" si="12"/>
        <v>0</v>
      </c>
      <c r="FA39" s="251">
        <f t="shared" si="12"/>
        <v>0</v>
      </c>
      <c r="FB39" s="251">
        <f t="shared" si="12"/>
        <v>0</v>
      </c>
      <c r="FC39" s="251">
        <f t="shared" si="12"/>
        <v>0</v>
      </c>
      <c r="FD39" s="251">
        <f t="shared" si="12"/>
        <v>0</v>
      </c>
      <c r="FE39" s="251">
        <f t="shared" si="12"/>
        <v>0</v>
      </c>
      <c r="FF39" s="251">
        <f t="shared" si="12"/>
        <v>0</v>
      </c>
      <c r="FG39" s="251">
        <f t="shared" si="12"/>
        <v>0</v>
      </c>
      <c r="FH39" s="251">
        <f t="shared" si="12"/>
        <v>0</v>
      </c>
      <c r="FI39" s="251">
        <f t="shared" si="12"/>
        <v>0</v>
      </c>
      <c r="FJ39" s="251">
        <f t="shared" si="12"/>
        <v>0</v>
      </c>
      <c r="FK39" s="251">
        <f t="shared" si="12"/>
        <v>0</v>
      </c>
      <c r="FL39" s="251">
        <f t="shared" si="12"/>
        <v>0</v>
      </c>
      <c r="FM39" s="251">
        <f t="shared" si="12"/>
        <v>0</v>
      </c>
      <c r="FN39" s="251">
        <f t="shared" si="12"/>
        <v>0</v>
      </c>
      <c r="FO39" s="251">
        <f t="shared" si="12"/>
        <v>0</v>
      </c>
      <c r="FP39" s="251">
        <f t="shared" si="12"/>
        <v>0</v>
      </c>
      <c r="FQ39" s="251">
        <f t="shared" si="12"/>
        <v>0</v>
      </c>
      <c r="FR39" s="251">
        <f t="shared" si="12"/>
        <v>0</v>
      </c>
      <c r="FS39" s="251">
        <f t="shared" si="12"/>
        <v>0</v>
      </c>
      <c r="FT39" s="251">
        <f t="shared" si="12"/>
        <v>0</v>
      </c>
      <c r="FU39" s="251">
        <f t="shared" si="12"/>
        <v>0</v>
      </c>
      <c r="FV39" s="251">
        <f t="shared" si="12"/>
        <v>0</v>
      </c>
      <c r="FW39" s="251">
        <f t="shared" si="12"/>
        <v>0</v>
      </c>
      <c r="FX39" s="251">
        <f t="shared" si="12"/>
        <v>0</v>
      </c>
      <c r="FY39" s="251">
        <f t="shared" si="12"/>
        <v>0</v>
      </c>
      <c r="FZ39" s="251">
        <f t="shared" si="12"/>
        <v>0</v>
      </c>
      <c r="GA39" s="251">
        <f t="shared" si="12"/>
        <v>0</v>
      </c>
      <c r="GB39" s="251">
        <f t="shared" si="12"/>
        <v>0</v>
      </c>
      <c r="GC39" s="251">
        <f t="shared" si="12"/>
        <v>0</v>
      </c>
      <c r="GD39" s="251">
        <f t="shared" si="12"/>
        <v>0</v>
      </c>
      <c r="GE39" s="251">
        <f t="shared" si="12"/>
        <v>0</v>
      </c>
      <c r="GF39" s="251">
        <f t="shared" si="12"/>
        <v>0</v>
      </c>
      <c r="GG39" s="251">
        <f t="shared" si="12"/>
        <v>0</v>
      </c>
      <c r="GH39" s="251">
        <f t="shared" si="12"/>
        <v>0</v>
      </c>
      <c r="GI39" s="251">
        <f t="shared" si="12"/>
        <v>0</v>
      </c>
      <c r="GJ39" s="251">
        <f t="shared" si="12"/>
        <v>0</v>
      </c>
      <c r="GK39" s="251">
        <f t="shared" si="12"/>
        <v>0</v>
      </c>
      <c r="GL39" s="251">
        <f t="shared" si="12"/>
        <v>0</v>
      </c>
      <c r="GM39" s="251">
        <f t="shared" si="12"/>
        <v>0</v>
      </c>
      <c r="GN39" s="251">
        <f t="shared" si="12"/>
        <v>0</v>
      </c>
      <c r="GO39" s="251">
        <f t="shared" si="12"/>
        <v>0</v>
      </c>
      <c r="GP39" s="251">
        <f t="shared" si="12"/>
        <v>0</v>
      </c>
      <c r="GQ39" s="251">
        <f t="shared" ref="GQ39:IV39" si="13">+GQ30+GQ35+GQ36+GQ15</f>
        <v>0</v>
      </c>
      <c r="GR39" s="251">
        <f t="shared" si="13"/>
        <v>0</v>
      </c>
      <c r="GS39" s="251">
        <f t="shared" si="13"/>
        <v>0</v>
      </c>
      <c r="GT39" s="251">
        <f t="shared" si="13"/>
        <v>0</v>
      </c>
      <c r="GU39" s="251">
        <f t="shared" si="13"/>
        <v>0</v>
      </c>
      <c r="GV39" s="251">
        <f t="shared" si="13"/>
        <v>0</v>
      </c>
      <c r="GW39" s="251">
        <f t="shared" si="13"/>
        <v>0</v>
      </c>
      <c r="GX39" s="251">
        <f t="shared" si="13"/>
        <v>0</v>
      </c>
      <c r="GY39" s="251">
        <f t="shared" si="13"/>
        <v>0</v>
      </c>
      <c r="GZ39" s="251">
        <f t="shared" si="13"/>
        <v>0</v>
      </c>
      <c r="HA39" s="251">
        <f t="shared" si="13"/>
        <v>0</v>
      </c>
      <c r="HB39" s="251">
        <f t="shared" si="13"/>
        <v>0</v>
      </c>
      <c r="HC39" s="251">
        <f t="shared" si="13"/>
        <v>0</v>
      </c>
      <c r="HD39" s="251">
        <f t="shared" si="13"/>
        <v>0</v>
      </c>
      <c r="HE39" s="251">
        <f t="shared" si="13"/>
        <v>0</v>
      </c>
      <c r="HF39" s="251">
        <f t="shared" si="13"/>
        <v>0</v>
      </c>
      <c r="HG39" s="251">
        <f t="shared" si="13"/>
        <v>0</v>
      </c>
      <c r="HH39" s="251">
        <f t="shared" si="13"/>
        <v>0</v>
      </c>
      <c r="HI39" s="251">
        <f t="shared" si="13"/>
        <v>0</v>
      </c>
      <c r="HJ39" s="251">
        <f t="shared" si="13"/>
        <v>0</v>
      </c>
      <c r="HK39" s="251">
        <f t="shared" si="13"/>
        <v>0</v>
      </c>
      <c r="HL39" s="251">
        <f t="shared" si="13"/>
        <v>0</v>
      </c>
      <c r="HM39" s="251">
        <f t="shared" si="13"/>
        <v>0</v>
      </c>
      <c r="HN39" s="251">
        <f t="shared" si="13"/>
        <v>0</v>
      </c>
      <c r="HO39" s="251">
        <f t="shared" si="13"/>
        <v>0</v>
      </c>
      <c r="HP39" s="251">
        <f t="shared" si="13"/>
        <v>0</v>
      </c>
      <c r="HQ39" s="251">
        <f t="shared" si="13"/>
        <v>0</v>
      </c>
      <c r="HR39" s="251">
        <f t="shared" si="13"/>
        <v>0</v>
      </c>
      <c r="HS39" s="251">
        <f t="shared" si="13"/>
        <v>0</v>
      </c>
      <c r="HT39" s="251" t="e">
        <f t="shared" si="13"/>
        <v>#REF!</v>
      </c>
      <c r="HU39" s="251" t="e">
        <f t="shared" si="13"/>
        <v>#REF!</v>
      </c>
      <c r="HV39" s="251" t="e">
        <f t="shared" si="13"/>
        <v>#REF!</v>
      </c>
      <c r="HW39" s="251" t="e">
        <f t="shared" si="13"/>
        <v>#REF!</v>
      </c>
      <c r="HX39" s="251" t="e">
        <f t="shared" si="13"/>
        <v>#REF!</v>
      </c>
      <c r="HY39" s="251" t="e">
        <f t="shared" si="13"/>
        <v>#REF!</v>
      </c>
      <c r="HZ39" s="251" t="e">
        <f t="shared" si="13"/>
        <v>#REF!</v>
      </c>
      <c r="IA39" s="251" t="e">
        <f t="shared" si="13"/>
        <v>#REF!</v>
      </c>
      <c r="IB39" s="251" t="e">
        <f t="shared" si="13"/>
        <v>#REF!</v>
      </c>
      <c r="IC39" s="251" t="e">
        <f t="shared" si="13"/>
        <v>#REF!</v>
      </c>
      <c r="ID39" s="251" t="e">
        <f t="shared" si="13"/>
        <v>#REF!</v>
      </c>
      <c r="IE39" s="251" t="e">
        <f t="shared" si="13"/>
        <v>#REF!</v>
      </c>
      <c r="IF39" s="251" t="e">
        <f t="shared" si="13"/>
        <v>#REF!</v>
      </c>
      <c r="IG39" s="251" t="e">
        <f t="shared" si="13"/>
        <v>#REF!</v>
      </c>
      <c r="IH39" s="251" t="e">
        <f t="shared" si="13"/>
        <v>#REF!</v>
      </c>
      <c r="II39" s="251" t="e">
        <f t="shared" si="13"/>
        <v>#REF!</v>
      </c>
      <c r="IJ39" s="251" t="e">
        <f t="shared" si="13"/>
        <v>#REF!</v>
      </c>
      <c r="IK39" s="251" t="e">
        <f t="shared" si="13"/>
        <v>#REF!</v>
      </c>
      <c r="IL39" s="251" t="e">
        <f t="shared" si="13"/>
        <v>#REF!</v>
      </c>
      <c r="IM39" s="251" t="e">
        <f t="shared" si="13"/>
        <v>#REF!</v>
      </c>
      <c r="IN39" s="251" t="e">
        <f t="shared" si="13"/>
        <v>#REF!</v>
      </c>
      <c r="IO39" s="251" t="e">
        <f t="shared" si="13"/>
        <v>#REF!</v>
      </c>
      <c r="IP39" s="251" t="e">
        <f t="shared" si="13"/>
        <v>#REF!</v>
      </c>
      <c r="IQ39" s="251" t="e">
        <f t="shared" si="13"/>
        <v>#REF!</v>
      </c>
      <c r="IR39" s="251" t="e">
        <f t="shared" si="13"/>
        <v>#REF!</v>
      </c>
      <c r="IS39" s="251">
        <f t="shared" si="13"/>
        <v>0</v>
      </c>
      <c r="IT39" s="251">
        <f t="shared" si="13"/>
        <v>0</v>
      </c>
      <c r="IU39" s="251">
        <f t="shared" si="13"/>
        <v>0</v>
      </c>
      <c r="IV39" s="251">
        <f t="shared" si="13"/>
        <v>0</v>
      </c>
    </row>
    <row r="40" spans="1:256" ht="13.5" thickTop="1" x14ac:dyDescent="0.2"/>
    <row r="42" spans="1:256" x14ac:dyDescent="0.2">
      <c r="B42" t="s">
        <v>609</v>
      </c>
      <c r="C42" s="212" t="s">
        <v>610</v>
      </c>
    </row>
    <row r="48" spans="1:256" s="242" customFormat="1" ht="40.5" customHeight="1" thickBot="1" x14ac:dyDescent="0.25">
      <c r="C48" s="243"/>
      <c r="D48" s="243" t="s">
        <v>479</v>
      </c>
      <c r="E48" s="243"/>
      <c r="F48" s="244" t="s">
        <v>480</v>
      </c>
      <c r="G48" s="244" t="s">
        <v>481</v>
      </c>
      <c r="H48" s="244" t="s">
        <v>482</v>
      </c>
      <c r="I48" s="244" t="s">
        <v>483</v>
      </c>
      <c r="J48" s="244" t="s">
        <v>484</v>
      </c>
      <c r="K48" s="244" t="s">
        <v>485</v>
      </c>
      <c r="L48" s="244" t="s">
        <v>486</v>
      </c>
      <c r="M48" s="244" t="s">
        <v>487</v>
      </c>
      <c r="N48" s="244" t="s">
        <v>488</v>
      </c>
      <c r="O48" s="244" t="s">
        <v>489</v>
      </c>
      <c r="P48" s="244" t="s">
        <v>490</v>
      </c>
      <c r="Q48" s="244" t="s">
        <v>491</v>
      </c>
      <c r="R48" s="244" t="s">
        <v>492</v>
      </c>
      <c r="S48" s="244" t="s">
        <v>493</v>
      </c>
      <c r="T48" s="244" t="s">
        <v>494</v>
      </c>
      <c r="U48" s="244" t="s">
        <v>495</v>
      </c>
      <c r="V48" s="244" t="s">
        <v>496</v>
      </c>
      <c r="W48" s="244" t="s">
        <v>497</v>
      </c>
      <c r="X48" s="244" t="s">
        <v>498</v>
      </c>
      <c r="Y48" s="244" t="s">
        <v>499</v>
      </c>
      <c r="Z48" s="244" t="s">
        <v>500</v>
      </c>
      <c r="AA48" s="244" t="s">
        <v>501</v>
      </c>
      <c r="AB48" s="244" t="s">
        <v>502</v>
      </c>
      <c r="AC48" s="244" t="s">
        <v>503</v>
      </c>
      <c r="AD48" s="244" t="s">
        <v>504</v>
      </c>
      <c r="AE48" s="244" t="s">
        <v>505</v>
      </c>
      <c r="AF48" s="244" t="s">
        <v>506</v>
      </c>
      <c r="AG48" s="244" t="s">
        <v>507</v>
      </c>
      <c r="AH48" s="244" t="s">
        <v>508</v>
      </c>
      <c r="AI48" s="244" t="s">
        <v>509</v>
      </c>
      <c r="AJ48" s="244" t="s">
        <v>510</v>
      </c>
      <c r="AK48" s="244" t="s">
        <v>511</v>
      </c>
      <c r="AL48" s="244" t="s">
        <v>512</v>
      </c>
      <c r="AM48" s="244" t="s">
        <v>513</v>
      </c>
      <c r="AN48" s="244" t="s">
        <v>514</v>
      </c>
      <c r="AO48" s="244" t="s">
        <v>515</v>
      </c>
      <c r="AP48" s="244" t="s">
        <v>516</v>
      </c>
      <c r="AQ48" s="244" t="s">
        <v>517</v>
      </c>
      <c r="AR48" s="244" t="s">
        <v>518</v>
      </c>
      <c r="AS48" s="244" t="s">
        <v>519</v>
      </c>
      <c r="AT48" s="244" t="s">
        <v>520</v>
      </c>
      <c r="AU48" s="244" t="s">
        <v>521</v>
      </c>
      <c r="AV48" s="244" t="s">
        <v>522</v>
      </c>
      <c r="AW48" s="244" t="s">
        <v>523</v>
      </c>
      <c r="AX48" s="244" t="s">
        <v>524</v>
      </c>
      <c r="AY48" s="244" t="s">
        <v>525</v>
      </c>
      <c r="AZ48" s="244" t="s">
        <v>526</v>
      </c>
      <c r="BA48" s="244" t="s">
        <v>527</v>
      </c>
      <c r="BB48" s="244" t="s">
        <v>528</v>
      </c>
      <c r="BC48" s="244" t="s">
        <v>529</v>
      </c>
      <c r="BD48" s="244" t="s">
        <v>530</v>
      </c>
      <c r="BE48" s="244" t="s">
        <v>531</v>
      </c>
      <c r="BF48" s="244" t="s">
        <v>532</v>
      </c>
      <c r="BG48" s="244" t="s">
        <v>533</v>
      </c>
      <c r="BH48" s="244" t="s">
        <v>534</v>
      </c>
      <c r="BI48" s="244" t="s">
        <v>535</v>
      </c>
      <c r="BJ48" s="244" t="s">
        <v>536</v>
      </c>
      <c r="BK48" s="244" t="s">
        <v>537</v>
      </c>
      <c r="BL48" s="244" t="s">
        <v>538</v>
      </c>
      <c r="BM48" s="244" t="s">
        <v>539</v>
      </c>
      <c r="BN48" s="244" t="s">
        <v>540</v>
      </c>
      <c r="BO48" s="244" t="s">
        <v>541</v>
      </c>
      <c r="BP48" s="244" t="s">
        <v>542</v>
      </c>
      <c r="BQ48" s="244" t="s">
        <v>543</v>
      </c>
      <c r="BR48" s="244" t="s">
        <v>544</v>
      </c>
      <c r="BS48" s="244" t="s">
        <v>545</v>
      </c>
      <c r="BT48" s="244" t="s">
        <v>546</v>
      </c>
      <c r="BU48" s="244" t="s">
        <v>547</v>
      </c>
      <c r="BV48" s="244" t="s">
        <v>548</v>
      </c>
      <c r="BW48" s="244" t="s">
        <v>549</v>
      </c>
      <c r="BX48" s="244" t="s">
        <v>550</v>
      </c>
      <c r="BY48" s="244" t="s">
        <v>551</v>
      </c>
      <c r="BZ48" s="244" t="s">
        <v>552</v>
      </c>
      <c r="CA48" s="244" t="s">
        <v>553</v>
      </c>
      <c r="CB48" s="244" t="s">
        <v>554</v>
      </c>
      <c r="CC48" s="244" t="s">
        <v>555</v>
      </c>
      <c r="CD48" s="244" t="s">
        <v>556</v>
      </c>
      <c r="CE48" s="244" t="s">
        <v>557</v>
      </c>
      <c r="CF48" s="244" t="s">
        <v>558</v>
      </c>
      <c r="CG48" s="244" t="s">
        <v>559</v>
      </c>
      <c r="CH48" s="244" t="s">
        <v>560</v>
      </c>
      <c r="CI48" s="244" t="s">
        <v>561</v>
      </c>
      <c r="CJ48" s="244" t="s">
        <v>562</v>
      </c>
      <c r="CK48" s="244" t="s">
        <v>563</v>
      </c>
      <c r="CL48" s="244" t="s">
        <v>564</v>
      </c>
      <c r="CM48" s="244" t="s">
        <v>565</v>
      </c>
      <c r="CN48" s="244" t="s">
        <v>566</v>
      </c>
      <c r="CO48" s="244" t="s">
        <v>567</v>
      </c>
      <c r="CP48" s="244" t="s">
        <v>568</v>
      </c>
      <c r="CQ48" s="244" t="s">
        <v>569</v>
      </c>
      <c r="CR48" s="244" t="s">
        <v>570</v>
      </c>
      <c r="CS48" s="244" t="s">
        <v>571</v>
      </c>
      <c r="CT48" s="244" t="s">
        <v>572</v>
      </c>
      <c r="CU48" s="244" t="s">
        <v>573</v>
      </c>
      <c r="CV48" s="244" t="s">
        <v>574</v>
      </c>
      <c r="CW48" s="244" t="s">
        <v>575</v>
      </c>
      <c r="CX48" s="244" t="s">
        <v>576</v>
      </c>
      <c r="CY48" s="244" t="s">
        <v>577</v>
      </c>
      <c r="CZ48" s="244" t="s">
        <v>578</v>
      </c>
      <c r="DA48" s="244" t="s">
        <v>579</v>
      </c>
      <c r="DB48" s="244" t="s">
        <v>580</v>
      </c>
      <c r="DC48" s="244" t="s">
        <v>581</v>
      </c>
      <c r="DD48" s="244" t="s">
        <v>582</v>
      </c>
      <c r="DE48" s="244" t="s">
        <v>583</v>
      </c>
      <c r="DF48" s="244" t="s">
        <v>584</v>
      </c>
      <c r="DG48" s="244" t="s">
        <v>585</v>
      </c>
      <c r="DH48" s="244" t="s">
        <v>586</v>
      </c>
      <c r="DI48" s="244" t="s">
        <v>587</v>
      </c>
      <c r="DJ48" s="244" t="s">
        <v>588</v>
      </c>
      <c r="DK48" s="244" t="s">
        <v>589</v>
      </c>
      <c r="DL48" s="244" t="s">
        <v>590</v>
      </c>
      <c r="DM48" s="244" t="s">
        <v>591</v>
      </c>
      <c r="DN48" s="244" t="s">
        <v>592</v>
      </c>
    </row>
    <row r="49" spans="3:118" s="242" customFormat="1" ht="25.5" customHeight="1" x14ac:dyDescent="0.2">
      <c r="C49" s="260" t="s">
        <v>598</v>
      </c>
      <c r="D49" s="261"/>
      <c r="E49" s="261"/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  <c r="BJ49" s="262"/>
      <c r="BK49" s="262"/>
      <c r="BL49" s="262"/>
      <c r="BM49" s="262"/>
      <c r="BN49" s="262"/>
      <c r="BO49" s="262"/>
      <c r="BP49" s="262"/>
      <c r="BQ49" s="262"/>
      <c r="BR49" s="262"/>
      <c r="BS49" s="262"/>
      <c r="BT49" s="262"/>
      <c r="BU49" s="262"/>
      <c r="BV49" s="262"/>
      <c r="BW49" s="262"/>
      <c r="BX49" s="262"/>
      <c r="BY49" s="262"/>
      <c r="BZ49" s="262"/>
      <c r="CA49" s="262"/>
      <c r="CB49" s="262"/>
      <c r="CC49" s="262"/>
      <c r="CD49" s="262"/>
      <c r="CE49" s="262"/>
      <c r="CF49" s="262"/>
      <c r="CG49" s="262"/>
      <c r="CH49" s="262"/>
      <c r="CI49" s="262"/>
      <c r="CJ49" s="262"/>
      <c r="CK49" s="262"/>
      <c r="CL49" s="262"/>
      <c r="CM49" s="262"/>
      <c r="CN49" s="262"/>
      <c r="CO49" s="262"/>
      <c r="CP49" s="262"/>
      <c r="CQ49" s="262"/>
      <c r="CR49" s="262"/>
      <c r="CS49" s="262"/>
      <c r="CT49" s="262"/>
      <c r="CU49" s="262"/>
      <c r="CV49" s="262"/>
      <c r="CW49" s="262"/>
      <c r="CX49" s="262"/>
      <c r="CY49" s="262"/>
      <c r="CZ49" s="262"/>
      <c r="DA49" s="262"/>
      <c r="DB49" s="262"/>
      <c r="DC49" s="262"/>
      <c r="DD49" s="262"/>
      <c r="DE49" s="262"/>
      <c r="DF49" s="262"/>
      <c r="DG49" s="262"/>
      <c r="DH49" s="262"/>
      <c r="DI49" s="262"/>
      <c r="DJ49" s="262"/>
      <c r="DK49" s="262"/>
      <c r="DL49" s="262"/>
      <c r="DM49" s="262"/>
      <c r="DN49" s="262"/>
    </row>
    <row r="50" spans="3:118" x14ac:dyDescent="0.2">
      <c r="C50" s="73" t="s">
        <v>316</v>
      </c>
      <c r="D50" s="98">
        <f>SUMIF('Balance Sheet'!$I$8:$I$168,$C50,'Balance Sheet'!$T$8:$T$168)</f>
        <v>690</v>
      </c>
      <c r="F50" s="98">
        <f>SUMIF('Balance Sheet'!$I$8:$I$168,$C50,'Balance Sheet'!Y$8:Y$168)</f>
        <v>690</v>
      </c>
      <c r="G50" s="98">
        <f>SUMIF('Balance Sheet'!$I$8:$I$168,$C50,'Balance Sheet'!Z$8:Z$168)</f>
        <v>0</v>
      </c>
      <c r="H50" s="98">
        <f>SUMIF('Balance Sheet'!$I$8:$I$168,$C50,'Balance Sheet'!AA$8:AA$168)</f>
        <v>0</v>
      </c>
      <c r="I50" s="98">
        <f>SUMIF('Balance Sheet'!$I$8:$I$168,$C50,'Balance Sheet'!AB$8:AB$168)</f>
        <v>0</v>
      </c>
      <c r="J50" s="98">
        <f>SUMIF('Balance Sheet'!$I$8:$I$168,$C50,'Balance Sheet'!AC$8:AC$168)</f>
        <v>0</v>
      </c>
      <c r="K50" s="98">
        <f>SUMIF('Balance Sheet'!$I$8:$I$168,$C50,'Balance Sheet'!AD$8:AD$168)</f>
        <v>0</v>
      </c>
      <c r="L50" s="98">
        <f>SUMIF('Balance Sheet'!$I$8:$I$168,$C50,'Balance Sheet'!AE$8:AE$168)</f>
        <v>0</v>
      </c>
      <c r="M50" s="98">
        <f>SUMIF('Balance Sheet'!$I$8:$I$168,$C50,'Balance Sheet'!AF$8:AF$168)</f>
        <v>0</v>
      </c>
      <c r="N50" s="98">
        <f>SUMIF('Balance Sheet'!$I$8:$I$168,$C50,'Balance Sheet'!AG$8:AG$168)</f>
        <v>0</v>
      </c>
      <c r="O50" s="98">
        <f>SUMIF('Balance Sheet'!$I$8:$I$168,$C50,'Balance Sheet'!AH$8:AH$168)</f>
        <v>0</v>
      </c>
      <c r="P50" s="98">
        <f>SUMIF('Balance Sheet'!$I$8:$I$168,$C50,'Balance Sheet'!AI$8:AI$168)</f>
        <v>0</v>
      </c>
      <c r="Q50" s="98">
        <f>SUMIF('Balance Sheet'!$I$8:$I$168,$C50,'Balance Sheet'!AJ$8:AJ$168)</f>
        <v>0</v>
      </c>
      <c r="R50" s="98">
        <f>SUMIF('Balance Sheet'!$I$8:$I$168,$C50,'Balance Sheet'!AK$8:AK$168)</f>
        <v>0</v>
      </c>
      <c r="S50" s="98">
        <f>SUMIF('Balance Sheet'!$I$8:$I$168,$C50,'Balance Sheet'!AL$8:AL$168)</f>
        <v>0</v>
      </c>
      <c r="T50" s="98">
        <f>SUMIF('Balance Sheet'!$I$8:$I$168,$C50,'Balance Sheet'!AM$8:AM$168)</f>
        <v>0</v>
      </c>
      <c r="U50" s="98">
        <f>SUMIF('Balance Sheet'!$I$8:$I$168,$C50,'Balance Sheet'!AN$8:AN$168)</f>
        <v>0</v>
      </c>
      <c r="V50" s="98">
        <f>SUMIF('Balance Sheet'!$I$8:$I$168,$C50,'Balance Sheet'!AO$8:AO$168)</f>
        <v>0</v>
      </c>
      <c r="W50" s="98">
        <f>SUMIF('Balance Sheet'!$I$8:$I$168,$C50,'Balance Sheet'!AP$8:AP$168)</f>
        <v>0</v>
      </c>
      <c r="X50" s="98">
        <f>SUMIF('Balance Sheet'!$I$8:$I$168,$C50,'Balance Sheet'!AQ$8:AQ$168)</f>
        <v>0</v>
      </c>
      <c r="Y50" s="98">
        <f>SUMIF('Balance Sheet'!$I$8:$I$168,$C50,'Balance Sheet'!AR$8:AR$168)</f>
        <v>0</v>
      </c>
      <c r="Z50" s="98">
        <f>SUMIF('Balance Sheet'!$I$8:$I$168,$C50,'Balance Sheet'!AS$8:AS$168)</f>
        <v>0</v>
      </c>
      <c r="AA50" s="98">
        <f>SUMIF('Balance Sheet'!$I$8:$I$168,$C50,'Balance Sheet'!AT$8:AT$168)</f>
        <v>0</v>
      </c>
      <c r="AB50" s="98">
        <f>SUMIF('Balance Sheet'!$I$8:$I$168,$C50,'Balance Sheet'!AU$8:AU$168)</f>
        <v>0</v>
      </c>
      <c r="AC50" s="98">
        <f>SUMIF('Balance Sheet'!$I$8:$I$168,$C50,'Balance Sheet'!AV$8:AV$168)</f>
        <v>0</v>
      </c>
      <c r="AD50" s="98">
        <f>SUMIF('Balance Sheet'!$I$8:$I$168,$C50,'Balance Sheet'!AW$8:AW$168)</f>
        <v>0</v>
      </c>
      <c r="AE50" s="98">
        <f>SUMIF('Balance Sheet'!$I$8:$I$168,$C50,'Balance Sheet'!AX$8:AX$168)</f>
        <v>0</v>
      </c>
      <c r="AF50" s="98">
        <f>SUMIF('Balance Sheet'!$I$8:$I$168,$C50,'Balance Sheet'!AY$8:AY$168)</f>
        <v>0</v>
      </c>
      <c r="AG50" s="98">
        <f>SUMIF('Balance Sheet'!$I$8:$I$168,$C50,'Balance Sheet'!AZ$8:AZ$168)</f>
        <v>0</v>
      </c>
      <c r="AH50" s="98">
        <f>SUMIF('Balance Sheet'!$I$8:$I$168,$C50,'Balance Sheet'!BA$8:BA$168)</f>
        <v>0</v>
      </c>
      <c r="AI50" s="98">
        <f>SUMIF('Balance Sheet'!$I$8:$I$168,$C50,'Balance Sheet'!BB$8:BB$168)</f>
        <v>0</v>
      </c>
      <c r="AJ50" s="98">
        <f>SUMIF('Balance Sheet'!$I$8:$I$168,$C50,'Balance Sheet'!BC$8:BC$168)</f>
        <v>0</v>
      </c>
      <c r="AK50" s="98">
        <f>SUMIF('Balance Sheet'!$I$8:$I$168,$C50,'Balance Sheet'!BD$8:BD$168)</f>
        <v>0</v>
      </c>
      <c r="AL50" s="98">
        <f>SUMIF('Balance Sheet'!$I$8:$I$168,$C50,'Balance Sheet'!BE$8:BE$168)</f>
        <v>0</v>
      </c>
      <c r="AM50" s="98">
        <f>SUMIF('Balance Sheet'!$I$8:$I$168,$C50,'Balance Sheet'!BF$8:BF$168)</f>
        <v>0</v>
      </c>
      <c r="AN50" s="98">
        <f>SUMIF('Balance Sheet'!$I$8:$I$168,$C50,'Balance Sheet'!BG$8:BG$168)</f>
        <v>0</v>
      </c>
      <c r="AO50" s="98">
        <f>SUMIF('Balance Sheet'!$I$8:$I$168,$C50,'Balance Sheet'!BH$8:BH$168)</f>
        <v>0</v>
      </c>
      <c r="AP50" s="98">
        <f>SUMIF('Balance Sheet'!$I$8:$I$168,$C50,'Balance Sheet'!BI$8:BI$168)</f>
        <v>0</v>
      </c>
      <c r="AQ50" s="98">
        <f>SUMIF('Balance Sheet'!$I$8:$I$168,$C50,'Balance Sheet'!BJ$8:BJ$168)</f>
        <v>0</v>
      </c>
      <c r="AR50" s="98">
        <f>SUMIF('Balance Sheet'!$I$8:$I$168,$C50,'Balance Sheet'!BK$8:BK$168)</f>
        <v>0</v>
      </c>
      <c r="AS50" s="98">
        <f>SUMIF('Balance Sheet'!$I$8:$I$168,$C50,'Balance Sheet'!BL$8:BL$168)</f>
        <v>0</v>
      </c>
      <c r="AT50" s="98">
        <f>SUMIF('Balance Sheet'!$I$8:$I$168,$C50,'Balance Sheet'!BM$8:BM$168)</f>
        <v>0</v>
      </c>
      <c r="AU50" s="98">
        <f>SUMIF('Balance Sheet'!$I$8:$I$168,$C50,'Balance Sheet'!BN$8:BN$168)</f>
        <v>0</v>
      </c>
      <c r="AV50" s="98">
        <f>SUMIF('Balance Sheet'!$I$8:$I$168,$C50,'Balance Sheet'!BO$8:BO$168)</f>
        <v>0</v>
      </c>
      <c r="AW50" s="98">
        <f>SUMIF('Balance Sheet'!$I$8:$I$168,$C50,'Balance Sheet'!BP$8:BP$168)</f>
        <v>0</v>
      </c>
      <c r="AX50" s="98">
        <f>SUMIF('Balance Sheet'!$I$8:$I$168,$C50,'Balance Sheet'!BQ$8:BQ$168)</f>
        <v>0</v>
      </c>
      <c r="AY50" s="98">
        <f>SUMIF('Balance Sheet'!$I$8:$I$168,$C50,'Balance Sheet'!BR$8:BR$168)</f>
        <v>0</v>
      </c>
      <c r="AZ50" s="98">
        <f>SUMIF('Balance Sheet'!$I$8:$I$168,$C50,'Balance Sheet'!BS$8:BS$168)</f>
        <v>0</v>
      </c>
      <c r="BA50" s="98">
        <f>SUMIF('Balance Sheet'!$I$8:$I$168,$C50,'Balance Sheet'!BT$8:BT$168)</f>
        <v>0</v>
      </c>
      <c r="BB50" s="98">
        <f>SUMIF('Balance Sheet'!$I$8:$I$168,$C50,'Balance Sheet'!BU$8:BU$168)</f>
        <v>0</v>
      </c>
      <c r="BC50" s="98">
        <f>SUMIF('Balance Sheet'!$I$8:$I$168,$C50,'Balance Sheet'!BV$8:BV$168)</f>
        <v>0</v>
      </c>
      <c r="BD50" s="98">
        <f>SUMIF('Balance Sheet'!$I$8:$I$168,$C50,'Balance Sheet'!BW$8:BW$168)</f>
        <v>0</v>
      </c>
      <c r="BE50" s="98">
        <f>SUMIF('Balance Sheet'!$I$8:$I$168,$C50,'Balance Sheet'!BX$8:BX$168)</f>
        <v>0</v>
      </c>
      <c r="BF50" s="98">
        <f>SUMIF('Balance Sheet'!$I$8:$I$168,$C50,'Balance Sheet'!BY$8:BY$168)</f>
        <v>0</v>
      </c>
      <c r="BG50" s="98">
        <f>SUMIF('Balance Sheet'!$I$8:$I$168,$C50,'Balance Sheet'!BZ$8:BZ$168)</f>
        <v>0</v>
      </c>
      <c r="BH50" s="98">
        <f>SUMIF('Balance Sheet'!$I$8:$I$168,$C50,'Balance Sheet'!CA$8:CA$168)</f>
        <v>0</v>
      </c>
      <c r="BI50" s="98">
        <f>SUMIF('Balance Sheet'!$I$8:$I$168,$C50,'Balance Sheet'!CB$8:CB$168)</f>
        <v>0</v>
      </c>
      <c r="BJ50" s="98">
        <f>SUMIF('Balance Sheet'!$I$8:$I$168,$C50,'Balance Sheet'!CC$8:CC$168)</f>
        <v>0</v>
      </c>
      <c r="BK50" s="98">
        <f>SUMIF('Balance Sheet'!$I$8:$I$168,$C50,'Balance Sheet'!CD$8:CD$168)</f>
        <v>0</v>
      </c>
      <c r="BL50" s="98">
        <f>SUMIF('Balance Sheet'!$I$8:$I$168,$C50,'Balance Sheet'!CE$8:CE$168)</f>
        <v>0</v>
      </c>
      <c r="BM50" s="98">
        <f>SUMIF('Balance Sheet'!$I$8:$I$168,$C50,'Balance Sheet'!CF$8:CF$168)</f>
        <v>0</v>
      </c>
      <c r="BN50" s="98">
        <f>SUMIF('Balance Sheet'!$I$8:$I$168,$C50,'Balance Sheet'!CG$8:CG$168)</f>
        <v>0</v>
      </c>
      <c r="BO50" s="98">
        <f>SUMIF('Balance Sheet'!$I$8:$I$168,$C50,'Balance Sheet'!CH$8:CH$168)</f>
        <v>0</v>
      </c>
      <c r="BP50" s="98">
        <f>SUMIF('Balance Sheet'!$I$8:$I$168,$C50,'Balance Sheet'!CI$8:CI$168)</f>
        <v>0</v>
      </c>
      <c r="BQ50" s="98">
        <f>SUMIF('Balance Sheet'!$I$8:$I$168,$C50,'Balance Sheet'!CJ$8:CJ$168)</f>
        <v>0</v>
      </c>
      <c r="BR50" s="98">
        <f>SUMIF('Balance Sheet'!$I$8:$I$168,$C50,'Balance Sheet'!CK$8:CK$168)</f>
        <v>0</v>
      </c>
      <c r="BS50" s="98">
        <f>SUMIF('Balance Sheet'!$I$8:$I$168,$C50,'Balance Sheet'!CL$8:CL$168)</f>
        <v>0</v>
      </c>
      <c r="BT50" s="98">
        <f>SUMIF('Balance Sheet'!$I$8:$I$168,$C50,'Balance Sheet'!CM$8:CM$168)</f>
        <v>0</v>
      </c>
      <c r="BU50" s="98">
        <f>SUMIF('Balance Sheet'!$I$8:$I$168,$C50,'Balance Sheet'!CN$8:CN$168)</f>
        <v>0</v>
      </c>
      <c r="BV50" s="98">
        <f>SUMIF('Balance Sheet'!$I$8:$I$168,$C50,'Balance Sheet'!CO$8:CO$168)</f>
        <v>0</v>
      </c>
      <c r="BW50" s="98">
        <f>SUMIF('Balance Sheet'!$I$8:$I$168,$C50,'Balance Sheet'!CP$8:CP$168)</f>
        <v>0</v>
      </c>
      <c r="BX50" s="98">
        <f>SUMIF('Balance Sheet'!$I$8:$I$168,$C50,'Balance Sheet'!CQ$8:CQ$168)</f>
        <v>0</v>
      </c>
      <c r="BY50" s="98">
        <f>SUMIF('Balance Sheet'!$I$8:$I$168,$C50,'Balance Sheet'!CR$8:CR$168)</f>
        <v>0</v>
      </c>
      <c r="BZ50" s="98">
        <f>SUMIF('Balance Sheet'!$I$8:$I$168,$C50,'Balance Sheet'!CS$8:CS$168)</f>
        <v>0</v>
      </c>
      <c r="CA50" s="98">
        <f>SUMIF('Balance Sheet'!$I$8:$I$168,$C50,'Balance Sheet'!CT$8:CT$168)</f>
        <v>0</v>
      </c>
      <c r="CB50" s="98">
        <f>SUMIF('Balance Sheet'!$I$8:$I$168,$C50,'Balance Sheet'!CU$8:CU$168)</f>
        <v>0</v>
      </c>
      <c r="CC50" s="98">
        <f>SUMIF('Balance Sheet'!$I$8:$I$168,$C50,'Balance Sheet'!CV$8:CV$168)</f>
        <v>0</v>
      </c>
      <c r="CD50" s="98">
        <f>SUMIF('Balance Sheet'!$I$8:$I$168,$C50,'Balance Sheet'!CW$8:CW$168)</f>
        <v>0</v>
      </c>
      <c r="CE50" s="98">
        <f>SUMIF('Balance Sheet'!$I$8:$I$168,$C50,'Balance Sheet'!CX$8:CX$168)</f>
        <v>0</v>
      </c>
      <c r="CF50" s="98">
        <f>SUMIF('Balance Sheet'!$I$8:$I$168,$C50,'Balance Sheet'!CY$8:CY$168)</f>
        <v>0</v>
      </c>
      <c r="CG50" s="98">
        <f>SUMIF('Balance Sheet'!$I$8:$I$168,$C50,'Balance Sheet'!CZ$8:CZ$168)</f>
        <v>0</v>
      </c>
      <c r="CH50" s="98">
        <f>SUMIF('Balance Sheet'!$I$8:$I$168,$C50,'Balance Sheet'!DA$8:DA$168)</f>
        <v>0</v>
      </c>
      <c r="CI50" s="98">
        <f>SUMIF('Balance Sheet'!$I$8:$I$168,$C50,'Balance Sheet'!DB$8:DB$168)</f>
        <v>0</v>
      </c>
      <c r="CJ50" s="98">
        <f>SUMIF('Balance Sheet'!$I$8:$I$168,$C50,'Balance Sheet'!DC$8:DC$168)</f>
        <v>0</v>
      </c>
      <c r="CK50" s="98">
        <f>SUMIF('Balance Sheet'!$I$8:$I$168,$C50,'Balance Sheet'!DD$8:DD$168)</f>
        <v>0</v>
      </c>
      <c r="CL50" s="98">
        <f>SUMIF('Balance Sheet'!$I$8:$I$168,$C50,'Balance Sheet'!DE$8:DE$168)</f>
        <v>0</v>
      </c>
      <c r="CM50" s="98">
        <f>SUMIF('Balance Sheet'!$I$8:$I$168,$C50,'Balance Sheet'!DF$8:DF$168)</f>
        <v>0</v>
      </c>
      <c r="CN50" s="98">
        <f>SUMIF('Balance Sheet'!$I$8:$I$168,$C50,'Balance Sheet'!DG$8:DG$168)</f>
        <v>0</v>
      </c>
      <c r="CO50" s="98">
        <f>SUMIF('Balance Sheet'!$I$8:$I$168,$C50,'Balance Sheet'!DH$8:DH$168)</f>
        <v>0</v>
      </c>
      <c r="CP50" s="98">
        <f>SUMIF('Balance Sheet'!$I$8:$I$168,$C50,'Balance Sheet'!DI$8:DI$168)</f>
        <v>0</v>
      </c>
      <c r="CQ50" s="98">
        <f>SUMIF('Balance Sheet'!$I$8:$I$168,$C50,'Balance Sheet'!DJ$8:DJ$168)</f>
        <v>0</v>
      </c>
      <c r="CR50" s="98">
        <f>SUMIF('Balance Sheet'!$I$8:$I$168,$C50,'Balance Sheet'!DK$8:DK$168)</f>
        <v>0</v>
      </c>
      <c r="CS50" s="98">
        <f>SUMIF('Balance Sheet'!$I$8:$I$168,$C50,'Balance Sheet'!DL$8:DL$168)</f>
        <v>0</v>
      </c>
      <c r="CT50" s="98">
        <f>SUMIF('Balance Sheet'!$I$8:$I$168,$C50,'Balance Sheet'!DM$8:DM$168)</f>
        <v>0</v>
      </c>
      <c r="CU50" s="98">
        <f>SUMIF('Balance Sheet'!$I$8:$I$168,$C50,'Balance Sheet'!DN$8:DN$168)</f>
        <v>0</v>
      </c>
      <c r="CV50" s="98">
        <f>SUMIF('Balance Sheet'!$I$8:$I$168,$C50,'Balance Sheet'!DO$8:DO$168)</f>
        <v>0</v>
      </c>
      <c r="CW50" s="98">
        <f>SUMIF('Balance Sheet'!$I$8:$I$168,$C50,'Balance Sheet'!DP$8:DP$168)</f>
        <v>0</v>
      </c>
      <c r="CX50" s="98">
        <f>SUMIF('Balance Sheet'!$I$8:$I$168,$C50,'Balance Sheet'!DQ$8:DQ$168)</f>
        <v>0</v>
      </c>
      <c r="CY50" s="98">
        <f>SUMIF('Balance Sheet'!$I$8:$I$168,$C50,'Balance Sheet'!DR$8:DR$168)</f>
        <v>0</v>
      </c>
      <c r="CZ50" s="98">
        <f>SUMIF('Balance Sheet'!$I$8:$I$168,$C50,'Balance Sheet'!DS$8:DS$168)</f>
        <v>0</v>
      </c>
      <c r="DA50" s="98">
        <f>SUMIF('Balance Sheet'!$I$8:$I$168,$C50,'Balance Sheet'!DT$8:DT$168)</f>
        <v>0</v>
      </c>
      <c r="DB50" s="98">
        <f>SUMIF('Balance Sheet'!$I$8:$I$168,$C50,'Balance Sheet'!DU$8:DU$168)</f>
        <v>0</v>
      </c>
      <c r="DC50" s="98">
        <f>SUMIF('Balance Sheet'!$I$8:$I$168,$C50,'Balance Sheet'!DV$8:DV$168)</f>
        <v>0</v>
      </c>
      <c r="DD50" s="98">
        <f>SUMIF('Balance Sheet'!$I$8:$I$168,$C50,'Balance Sheet'!DW$8:DW$168)</f>
        <v>0</v>
      </c>
      <c r="DE50" s="98">
        <f>SUMIF('Balance Sheet'!$I$8:$I$168,$C50,'Balance Sheet'!DX$8:DX$168)</f>
        <v>0</v>
      </c>
      <c r="DF50" s="98">
        <f>SUMIF('Balance Sheet'!$I$8:$I$168,$C50,'Balance Sheet'!DY$8:DY$168)</f>
        <v>0</v>
      </c>
      <c r="DG50" s="98">
        <f>SUMIF('Balance Sheet'!$I$8:$I$168,$C50,'Balance Sheet'!DZ$8:DZ$168)</f>
        <v>0</v>
      </c>
      <c r="DH50" s="98">
        <f>SUMIF('Balance Sheet'!$I$8:$I$168,$C50,'Balance Sheet'!EA$8:EA$168)</f>
        <v>0</v>
      </c>
      <c r="DI50" s="98">
        <f>SUMIF('Balance Sheet'!$I$8:$I$168,$C50,'Balance Sheet'!EB$8:EB$168)</f>
        <v>0</v>
      </c>
      <c r="DJ50" s="98">
        <f>SUMIF('Balance Sheet'!$I$8:$I$168,$C50,'Balance Sheet'!EC$8:EC$168)</f>
        <v>0</v>
      </c>
      <c r="DK50" s="98">
        <f>SUMIF('Balance Sheet'!$I$8:$I$168,$C50,'Balance Sheet'!ED$8:ED$168)</f>
        <v>0</v>
      </c>
      <c r="DL50" s="98">
        <f>SUMIF('Balance Sheet'!$I$8:$I$168,$C50,'Balance Sheet'!EE$8:EE$168)</f>
        <v>0</v>
      </c>
      <c r="DM50" s="98">
        <f>SUMIF('Balance Sheet'!$I$8:$I$168,$C50,'Balance Sheet'!EF$8:EF$168)</f>
        <v>0</v>
      </c>
      <c r="DN50" s="98">
        <f>SUMIF('Balance Sheet'!$I$8:$I$168,$C50,'Balance Sheet'!EG$8:EG$168)</f>
        <v>0</v>
      </c>
    </row>
    <row r="51" spans="3:118" x14ac:dyDescent="0.2">
      <c r="C51" s="73" t="s">
        <v>320</v>
      </c>
      <c r="D51" s="98">
        <f>SUMIF('Balance Sheet'!$I$8:$I$168,$C51,'Balance Sheet'!$T$8:$T$168)</f>
        <v>15</v>
      </c>
      <c r="F51" s="98">
        <f>SUMIF('Balance Sheet'!$I$8:$I$168,$C51,'Balance Sheet'!Y$8:Y$168)</f>
        <v>0</v>
      </c>
      <c r="G51" s="98">
        <f>SUMIF('Balance Sheet'!$I$8:$I$168,$C51,'Balance Sheet'!Z$8:Z$168)</f>
        <v>0</v>
      </c>
      <c r="H51" s="98">
        <f>SUMIF('Balance Sheet'!$I$8:$I$168,$C51,'Balance Sheet'!AA$8:AA$168)</f>
        <v>0</v>
      </c>
      <c r="I51" s="98">
        <f>SUMIF('Balance Sheet'!$I$8:$I$168,$C51,'Balance Sheet'!AB$8:AB$168)</f>
        <v>0</v>
      </c>
      <c r="J51" s="98">
        <f>SUMIF('Balance Sheet'!$I$8:$I$168,$C51,'Balance Sheet'!AC$8:AC$168)</f>
        <v>0</v>
      </c>
      <c r="K51" s="98">
        <f>SUMIF('Balance Sheet'!$I$8:$I$168,$C51,'Balance Sheet'!AD$8:AD$168)</f>
        <v>0</v>
      </c>
      <c r="L51" s="98">
        <f>SUMIF('Balance Sheet'!$I$8:$I$168,$C51,'Balance Sheet'!AE$8:AE$168)</f>
        <v>0</v>
      </c>
      <c r="M51" s="98">
        <f>SUMIF('Balance Sheet'!$I$8:$I$168,$C51,'Balance Sheet'!AF$8:AF$168)</f>
        <v>0</v>
      </c>
      <c r="N51" s="98">
        <f>SUMIF('Balance Sheet'!$I$8:$I$168,$C51,'Balance Sheet'!AG$8:AG$168)</f>
        <v>0</v>
      </c>
      <c r="O51" s="98">
        <f>SUMIF('Balance Sheet'!$I$8:$I$168,$C51,'Balance Sheet'!AH$8:AH$168)</f>
        <v>0</v>
      </c>
      <c r="P51" s="98">
        <f>SUMIF('Balance Sheet'!$I$8:$I$168,$C51,'Balance Sheet'!AI$8:AI$168)</f>
        <v>0</v>
      </c>
      <c r="Q51" s="98">
        <f>SUMIF('Balance Sheet'!$I$8:$I$168,$C51,'Balance Sheet'!AJ$8:AJ$168)</f>
        <v>0</v>
      </c>
      <c r="R51" s="98">
        <f>SUMIF('Balance Sheet'!$I$8:$I$168,$C51,'Balance Sheet'!AK$8:AK$168)</f>
        <v>15</v>
      </c>
      <c r="S51" s="98">
        <f>SUMIF('Balance Sheet'!$I$8:$I$168,$C51,'Balance Sheet'!AL$8:AL$168)</f>
        <v>0</v>
      </c>
      <c r="T51" s="98">
        <f>SUMIF('Balance Sheet'!$I$8:$I$168,$C51,'Balance Sheet'!AM$8:AM$168)</f>
        <v>0</v>
      </c>
      <c r="U51" s="98">
        <f>SUMIF('Balance Sheet'!$I$8:$I$168,$C51,'Balance Sheet'!AN$8:AN$168)</f>
        <v>0</v>
      </c>
      <c r="V51" s="98">
        <f>SUMIF('Balance Sheet'!$I$8:$I$168,$C51,'Balance Sheet'!AO$8:AO$168)</f>
        <v>0</v>
      </c>
      <c r="W51" s="98">
        <f>SUMIF('Balance Sheet'!$I$8:$I$168,$C51,'Balance Sheet'!AP$8:AP$168)</f>
        <v>0</v>
      </c>
      <c r="X51" s="98">
        <f>SUMIF('Balance Sheet'!$I$8:$I$168,$C51,'Balance Sheet'!AQ$8:AQ$168)</f>
        <v>0</v>
      </c>
      <c r="Y51" s="98">
        <f>SUMIF('Balance Sheet'!$I$8:$I$168,$C51,'Balance Sheet'!AR$8:AR$168)</f>
        <v>0</v>
      </c>
      <c r="Z51" s="98">
        <f>SUMIF('Balance Sheet'!$I$8:$I$168,$C51,'Balance Sheet'!AS$8:AS$168)</f>
        <v>0</v>
      </c>
      <c r="AA51" s="98">
        <f>SUMIF('Balance Sheet'!$I$8:$I$168,$C51,'Balance Sheet'!AT$8:AT$168)</f>
        <v>0</v>
      </c>
      <c r="AB51" s="98">
        <f>SUMIF('Balance Sheet'!$I$8:$I$168,$C51,'Balance Sheet'!AU$8:AU$168)</f>
        <v>0</v>
      </c>
      <c r="AC51" s="98">
        <f>SUMIF('Balance Sheet'!$I$8:$I$168,$C51,'Balance Sheet'!AV$8:AV$168)</f>
        <v>0</v>
      </c>
      <c r="AD51" s="98">
        <f>SUMIF('Balance Sheet'!$I$8:$I$168,$C51,'Balance Sheet'!AW$8:AW$168)</f>
        <v>0</v>
      </c>
      <c r="AE51" s="98">
        <f>SUMIF('Balance Sheet'!$I$8:$I$168,$C51,'Balance Sheet'!AX$8:AX$168)</f>
        <v>0</v>
      </c>
      <c r="AF51" s="98">
        <f>SUMIF('Balance Sheet'!$I$8:$I$168,$C51,'Balance Sheet'!AY$8:AY$168)</f>
        <v>0</v>
      </c>
      <c r="AG51" s="98">
        <f>SUMIF('Balance Sheet'!$I$8:$I$168,$C51,'Balance Sheet'!AZ$8:AZ$168)</f>
        <v>0</v>
      </c>
      <c r="AH51" s="98">
        <f>SUMIF('Balance Sheet'!$I$8:$I$168,$C51,'Balance Sheet'!BA$8:BA$168)</f>
        <v>0</v>
      </c>
      <c r="AI51" s="98">
        <f>SUMIF('Balance Sheet'!$I$8:$I$168,$C51,'Balance Sheet'!BB$8:BB$168)</f>
        <v>0</v>
      </c>
      <c r="AJ51" s="98">
        <f>SUMIF('Balance Sheet'!$I$8:$I$168,$C51,'Balance Sheet'!BC$8:BC$168)</f>
        <v>0</v>
      </c>
      <c r="AK51" s="98">
        <f>SUMIF('Balance Sheet'!$I$8:$I$168,$C51,'Balance Sheet'!BD$8:BD$168)</f>
        <v>0</v>
      </c>
      <c r="AL51" s="98">
        <f>SUMIF('Balance Sheet'!$I$8:$I$168,$C51,'Balance Sheet'!BE$8:BE$168)</f>
        <v>0</v>
      </c>
      <c r="AM51" s="98">
        <f>SUMIF('Balance Sheet'!$I$8:$I$168,$C51,'Balance Sheet'!BF$8:BF$168)</f>
        <v>0</v>
      </c>
      <c r="AN51" s="98">
        <f>SUMIF('Balance Sheet'!$I$8:$I$168,$C51,'Balance Sheet'!BG$8:BG$168)</f>
        <v>0</v>
      </c>
      <c r="AO51" s="98">
        <f>SUMIF('Balance Sheet'!$I$8:$I$168,$C51,'Balance Sheet'!BH$8:BH$168)</f>
        <v>0</v>
      </c>
      <c r="AP51" s="98">
        <f>SUMIF('Balance Sheet'!$I$8:$I$168,$C51,'Balance Sheet'!BI$8:BI$168)</f>
        <v>0</v>
      </c>
      <c r="AQ51" s="98">
        <f>SUMIF('Balance Sheet'!$I$8:$I$168,$C51,'Balance Sheet'!BJ$8:BJ$168)</f>
        <v>0</v>
      </c>
      <c r="AR51" s="98">
        <f>SUMIF('Balance Sheet'!$I$8:$I$168,$C51,'Balance Sheet'!BK$8:BK$168)</f>
        <v>0</v>
      </c>
      <c r="AS51" s="98">
        <f>SUMIF('Balance Sheet'!$I$8:$I$168,$C51,'Balance Sheet'!BL$8:BL$168)</f>
        <v>0</v>
      </c>
      <c r="AT51" s="98">
        <f>SUMIF('Balance Sheet'!$I$8:$I$168,$C51,'Balance Sheet'!BM$8:BM$168)</f>
        <v>0</v>
      </c>
      <c r="AU51" s="98">
        <f>SUMIF('Balance Sheet'!$I$8:$I$168,$C51,'Balance Sheet'!BN$8:BN$168)</f>
        <v>0</v>
      </c>
      <c r="AV51" s="98">
        <f>SUMIF('Balance Sheet'!$I$8:$I$168,$C51,'Balance Sheet'!BO$8:BO$168)</f>
        <v>0</v>
      </c>
      <c r="AW51" s="98">
        <f>SUMIF('Balance Sheet'!$I$8:$I$168,$C51,'Balance Sheet'!BP$8:BP$168)</f>
        <v>0</v>
      </c>
      <c r="AX51" s="98">
        <f>SUMIF('Balance Sheet'!$I$8:$I$168,$C51,'Balance Sheet'!BQ$8:BQ$168)</f>
        <v>0</v>
      </c>
      <c r="AY51" s="98">
        <f>SUMIF('Balance Sheet'!$I$8:$I$168,$C51,'Balance Sheet'!BR$8:BR$168)</f>
        <v>0</v>
      </c>
      <c r="AZ51" s="98">
        <f>SUMIF('Balance Sheet'!$I$8:$I$168,$C51,'Balance Sheet'!BS$8:BS$168)</f>
        <v>0</v>
      </c>
      <c r="BA51" s="98">
        <f>SUMIF('Balance Sheet'!$I$8:$I$168,$C51,'Balance Sheet'!BT$8:BT$168)</f>
        <v>0</v>
      </c>
      <c r="BB51" s="98">
        <f>SUMIF('Balance Sheet'!$I$8:$I$168,$C51,'Balance Sheet'!BU$8:BU$168)</f>
        <v>0</v>
      </c>
      <c r="BC51" s="98">
        <f>SUMIF('Balance Sheet'!$I$8:$I$168,$C51,'Balance Sheet'!BV$8:BV$168)</f>
        <v>0</v>
      </c>
      <c r="BD51" s="98">
        <f>SUMIF('Balance Sheet'!$I$8:$I$168,$C51,'Balance Sheet'!BW$8:BW$168)</f>
        <v>0</v>
      </c>
      <c r="BE51" s="98">
        <f>SUMIF('Balance Sheet'!$I$8:$I$168,$C51,'Balance Sheet'!BX$8:BX$168)</f>
        <v>0</v>
      </c>
      <c r="BF51" s="98">
        <f>SUMIF('Balance Sheet'!$I$8:$I$168,$C51,'Balance Sheet'!BY$8:BY$168)</f>
        <v>0</v>
      </c>
      <c r="BG51" s="98">
        <f>SUMIF('Balance Sheet'!$I$8:$I$168,$C51,'Balance Sheet'!BZ$8:BZ$168)</f>
        <v>0</v>
      </c>
      <c r="BH51" s="98">
        <f>SUMIF('Balance Sheet'!$I$8:$I$168,$C51,'Balance Sheet'!CA$8:CA$168)</f>
        <v>0</v>
      </c>
      <c r="BI51" s="98">
        <f>SUMIF('Balance Sheet'!$I$8:$I$168,$C51,'Balance Sheet'!CB$8:CB$168)</f>
        <v>0</v>
      </c>
      <c r="BJ51" s="98">
        <f>SUMIF('Balance Sheet'!$I$8:$I$168,$C51,'Balance Sheet'!CC$8:CC$168)</f>
        <v>0</v>
      </c>
      <c r="BK51" s="98">
        <f>SUMIF('Balance Sheet'!$I$8:$I$168,$C51,'Balance Sheet'!CD$8:CD$168)</f>
        <v>0</v>
      </c>
      <c r="BL51" s="98">
        <f>SUMIF('Balance Sheet'!$I$8:$I$168,$C51,'Balance Sheet'!CE$8:CE$168)</f>
        <v>0</v>
      </c>
      <c r="BM51" s="98">
        <f>SUMIF('Balance Sheet'!$I$8:$I$168,$C51,'Balance Sheet'!CF$8:CF$168)</f>
        <v>0</v>
      </c>
      <c r="BN51" s="98">
        <f>SUMIF('Balance Sheet'!$I$8:$I$168,$C51,'Balance Sheet'!CG$8:CG$168)</f>
        <v>0</v>
      </c>
      <c r="BO51" s="98">
        <f>SUMIF('Balance Sheet'!$I$8:$I$168,$C51,'Balance Sheet'!CH$8:CH$168)</f>
        <v>0</v>
      </c>
      <c r="BP51" s="98">
        <f>SUMIF('Balance Sheet'!$I$8:$I$168,$C51,'Balance Sheet'!CI$8:CI$168)</f>
        <v>0</v>
      </c>
      <c r="BQ51" s="98">
        <f>SUMIF('Balance Sheet'!$I$8:$I$168,$C51,'Balance Sheet'!CJ$8:CJ$168)</f>
        <v>0</v>
      </c>
      <c r="BR51" s="98">
        <f>SUMIF('Balance Sheet'!$I$8:$I$168,$C51,'Balance Sheet'!CK$8:CK$168)</f>
        <v>0</v>
      </c>
      <c r="BS51" s="98">
        <f>SUMIF('Balance Sheet'!$I$8:$I$168,$C51,'Balance Sheet'!CL$8:CL$168)</f>
        <v>0</v>
      </c>
      <c r="BT51" s="98">
        <f>SUMIF('Balance Sheet'!$I$8:$I$168,$C51,'Balance Sheet'!CM$8:CM$168)</f>
        <v>0</v>
      </c>
      <c r="BU51" s="98">
        <f>SUMIF('Balance Sheet'!$I$8:$I$168,$C51,'Balance Sheet'!CN$8:CN$168)</f>
        <v>0</v>
      </c>
      <c r="BV51" s="98">
        <f>SUMIF('Balance Sheet'!$I$8:$I$168,$C51,'Balance Sheet'!CO$8:CO$168)</f>
        <v>0</v>
      </c>
      <c r="BW51" s="98">
        <f>SUMIF('Balance Sheet'!$I$8:$I$168,$C51,'Balance Sheet'!CP$8:CP$168)</f>
        <v>0</v>
      </c>
      <c r="BX51" s="98">
        <f>SUMIF('Balance Sheet'!$I$8:$I$168,$C51,'Balance Sheet'!CQ$8:CQ$168)</f>
        <v>0</v>
      </c>
      <c r="BY51" s="98">
        <f>SUMIF('Balance Sheet'!$I$8:$I$168,$C51,'Balance Sheet'!CR$8:CR$168)</f>
        <v>0</v>
      </c>
      <c r="BZ51" s="98">
        <f>SUMIF('Balance Sheet'!$I$8:$I$168,$C51,'Balance Sheet'!CS$8:CS$168)</f>
        <v>0</v>
      </c>
      <c r="CA51" s="98">
        <f>SUMIF('Balance Sheet'!$I$8:$I$168,$C51,'Balance Sheet'!CT$8:CT$168)</f>
        <v>0</v>
      </c>
      <c r="CB51" s="98">
        <f>SUMIF('Balance Sheet'!$I$8:$I$168,$C51,'Balance Sheet'!CU$8:CU$168)</f>
        <v>0</v>
      </c>
      <c r="CC51" s="98">
        <f>SUMIF('Balance Sheet'!$I$8:$I$168,$C51,'Balance Sheet'!CV$8:CV$168)</f>
        <v>0</v>
      </c>
      <c r="CD51" s="98">
        <f>SUMIF('Balance Sheet'!$I$8:$I$168,$C51,'Balance Sheet'!CW$8:CW$168)</f>
        <v>0</v>
      </c>
      <c r="CE51" s="98">
        <f>SUMIF('Balance Sheet'!$I$8:$I$168,$C51,'Balance Sheet'!CX$8:CX$168)</f>
        <v>0</v>
      </c>
      <c r="CF51" s="98">
        <f>SUMIF('Balance Sheet'!$I$8:$I$168,$C51,'Balance Sheet'!CY$8:CY$168)</f>
        <v>0</v>
      </c>
      <c r="CG51" s="98">
        <f>SUMIF('Balance Sheet'!$I$8:$I$168,$C51,'Balance Sheet'!CZ$8:CZ$168)</f>
        <v>0</v>
      </c>
      <c r="CH51" s="98">
        <f>SUMIF('Balance Sheet'!$I$8:$I$168,$C51,'Balance Sheet'!DA$8:DA$168)</f>
        <v>0</v>
      </c>
      <c r="CI51" s="98">
        <f>SUMIF('Balance Sheet'!$I$8:$I$168,$C51,'Balance Sheet'!DB$8:DB$168)</f>
        <v>0</v>
      </c>
      <c r="CJ51" s="98">
        <f>SUMIF('Balance Sheet'!$I$8:$I$168,$C51,'Balance Sheet'!DC$8:DC$168)</f>
        <v>0</v>
      </c>
      <c r="CK51" s="98">
        <f>SUMIF('Balance Sheet'!$I$8:$I$168,$C51,'Balance Sheet'!DD$8:DD$168)</f>
        <v>0</v>
      </c>
      <c r="CL51" s="98">
        <f>SUMIF('Balance Sheet'!$I$8:$I$168,$C51,'Balance Sheet'!DE$8:DE$168)</f>
        <v>0</v>
      </c>
      <c r="CM51" s="98">
        <f>SUMIF('Balance Sheet'!$I$8:$I$168,$C51,'Balance Sheet'!DF$8:DF$168)</f>
        <v>0</v>
      </c>
      <c r="CN51" s="98">
        <f>SUMIF('Balance Sheet'!$I$8:$I$168,$C51,'Balance Sheet'!DG$8:DG$168)</f>
        <v>0</v>
      </c>
      <c r="CO51" s="98">
        <f>SUMIF('Balance Sheet'!$I$8:$I$168,$C51,'Balance Sheet'!DH$8:DH$168)</f>
        <v>0</v>
      </c>
      <c r="CP51" s="98">
        <f>SUMIF('Balance Sheet'!$I$8:$I$168,$C51,'Balance Sheet'!DI$8:DI$168)</f>
        <v>0</v>
      </c>
      <c r="CQ51" s="98">
        <f>SUMIF('Balance Sheet'!$I$8:$I$168,$C51,'Balance Sheet'!DJ$8:DJ$168)</f>
        <v>0</v>
      </c>
      <c r="CR51" s="98">
        <f>SUMIF('Balance Sheet'!$I$8:$I$168,$C51,'Balance Sheet'!DK$8:DK$168)</f>
        <v>0</v>
      </c>
      <c r="CS51" s="98">
        <f>SUMIF('Balance Sheet'!$I$8:$I$168,$C51,'Balance Sheet'!DL$8:DL$168)</f>
        <v>0</v>
      </c>
      <c r="CT51" s="98">
        <f>SUMIF('Balance Sheet'!$I$8:$I$168,$C51,'Balance Sheet'!DM$8:DM$168)</f>
        <v>0</v>
      </c>
      <c r="CU51" s="98">
        <f>SUMIF('Balance Sheet'!$I$8:$I$168,$C51,'Balance Sheet'!DN$8:DN$168)</f>
        <v>0</v>
      </c>
      <c r="CV51" s="98">
        <f>SUMIF('Balance Sheet'!$I$8:$I$168,$C51,'Balance Sheet'!DO$8:DO$168)</f>
        <v>0</v>
      </c>
      <c r="CW51" s="98">
        <f>SUMIF('Balance Sheet'!$I$8:$I$168,$C51,'Balance Sheet'!DP$8:DP$168)</f>
        <v>0</v>
      </c>
      <c r="CX51" s="98">
        <f>SUMIF('Balance Sheet'!$I$8:$I$168,$C51,'Balance Sheet'!DQ$8:DQ$168)</f>
        <v>0</v>
      </c>
      <c r="CY51" s="98">
        <f>SUMIF('Balance Sheet'!$I$8:$I$168,$C51,'Balance Sheet'!DR$8:DR$168)</f>
        <v>0</v>
      </c>
      <c r="CZ51" s="98">
        <f>SUMIF('Balance Sheet'!$I$8:$I$168,$C51,'Balance Sheet'!DS$8:DS$168)</f>
        <v>0</v>
      </c>
      <c r="DA51" s="98">
        <f>SUMIF('Balance Sheet'!$I$8:$I$168,$C51,'Balance Sheet'!DT$8:DT$168)</f>
        <v>0</v>
      </c>
      <c r="DB51" s="98">
        <f>SUMIF('Balance Sheet'!$I$8:$I$168,$C51,'Balance Sheet'!DU$8:DU$168)</f>
        <v>0</v>
      </c>
      <c r="DC51" s="98">
        <f>SUMIF('Balance Sheet'!$I$8:$I$168,$C51,'Balance Sheet'!DV$8:DV$168)</f>
        <v>0</v>
      </c>
      <c r="DD51" s="98">
        <f>SUMIF('Balance Sheet'!$I$8:$I$168,$C51,'Balance Sheet'!DW$8:DW$168)</f>
        <v>0</v>
      </c>
      <c r="DE51" s="98">
        <f>SUMIF('Balance Sheet'!$I$8:$I$168,$C51,'Balance Sheet'!DX$8:DX$168)</f>
        <v>0</v>
      </c>
      <c r="DF51" s="98">
        <f>SUMIF('Balance Sheet'!$I$8:$I$168,$C51,'Balance Sheet'!DY$8:DY$168)</f>
        <v>0</v>
      </c>
      <c r="DG51" s="98">
        <f>SUMIF('Balance Sheet'!$I$8:$I$168,$C51,'Balance Sheet'!DZ$8:DZ$168)</f>
        <v>0</v>
      </c>
      <c r="DH51" s="98">
        <f>SUMIF('Balance Sheet'!$I$8:$I$168,$C51,'Balance Sheet'!EA$8:EA$168)</f>
        <v>0</v>
      </c>
      <c r="DI51" s="98">
        <f>SUMIF('Balance Sheet'!$I$8:$I$168,$C51,'Balance Sheet'!EB$8:EB$168)</f>
        <v>0</v>
      </c>
      <c r="DJ51" s="98">
        <f>SUMIF('Balance Sheet'!$I$8:$I$168,$C51,'Balance Sheet'!EC$8:EC$168)</f>
        <v>0</v>
      </c>
      <c r="DK51" s="98">
        <f>SUMIF('Balance Sheet'!$I$8:$I$168,$C51,'Balance Sheet'!ED$8:ED$168)</f>
        <v>0</v>
      </c>
      <c r="DL51" s="98">
        <f>SUMIF('Balance Sheet'!$I$8:$I$168,$C51,'Balance Sheet'!EE$8:EE$168)</f>
        <v>0</v>
      </c>
      <c r="DM51" s="98">
        <f>SUMIF('Balance Sheet'!$I$8:$I$168,$C51,'Balance Sheet'!EF$8:EF$168)</f>
        <v>0</v>
      </c>
      <c r="DN51" s="98">
        <f>SUMIF('Balance Sheet'!$I$8:$I$168,$C51,'Balance Sheet'!EG$8:EG$168)</f>
        <v>0</v>
      </c>
    </row>
    <row r="52" spans="3:118" x14ac:dyDescent="0.2">
      <c r="C52" s="73" t="s">
        <v>324</v>
      </c>
      <c r="D52" s="98">
        <f>SUMIF('Balance Sheet'!$I$8:$I$168,$C52,'Balance Sheet'!$T$8:$T$168)</f>
        <v>161.36039600000001</v>
      </c>
      <c r="F52" s="98">
        <f>SUMIF('Balance Sheet'!$I$8:$I$168,$C52,'Balance Sheet'!Y$8:Y$168)</f>
        <v>17.3</v>
      </c>
      <c r="G52" s="98">
        <f>SUMIF('Balance Sheet'!$I$8:$I$168,$C52,'Balance Sheet'!Z$8:Z$168)</f>
        <v>0</v>
      </c>
      <c r="H52" s="98">
        <f>SUMIF('Balance Sheet'!$I$8:$I$168,$C52,'Balance Sheet'!AA$8:AA$168)</f>
        <v>0</v>
      </c>
      <c r="I52" s="98">
        <f>SUMIF('Balance Sheet'!$I$8:$I$168,$C52,'Balance Sheet'!AB$8:AB$168)</f>
        <v>0</v>
      </c>
      <c r="J52" s="98">
        <f>SUMIF('Balance Sheet'!$I$8:$I$168,$C52,'Balance Sheet'!AC$8:AC$168)</f>
        <v>15.7</v>
      </c>
      <c r="K52" s="98">
        <f>SUMIF('Balance Sheet'!$I$8:$I$168,$C52,'Balance Sheet'!AD$8:AD$168)</f>
        <v>0</v>
      </c>
      <c r="L52" s="98">
        <f>SUMIF('Balance Sheet'!$I$8:$I$168,$C52,'Balance Sheet'!AE$8:AE$168)</f>
        <v>0</v>
      </c>
      <c r="M52" s="98">
        <f>SUMIF('Balance Sheet'!$I$8:$I$168,$C52,'Balance Sheet'!AF$8:AF$168)</f>
        <v>0</v>
      </c>
      <c r="N52" s="98">
        <f>SUMIF('Balance Sheet'!$I$8:$I$168,$C52,'Balance Sheet'!AG$8:AG$168)</f>
        <v>0</v>
      </c>
      <c r="O52" s="98">
        <f>SUMIF('Balance Sheet'!$I$8:$I$168,$C52,'Balance Sheet'!AH$8:AH$168)</f>
        <v>0</v>
      </c>
      <c r="P52" s="98">
        <f>SUMIF('Balance Sheet'!$I$8:$I$168,$C52,'Balance Sheet'!AI$8:AI$168)</f>
        <v>0</v>
      </c>
      <c r="Q52" s="98">
        <f>SUMIF('Balance Sheet'!$I$8:$I$168,$C52,'Balance Sheet'!AJ$8:AJ$168)</f>
        <v>0</v>
      </c>
      <c r="R52" s="98">
        <f>SUMIF('Balance Sheet'!$I$8:$I$168,$C52,'Balance Sheet'!AK$8:AK$168)</f>
        <v>0</v>
      </c>
      <c r="S52" s="98">
        <f>SUMIF('Balance Sheet'!$I$8:$I$168,$C52,'Balance Sheet'!AL$8:AL$168)</f>
        <v>0</v>
      </c>
      <c r="T52" s="98">
        <f>SUMIF('Balance Sheet'!$I$8:$I$168,$C52,'Balance Sheet'!AM$8:AM$168)</f>
        <v>0</v>
      </c>
      <c r="U52" s="98">
        <f>SUMIF('Balance Sheet'!$I$8:$I$168,$C52,'Balance Sheet'!AN$8:AN$168)</f>
        <v>0</v>
      </c>
      <c r="V52" s="98">
        <f>SUMIF('Balance Sheet'!$I$8:$I$168,$C52,'Balance Sheet'!AO$8:AO$168)</f>
        <v>2.9673959999999999</v>
      </c>
      <c r="W52" s="98">
        <f>SUMIF('Balance Sheet'!$I$8:$I$168,$C52,'Balance Sheet'!AP$8:AP$168)</f>
        <v>0</v>
      </c>
      <c r="X52" s="98">
        <f>SUMIF('Balance Sheet'!$I$8:$I$168,$C52,'Balance Sheet'!AQ$8:AQ$168)</f>
        <v>0</v>
      </c>
      <c r="Y52" s="98">
        <f>SUMIF('Balance Sheet'!$I$8:$I$168,$C52,'Balance Sheet'!AR$8:AR$168)</f>
        <v>0</v>
      </c>
      <c r="Z52" s="98">
        <f>SUMIF('Balance Sheet'!$I$8:$I$168,$C52,'Balance Sheet'!AS$8:AS$168)</f>
        <v>0</v>
      </c>
      <c r="AA52" s="98">
        <f>SUMIF('Balance Sheet'!$I$8:$I$168,$C52,'Balance Sheet'!AT$8:AT$168)</f>
        <v>0</v>
      </c>
      <c r="AB52" s="98">
        <f>SUMIF('Balance Sheet'!$I$8:$I$168,$C52,'Balance Sheet'!AU$8:AU$168)</f>
        <v>0</v>
      </c>
      <c r="AC52" s="98">
        <f>SUMIF('Balance Sheet'!$I$8:$I$168,$C52,'Balance Sheet'!AV$8:AV$168)</f>
        <v>0</v>
      </c>
      <c r="AD52" s="98">
        <f>SUMIF('Balance Sheet'!$I$8:$I$168,$C52,'Balance Sheet'!AW$8:AW$168)</f>
        <v>0</v>
      </c>
      <c r="AE52" s="98">
        <f>SUMIF('Balance Sheet'!$I$8:$I$168,$C52,'Balance Sheet'!AX$8:AX$168)</f>
        <v>0</v>
      </c>
      <c r="AF52" s="98">
        <f>SUMIF('Balance Sheet'!$I$8:$I$168,$C52,'Balance Sheet'!AY$8:AY$168)</f>
        <v>0</v>
      </c>
      <c r="AG52" s="98">
        <f>SUMIF('Balance Sheet'!$I$8:$I$168,$C52,'Balance Sheet'!AZ$8:AZ$168)</f>
        <v>0</v>
      </c>
      <c r="AH52" s="98">
        <f>SUMIF('Balance Sheet'!$I$8:$I$168,$C52,'Balance Sheet'!BA$8:BA$168)</f>
        <v>0</v>
      </c>
      <c r="AI52" s="98">
        <f>SUMIF('Balance Sheet'!$I$8:$I$168,$C52,'Balance Sheet'!BB$8:BB$168)</f>
        <v>0</v>
      </c>
      <c r="AJ52" s="98">
        <f>SUMIF('Balance Sheet'!$I$8:$I$168,$C52,'Balance Sheet'!BC$8:BC$168)</f>
        <v>0</v>
      </c>
      <c r="AK52" s="98">
        <f>SUMIF('Balance Sheet'!$I$8:$I$168,$C52,'Balance Sheet'!BD$8:BD$168)</f>
        <v>0</v>
      </c>
      <c r="AL52" s="98">
        <f>SUMIF('Balance Sheet'!$I$8:$I$168,$C52,'Balance Sheet'!BE$8:BE$168)</f>
        <v>0</v>
      </c>
      <c r="AM52" s="98">
        <f>SUMIF('Balance Sheet'!$I$8:$I$168,$C52,'Balance Sheet'!BF$8:BF$168)</f>
        <v>0</v>
      </c>
      <c r="AN52" s="98">
        <f>SUMIF('Balance Sheet'!$I$8:$I$168,$C52,'Balance Sheet'!BG$8:BG$168)</f>
        <v>0</v>
      </c>
      <c r="AO52" s="98">
        <f>SUMIF('Balance Sheet'!$I$8:$I$168,$C52,'Balance Sheet'!BH$8:BH$168)</f>
        <v>0</v>
      </c>
      <c r="AP52" s="98">
        <f>SUMIF('Balance Sheet'!$I$8:$I$168,$C52,'Balance Sheet'!BI$8:BI$168)</f>
        <v>158.393</v>
      </c>
      <c r="AQ52" s="98">
        <f>SUMIF('Balance Sheet'!$I$8:$I$168,$C52,'Balance Sheet'!BJ$8:BJ$168)</f>
        <v>0</v>
      </c>
      <c r="AR52" s="98">
        <f>SUMIF('Balance Sheet'!$I$8:$I$168,$C52,'Balance Sheet'!BK$8:BK$168)</f>
        <v>0</v>
      </c>
      <c r="AS52" s="98">
        <f>SUMIF('Balance Sheet'!$I$8:$I$168,$C52,'Balance Sheet'!BL$8:BL$168)</f>
        <v>0</v>
      </c>
      <c r="AT52" s="98">
        <f>SUMIF('Balance Sheet'!$I$8:$I$168,$C52,'Balance Sheet'!BM$8:BM$168)</f>
        <v>0</v>
      </c>
      <c r="AU52" s="98">
        <f>SUMIF('Balance Sheet'!$I$8:$I$168,$C52,'Balance Sheet'!BN$8:BN$168)</f>
        <v>0</v>
      </c>
      <c r="AV52" s="98">
        <f>SUMIF('Balance Sheet'!$I$8:$I$168,$C52,'Balance Sheet'!BO$8:BO$168)</f>
        <v>0</v>
      </c>
      <c r="AW52" s="98">
        <f>SUMIF('Balance Sheet'!$I$8:$I$168,$C52,'Balance Sheet'!BP$8:BP$168)</f>
        <v>0</v>
      </c>
      <c r="AX52" s="98">
        <f>SUMIF('Balance Sheet'!$I$8:$I$168,$C52,'Balance Sheet'!BQ$8:BQ$168)</f>
        <v>0</v>
      </c>
      <c r="AY52" s="98">
        <f>SUMIF('Balance Sheet'!$I$8:$I$168,$C52,'Balance Sheet'!BR$8:BR$168)</f>
        <v>0</v>
      </c>
      <c r="AZ52" s="98">
        <f>SUMIF('Balance Sheet'!$I$8:$I$168,$C52,'Balance Sheet'!BS$8:BS$168)</f>
        <v>0</v>
      </c>
      <c r="BA52" s="98">
        <f>SUMIF('Balance Sheet'!$I$8:$I$168,$C52,'Balance Sheet'!BT$8:BT$168)</f>
        <v>0</v>
      </c>
      <c r="BB52" s="98">
        <f>SUMIF('Balance Sheet'!$I$8:$I$168,$C52,'Balance Sheet'!BU$8:BU$168)</f>
        <v>0</v>
      </c>
      <c r="BC52" s="98">
        <f>SUMIF('Balance Sheet'!$I$8:$I$168,$C52,'Balance Sheet'!BV$8:BV$168)</f>
        <v>0</v>
      </c>
      <c r="BD52" s="98">
        <f>SUMIF('Balance Sheet'!$I$8:$I$168,$C52,'Balance Sheet'!BW$8:BW$168)</f>
        <v>0</v>
      </c>
      <c r="BE52" s="98">
        <f>SUMIF('Balance Sheet'!$I$8:$I$168,$C52,'Balance Sheet'!BX$8:BX$168)</f>
        <v>0</v>
      </c>
      <c r="BF52" s="98">
        <f>SUMIF('Balance Sheet'!$I$8:$I$168,$C52,'Balance Sheet'!BY$8:BY$168)</f>
        <v>0</v>
      </c>
      <c r="BG52" s="98">
        <f>SUMIF('Balance Sheet'!$I$8:$I$168,$C52,'Balance Sheet'!BZ$8:BZ$168)</f>
        <v>0</v>
      </c>
      <c r="BH52" s="98">
        <f>SUMIF('Balance Sheet'!$I$8:$I$168,$C52,'Balance Sheet'!CA$8:CA$168)</f>
        <v>0</v>
      </c>
      <c r="BI52" s="98">
        <f>SUMIF('Balance Sheet'!$I$8:$I$168,$C52,'Balance Sheet'!CB$8:CB$168)</f>
        <v>0</v>
      </c>
      <c r="BJ52" s="98">
        <f>SUMIF('Balance Sheet'!$I$8:$I$168,$C52,'Balance Sheet'!CC$8:CC$168)</f>
        <v>0</v>
      </c>
      <c r="BK52" s="98">
        <f>SUMIF('Balance Sheet'!$I$8:$I$168,$C52,'Balance Sheet'!CD$8:CD$168)</f>
        <v>0</v>
      </c>
      <c r="BL52" s="98">
        <f>SUMIF('Balance Sheet'!$I$8:$I$168,$C52,'Balance Sheet'!CE$8:CE$168)</f>
        <v>0</v>
      </c>
      <c r="BM52" s="98">
        <f>SUMIF('Balance Sheet'!$I$8:$I$168,$C52,'Balance Sheet'!CF$8:CF$168)</f>
        <v>0</v>
      </c>
      <c r="BN52" s="98">
        <f>SUMIF('Balance Sheet'!$I$8:$I$168,$C52,'Balance Sheet'!CG$8:CG$168)</f>
        <v>0</v>
      </c>
      <c r="BO52" s="98">
        <f>SUMIF('Balance Sheet'!$I$8:$I$168,$C52,'Balance Sheet'!CH$8:CH$168)</f>
        <v>0</v>
      </c>
      <c r="BP52" s="98">
        <f>SUMIF('Balance Sheet'!$I$8:$I$168,$C52,'Balance Sheet'!CI$8:CI$168)</f>
        <v>0</v>
      </c>
      <c r="BQ52" s="98">
        <f>SUMIF('Balance Sheet'!$I$8:$I$168,$C52,'Balance Sheet'!CJ$8:CJ$168)</f>
        <v>0</v>
      </c>
      <c r="BR52" s="98">
        <f>SUMIF('Balance Sheet'!$I$8:$I$168,$C52,'Balance Sheet'!CK$8:CK$168)</f>
        <v>0</v>
      </c>
      <c r="BS52" s="98">
        <f>SUMIF('Balance Sheet'!$I$8:$I$168,$C52,'Balance Sheet'!CL$8:CL$168)</f>
        <v>0</v>
      </c>
      <c r="BT52" s="98">
        <f>SUMIF('Balance Sheet'!$I$8:$I$168,$C52,'Balance Sheet'!CM$8:CM$168)</f>
        <v>0</v>
      </c>
      <c r="BU52" s="98">
        <f>SUMIF('Balance Sheet'!$I$8:$I$168,$C52,'Balance Sheet'!CN$8:CN$168)</f>
        <v>0</v>
      </c>
      <c r="BV52" s="98">
        <f>SUMIF('Balance Sheet'!$I$8:$I$168,$C52,'Balance Sheet'!CO$8:CO$168)</f>
        <v>0</v>
      </c>
      <c r="BW52" s="98">
        <f>SUMIF('Balance Sheet'!$I$8:$I$168,$C52,'Balance Sheet'!CP$8:CP$168)</f>
        <v>0</v>
      </c>
      <c r="BX52" s="98">
        <f>SUMIF('Balance Sheet'!$I$8:$I$168,$C52,'Balance Sheet'!CQ$8:CQ$168)</f>
        <v>0</v>
      </c>
      <c r="BY52" s="98">
        <f>SUMIF('Balance Sheet'!$I$8:$I$168,$C52,'Balance Sheet'!CR$8:CR$168)</f>
        <v>0</v>
      </c>
      <c r="BZ52" s="98">
        <f>SUMIF('Balance Sheet'!$I$8:$I$168,$C52,'Balance Sheet'!CS$8:CS$168)</f>
        <v>0</v>
      </c>
      <c r="CA52" s="98">
        <f>SUMIF('Balance Sheet'!$I$8:$I$168,$C52,'Balance Sheet'!CT$8:CT$168)</f>
        <v>0</v>
      </c>
      <c r="CB52" s="98">
        <f>SUMIF('Balance Sheet'!$I$8:$I$168,$C52,'Balance Sheet'!CU$8:CU$168)</f>
        <v>0</v>
      </c>
      <c r="CC52" s="98">
        <f>SUMIF('Balance Sheet'!$I$8:$I$168,$C52,'Balance Sheet'!CV$8:CV$168)</f>
        <v>0</v>
      </c>
      <c r="CD52" s="98">
        <f>SUMIF('Balance Sheet'!$I$8:$I$168,$C52,'Balance Sheet'!CW$8:CW$168)</f>
        <v>0</v>
      </c>
      <c r="CE52" s="98">
        <f>SUMIF('Balance Sheet'!$I$8:$I$168,$C52,'Balance Sheet'!CX$8:CX$168)</f>
        <v>0</v>
      </c>
      <c r="CF52" s="98">
        <f>SUMIF('Balance Sheet'!$I$8:$I$168,$C52,'Balance Sheet'!CY$8:CY$168)</f>
        <v>0</v>
      </c>
      <c r="CG52" s="98">
        <f>SUMIF('Balance Sheet'!$I$8:$I$168,$C52,'Balance Sheet'!CZ$8:CZ$168)</f>
        <v>0</v>
      </c>
      <c r="CH52" s="98">
        <f>SUMIF('Balance Sheet'!$I$8:$I$168,$C52,'Balance Sheet'!DA$8:DA$168)</f>
        <v>0</v>
      </c>
      <c r="CI52" s="98">
        <f>SUMIF('Balance Sheet'!$I$8:$I$168,$C52,'Balance Sheet'!DB$8:DB$168)</f>
        <v>0</v>
      </c>
      <c r="CJ52" s="98">
        <f>SUMIF('Balance Sheet'!$I$8:$I$168,$C52,'Balance Sheet'!DC$8:DC$168)</f>
        <v>0</v>
      </c>
      <c r="CK52" s="98">
        <f>SUMIF('Balance Sheet'!$I$8:$I$168,$C52,'Balance Sheet'!DD$8:DD$168)</f>
        <v>0</v>
      </c>
      <c r="CL52" s="98">
        <f>SUMIF('Balance Sheet'!$I$8:$I$168,$C52,'Balance Sheet'!DE$8:DE$168)</f>
        <v>0</v>
      </c>
      <c r="CM52" s="98">
        <f>SUMIF('Balance Sheet'!$I$8:$I$168,$C52,'Balance Sheet'!DF$8:DF$168)</f>
        <v>0</v>
      </c>
      <c r="CN52" s="98">
        <f>SUMIF('Balance Sheet'!$I$8:$I$168,$C52,'Balance Sheet'!DG$8:DG$168)</f>
        <v>0</v>
      </c>
      <c r="CO52" s="98">
        <f>SUMIF('Balance Sheet'!$I$8:$I$168,$C52,'Balance Sheet'!DH$8:DH$168)</f>
        <v>0</v>
      </c>
      <c r="CP52" s="98">
        <f>SUMIF('Balance Sheet'!$I$8:$I$168,$C52,'Balance Sheet'!DI$8:DI$168)</f>
        <v>0</v>
      </c>
      <c r="CQ52" s="98">
        <f>SUMIF('Balance Sheet'!$I$8:$I$168,$C52,'Balance Sheet'!DJ$8:DJ$168)</f>
        <v>0</v>
      </c>
      <c r="CR52" s="98">
        <f>SUMIF('Balance Sheet'!$I$8:$I$168,$C52,'Balance Sheet'!DK$8:DK$168)</f>
        <v>0</v>
      </c>
      <c r="CS52" s="98">
        <f>SUMIF('Balance Sheet'!$I$8:$I$168,$C52,'Balance Sheet'!DL$8:DL$168)</f>
        <v>0</v>
      </c>
      <c r="CT52" s="98">
        <f>SUMIF('Balance Sheet'!$I$8:$I$168,$C52,'Balance Sheet'!DM$8:DM$168)</f>
        <v>0</v>
      </c>
      <c r="CU52" s="98">
        <f>SUMIF('Balance Sheet'!$I$8:$I$168,$C52,'Balance Sheet'!DN$8:DN$168)</f>
        <v>0</v>
      </c>
      <c r="CV52" s="98">
        <f>SUMIF('Balance Sheet'!$I$8:$I$168,$C52,'Balance Sheet'!DO$8:DO$168)</f>
        <v>0</v>
      </c>
      <c r="CW52" s="98">
        <f>SUMIF('Balance Sheet'!$I$8:$I$168,$C52,'Balance Sheet'!DP$8:DP$168)</f>
        <v>0</v>
      </c>
      <c r="CX52" s="98">
        <f>SUMIF('Balance Sheet'!$I$8:$I$168,$C52,'Balance Sheet'!DQ$8:DQ$168)</f>
        <v>0</v>
      </c>
      <c r="CY52" s="98">
        <f>SUMIF('Balance Sheet'!$I$8:$I$168,$C52,'Balance Sheet'!DR$8:DR$168)</f>
        <v>0</v>
      </c>
      <c r="CZ52" s="98">
        <f>SUMIF('Balance Sheet'!$I$8:$I$168,$C52,'Balance Sheet'!DS$8:DS$168)</f>
        <v>0</v>
      </c>
      <c r="DA52" s="98">
        <f>SUMIF('Balance Sheet'!$I$8:$I$168,$C52,'Balance Sheet'!DT$8:DT$168)</f>
        <v>0</v>
      </c>
      <c r="DB52" s="98">
        <f>SUMIF('Balance Sheet'!$I$8:$I$168,$C52,'Balance Sheet'!DU$8:DU$168)</f>
        <v>0</v>
      </c>
      <c r="DC52" s="98">
        <f>SUMIF('Balance Sheet'!$I$8:$I$168,$C52,'Balance Sheet'!DV$8:DV$168)</f>
        <v>0</v>
      </c>
      <c r="DD52" s="98">
        <f>SUMIF('Balance Sheet'!$I$8:$I$168,$C52,'Balance Sheet'!DW$8:DW$168)</f>
        <v>0</v>
      </c>
      <c r="DE52" s="98">
        <f>SUMIF('Balance Sheet'!$I$8:$I$168,$C52,'Balance Sheet'!DX$8:DX$168)</f>
        <v>0</v>
      </c>
      <c r="DF52" s="98">
        <f>SUMIF('Balance Sheet'!$I$8:$I$168,$C52,'Balance Sheet'!DY$8:DY$168)</f>
        <v>0</v>
      </c>
      <c r="DG52" s="98">
        <f>SUMIF('Balance Sheet'!$I$8:$I$168,$C52,'Balance Sheet'!DZ$8:DZ$168)</f>
        <v>0</v>
      </c>
      <c r="DH52" s="98">
        <f>SUMIF('Balance Sheet'!$I$8:$I$168,$C52,'Balance Sheet'!EA$8:EA$168)</f>
        <v>0</v>
      </c>
      <c r="DI52" s="98">
        <f>SUMIF('Balance Sheet'!$I$8:$I$168,$C52,'Balance Sheet'!EB$8:EB$168)</f>
        <v>0</v>
      </c>
      <c r="DJ52" s="98">
        <f>SUMIF('Balance Sheet'!$I$8:$I$168,$C52,'Balance Sheet'!EC$8:EC$168)</f>
        <v>0</v>
      </c>
      <c r="DK52" s="98">
        <f>SUMIF('Balance Sheet'!$I$8:$I$168,$C52,'Balance Sheet'!ED$8:ED$168)</f>
        <v>0</v>
      </c>
      <c r="DL52" s="98">
        <f>SUMIF('Balance Sheet'!$I$8:$I$168,$C52,'Balance Sheet'!EE$8:EE$168)</f>
        <v>0</v>
      </c>
      <c r="DM52" s="98">
        <f>SUMIF('Balance Sheet'!$I$8:$I$168,$C52,'Balance Sheet'!EF$8:EF$168)</f>
        <v>0</v>
      </c>
      <c r="DN52" s="98">
        <f>SUMIF('Balance Sheet'!$I$8:$I$168,$C52,'Balance Sheet'!EG$8:EG$168)</f>
        <v>0</v>
      </c>
    </row>
    <row r="53" spans="3:118" x14ac:dyDescent="0.2">
      <c r="C53" s="73" t="s">
        <v>325</v>
      </c>
      <c r="D53" s="98">
        <f>SUMIF('Balance Sheet'!$I$8:$I$168,$C53,'Balance Sheet'!$T$8:$T$168)</f>
        <v>52.527872000000002</v>
      </c>
      <c r="F53" s="98">
        <f>SUMIF('Balance Sheet'!$I$8:$I$168,$C53,'Balance Sheet'!Y$8:Y$168)</f>
        <v>0</v>
      </c>
      <c r="G53" s="98">
        <f>SUMIF('Balance Sheet'!$I$8:$I$168,$C53,'Balance Sheet'!Z$8:Z$168)</f>
        <v>0</v>
      </c>
      <c r="H53" s="98">
        <f>SUMIF('Balance Sheet'!$I$8:$I$168,$C53,'Balance Sheet'!AA$8:AA$168)</f>
        <v>0</v>
      </c>
      <c r="I53" s="98">
        <f>SUMIF('Balance Sheet'!$I$8:$I$168,$C53,'Balance Sheet'!AB$8:AB$168)</f>
        <v>0</v>
      </c>
      <c r="J53" s="98">
        <f>SUMIF('Balance Sheet'!$I$8:$I$168,$C53,'Balance Sheet'!AC$8:AC$168)</f>
        <v>0</v>
      </c>
      <c r="K53" s="98">
        <f>SUMIF('Balance Sheet'!$I$8:$I$168,$C53,'Balance Sheet'!AD$8:AD$168)</f>
        <v>0</v>
      </c>
      <c r="L53" s="98">
        <f>SUMIF('Balance Sheet'!$I$8:$I$168,$C53,'Balance Sheet'!AE$8:AE$168)</f>
        <v>0</v>
      </c>
      <c r="M53" s="98">
        <f>SUMIF('Balance Sheet'!$I$8:$I$168,$C53,'Balance Sheet'!AF$8:AF$168)</f>
        <v>0</v>
      </c>
      <c r="N53" s="98">
        <f>SUMIF('Balance Sheet'!$I$8:$I$168,$C53,'Balance Sheet'!AG$8:AG$168)</f>
        <v>0</v>
      </c>
      <c r="O53" s="98">
        <f>SUMIF('Balance Sheet'!$I$8:$I$168,$C53,'Balance Sheet'!AH$8:AH$168)</f>
        <v>0</v>
      </c>
      <c r="P53" s="98">
        <f>SUMIF('Balance Sheet'!$I$8:$I$168,$C53,'Balance Sheet'!AI$8:AI$168)</f>
        <v>0</v>
      </c>
      <c r="Q53" s="98">
        <f>SUMIF('Balance Sheet'!$I$8:$I$168,$C53,'Balance Sheet'!AJ$8:AJ$168)</f>
        <v>0</v>
      </c>
      <c r="R53" s="98">
        <f>SUMIF('Balance Sheet'!$I$8:$I$168,$C53,'Balance Sheet'!AK$8:AK$168)</f>
        <v>0</v>
      </c>
      <c r="S53" s="98">
        <f>SUMIF('Balance Sheet'!$I$8:$I$168,$C53,'Balance Sheet'!AL$8:AL$168)</f>
        <v>0</v>
      </c>
      <c r="T53" s="98">
        <f>SUMIF('Balance Sheet'!$I$8:$I$168,$C53,'Balance Sheet'!AM$8:AM$168)</f>
        <v>0</v>
      </c>
      <c r="U53" s="98">
        <f>SUMIF('Balance Sheet'!$I$8:$I$168,$C53,'Balance Sheet'!AN$8:AN$168)</f>
        <v>0</v>
      </c>
      <c r="V53" s="98">
        <f>SUMIF('Balance Sheet'!$I$8:$I$168,$C53,'Balance Sheet'!AO$8:AO$168)</f>
        <v>52.527872000000002</v>
      </c>
      <c r="W53" s="98">
        <f>SUMIF('Balance Sheet'!$I$8:$I$168,$C53,'Balance Sheet'!AP$8:AP$168)</f>
        <v>0</v>
      </c>
      <c r="X53" s="98">
        <f>SUMIF('Balance Sheet'!$I$8:$I$168,$C53,'Balance Sheet'!AQ$8:AQ$168)</f>
        <v>0</v>
      </c>
      <c r="Y53" s="98">
        <f>SUMIF('Balance Sheet'!$I$8:$I$168,$C53,'Balance Sheet'!AR$8:AR$168)</f>
        <v>0</v>
      </c>
      <c r="Z53" s="98">
        <f>SUMIF('Balance Sheet'!$I$8:$I$168,$C53,'Balance Sheet'!AS$8:AS$168)</f>
        <v>0</v>
      </c>
      <c r="AA53" s="98">
        <f>SUMIF('Balance Sheet'!$I$8:$I$168,$C53,'Balance Sheet'!AT$8:AT$168)</f>
        <v>0</v>
      </c>
      <c r="AB53" s="98">
        <f>SUMIF('Balance Sheet'!$I$8:$I$168,$C53,'Balance Sheet'!AU$8:AU$168)</f>
        <v>0</v>
      </c>
      <c r="AC53" s="98">
        <f>SUMIF('Balance Sheet'!$I$8:$I$168,$C53,'Balance Sheet'!AV$8:AV$168)</f>
        <v>0</v>
      </c>
      <c r="AD53" s="98">
        <f>SUMIF('Balance Sheet'!$I$8:$I$168,$C53,'Balance Sheet'!AW$8:AW$168)</f>
        <v>0</v>
      </c>
      <c r="AE53" s="98">
        <f>SUMIF('Balance Sheet'!$I$8:$I$168,$C53,'Balance Sheet'!AX$8:AX$168)</f>
        <v>0</v>
      </c>
      <c r="AF53" s="98">
        <f>SUMIF('Balance Sheet'!$I$8:$I$168,$C53,'Balance Sheet'!AY$8:AY$168)</f>
        <v>0</v>
      </c>
      <c r="AG53" s="98">
        <f>SUMIF('Balance Sheet'!$I$8:$I$168,$C53,'Balance Sheet'!AZ$8:AZ$168)</f>
        <v>0</v>
      </c>
      <c r="AH53" s="98">
        <f>SUMIF('Balance Sheet'!$I$8:$I$168,$C53,'Balance Sheet'!BA$8:BA$168)</f>
        <v>0</v>
      </c>
      <c r="AI53" s="98">
        <f>SUMIF('Balance Sheet'!$I$8:$I$168,$C53,'Balance Sheet'!BB$8:BB$168)</f>
        <v>0</v>
      </c>
      <c r="AJ53" s="98">
        <f>SUMIF('Balance Sheet'!$I$8:$I$168,$C53,'Balance Sheet'!BC$8:BC$168)</f>
        <v>0</v>
      </c>
      <c r="AK53" s="98">
        <f>SUMIF('Balance Sheet'!$I$8:$I$168,$C53,'Balance Sheet'!BD$8:BD$168)</f>
        <v>0</v>
      </c>
      <c r="AL53" s="98">
        <f>SUMIF('Balance Sheet'!$I$8:$I$168,$C53,'Balance Sheet'!BE$8:BE$168)</f>
        <v>0</v>
      </c>
      <c r="AM53" s="98">
        <f>SUMIF('Balance Sheet'!$I$8:$I$168,$C53,'Balance Sheet'!BF$8:BF$168)</f>
        <v>0</v>
      </c>
      <c r="AN53" s="98">
        <f>SUMIF('Balance Sheet'!$I$8:$I$168,$C53,'Balance Sheet'!BG$8:BG$168)</f>
        <v>0</v>
      </c>
      <c r="AO53" s="98">
        <f>SUMIF('Balance Sheet'!$I$8:$I$168,$C53,'Balance Sheet'!BH$8:BH$168)</f>
        <v>0</v>
      </c>
      <c r="AP53" s="98">
        <f>SUMIF('Balance Sheet'!$I$8:$I$168,$C53,'Balance Sheet'!BI$8:BI$168)</f>
        <v>0</v>
      </c>
      <c r="AQ53" s="98">
        <f>SUMIF('Balance Sheet'!$I$8:$I$168,$C53,'Balance Sheet'!BJ$8:BJ$168)</f>
        <v>0</v>
      </c>
      <c r="AR53" s="98">
        <f>SUMIF('Balance Sheet'!$I$8:$I$168,$C53,'Balance Sheet'!BK$8:BK$168)</f>
        <v>0</v>
      </c>
      <c r="AS53" s="98">
        <f>SUMIF('Balance Sheet'!$I$8:$I$168,$C53,'Balance Sheet'!BL$8:BL$168)</f>
        <v>0</v>
      </c>
      <c r="AT53" s="98">
        <f>SUMIF('Balance Sheet'!$I$8:$I$168,$C53,'Balance Sheet'!BM$8:BM$168)</f>
        <v>0</v>
      </c>
      <c r="AU53" s="98">
        <f>SUMIF('Balance Sheet'!$I$8:$I$168,$C53,'Balance Sheet'!BN$8:BN$168)</f>
        <v>0</v>
      </c>
      <c r="AV53" s="98">
        <f>SUMIF('Balance Sheet'!$I$8:$I$168,$C53,'Balance Sheet'!BO$8:BO$168)</f>
        <v>0</v>
      </c>
      <c r="AW53" s="98">
        <f>SUMIF('Balance Sheet'!$I$8:$I$168,$C53,'Balance Sheet'!BP$8:BP$168)</f>
        <v>0</v>
      </c>
      <c r="AX53" s="98">
        <f>SUMIF('Balance Sheet'!$I$8:$I$168,$C53,'Balance Sheet'!BQ$8:BQ$168)</f>
        <v>0</v>
      </c>
      <c r="AY53" s="98">
        <f>SUMIF('Balance Sheet'!$I$8:$I$168,$C53,'Balance Sheet'!BR$8:BR$168)</f>
        <v>0</v>
      </c>
      <c r="AZ53" s="98">
        <f>SUMIF('Balance Sheet'!$I$8:$I$168,$C53,'Balance Sheet'!BS$8:BS$168)</f>
        <v>0</v>
      </c>
      <c r="BA53" s="98">
        <f>SUMIF('Balance Sheet'!$I$8:$I$168,$C53,'Balance Sheet'!BT$8:BT$168)</f>
        <v>0</v>
      </c>
      <c r="BB53" s="98">
        <f>SUMIF('Balance Sheet'!$I$8:$I$168,$C53,'Balance Sheet'!BU$8:BU$168)</f>
        <v>0</v>
      </c>
      <c r="BC53" s="98">
        <f>SUMIF('Balance Sheet'!$I$8:$I$168,$C53,'Balance Sheet'!BV$8:BV$168)</f>
        <v>0</v>
      </c>
      <c r="BD53" s="98">
        <f>SUMIF('Balance Sheet'!$I$8:$I$168,$C53,'Balance Sheet'!BW$8:BW$168)</f>
        <v>0</v>
      </c>
      <c r="BE53" s="98">
        <f>SUMIF('Balance Sheet'!$I$8:$I$168,$C53,'Balance Sheet'!BX$8:BX$168)</f>
        <v>0</v>
      </c>
      <c r="BF53" s="98">
        <f>SUMIF('Balance Sheet'!$I$8:$I$168,$C53,'Balance Sheet'!BY$8:BY$168)</f>
        <v>0</v>
      </c>
      <c r="BG53" s="98">
        <f>SUMIF('Balance Sheet'!$I$8:$I$168,$C53,'Balance Sheet'!BZ$8:BZ$168)</f>
        <v>0</v>
      </c>
      <c r="BH53" s="98">
        <f>SUMIF('Balance Sheet'!$I$8:$I$168,$C53,'Balance Sheet'!CA$8:CA$168)</f>
        <v>0</v>
      </c>
      <c r="BI53" s="98">
        <f>SUMIF('Balance Sheet'!$I$8:$I$168,$C53,'Balance Sheet'!CB$8:CB$168)</f>
        <v>0</v>
      </c>
      <c r="BJ53" s="98">
        <f>SUMIF('Balance Sheet'!$I$8:$I$168,$C53,'Balance Sheet'!CC$8:CC$168)</f>
        <v>0</v>
      </c>
      <c r="BK53" s="98">
        <f>SUMIF('Balance Sheet'!$I$8:$I$168,$C53,'Balance Sheet'!CD$8:CD$168)</f>
        <v>0</v>
      </c>
      <c r="BL53" s="98">
        <f>SUMIF('Balance Sheet'!$I$8:$I$168,$C53,'Balance Sheet'!CE$8:CE$168)</f>
        <v>0</v>
      </c>
      <c r="BM53" s="98">
        <f>SUMIF('Balance Sheet'!$I$8:$I$168,$C53,'Balance Sheet'!CF$8:CF$168)</f>
        <v>0</v>
      </c>
      <c r="BN53" s="98">
        <f>SUMIF('Balance Sheet'!$I$8:$I$168,$C53,'Balance Sheet'!CG$8:CG$168)</f>
        <v>0</v>
      </c>
      <c r="BO53" s="98">
        <f>SUMIF('Balance Sheet'!$I$8:$I$168,$C53,'Balance Sheet'!CH$8:CH$168)</f>
        <v>0</v>
      </c>
      <c r="BP53" s="98">
        <f>SUMIF('Balance Sheet'!$I$8:$I$168,$C53,'Balance Sheet'!CI$8:CI$168)</f>
        <v>0</v>
      </c>
      <c r="BQ53" s="98">
        <f>SUMIF('Balance Sheet'!$I$8:$I$168,$C53,'Balance Sheet'!CJ$8:CJ$168)</f>
        <v>0</v>
      </c>
      <c r="BR53" s="98">
        <f>SUMIF('Balance Sheet'!$I$8:$I$168,$C53,'Balance Sheet'!CK$8:CK$168)</f>
        <v>0</v>
      </c>
      <c r="BS53" s="98">
        <f>SUMIF('Balance Sheet'!$I$8:$I$168,$C53,'Balance Sheet'!CL$8:CL$168)</f>
        <v>0</v>
      </c>
      <c r="BT53" s="98">
        <f>SUMIF('Balance Sheet'!$I$8:$I$168,$C53,'Balance Sheet'!CM$8:CM$168)</f>
        <v>0</v>
      </c>
      <c r="BU53" s="98">
        <f>SUMIF('Balance Sheet'!$I$8:$I$168,$C53,'Balance Sheet'!CN$8:CN$168)</f>
        <v>0</v>
      </c>
      <c r="BV53" s="98">
        <f>SUMIF('Balance Sheet'!$I$8:$I$168,$C53,'Balance Sheet'!CO$8:CO$168)</f>
        <v>0</v>
      </c>
      <c r="BW53" s="98">
        <f>SUMIF('Balance Sheet'!$I$8:$I$168,$C53,'Balance Sheet'!CP$8:CP$168)</f>
        <v>0</v>
      </c>
      <c r="BX53" s="98">
        <f>SUMIF('Balance Sheet'!$I$8:$I$168,$C53,'Balance Sheet'!CQ$8:CQ$168)</f>
        <v>0</v>
      </c>
      <c r="BY53" s="98">
        <f>SUMIF('Balance Sheet'!$I$8:$I$168,$C53,'Balance Sheet'!CR$8:CR$168)</f>
        <v>0</v>
      </c>
      <c r="BZ53" s="98">
        <f>SUMIF('Balance Sheet'!$I$8:$I$168,$C53,'Balance Sheet'!CS$8:CS$168)</f>
        <v>0</v>
      </c>
      <c r="CA53" s="98">
        <f>SUMIF('Balance Sheet'!$I$8:$I$168,$C53,'Balance Sheet'!CT$8:CT$168)</f>
        <v>0</v>
      </c>
      <c r="CB53" s="98">
        <f>SUMIF('Balance Sheet'!$I$8:$I$168,$C53,'Balance Sheet'!CU$8:CU$168)</f>
        <v>0</v>
      </c>
      <c r="CC53" s="98">
        <f>SUMIF('Balance Sheet'!$I$8:$I$168,$C53,'Balance Sheet'!CV$8:CV$168)</f>
        <v>0</v>
      </c>
      <c r="CD53" s="98">
        <f>SUMIF('Balance Sheet'!$I$8:$I$168,$C53,'Balance Sheet'!CW$8:CW$168)</f>
        <v>0</v>
      </c>
      <c r="CE53" s="98">
        <f>SUMIF('Balance Sheet'!$I$8:$I$168,$C53,'Balance Sheet'!CX$8:CX$168)</f>
        <v>0</v>
      </c>
      <c r="CF53" s="98">
        <f>SUMIF('Balance Sheet'!$I$8:$I$168,$C53,'Balance Sheet'!CY$8:CY$168)</f>
        <v>0</v>
      </c>
      <c r="CG53" s="98">
        <f>SUMIF('Balance Sheet'!$I$8:$I$168,$C53,'Balance Sheet'!CZ$8:CZ$168)</f>
        <v>0</v>
      </c>
      <c r="CH53" s="98">
        <f>SUMIF('Balance Sheet'!$I$8:$I$168,$C53,'Balance Sheet'!DA$8:DA$168)</f>
        <v>0</v>
      </c>
      <c r="CI53" s="98">
        <f>SUMIF('Balance Sheet'!$I$8:$I$168,$C53,'Balance Sheet'!DB$8:DB$168)</f>
        <v>0</v>
      </c>
      <c r="CJ53" s="98">
        <f>SUMIF('Balance Sheet'!$I$8:$I$168,$C53,'Balance Sheet'!DC$8:DC$168)</f>
        <v>0</v>
      </c>
      <c r="CK53" s="98">
        <f>SUMIF('Balance Sheet'!$I$8:$I$168,$C53,'Balance Sheet'!DD$8:DD$168)</f>
        <v>0</v>
      </c>
      <c r="CL53" s="98">
        <f>SUMIF('Balance Sheet'!$I$8:$I$168,$C53,'Balance Sheet'!DE$8:DE$168)</f>
        <v>0</v>
      </c>
      <c r="CM53" s="98">
        <f>SUMIF('Balance Sheet'!$I$8:$I$168,$C53,'Balance Sheet'!DF$8:DF$168)</f>
        <v>0</v>
      </c>
      <c r="CN53" s="98">
        <f>SUMIF('Balance Sheet'!$I$8:$I$168,$C53,'Balance Sheet'!DG$8:DG$168)</f>
        <v>0</v>
      </c>
      <c r="CO53" s="98">
        <f>SUMIF('Balance Sheet'!$I$8:$I$168,$C53,'Balance Sheet'!DH$8:DH$168)</f>
        <v>0</v>
      </c>
      <c r="CP53" s="98">
        <f>SUMIF('Balance Sheet'!$I$8:$I$168,$C53,'Balance Sheet'!DI$8:DI$168)</f>
        <v>0</v>
      </c>
      <c r="CQ53" s="98">
        <f>SUMIF('Balance Sheet'!$I$8:$I$168,$C53,'Balance Sheet'!DJ$8:DJ$168)</f>
        <v>0</v>
      </c>
      <c r="CR53" s="98">
        <f>SUMIF('Balance Sheet'!$I$8:$I$168,$C53,'Balance Sheet'!DK$8:DK$168)</f>
        <v>0</v>
      </c>
      <c r="CS53" s="98">
        <f>SUMIF('Balance Sheet'!$I$8:$I$168,$C53,'Balance Sheet'!DL$8:DL$168)</f>
        <v>0</v>
      </c>
      <c r="CT53" s="98">
        <f>SUMIF('Balance Sheet'!$I$8:$I$168,$C53,'Balance Sheet'!DM$8:DM$168)</f>
        <v>0</v>
      </c>
      <c r="CU53" s="98">
        <f>SUMIF('Balance Sheet'!$I$8:$I$168,$C53,'Balance Sheet'!DN$8:DN$168)</f>
        <v>0</v>
      </c>
      <c r="CV53" s="98">
        <f>SUMIF('Balance Sheet'!$I$8:$I$168,$C53,'Balance Sheet'!DO$8:DO$168)</f>
        <v>0</v>
      </c>
      <c r="CW53" s="98">
        <f>SUMIF('Balance Sheet'!$I$8:$I$168,$C53,'Balance Sheet'!DP$8:DP$168)</f>
        <v>0</v>
      </c>
      <c r="CX53" s="98">
        <f>SUMIF('Balance Sheet'!$I$8:$I$168,$C53,'Balance Sheet'!DQ$8:DQ$168)</f>
        <v>0</v>
      </c>
      <c r="CY53" s="98">
        <f>SUMIF('Balance Sheet'!$I$8:$I$168,$C53,'Balance Sheet'!DR$8:DR$168)</f>
        <v>0</v>
      </c>
      <c r="CZ53" s="98">
        <f>SUMIF('Balance Sheet'!$I$8:$I$168,$C53,'Balance Sheet'!DS$8:DS$168)</f>
        <v>0</v>
      </c>
      <c r="DA53" s="98">
        <f>SUMIF('Balance Sheet'!$I$8:$I$168,$C53,'Balance Sheet'!DT$8:DT$168)</f>
        <v>0</v>
      </c>
      <c r="DB53" s="98">
        <f>SUMIF('Balance Sheet'!$I$8:$I$168,$C53,'Balance Sheet'!DU$8:DU$168)</f>
        <v>0</v>
      </c>
      <c r="DC53" s="98">
        <f>SUMIF('Balance Sheet'!$I$8:$I$168,$C53,'Balance Sheet'!DV$8:DV$168)</f>
        <v>0</v>
      </c>
      <c r="DD53" s="98">
        <f>SUMIF('Balance Sheet'!$I$8:$I$168,$C53,'Balance Sheet'!DW$8:DW$168)</f>
        <v>0</v>
      </c>
      <c r="DE53" s="98">
        <f>SUMIF('Balance Sheet'!$I$8:$I$168,$C53,'Balance Sheet'!DX$8:DX$168)</f>
        <v>0</v>
      </c>
      <c r="DF53" s="98">
        <f>SUMIF('Balance Sheet'!$I$8:$I$168,$C53,'Balance Sheet'!DY$8:DY$168)</f>
        <v>0</v>
      </c>
      <c r="DG53" s="98">
        <f>SUMIF('Balance Sheet'!$I$8:$I$168,$C53,'Balance Sheet'!DZ$8:DZ$168)</f>
        <v>0</v>
      </c>
      <c r="DH53" s="98">
        <f>SUMIF('Balance Sheet'!$I$8:$I$168,$C53,'Balance Sheet'!EA$8:EA$168)</f>
        <v>0</v>
      </c>
      <c r="DI53" s="98">
        <f>SUMIF('Balance Sheet'!$I$8:$I$168,$C53,'Balance Sheet'!EB$8:EB$168)</f>
        <v>0</v>
      </c>
      <c r="DJ53" s="98">
        <f>SUMIF('Balance Sheet'!$I$8:$I$168,$C53,'Balance Sheet'!EC$8:EC$168)</f>
        <v>0</v>
      </c>
      <c r="DK53" s="98">
        <f>SUMIF('Balance Sheet'!$I$8:$I$168,$C53,'Balance Sheet'!ED$8:ED$168)</f>
        <v>0</v>
      </c>
      <c r="DL53" s="98">
        <f>SUMIF('Balance Sheet'!$I$8:$I$168,$C53,'Balance Sheet'!EE$8:EE$168)</f>
        <v>0</v>
      </c>
      <c r="DM53" s="98">
        <f>SUMIF('Balance Sheet'!$I$8:$I$168,$C53,'Balance Sheet'!EF$8:EF$168)</f>
        <v>0</v>
      </c>
      <c r="DN53" s="98">
        <f>SUMIF('Balance Sheet'!$I$8:$I$168,$C53,'Balance Sheet'!EG$8:EG$168)</f>
        <v>0</v>
      </c>
    </row>
    <row r="54" spans="3:118" x14ac:dyDescent="0.2">
      <c r="C54" s="73" t="s">
        <v>327</v>
      </c>
      <c r="D54" s="98">
        <f>SUMIF('Balance Sheet'!$I$8:$I$168,$C54,'Balance Sheet'!$T$8:$T$168)</f>
        <v>55</v>
      </c>
      <c r="F54" s="98">
        <f>SUMIF('Balance Sheet'!$I$8:$I$168,$C54,'Balance Sheet'!Y$8:Y$168)</f>
        <v>0</v>
      </c>
      <c r="G54" s="98">
        <f>SUMIF('Balance Sheet'!$I$8:$I$168,$C54,'Balance Sheet'!Z$8:Z$168)</f>
        <v>0</v>
      </c>
      <c r="H54" s="98">
        <f>SUMIF('Balance Sheet'!$I$8:$I$168,$C54,'Balance Sheet'!AA$8:AA$168)</f>
        <v>0</v>
      </c>
      <c r="I54" s="98">
        <f>SUMIF('Balance Sheet'!$I$8:$I$168,$C54,'Balance Sheet'!AB$8:AB$168)</f>
        <v>0</v>
      </c>
      <c r="J54" s="98">
        <f>SUMIF('Balance Sheet'!$I$8:$I$168,$C54,'Balance Sheet'!AC$8:AC$168)</f>
        <v>0</v>
      </c>
      <c r="K54" s="98">
        <f>SUMIF('Balance Sheet'!$I$8:$I$168,$C54,'Balance Sheet'!AD$8:AD$168)</f>
        <v>0</v>
      </c>
      <c r="L54" s="98">
        <f>SUMIF('Balance Sheet'!$I$8:$I$168,$C54,'Balance Sheet'!AE$8:AE$168)</f>
        <v>0</v>
      </c>
      <c r="M54" s="98">
        <f>SUMIF('Balance Sheet'!$I$8:$I$168,$C54,'Balance Sheet'!AF$8:AF$168)</f>
        <v>0</v>
      </c>
      <c r="N54" s="98">
        <f>SUMIF('Balance Sheet'!$I$8:$I$168,$C54,'Balance Sheet'!AG$8:AG$168)</f>
        <v>0</v>
      </c>
      <c r="O54" s="98">
        <f>SUMIF('Balance Sheet'!$I$8:$I$168,$C54,'Balance Sheet'!AH$8:AH$168)</f>
        <v>0</v>
      </c>
      <c r="P54" s="98">
        <f>SUMIF('Balance Sheet'!$I$8:$I$168,$C54,'Balance Sheet'!AI$8:AI$168)</f>
        <v>0</v>
      </c>
      <c r="Q54" s="98">
        <f>SUMIF('Balance Sheet'!$I$8:$I$168,$C54,'Balance Sheet'!AJ$8:AJ$168)</f>
        <v>0</v>
      </c>
      <c r="R54" s="98">
        <f>SUMIF('Balance Sheet'!$I$8:$I$168,$C54,'Balance Sheet'!AK$8:AK$168)</f>
        <v>0</v>
      </c>
      <c r="S54" s="98">
        <f>SUMIF('Balance Sheet'!$I$8:$I$168,$C54,'Balance Sheet'!AL$8:AL$168)</f>
        <v>0</v>
      </c>
      <c r="T54" s="98">
        <f>SUMIF('Balance Sheet'!$I$8:$I$168,$C54,'Balance Sheet'!AM$8:AM$168)</f>
        <v>0</v>
      </c>
      <c r="U54" s="98">
        <f>SUMIF('Balance Sheet'!$I$8:$I$168,$C54,'Balance Sheet'!AN$8:AN$168)</f>
        <v>0</v>
      </c>
      <c r="V54" s="98">
        <f>SUMIF('Balance Sheet'!$I$8:$I$168,$C54,'Balance Sheet'!AO$8:AO$168)</f>
        <v>55</v>
      </c>
      <c r="W54" s="98">
        <f>SUMIF('Balance Sheet'!$I$8:$I$168,$C54,'Balance Sheet'!AP$8:AP$168)</f>
        <v>0</v>
      </c>
      <c r="X54" s="98">
        <f>SUMIF('Balance Sheet'!$I$8:$I$168,$C54,'Balance Sheet'!AQ$8:AQ$168)</f>
        <v>0</v>
      </c>
      <c r="Y54" s="98">
        <f>SUMIF('Balance Sheet'!$I$8:$I$168,$C54,'Balance Sheet'!AR$8:AR$168)</f>
        <v>0</v>
      </c>
      <c r="Z54" s="98">
        <f>SUMIF('Balance Sheet'!$I$8:$I$168,$C54,'Balance Sheet'!AS$8:AS$168)</f>
        <v>0</v>
      </c>
      <c r="AA54" s="98">
        <f>SUMIF('Balance Sheet'!$I$8:$I$168,$C54,'Balance Sheet'!AT$8:AT$168)</f>
        <v>0</v>
      </c>
      <c r="AB54" s="98">
        <f>SUMIF('Balance Sheet'!$I$8:$I$168,$C54,'Balance Sheet'!AU$8:AU$168)</f>
        <v>0</v>
      </c>
      <c r="AC54" s="98">
        <f>SUMIF('Balance Sheet'!$I$8:$I$168,$C54,'Balance Sheet'!AV$8:AV$168)</f>
        <v>0</v>
      </c>
      <c r="AD54" s="98">
        <f>SUMIF('Balance Sheet'!$I$8:$I$168,$C54,'Balance Sheet'!AW$8:AW$168)</f>
        <v>0</v>
      </c>
      <c r="AE54" s="98">
        <f>SUMIF('Balance Sheet'!$I$8:$I$168,$C54,'Balance Sheet'!AX$8:AX$168)</f>
        <v>0</v>
      </c>
      <c r="AF54" s="98">
        <f>SUMIF('Balance Sheet'!$I$8:$I$168,$C54,'Balance Sheet'!AY$8:AY$168)</f>
        <v>0</v>
      </c>
      <c r="AG54" s="98">
        <f>SUMIF('Balance Sheet'!$I$8:$I$168,$C54,'Balance Sheet'!AZ$8:AZ$168)</f>
        <v>0</v>
      </c>
      <c r="AH54" s="98">
        <f>SUMIF('Balance Sheet'!$I$8:$I$168,$C54,'Balance Sheet'!BA$8:BA$168)</f>
        <v>0</v>
      </c>
      <c r="AI54" s="98">
        <f>SUMIF('Balance Sheet'!$I$8:$I$168,$C54,'Balance Sheet'!BB$8:BB$168)</f>
        <v>0</v>
      </c>
      <c r="AJ54" s="98">
        <f>SUMIF('Balance Sheet'!$I$8:$I$168,$C54,'Balance Sheet'!BC$8:BC$168)</f>
        <v>0</v>
      </c>
      <c r="AK54" s="98">
        <f>SUMIF('Balance Sheet'!$I$8:$I$168,$C54,'Balance Sheet'!BD$8:BD$168)</f>
        <v>0</v>
      </c>
      <c r="AL54" s="98">
        <f>SUMIF('Balance Sheet'!$I$8:$I$168,$C54,'Balance Sheet'!BE$8:BE$168)</f>
        <v>0</v>
      </c>
      <c r="AM54" s="98">
        <f>SUMIF('Balance Sheet'!$I$8:$I$168,$C54,'Balance Sheet'!BF$8:BF$168)</f>
        <v>0</v>
      </c>
      <c r="AN54" s="98">
        <f>SUMIF('Balance Sheet'!$I$8:$I$168,$C54,'Balance Sheet'!BG$8:BG$168)</f>
        <v>0</v>
      </c>
      <c r="AO54" s="98">
        <f>SUMIF('Balance Sheet'!$I$8:$I$168,$C54,'Balance Sheet'!BH$8:BH$168)</f>
        <v>0</v>
      </c>
      <c r="AP54" s="98">
        <f>SUMIF('Balance Sheet'!$I$8:$I$168,$C54,'Balance Sheet'!BI$8:BI$168)</f>
        <v>0</v>
      </c>
      <c r="AQ54" s="98">
        <f>SUMIF('Balance Sheet'!$I$8:$I$168,$C54,'Balance Sheet'!BJ$8:BJ$168)</f>
        <v>0</v>
      </c>
      <c r="AR54" s="98">
        <f>SUMIF('Balance Sheet'!$I$8:$I$168,$C54,'Balance Sheet'!BK$8:BK$168)</f>
        <v>0</v>
      </c>
      <c r="AS54" s="98">
        <f>SUMIF('Balance Sheet'!$I$8:$I$168,$C54,'Balance Sheet'!BL$8:BL$168)</f>
        <v>0</v>
      </c>
      <c r="AT54" s="98">
        <f>SUMIF('Balance Sheet'!$I$8:$I$168,$C54,'Balance Sheet'!BM$8:BM$168)</f>
        <v>0</v>
      </c>
      <c r="AU54" s="98">
        <f>SUMIF('Balance Sheet'!$I$8:$I$168,$C54,'Balance Sheet'!BN$8:BN$168)</f>
        <v>0</v>
      </c>
      <c r="AV54" s="98">
        <f>SUMIF('Balance Sheet'!$I$8:$I$168,$C54,'Balance Sheet'!BO$8:BO$168)</f>
        <v>0</v>
      </c>
      <c r="AW54" s="98">
        <f>SUMIF('Balance Sheet'!$I$8:$I$168,$C54,'Balance Sheet'!BP$8:BP$168)</f>
        <v>0</v>
      </c>
      <c r="AX54" s="98">
        <f>SUMIF('Balance Sheet'!$I$8:$I$168,$C54,'Balance Sheet'!BQ$8:BQ$168)</f>
        <v>0</v>
      </c>
      <c r="AY54" s="98">
        <f>SUMIF('Balance Sheet'!$I$8:$I$168,$C54,'Balance Sheet'!BR$8:BR$168)</f>
        <v>0</v>
      </c>
      <c r="AZ54" s="98">
        <f>SUMIF('Balance Sheet'!$I$8:$I$168,$C54,'Balance Sheet'!BS$8:BS$168)</f>
        <v>0</v>
      </c>
      <c r="BA54" s="98">
        <f>SUMIF('Balance Sheet'!$I$8:$I$168,$C54,'Balance Sheet'!BT$8:BT$168)</f>
        <v>0</v>
      </c>
      <c r="BB54" s="98">
        <f>SUMIF('Balance Sheet'!$I$8:$I$168,$C54,'Balance Sheet'!BU$8:BU$168)</f>
        <v>0</v>
      </c>
      <c r="BC54" s="98">
        <f>SUMIF('Balance Sheet'!$I$8:$I$168,$C54,'Balance Sheet'!BV$8:BV$168)</f>
        <v>0</v>
      </c>
      <c r="BD54" s="98">
        <f>SUMIF('Balance Sheet'!$I$8:$I$168,$C54,'Balance Sheet'!BW$8:BW$168)</f>
        <v>0</v>
      </c>
      <c r="BE54" s="98">
        <f>SUMIF('Balance Sheet'!$I$8:$I$168,$C54,'Balance Sheet'!BX$8:BX$168)</f>
        <v>0</v>
      </c>
      <c r="BF54" s="98">
        <f>SUMIF('Balance Sheet'!$I$8:$I$168,$C54,'Balance Sheet'!BY$8:BY$168)</f>
        <v>0</v>
      </c>
      <c r="BG54" s="98">
        <f>SUMIF('Balance Sheet'!$I$8:$I$168,$C54,'Balance Sheet'!BZ$8:BZ$168)</f>
        <v>0</v>
      </c>
      <c r="BH54" s="98">
        <f>SUMIF('Balance Sheet'!$I$8:$I$168,$C54,'Balance Sheet'!CA$8:CA$168)</f>
        <v>0</v>
      </c>
      <c r="BI54" s="98">
        <f>SUMIF('Balance Sheet'!$I$8:$I$168,$C54,'Balance Sheet'!CB$8:CB$168)</f>
        <v>0</v>
      </c>
      <c r="BJ54" s="98">
        <f>SUMIF('Balance Sheet'!$I$8:$I$168,$C54,'Balance Sheet'!CC$8:CC$168)</f>
        <v>0</v>
      </c>
      <c r="BK54" s="98">
        <f>SUMIF('Balance Sheet'!$I$8:$I$168,$C54,'Balance Sheet'!CD$8:CD$168)</f>
        <v>0</v>
      </c>
      <c r="BL54" s="98">
        <f>SUMIF('Balance Sheet'!$I$8:$I$168,$C54,'Balance Sheet'!CE$8:CE$168)</f>
        <v>0</v>
      </c>
      <c r="BM54" s="98">
        <f>SUMIF('Balance Sheet'!$I$8:$I$168,$C54,'Balance Sheet'!CF$8:CF$168)</f>
        <v>0</v>
      </c>
      <c r="BN54" s="98">
        <f>SUMIF('Balance Sheet'!$I$8:$I$168,$C54,'Balance Sheet'!CG$8:CG$168)</f>
        <v>0</v>
      </c>
      <c r="BO54" s="98">
        <f>SUMIF('Balance Sheet'!$I$8:$I$168,$C54,'Balance Sheet'!CH$8:CH$168)</f>
        <v>0</v>
      </c>
      <c r="BP54" s="98">
        <f>SUMIF('Balance Sheet'!$I$8:$I$168,$C54,'Balance Sheet'!CI$8:CI$168)</f>
        <v>0</v>
      </c>
      <c r="BQ54" s="98">
        <f>SUMIF('Balance Sheet'!$I$8:$I$168,$C54,'Balance Sheet'!CJ$8:CJ$168)</f>
        <v>0</v>
      </c>
      <c r="BR54" s="98">
        <f>SUMIF('Balance Sheet'!$I$8:$I$168,$C54,'Balance Sheet'!CK$8:CK$168)</f>
        <v>0</v>
      </c>
      <c r="BS54" s="98">
        <f>SUMIF('Balance Sheet'!$I$8:$I$168,$C54,'Balance Sheet'!CL$8:CL$168)</f>
        <v>0</v>
      </c>
      <c r="BT54" s="98">
        <f>SUMIF('Balance Sheet'!$I$8:$I$168,$C54,'Balance Sheet'!CM$8:CM$168)</f>
        <v>0</v>
      </c>
      <c r="BU54" s="98">
        <f>SUMIF('Balance Sheet'!$I$8:$I$168,$C54,'Balance Sheet'!CN$8:CN$168)</f>
        <v>0</v>
      </c>
      <c r="BV54" s="98">
        <f>SUMIF('Balance Sheet'!$I$8:$I$168,$C54,'Balance Sheet'!CO$8:CO$168)</f>
        <v>0</v>
      </c>
      <c r="BW54" s="98">
        <f>SUMIF('Balance Sheet'!$I$8:$I$168,$C54,'Balance Sheet'!CP$8:CP$168)</f>
        <v>0</v>
      </c>
      <c r="BX54" s="98">
        <f>SUMIF('Balance Sheet'!$I$8:$I$168,$C54,'Balance Sheet'!CQ$8:CQ$168)</f>
        <v>0</v>
      </c>
      <c r="BY54" s="98">
        <f>SUMIF('Balance Sheet'!$I$8:$I$168,$C54,'Balance Sheet'!CR$8:CR$168)</f>
        <v>0</v>
      </c>
      <c r="BZ54" s="98">
        <f>SUMIF('Balance Sheet'!$I$8:$I$168,$C54,'Balance Sheet'!CS$8:CS$168)</f>
        <v>0</v>
      </c>
      <c r="CA54" s="98">
        <f>SUMIF('Balance Sheet'!$I$8:$I$168,$C54,'Balance Sheet'!CT$8:CT$168)</f>
        <v>0</v>
      </c>
      <c r="CB54" s="98">
        <f>SUMIF('Balance Sheet'!$I$8:$I$168,$C54,'Balance Sheet'!CU$8:CU$168)</f>
        <v>0</v>
      </c>
      <c r="CC54" s="98">
        <f>SUMIF('Balance Sheet'!$I$8:$I$168,$C54,'Balance Sheet'!CV$8:CV$168)</f>
        <v>0</v>
      </c>
      <c r="CD54" s="98">
        <f>SUMIF('Balance Sheet'!$I$8:$I$168,$C54,'Balance Sheet'!CW$8:CW$168)</f>
        <v>0</v>
      </c>
      <c r="CE54" s="98">
        <f>SUMIF('Balance Sheet'!$I$8:$I$168,$C54,'Balance Sheet'!CX$8:CX$168)</f>
        <v>0</v>
      </c>
      <c r="CF54" s="98">
        <f>SUMIF('Balance Sheet'!$I$8:$I$168,$C54,'Balance Sheet'!CY$8:CY$168)</f>
        <v>0</v>
      </c>
      <c r="CG54" s="98">
        <f>SUMIF('Balance Sheet'!$I$8:$I$168,$C54,'Balance Sheet'!CZ$8:CZ$168)</f>
        <v>0</v>
      </c>
      <c r="CH54" s="98">
        <f>SUMIF('Balance Sheet'!$I$8:$I$168,$C54,'Balance Sheet'!DA$8:DA$168)</f>
        <v>0</v>
      </c>
      <c r="CI54" s="98">
        <f>SUMIF('Balance Sheet'!$I$8:$I$168,$C54,'Balance Sheet'!DB$8:DB$168)</f>
        <v>0</v>
      </c>
      <c r="CJ54" s="98">
        <f>SUMIF('Balance Sheet'!$I$8:$I$168,$C54,'Balance Sheet'!DC$8:DC$168)</f>
        <v>0</v>
      </c>
      <c r="CK54" s="98">
        <f>SUMIF('Balance Sheet'!$I$8:$I$168,$C54,'Balance Sheet'!DD$8:DD$168)</f>
        <v>0</v>
      </c>
      <c r="CL54" s="98">
        <f>SUMIF('Balance Sheet'!$I$8:$I$168,$C54,'Balance Sheet'!DE$8:DE$168)</f>
        <v>0</v>
      </c>
      <c r="CM54" s="98">
        <f>SUMIF('Balance Sheet'!$I$8:$I$168,$C54,'Balance Sheet'!DF$8:DF$168)</f>
        <v>0</v>
      </c>
      <c r="CN54" s="98">
        <f>SUMIF('Balance Sheet'!$I$8:$I$168,$C54,'Balance Sheet'!DG$8:DG$168)</f>
        <v>0</v>
      </c>
      <c r="CO54" s="98">
        <f>SUMIF('Balance Sheet'!$I$8:$I$168,$C54,'Balance Sheet'!DH$8:DH$168)</f>
        <v>0</v>
      </c>
      <c r="CP54" s="98">
        <f>SUMIF('Balance Sheet'!$I$8:$I$168,$C54,'Balance Sheet'!DI$8:DI$168)</f>
        <v>0</v>
      </c>
      <c r="CQ54" s="98">
        <f>SUMIF('Balance Sheet'!$I$8:$I$168,$C54,'Balance Sheet'!DJ$8:DJ$168)</f>
        <v>0</v>
      </c>
      <c r="CR54" s="98">
        <f>SUMIF('Balance Sheet'!$I$8:$I$168,$C54,'Balance Sheet'!DK$8:DK$168)</f>
        <v>0</v>
      </c>
      <c r="CS54" s="98">
        <f>SUMIF('Balance Sheet'!$I$8:$I$168,$C54,'Balance Sheet'!DL$8:DL$168)</f>
        <v>0</v>
      </c>
      <c r="CT54" s="98">
        <f>SUMIF('Balance Sheet'!$I$8:$I$168,$C54,'Balance Sheet'!DM$8:DM$168)</f>
        <v>0</v>
      </c>
      <c r="CU54" s="98">
        <f>SUMIF('Balance Sheet'!$I$8:$I$168,$C54,'Balance Sheet'!DN$8:DN$168)</f>
        <v>0</v>
      </c>
      <c r="CV54" s="98">
        <f>SUMIF('Balance Sheet'!$I$8:$I$168,$C54,'Balance Sheet'!DO$8:DO$168)</f>
        <v>0</v>
      </c>
      <c r="CW54" s="98">
        <f>SUMIF('Balance Sheet'!$I$8:$I$168,$C54,'Balance Sheet'!DP$8:DP$168)</f>
        <v>0</v>
      </c>
      <c r="CX54" s="98">
        <f>SUMIF('Balance Sheet'!$I$8:$I$168,$C54,'Balance Sheet'!DQ$8:DQ$168)</f>
        <v>0</v>
      </c>
      <c r="CY54" s="98">
        <f>SUMIF('Balance Sheet'!$I$8:$I$168,$C54,'Balance Sheet'!DR$8:DR$168)</f>
        <v>0</v>
      </c>
      <c r="CZ54" s="98">
        <f>SUMIF('Balance Sheet'!$I$8:$I$168,$C54,'Balance Sheet'!DS$8:DS$168)</f>
        <v>0</v>
      </c>
      <c r="DA54" s="98">
        <f>SUMIF('Balance Sheet'!$I$8:$I$168,$C54,'Balance Sheet'!DT$8:DT$168)</f>
        <v>0</v>
      </c>
      <c r="DB54" s="98">
        <f>SUMIF('Balance Sheet'!$I$8:$I$168,$C54,'Balance Sheet'!DU$8:DU$168)</f>
        <v>0</v>
      </c>
      <c r="DC54" s="98">
        <f>SUMIF('Balance Sheet'!$I$8:$I$168,$C54,'Balance Sheet'!DV$8:DV$168)</f>
        <v>0</v>
      </c>
      <c r="DD54" s="98">
        <f>SUMIF('Balance Sheet'!$I$8:$I$168,$C54,'Balance Sheet'!DW$8:DW$168)</f>
        <v>0</v>
      </c>
      <c r="DE54" s="98">
        <f>SUMIF('Balance Sheet'!$I$8:$I$168,$C54,'Balance Sheet'!DX$8:DX$168)</f>
        <v>0</v>
      </c>
      <c r="DF54" s="98">
        <f>SUMIF('Balance Sheet'!$I$8:$I$168,$C54,'Balance Sheet'!DY$8:DY$168)</f>
        <v>0</v>
      </c>
      <c r="DG54" s="98">
        <f>SUMIF('Balance Sheet'!$I$8:$I$168,$C54,'Balance Sheet'!DZ$8:DZ$168)</f>
        <v>0</v>
      </c>
      <c r="DH54" s="98">
        <f>SUMIF('Balance Sheet'!$I$8:$I$168,$C54,'Balance Sheet'!EA$8:EA$168)</f>
        <v>0</v>
      </c>
      <c r="DI54" s="98">
        <f>SUMIF('Balance Sheet'!$I$8:$I$168,$C54,'Balance Sheet'!EB$8:EB$168)</f>
        <v>0</v>
      </c>
      <c r="DJ54" s="98">
        <f>SUMIF('Balance Sheet'!$I$8:$I$168,$C54,'Balance Sheet'!EC$8:EC$168)</f>
        <v>0</v>
      </c>
      <c r="DK54" s="98">
        <f>SUMIF('Balance Sheet'!$I$8:$I$168,$C54,'Balance Sheet'!ED$8:ED$168)</f>
        <v>0</v>
      </c>
      <c r="DL54" s="98">
        <f>SUMIF('Balance Sheet'!$I$8:$I$168,$C54,'Balance Sheet'!EE$8:EE$168)</f>
        <v>0</v>
      </c>
      <c r="DM54" s="98">
        <f>SUMIF('Balance Sheet'!$I$8:$I$168,$C54,'Balance Sheet'!EF$8:EF$168)</f>
        <v>0</v>
      </c>
      <c r="DN54" s="98">
        <f>SUMIF('Balance Sheet'!$I$8:$I$168,$C54,'Balance Sheet'!EG$8:EG$168)</f>
        <v>0</v>
      </c>
    </row>
    <row r="55" spans="3:118" x14ac:dyDescent="0.2">
      <c r="C55" s="73" t="s">
        <v>315</v>
      </c>
      <c r="D55" s="98">
        <f>SUMIF('Balance Sheet'!$I$8:$I$168,$C55,'Balance Sheet'!$T$8:$T$168)</f>
        <v>105.4128</v>
      </c>
      <c r="F55" s="98">
        <f>SUMIF('Balance Sheet'!$I$8:$I$168,$C55,'Balance Sheet'!Y$8:Y$168)</f>
        <v>0</v>
      </c>
      <c r="G55" s="98">
        <f>SUMIF('Balance Sheet'!$I$8:$I$168,$C55,'Balance Sheet'!Z$8:Z$168)</f>
        <v>0</v>
      </c>
      <c r="H55" s="98">
        <f>SUMIF('Balance Sheet'!$I$8:$I$168,$C55,'Balance Sheet'!AA$8:AA$168)</f>
        <v>0</v>
      </c>
      <c r="I55" s="98">
        <f>SUMIF('Balance Sheet'!$I$8:$I$168,$C55,'Balance Sheet'!AB$8:AB$168)</f>
        <v>0</v>
      </c>
      <c r="J55" s="98">
        <f>SUMIF('Balance Sheet'!$I$8:$I$168,$C55,'Balance Sheet'!AC$8:AC$168)</f>
        <v>0</v>
      </c>
      <c r="K55" s="98">
        <f>SUMIF('Balance Sheet'!$I$8:$I$168,$C55,'Balance Sheet'!AD$8:AD$168)</f>
        <v>0</v>
      </c>
      <c r="L55" s="98">
        <f>SUMIF('Balance Sheet'!$I$8:$I$168,$C55,'Balance Sheet'!AE$8:AE$168)</f>
        <v>0</v>
      </c>
      <c r="M55" s="98">
        <f>SUMIF('Balance Sheet'!$I$8:$I$168,$C55,'Balance Sheet'!AF$8:AF$168)</f>
        <v>0</v>
      </c>
      <c r="N55" s="98">
        <f>SUMIF('Balance Sheet'!$I$8:$I$168,$C55,'Balance Sheet'!AG$8:AG$168)</f>
        <v>0</v>
      </c>
      <c r="O55" s="98">
        <f>SUMIF('Balance Sheet'!$I$8:$I$168,$C55,'Balance Sheet'!AH$8:AH$168)</f>
        <v>0</v>
      </c>
      <c r="P55" s="98">
        <f>SUMIF('Balance Sheet'!$I$8:$I$168,$C55,'Balance Sheet'!AI$8:AI$168)</f>
        <v>0</v>
      </c>
      <c r="Q55" s="98">
        <f>SUMIF('Balance Sheet'!$I$8:$I$168,$C55,'Balance Sheet'!AJ$8:AJ$168)</f>
        <v>0</v>
      </c>
      <c r="R55" s="98">
        <f>SUMIF('Balance Sheet'!$I$8:$I$168,$C55,'Balance Sheet'!AK$8:AK$168)</f>
        <v>0</v>
      </c>
      <c r="S55" s="98">
        <f>SUMIF('Balance Sheet'!$I$8:$I$168,$C55,'Balance Sheet'!AL$8:AL$168)</f>
        <v>0</v>
      </c>
      <c r="T55" s="98">
        <f>SUMIF('Balance Sheet'!$I$8:$I$168,$C55,'Balance Sheet'!AM$8:AM$168)</f>
        <v>0</v>
      </c>
      <c r="U55" s="98">
        <f>SUMIF('Balance Sheet'!$I$8:$I$168,$C55,'Balance Sheet'!AN$8:AN$168)</f>
        <v>0</v>
      </c>
      <c r="V55" s="98">
        <f>SUMIF('Balance Sheet'!$I$8:$I$168,$C55,'Balance Sheet'!AO$8:AO$168)</f>
        <v>105.4128</v>
      </c>
      <c r="W55" s="98">
        <f>SUMIF('Balance Sheet'!$I$8:$I$168,$C55,'Balance Sheet'!AP$8:AP$168)</f>
        <v>0</v>
      </c>
      <c r="X55" s="98">
        <f>SUMIF('Balance Sheet'!$I$8:$I$168,$C55,'Balance Sheet'!AQ$8:AQ$168)</f>
        <v>0</v>
      </c>
      <c r="Y55" s="98">
        <f>SUMIF('Balance Sheet'!$I$8:$I$168,$C55,'Balance Sheet'!AR$8:AR$168)</f>
        <v>0</v>
      </c>
      <c r="Z55" s="98">
        <f>SUMIF('Balance Sheet'!$I$8:$I$168,$C55,'Balance Sheet'!AS$8:AS$168)</f>
        <v>0</v>
      </c>
      <c r="AA55" s="98">
        <f>SUMIF('Balance Sheet'!$I$8:$I$168,$C55,'Balance Sheet'!AT$8:AT$168)</f>
        <v>0</v>
      </c>
      <c r="AB55" s="98">
        <f>SUMIF('Balance Sheet'!$I$8:$I$168,$C55,'Balance Sheet'!AU$8:AU$168)</f>
        <v>0</v>
      </c>
      <c r="AC55" s="98">
        <f>SUMIF('Balance Sheet'!$I$8:$I$168,$C55,'Balance Sheet'!AV$8:AV$168)</f>
        <v>0</v>
      </c>
      <c r="AD55" s="98">
        <f>SUMIF('Balance Sheet'!$I$8:$I$168,$C55,'Balance Sheet'!AW$8:AW$168)</f>
        <v>0</v>
      </c>
      <c r="AE55" s="98">
        <f>SUMIF('Balance Sheet'!$I$8:$I$168,$C55,'Balance Sheet'!AX$8:AX$168)</f>
        <v>0</v>
      </c>
      <c r="AF55" s="98">
        <f>SUMIF('Balance Sheet'!$I$8:$I$168,$C55,'Balance Sheet'!AY$8:AY$168)</f>
        <v>0</v>
      </c>
      <c r="AG55" s="98">
        <f>SUMIF('Balance Sheet'!$I$8:$I$168,$C55,'Balance Sheet'!AZ$8:AZ$168)</f>
        <v>0</v>
      </c>
      <c r="AH55" s="98">
        <f>SUMIF('Balance Sheet'!$I$8:$I$168,$C55,'Balance Sheet'!BA$8:BA$168)</f>
        <v>0</v>
      </c>
      <c r="AI55" s="98">
        <f>SUMIF('Balance Sheet'!$I$8:$I$168,$C55,'Balance Sheet'!BB$8:BB$168)</f>
        <v>0</v>
      </c>
      <c r="AJ55" s="98">
        <f>SUMIF('Balance Sheet'!$I$8:$I$168,$C55,'Balance Sheet'!BC$8:BC$168)</f>
        <v>0</v>
      </c>
      <c r="AK55" s="98">
        <f>SUMIF('Balance Sheet'!$I$8:$I$168,$C55,'Balance Sheet'!BD$8:BD$168)</f>
        <v>0</v>
      </c>
      <c r="AL55" s="98">
        <f>SUMIF('Balance Sheet'!$I$8:$I$168,$C55,'Balance Sheet'!BE$8:BE$168)</f>
        <v>0</v>
      </c>
      <c r="AM55" s="98">
        <f>SUMIF('Balance Sheet'!$I$8:$I$168,$C55,'Balance Sheet'!BF$8:BF$168)</f>
        <v>0</v>
      </c>
      <c r="AN55" s="98">
        <f>SUMIF('Balance Sheet'!$I$8:$I$168,$C55,'Balance Sheet'!BG$8:BG$168)</f>
        <v>0</v>
      </c>
      <c r="AO55" s="98">
        <f>SUMIF('Balance Sheet'!$I$8:$I$168,$C55,'Balance Sheet'!BH$8:BH$168)</f>
        <v>0</v>
      </c>
      <c r="AP55" s="98">
        <f>SUMIF('Balance Sheet'!$I$8:$I$168,$C55,'Balance Sheet'!BI$8:BI$168)</f>
        <v>0</v>
      </c>
      <c r="AQ55" s="98">
        <f>SUMIF('Balance Sheet'!$I$8:$I$168,$C55,'Balance Sheet'!BJ$8:BJ$168)</f>
        <v>0</v>
      </c>
      <c r="AR55" s="98">
        <f>SUMIF('Balance Sheet'!$I$8:$I$168,$C55,'Balance Sheet'!BK$8:BK$168)</f>
        <v>0</v>
      </c>
      <c r="AS55" s="98">
        <f>SUMIF('Balance Sheet'!$I$8:$I$168,$C55,'Balance Sheet'!BL$8:BL$168)</f>
        <v>0</v>
      </c>
      <c r="AT55" s="98">
        <f>SUMIF('Balance Sheet'!$I$8:$I$168,$C55,'Balance Sheet'!BM$8:BM$168)</f>
        <v>0</v>
      </c>
      <c r="AU55" s="98">
        <f>SUMIF('Balance Sheet'!$I$8:$I$168,$C55,'Balance Sheet'!BN$8:BN$168)</f>
        <v>0</v>
      </c>
      <c r="AV55" s="98">
        <f>SUMIF('Balance Sheet'!$I$8:$I$168,$C55,'Balance Sheet'!BO$8:BO$168)</f>
        <v>0</v>
      </c>
      <c r="AW55" s="98">
        <f>SUMIF('Balance Sheet'!$I$8:$I$168,$C55,'Balance Sheet'!BP$8:BP$168)</f>
        <v>0</v>
      </c>
      <c r="AX55" s="98">
        <f>SUMIF('Balance Sheet'!$I$8:$I$168,$C55,'Balance Sheet'!BQ$8:BQ$168)</f>
        <v>0</v>
      </c>
      <c r="AY55" s="98">
        <f>SUMIF('Balance Sheet'!$I$8:$I$168,$C55,'Balance Sheet'!BR$8:BR$168)</f>
        <v>0</v>
      </c>
      <c r="AZ55" s="98">
        <f>SUMIF('Balance Sheet'!$I$8:$I$168,$C55,'Balance Sheet'!BS$8:BS$168)</f>
        <v>0</v>
      </c>
      <c r="BA55" s="98">
        <f>SUMIF('Balance Sheet'!$I$8:$I$168,$C55,'Balance Sheet'!BT$8:BT$168)</f>
        <v>0</v>
      </c>
      <c r="BB55" s="98">
        <f>SUMIF('Balance Sheet'!$I$8:$I$168,$C55,'Balance Sheet'!BU$8:BU$168)</f>
        <v>0</v>
      </c>
      <c r="BC55" s="98">
        <f>SUMIF('Balance Sheet'!$I$8:$I$168,$C55,'Balance Sheet'!BV$8:BV$168)</f>
        <v>0</v>
      </c>
      <c r="BD55" s="98">
        <f>SUMIF('Balance Sheet'!$I$8:$I$168,$C55,'Balance Sheet'!BW$8:BW$168)</f>
        <v>0</v>
      </c>
      <c r="BE55" s="98">
        <f>SUMIF('Balance Sheet'!$I$8:$I$168,$C55,'Balance Sheet'!BX$8:BX$168)</f>
        <v>0</v>
      </c>
      <c r="BF55" s="98">
        <f>SUMIF('Balance Sheet'!$I$8:$I$168,$C55,'Balance Sheet'!BY$8:BY$168)</f>
        <v>0</v>
      </c>
      <c r="BG55" s="98">
        <f>SUMIF('Balance Sheet'!$I$8:$I$168,$C55,'Balance Sheet'!BZ$8:BZ$168)</f>
        <v>0</v>
      </c>
      <c r="BH55" s="98">
        <f>SUMIF('Balance Sheet'!$I$8:$I$168,$C55,'Balance Sheet'!CA$8:CA$168)</f>
        <v>0</v>
      </c>
      <c r="BI55" s="98">
        <f>SUMIF('Balance Sheet'!$I$8:$I$168,$C55,'Balance Sheet'!CB$8:CB$168)</f>
        <v>0</v>
      </c>
      <c r="BJ55" s="98">
        <f>SUMIF('Balance Sheet'!$I$8:$I$168,$C55,'Balance Sheet'!CC$8:CC$168)</f>
        <v>0</v>
      </c>
      <c r="BK55" s="98">
        <f>SUMIF('Balance Sheet'!$I$8:$I$168,$C55,'Balance Sheet'!CD$8:CD$168)</f>
        <v>0</v>
      </c>
      <c r="BL55" s="98">
        <f>SUMIF('Balance Sheet'!$I$8:$I$168,$C55,'Balance Sheet'!CE$8:CE$168)</f>
        <v>0</v>
      </c>
      <c r="BM55" s="98">
        <f>SUMIF('Balance Sheet'!$I$8:$I$168,$C55,'Balance Sheet'!CF$8:CF$168)</f>
        <v>0</v>
      </c>
      <c r="BN55" s="98">
        <f>SUMIF('Balance Sheet'!$I$8:$I$168,$C55,'Balance Sheet'!CG$8:CG$168)</f>
        <v>0</v>
      </c>
      <c r="BO55" s="98">
        <f>SUMIF('Balance Sheet'!$I$8:$I$168,$C55,'Balance Sheet'!CH$8:CH$168)</f>
        <v>0</v>
      </c>
      <c r="BP55" s="98">
        <f>SUMIF('Balance Sheet'!$I$8:$I$168,$C55,'Balance Sheet'!CI$8:CI$168)</f>
        <v>0</v>
      </c>
      <c r="BQ55" s="98">
        <f>SUMIF('Balance Sheet'!$I$8:$I$168,$C55,'Balance Sheet'!CJ$8:CJ$168)</f>
        <v>0</v>
      </c>
      <c r="BR55" s="98">
        <f>SUMIF('Balance Sheet'!$I$8:$I$168,$C55,'Balance Sheet'!CK$8:CK$168)</f>
        <v>0</v>
      </c>
      <c r="BS55" s="98">
        <f>SUMIF('Balance Sheet'!$I$8:$I$168,$C55,'Balance Sheet'!CL$8:CL$168)</f>
        <v>0</v>
      </c>
      <c r="BT55" s="98">
        <f>SUMIF('Balance Sheet'!$I$8:$I$168,$C55,'Balance Sheet'!CM$8:CM$168)</f>
        <v>0</v>
      </c>
      <c r="BU55" s="98">
        <f>SUMIF('Balance Sheet'!$I$8:$I$168,$C55,'Balance Sheet'!CN$8:CN$168)</f>
        <v>0</v>
      </c>
      <c r="BV55" s="98">
        <f>SUMIF('Balance Sheet'!$I$8:$I$168,$C55,'Balance Sheet'!CO$8:CO$168)</f>
        <v>0</v>
      </c>
      <c r="BW55" s="98">
        <f>SUMIF('Balance Sheet'!$I$8:$I$168,$C55,'Balance Sheet'!CP$8:CP$168)</f>
        <v>0</v>
      </c>
      <c r="BX55" s="98">
        <f>SUMIF('Balance Sheet'!$I$8:$I$168,$C55,'Balance Sheet'!CQ$8:CQ$168)</f>
        <v>0</v>
      </c>
      <c r="BY55" s="98">
        <f>SUMIF('Balance Sheet'!$I$8:$I$168,$C55,'Balance Sheet'!CR$8:CR$168)</f>
        <v>0</v>
      </c>
      <c r="BZ55" s="98">
        <f>SUMIF('Balance Sheet'!$I$8:$I$168,$C55,'Balance Sheet'!CS$8:CS$168)</f>
        <v>0</v>
      </c>
      <c r="CA55" s="98">
        <f>SUMIF('Balance Sheet'!$I$8:$I$168,$C55,'Balance Sheet'!CT$8:CT$168)</f>
        <v>0</v>
      </c>
      <c r="CB55" s="98">
        <f>SUMIF('Balance Sheet'!$I$8:$I$168,$C55,'Balance Sheet'!CU$8:CU$168)</f>
        <v>0</v>
      </c>
      <c r="CC55" s="98">
        <f>SUMIF('Balance Sheet'!$I$8:$I$168,$C55,'Balance Sheet'!CV$8:CV$168)</f>
        <v>0</v>
      </c>
      <c r="CD55" s="98">
        <f>SUMIF('Balance Sheet'!$I$8:$I$168,$C55,'Balance Sheet'!CW$8:CW$168)</f>
        <v>0</v>
      </c>
      <c r="CE55" s="98">
        <f>SUMIF('Balance Sheet'!$I$8:$I$168,$C55,'Balance Sheet'!CX$8:CX$168)</f>
        <v>0</v>
      </c>
      <c r="CF55" s="98">
        <f>SUMIF('Balance Sheet'!$I$8:$I$168,$C55,'Balance Sheet'!CY$8:CY$168)</f>
        <v>0</v>
      </c>
      <c r="CG55" s="98">
        <f>SUMIF('Balance Sheet'!$I$8:$I$168,$C55,'Balance Sheet'!CZ$8:CZ$168)</f>
        <v>0</v>
      </c>
      <c r="CH55" s="98">
        <f>SUMIF('Balance Sheet'!$I$8:$I$168,$C55,'Balance Sheet'!DA$8:DA$168)</f>
        <v>0</v>
      </c>
      <c r="CI55" s="98">
        <f>SUMIF('Balance Sheet'!$I$8:$I$168,$C55,'Balance Sheet'!DB$8:DB$168)</f>
        <v>0</v>
      </c>
      <c r="CJ55" s="98">
        <f>SUMIF('Balance Sheet'!$I$8:$I$168,$C55,'Balance Sheet'!DC$8:DC$168)</f>
        <v>0</v>
      </c>
      <c r="CK55" s="98">
        <f>SUMIF('Balance Sheet'!$I$8:$I$168,$C55,'Balance Sheet'!DD$8:DD$168)</f>
        <v>0</v>
      </c>
      <c r="CL55" s="98">
        <f>SUMIF('Balance Sheet'!$I$8:$I$168,$C55,'Balance Sheet'!DE$8:DE$168)</f>
        <v>0</v>
      </c>
      <c r="CM55" s="98">
        <f>SUMIF('Balance Sheet'!$I$8:$I$168,$C55,'Balance Sheet'!DF$8:DF$168)</f>
        <v>0</v>
      </c>
      <c r="CN55" s="98">
        <f>SUMIF('Balance Sheet'!$I$8:$I$168,$C55,'Balance Sheet'!DG$8:DG$168)</f>
        <v>0</v>
      </c>
      <c r="CO55" s="98">
        <f>SUMIF('Balance Sheet'!$I$8:$I$168,$C55,'Balance Sheet'!DH$8:DH$168)</f>
        <v>0</v>
      </c>
      <c r="CP55" s="98">
        <f>SUMIF('Balance Sheet'!$I$8:$I$168,$C55,'Balance Sheet'!DI$8:DI$168)</f>
        <v>0</v>
      </c>
      <c r="CQ55" s="98">
        <f>SUMIF('Balance Sheet'!$I$8:$I$168,$C55,'Balance Sheet'!DJ$8:DJ$168)</f>
        <v>0</v>
      </c>
      <c r="CR55" s="98">
        <f>SUMIF('Balance Sheet'!$I$8:$I$168,$C55,'Balance Sheet'!DK$8:DK$168)</f>
        <v>0</v>
      </c>
      <c r="CS55" s="98">
        <f>SUMIF('Balance Sheet'!$I$8:$I$168,$C55,'Balance Sheet'!DL$8:DL$168)</f>
        <v>0</v>
      </c>
      <c r="CT55" s="98">
        <f>SUMIF('Balance Sheet'!$I$8:$I$168,$C55,'Balance Sheet'!DM$8:DM$168)</f>
        <v>0</v>
      </c>
      <c r="CU55" s="98">
        <f>SUMIF('Balance Sheet'!$I$8:$I$168,$C55,'Balance Sheet'!DN$8:DN$168)</f>
        <v>0</v>
      </c>
      <c r="CV55" s="98">
        <f>SUMIF('Balance Sheet'!$I$8:$I$168,$C55,'Balance Sheet'!DO$8:DO$168)</f>
        <v>0</v>
      </c>
      <c r="CW55" s="98">
        <f>SUMIF('Balance Sheet'!$I$8:$I$168,$C55,'Balance Sheet'!DP$8:DP$168)</f>
        <v>0</v>
      </c>
      <c r="CX55" s="98">
        <f>SUMIF('Balance Sheet'!$I$8:$I$168,$C55,'Balance Sheet'!DQ$8:DQ$168)</f>
        <v>0</v>
      </c>
      <c r="CY55" s="98">
        <f>SUMIF('Balance Sheet'!$I$8:$I$168,$C55,'Balance Sheet'!DR$8:DR$168)</f>
        <v>0</v>
      </c>
      <c r="CZ55" s="98">
        <f>SUMIF('Balance Sheet'!$I$8:$I$168,$C55,'Balance Sheet'!DS$8:DS$168)</f>
        <v>0</v>
      </c>
      <c r="DA55" s="98">
        <f>SUMIF('Balance Sheet'!$I$8:$I$168,$C55,'Balance Sheet'!DT$8:DT$168)</f>
        <v>0</v>
      </c>
      <c r="DB55" s="98">
        <f>SUMIF('Balance Sheet'!$I$8:$I$168,$C55,'Balance Sheet'!DU$8:DU$168)</f>
        <v>0</v>
      </c>
      <c r="DC55" s="98">
        <f>SUMIF('Balance Sheet'!$I$8:$I$168,$C55,'Balance Sheet'!DV$8:DV$168)</f>
        <v>0</v>
      </c>
      <c r="DD55" s="98">
        <f>SUMIF('Balance Sheet'!$I$8:$I$168,$C55,'Balance Sheet'!DW$8:DW$168)</f>
        <v>0</v>
      </c>
      <c r="DE55" s="98">
        <f>SUMIF('Balance Sheet'!$I$8:$I$168,$C55,'Balance Sheet'!DX$8:DX$168)</f>
        <v>0</v>
      </c>
      <c r="DF55" s="98">
        <f>SUMIF('Balance Sheet'!$I$8:$I$168,$C55,'Balance Sheet'!DY$8:DY$168)</f>
        <v>0</v>
      </c>
      <c r="DG55" s="98">
        <f>SUMIF('Balance Sheet'!$I$8:$I$168,$C55,'Balance Sheet'!DZ$8:DZ$168)</f>
        <v>0</v>
      </c>
      <c r="DH55" s="98">
        <f>SUMIF('Balance Sheet'!$I$8:$I$168,$C55,'Balance Sheet'!EA$8:EA$168)</f>
        <v>0</v>
      </c>
      <c r="DI55" s="98">
        <f>SUMIF('Balance Sheet'!$I$8:$I$168,$C55,'Balance Sheet'!EB$8:EB$168)</f>
        <v>0</v>
      </c>
      <c r="DJ55" s="98">
        <f>SUMIF('Balance Sheet'!$I$8:$I$168,$C55,'Balance Sheet'!EC$8:EC$168)</f>
        <v>0</v>
      </c>
      <c r="DK55" s="98">
        <f>SUMIF('Balance Sheet'!$I$8:$I$168,$C55,'Balance Sheet'!ED$8:ED$168)</f>
        <v>0</v>
      </c>
      <c r="DL55" s="98">
        <f>SUMIF('Balance Sheet'!$I$8:$I$168,$C55,'Balance Sheet'!EE$8:EE$168)</f>
        <v>0</v>
      </c>
      <c r="DM55" s="98">
        <f>SUMIF('Balance Sheet'!$I$8:$I$168,$C55,'Balance Sheet'!EF$8:EF$168)</f>
        <v>0</v>
      </c>
      <c r="DN55" s="98">
        <f>SUMIF('Balance Sheet'!$I$8:$I$168,$C55,'Balance Sheet'!EG$8:EG$168)</f>
        <v>0</v>
      </c>
    </row>
    <row r="56" spans="3:118" x14ac:dyDescent="0.2">
      <c r="C56" s="73" t="s">
        <v>329</v>
      </c>
      <c r="D56" s="98">
        <f>SUMIF('Balance Sheet'!$I$8:$I$168,$C56,'Balance Sheet'!$T$8:$T$168)</f>
        <v>461.505</v>
      </c>
      <c r="F56" s="98">
        <f>SUMIF('Balance Sheet'!$I$8:$I$168,$C56,'Balance Sheet'!Y$8:Y$168)</f>
        <v>0</v>
      </c>
      <c r="G56" s="98">
        <f>SUMIF('Balance Sheet'!$I$8:$I$168,$C56,'Balance Sheet'!Z$8:Z$168)</f>
        <v>0</v>
      </c>
      <c r="H56" s="98">
        <f>SUMIF('Balance Sheet'!$I$8:$I$168,$C56,'Balance Sheet'!AA$8:AA$168)</f>
        <v>0</v>
      </c>
      <c r="I56" s="98">
        <f>SUMIF('Balance Sheet'!$I$8:$I$168,$C56,'Balance Sheet'!AB$8:AB$168)</f>
        <v>0</v>
      </c>
      <c r="J56" s="98">
        <f>SUMIF('Balance Sheet'!$I$8:$I$168,$C56,'Balance Sheet'!AC$8:AC$168)</f>
        <v>0</v>
      </c>
      <c r="K56" s="98">
        <f>SUMIF('Balance Sheet'!$I$8:$I$168,$C56,'Balance Sheet'!AD$8:AD$168)</f>
        <v>0</v>
      </c>
      <c r="L56" s="98">
        <f>SUMIF('Balance Sheet'!$I$8:$I$168,$C56,'Balance Sheet'!AE$8:AE$168)</f>
        <v>0</v>
      </c>
      <c r="M56" s="98">
        <f>SUMIF('Balance Sheet'!$I$8:$I$168,$C56,'Balance Sheet'!AF$8:AF$168)</f>
        <v>0</v>
      </c>
      <c r="N56" s="98">
        <f>SUMIF('Balance Sheet'!$I$8:$I$168,$C56,'Balance Sheet'!AG$8:AG$168)</f>
        <v>0</v>
      </c>
      <c r="O56" s="98">
        <f>SUMIF('Balance Sheet'!$I$8:$I$168,$C56,'Balance Sheet'!AH$8:AH$168)</f>
        <v>0</v>
      </c>
      <c r="P56" s="98">
        <f>SUMIF('Balance Sheet'!$I$8:$I$168,$C56,'Balance Sheet'!AI$8:AI$168)</f>
        <v>0</v>
      </c>
      <c r="Q56" s="98">
        <f>SUMIF('Balance Sheet'!$I$8:$I$168,$C56,'Balance Sheet'!AJ$8:AJ$168)</f>
        <v>0</v>
      </c>
      <c r="R56" s="98">
        <f>SUMIF('Balance Sheet'!$I$8:$I$168,$C56,'Balance Sheet'!AK$8:AK$168)</f>
        <v>0</v>
      </c>
      <c r="S56" s="98">
        <f>SUMIF('Balance Sheet'!$I$8:$I$168,$C56,'Balance Sheet'!AL$8:AL$168)</f>
        <v>0</v>
      </c>
      <c r="T56" s="98">
        <f>SUMIF('Balance Sheet'!$I$8:$I$168,$C56,'Balance Sheet'!AM$8:AM$168)</f>
        <v>0</v>
      </c>
      <c r="U56" s="98">
        <f>SUMIF('Balance Sheet'!$I$8:$I$168,$C56,'Balance Sheet'!AN$8:AN$168)</f>
        <v>0</v>
      </c>
      <c r="V56" s="98">
        <f>SUMIF('Balance Sheet'!$I$8:$I$168,$C56,'Balance Sheet'!AO$8:AO$168)</f>
        <v>461.505</v>
      </c>
      <c r="W56" s="98">
        <f>SUMIF('Balance Sheet'!$I$8:$I$168,$C56,'Balance Sheet'!AP$8:AP$168)</f>
        <v>0</v>
      </c>
      <c r="X56" s="98">
        <f>SUMIF('Balance Sheet'!$I$8:$I$168,$C56,'Balance Sheet'!AQ$8:AQ$168)</f>
        <v>0</v>
      </c>
      <c r="Y56" s="98">
        <f>SUMIF('Balance Sheet'!$I$8:$I$168,$C56,'Balance Sheet'!AR$8:AR$168)</f>
        <v>0</v>
      </c>
      <c r="Z56" s="98">
        <f>SUMIF('Balance Sheet'!$I$8:$I$168,$C56,'Balance Sheet'!AS$8:AS$168)</f>
        <v>0</v>
      </c>
      <c r="AA56" s="98">
        <f>SUMIF('Balance Sheet'!$I$8:$I$168,$C56,'Balance Sheet'!AT$8:AT$168)</f>
        <v>0</v>
      </c>
      <c r="AB56" s="98">
        <f>SUMIF('Balance Sheet'!$I$8:$I$168,$C56,'Balance Sheet'!AU$8:AU$168)</f>
        <v>0</v>
      </c>
      <c r="AC56" s="98">
        <f>SUMIF('Balance Sheet'!$I$8:$I$168,$C56,'Balance Sheet'!AV$8:AV$168)</f>
        <v>0</v>
      </c>
      <c r="AD56" s="98">
        <f>SUMIF('Balance Sheet'!$I$8:$I$168,$C56,'Balance Sheet'!AW$8:AW$168)</f>
        <v>0</v>
      </c>
      <c r="AE56" s="98">
        <f>SUMIF('Balance Sheet'!$I$8:$I$168,$C56,'Balance Sheet'!AX$8:AX$168)</f>
        <v>0</v>
      </c>
      <c r="AF56" s="98">
        <f>SUMIF('Balance Sheet'!$I$8:$I$168,$C56,'Balance Sheet'!AY$8:AY$168)</f>
        <v>0</v>
      </c>
      <c r="AG56" s="98">
        <f>SUMIF('Balance Sheet'!$I$8:$I$168,$C56,'Balance Sheet'!AZ$8:AZ$168)</f>
        <v>0</v>
      </c>
      <c r="AH56" s="98">
        <f>SUMIF('Balance Sheet'!$I$8:$I$168,$C56,'Balance Sheet'!BA$8:BA$168)</f>
        <v>0</v>
      </c>
      <c r="AI56" s="98">
        <f>SUMIF('Balance Sheet'!$I$8:$I$168,$C56,'Balance Sheet'!BB$8:BB$168)</f>
        <v>0</v>
      </c>
      <c r="AJ56" s="98">
        <f>SUMIF('Balance Sheet'!$I$8:$I$168,$C56,'Balance Sheet'!BC$8:BC$168)</f>
        <v>0</v>
      </c>
      <c r="AK56" s="98">
        <f>SUMIF('Balance Sheet'!$I$8:$I$168,$C56,'Balance Sheet'!BD$8:BD$168)</f>
        <v>0</v>
      </c>
      <c r="AL56" s="98">
        <f>SUMIF('Balance Sheet'!$I$8:$I$168,$C56,'Balance Sheet'!BE$8:BE$168)</f>
        <v>0</v>
      </c>
      <c r="AM56" s="98">
        <f>SUMIF('Balance Sheet'!$I$8:$I$168,$C56,'Balance Sheet'!BF$8:BF$168)</f>
        <v>0</v>
      </c>
      <c r="AN56" s="98">
        <f>SUMIF('Balance Sheet'!$I$8:$I$168,$C56,'Balance Sheet'!BG$8:BG$168)</f>
        <v>0</v>
      </c>
      <c r="AO56" s="98">
        <f>SUMIF('Balance Sheet'!$I$8:$I$168,$C56,'Balance Sheet'!BH$8:BH$168)</f>
        <v>0</v>
      </c>
      <c r="AP56" s="98">
        <f>SUMIF('Balance Sheet'!$I$8:$I$168,$C56,'Balance Sheet'!BI$8:BI$168)</f>
        <v>0</v>
      </c>
      <c r="AQ56" s="98">
        <f>SUMIF('Balance Sheet'!$I$8:$I$168,$C56,'Balance Sheet'!BJ$8:BJ$168)</f>
        <v>0</v>
      </c>
      <c r="AR56" s="98">
        <f>SUMIF('Balance Sheet'!$I$8:$I$168,$C56,'Balance Sheet'!BK$8:BK$168)</f>
        <v>0</v>
      </c>
      <c r="AS56" s="98">
        <f>SUMIF('Balance Sheet'!$I$8:$I$168,$C56,'Balance Sheet'!BL$8:BL$168)</f>
        <v>0</v>
      </c>
      <c r="AT56" s="98">
        <f>SUMIF('Balance Sheet'!$I$8:$I$168,$C56,'Balance Sheet'!BM$8:BM$168)</f>
        <v>0</v>
      </c>
      <c r="AU56" s="98">
        <f>SUMIF('Balance Sheet'!$I$8:$I$168,$C56,'Balance Sheet'!BN$8:BN$168)</f>
        <v>0</v>
      </c>
      <c r="AV56" s="98">
        <f>SUMIF('Balance Sheet'!$I$8:$I$168,$C56,'Balance Sheet'!BO$8:BO$168)</f>
        <v>0</v>
      </c>
      <c r="AW56" s="98">
        <f>SUMIF('Balance Sheet'!$I$8:$I$168,$C56,'Balance Sheet'!BP$8:BP$168)</f>
        <v>0</v>
      </c>
      <c r="AX56" s="98">
        <f>SUMIF('Balance Sheet'!$I$8:$I$168,$C56,'Balance Sheet'!BQ$8:BQ$168)</f>
        <v>0</v>
      </c>
      <c r="AY56" s="98">
        <f>SUMIF('Balance Sheet'!$I$8:$I$168,$C56,'Balance Sheet'!BR$8:BR$168)</f>
        <v>0</v>
      </c>
      <c r="AZ56" s="98">
        <f>SUMIF('Balance Sheet'!$I$8:$I$168,$C56,'Balance Sheet'!BS$8:BS$168)</f>
        <v>0</v>
      </c>
      <c r="BA56" s="98">
        <f>SUMIF('Balance Sheet'!$I$8:$I$168,$C56,'Balance Sheet'!BT$8:BT$168)</f>
        <v>0</v>
      </c>
      <c r="BB56" s="98">
        <f>SUMIF('Balance Sheet'!$I$8:$I$168,$C56,'Balance Sheet'!BU$8:BU$168)</f>
        <v>0</v>
      </c>
      <c r="BC56" s="98">
        <f>SUMIF('Balance Sheet'!$I$8:$I$168,$C56,'Balance Sheet'!BV$8:BV$168)</f>
        <v>0</v>
      </c>
      <c r="BD56" s="98">
        <f>SUMIF('Balance Sheet'!$I$8:$I$168,$C56,'Balance Sheet'!BW$8:BW$168)</f>
        <v>0</v>
      </c>
      <c r="BE56" s="98">
        <f>SUMIF('Balance Sheet'!$I$8:$I$168,$C56,'Balance Sheet'!BX$8:BX$168)</f>
        <v>0</v>
      </c>
      <c r="BF56" s="98">
        <f>SUMIF('Balance Sheet'!$I$8:$I$168,$C56,'Balance Sheet'!BY$8:BY$168)</f>
        <v>0</v>
      </c>
      <c r="BG56" s="98">
        <f>SUMIF('Balance Sheet'!$I$8:$I$168,$C56,'Balance Sheet'!BZ$8:BZ$168)</f>
        <v>0</v>
      </c>
      <c r="BH56" s="98">
        <f>SUMIF('Balance Sheet'!$I$8:$I$168,$C56,'Balance Sheet'!CA$8:CA$168)</f>
        <v>0</v>
      </c>
      <c r="BI56" s="98">
        <f>SUMIF('Balance Sheet'!$I$8:$I$168,$C56,'Balance Sheet'!CB$8:CB$168)</f>
        <v>0</v>
      </c>
      <c r="BJ56" s="98">
        <f>SUMIF('Balance Sheet'!$I$8:$I$168,$C56,'Balance Sheet'!CC$8:CC$168)</f>
        <v>0</v>
      </c>
      <c r="BK56" s="98">
        <f>SUMIF('Balance Sheet'!$I$8:$I$168,$C56,'Balance Sheet'!CD$8:CD$168)</f>
        <v>0</v>
      </c>
      <c r="BL56" s="98">
        <f>SUMIF('Balance Sheet'!$I$8:$I$168,$C56,'Balance Sheet'!CE$8:CE$168)</f>
        <v>0</v>
      </c>
      <c r="BM56" s="98">
        <f>SUMIF('Balance Sheet'!$I$8:$I$168,$C56,'Balance Sheet'!CF$8:CF$168)</f>
        <v>0</v>
      </c>
      <c r="BN56" s="98">
        <f>SUMIF('Balance Sheet'!$I$8:$I$168,$C56,'Balance Sheet'!CG$8:CG$168)</f>
        <v>0</v>
      </c>
      <c r="BO56" s="98">
        <f>SUMIF('Balance Sheet'!$I$8:$I$168,$C56,'Balance Sheet'!CH$8:CH$168)</f>
        <v>0</v>
      </c>
      <c r="BP56" s="98">
        <f>SUMIF('Balance Sheet'!$I$8:$I$168,$C56,'Balance Sheet'!CI$8:CI$168)</f>
        <v>0</v>
      </c>
      <c r="BQ56" s="98">
        <f>SUMIF('Balance Sheet'!$I$8:$I$168,$C56,'Balance Sheet'!CJ$8:CJ$168)</f>
        <v>0</v>
      </c>
      <c r="BR56" s="98">
        <f>SUMIF('Balance Sheet'!$I$8:$I$168,$C56,'Balance Sheet'!CK$8:CK$168)</f>
        <v>0</v>
      </c>
      <c r="BS56" s="98">
        <f>SUMIF('Balance Sheet'!$I$8:$I$168,$C56,'Balance Sheet'!CL$8:CL$168)</f>
        <v>0</v>
      </c>
      <c r="BT56" s="98">
        <f>SUMIF('Balance Sheet'!$I$8:$I$168,$C56,'Balance Sheet'!CM$8:CM$168)</f>
        <v>0</v>
      </c>
      <c r="BU56" s="98">
        <f>SUMIF('Balance Sheet'!$I$8:$I$168,$C56,'Balance Sheet'!CN$8:CN$168)</f>
        <v>0</v>
      </c>
      <c r="BV56" s="98">
        <f>SUMIF('Balance Sheet'!$I$8:$I$168,$C56,'Balance Sheet'!CO$8:CO$168)</f>
        <v>0</v>
      </c>
      <c r="BW56" s="98">
        <f>SUMIF('Balance Sheet'!$I$8:$I$168,$C56,'Balance Sheet'!CP$8:CP$168)</f>
        <v>0</v>
      </c>
      <c r="BX56" s="98">
        <f>SUMIF('Balance Sheet'!$I$8:$I$168,$C56,'Balance Sheet'!CQ$8:CQ$168)</f>
        <v>0</v>
      </c>
      <c r="BY56" s="98">
        <f>SUMIF('Balance Sheet'!$I$8:$I$168,$C56,'Balance Sheet'!CR$8:CR$168)</f>
        <v>0</v>
      </c>
      <c r="BZ56" s="98">
        <f>SUMIF('Balance Sheet'!$I$8:$I$168,$C56,'Balance Sheet'!CS$8:CS$168)</f>
        <v>0</v>
      </c>
      <c r="CA56" s="98">
        <f>SUMIF('Balance Sheet'!$I$8:$I$168,$C56,'Balance Sheet'!CT$8:CT$168)</f>
        <v>0</v>
      </c>
      <c r="CB56" s="98">
        <f>SUMIF('Balance Sheet'!$I$8:$I$168,$C56,'Balance Sheet'!CU$8:CU$168)</f>
        <v>0</v>
      </c>
      <c r="CC56" s="98">
        <f>SUMIF('Balance Sheet'!$I$8:$I$168,$C56,'Balance Sheet'!CV$8:CV$168)</f>
        <v>0</v>
      </c>
      <c r="CD56" s="98">
        <f>SUMIF('Balance Sheet'!$I$8:$I$168,$C56,'Balance Sheet'!CW$8:CW$168)</f>
        <v>0</v>
      </c>
      <c r="CE56" s="98">
        <f>SUMIF('Balance Sheet'!$I$8:$I$168,$C56,'Balance Sheet'!CX$8:CX$168)</f>
        <v>0</v>
      </c>
      <c r="CF56" s="98">
        <f>SUMIF('Balance Sheet'!$I$8:$I$168,$C56,'Balance Sheet'!CY$8:CY$168)</f>
        <v>0</v>
      </c>
      <c r="CG56" s="98">
        <f>SUMIF('Balance Sheet'!$I$8:$I$168,$C56,'Balance Sheet'!CZ$8:CZ$168)</f>
        <v>0</v>
      </c>
      <c r="CH56" s="98">
        <f>SUMIF('Balance Sheet'!$I$8:$I$168,$C56,'Balance Sheet'!DA$8:DA$168)</f>
        <v>0</v>
      </c>
      <c r="CI56" s="98">
        <f>SUMIF('Balance Sheet'!$I$8:$I$168,$C56,'Balance Sheet'!DB$8:DB$168)</f>
        <v>0</v>
      </c>
      <c r="CJ56" s="98">
        <f>SUMIF('Balance Sheet'!$I$8:$I$168,$C56,'Balance Sheet'!DC$8:DC$168)</f>
        <v>0</v>
      </c>
      <c r="CK56" s="98">
        <f>SUMIF('Balance Sheet'!$I$8:$I$168,$C56,'Balance Sheet'!DD$8:DD$168)</f>
        <v>0</v>
      </c>
      <c r="CL56" s="98">
        <f>SUMIF('Balance Sheet'!$I$8:$I$168,$C56,'Balance Sheet'!DE$8:DE$168)</f>
        <v>0</v>
      </c>
      <c r="CM56" s="98">
        <f>SUMIF('Balance Sheet'!$I$8:$I$168,$C56,'Balance Sheet'!DF$8:DF$168)</f>
        <v>0</v>
      </c>
      <c r="CN56" s="98">
        <f>SUMIF('Balance Sheet'!$I$8:$I$168,$C56,'Balance Sheet'!DG$8:DG$168)</f>
        <v>0</v>
      </c>
      <c r="CO56" s="98">
        <f>SUMIF('Balance Sheet'!$I$8:$I$168,$C56,'Balance Sheet'!DH$8:DH$168)</f>
        <v>0</v>
      </c>
      <c r="CP56" s="98">
        <f>SUMIF('Balance Sheet'!$I$8:$I$168,$C56,'Balance Sheet'!DI$8:DI$168)</f>
        <v>0</v>
      </c>
      <c r="CQ56" s="98">
        <f>SUMIF('Balance Sheet'!$I$8:$I$168,$C56,'Balance Sheet'!DJ$8:DJ$168)</f>
        <v>0</v>
      </c>
      <c r="CR56" s="98">
        <f>SUMIF('Balance Sheet'!$I$8:$I$168,$C56,'Balance Sheet'!DK$8:DK$168)</f>
        <v>0</v>
      </c>
      <c r="CS56" s="98">
        <f>SUMIF('Balance Sheet'!$I$8:$I$168,$C56,'Balance Sheet'!DL$8:DL$168)</f>
        <v>0</v>
      </c>
      <c r="CT56" s="98">
        <f>SUMIF('Balance Sheet'!$I$8:$I$168,$C56,'Balance Sheet'!DM$8:DM$168)</f>
        <v>0</v>
      </c>
      <c r="CU56" s="98">
        <f>SUMIF('Balance Sheet'!$I$8:$I$168,$C56,'Balance Sheet'!DN$8:DN$168)</f>
        <v>0</v>
      </c>
      <c r="CV56" s="98">
        <f>SUMIF('Balance Sheet'!$I$8:$I$168,$C56,'Balance Sheet'!DO$8:DO$168)</f>
        <v>0</v>
      </c>
      <c r="CW56" s="98">
        <f>SUMIF('Balance Sheet'!$I$8:$I$168,$C56,'Balance Sheet'!DP$8:DP$168)</f>
        <v>0</v>
      </c>
      <c r="CX56" s="98">
        <f>SUMIF('Balance Sheet'!$I$8:$I$168,$C56,'Balance Sheet'!DQ$8:DQ$168)</f>
        <v>0</v>
      </c>
      <c r="CY56" s="98">
        <f>SUMIF('Balance Sheet'!$I$8:$I$168,$C56,'Balance Sheet'!DR$8:DR$168)</f>
        <v>0</v>
      </c>
      <c r="CZ56" s="98">
        <f>SUMIF('Balance Sheet'!$I$8:$I$168,$C56,'Balance Sheet'!DS$8:DS$168)</f>
        <v>0</v>
      </c>
      <c r="DA56" s="98">
        <f>SUMIF('Balance Sheet'!$I$8:$I$168,$C56,'Balance Sheet'!DT$8:DT$168)</f>
        <v>0</v>
      </c>
      <c r="DB56" s="98">
        <f>SUMIF('Balance Sheet'!$I$8:$I$168,$C56,'Balance Sheet'!DU$8:DU$168)</f>
        <v>0</v>
      </c>
      <c r="DC56" s="98">
        <f>SUMIF('Balance Sheet'!$I$8:$I$168,$C56,'Balance Sheet'!DV$8:DV$168)</f>
        <v>0</v>
      </c>
      <c r="DD56" s="98">
        <f>SUMIF('Balance Sheet'!$I$8:$I$168,$C56,'Balance Sheet'!DW$8:DW$168)</f>
        <v>0</v>
      </c>
      <c r="DE56" s="98">
        <f>SUMIF('Balance Sheet'!$I$8:$I$168,$C56,'Balance Sheet'!DX$8:DX$168)</f>
        <v>0</v>
      </c>
      <c r="DF56" s="98">
        <f>SUMIF('Balance Sheet'!$I$8:$I$168,$C56,'Balance Sheet'!DY$8:DY$168)</f>
        <v>0</v>
      </c>
      <c r="DG56" s="98">
        <f>SUMIF('Balance Sheet'!$I$8:$I$168,$C56,'Balance Sheet'!DZ$8:DZ$168)</f>
        <v>0</v>
      </c>
      <c r="DH56" s="98">
        <f>SUMIF('Balance Sheet'!$I$8:$I$168,$C56,'Balance Sheet'!EA$8:EA$168)</f>
        <v>0</v>
      </c>
      <c r="DI56" s="98">
        <f>SUMIF('Balance Sheet'!$I$8:$I$168,$C56,'Balance Sheet'!EB$8:EB$168)</f>
        <v>0</v>
      </c>
      <c r="DJ56" s="98">
        <f>SUMIF('Balance Sheet'!$I$8:$I$168,$C56,'Balance Sheet'!EC$8:EC$168)</f>
        <v>0</v>
      </c>
      <c r="DK56" s="98">
        <f>SUMIF('Balance Sheet'!$I$8:$I$168,$C56,'Balance Sheet'!ED$8:ED$168)</f>
        <v>0</v>
      </c>
      <c r="DL56" s="98">
        <f>SUMIF('Balance Sheet'!$I$8:$I$168,$C56,'Balance Sheet'!EE$8:EE$168)</f>
        <v>0</v>
      </c>
      <c r="DM56" s="98">
        <f>SUMIF('Balance Sheet'!$I$8:$I$168,$C56,'Balance Sheet'!EF$8:EF$168)</f>
        <v>0</v>
      </c>
      <c r="DN56" s="98">
        <f>SUMIF('Balance Sheet'!$I$8:$I$168,$C56,'Balance Sheet'!EG$8:EG$168)</f>
        <v>0</v>
      </c>
    </row>
    <row r="57" spans="3:118" x14ac:dyDescent="0.2">
      <c r="C57" s="73" t="s">
        <v>323</v>
      </c>
      <c r="D57" s="98">
        <f>SUMIF('Balance Sheet'!$I$8:$I$168,$C57,'Balance Sheet'!$T$8:$T$168)</f>
        <v>500</v>
      </c>
      <c r="F57" s="98">
        <f>SUMIF('Balance Sheet'!$I$8:$I$168,$C57,'Balance Sheet'!Y$8:Y$168)</f>
        <v>0</v>
      </c>
      <c r="G57" s="98">
        <f>SUMIF('Balance Sheet'!$I$8:$I$168,$C57,'Balance Sheet'!Z$8:Z$168)</f>
        <v>0</v>
      </c>
      <c r="H57" s="98">
        <f>SUMIF('Balance Sheet'!$I$8:$I$168,$C57,'Balance Sheet'!AA$8:AA$168)</f>
        <v>0</v>
      </c>
      <c r="I57" s="98">
        <f>SUMIF('Balance Sheet'!$I$8:$I$168,$C57,'Balance Sheet'!AB$8:AB$168)</f>
        <v>0</v>
      </c>
      <c r="J57" s="98">
        <f>SUMIF('Balance Sheet'!$I$8:$I$168,$C57,'Balance Sheet'!AC$8:AC$168)</f>
        <v>0</v>
      </c>
      <c r="K57" s="98">
        <f>SUMIF('Balance Sheet'!$I$8:$I$168,$C57,'Balance Sheet'!AD$8:AD$168)</f>
        <v>0</v>
      </c>
      <c r="L57" s="98">
        <f>SUMIF('Balance Sheet'!$I$8:$I$168,$C57,'Balance Sheet'!AE$8:AE$168)</f>
        <v>0</v>
      </c>
      <c r="M57" s="98">
        <f>SUMIF('Balance Sheet'!$I$8:$I$168,$C57,'Balance Sheet'!AF$8:AF$168)</f>
        <v>0</v>
      </c>
      <c r="N57" s="98">
        <f>SUMIF('Balance Sheet'!$I$8:$I$168,$C57,'Balance Sheet'!AG$8:AG$168)</f>
        <v>0</v>
      </c>
      <c r="O57" s="98">
        <f>SUMIF('Balance Sheet'!$I$8:$I$168,$C57,'Balance Sheet'!AH$8:AH$168)</f>
        <v>0</v>
      </c>
      <c r="P57" s="98">
        <f>SUMIF('Balance Sheet'!$I$8:$I$168,$C57,'Balance Sheet'!AI$8:AI$168)</f>
        <v>0</v>
      </c>
      <c r="Q57" s="98">
        <f>SUMIF('Balance Sheet'!$I$8:$I$168,$C57,'Balance Sheet'!AJ$8:AJ$168)</f>
        <v>0</v>
      </c>
      <c r="R57" s="98">
        <f>SUMIF('Balance Sheet'!$I$8:$I$168,$C57,'Balance Sheet'!AK$8:AK$168)</f>
        <v>0</v>
      </c>
      <c r="S57" s="98">
        <f>SUMIF('Balance Sheet'!$I$8:$I$168,$C57,'Balance Sheet'!AL$8:AL$168)</f>
        <v>0</v>
      </c>
      <c r="T57" s="98">
        <f>SUMIF('Balance Sheet'!$I$8:$I$168,$C57,'Balance Sheet'!AM$8:AM$168)</f>
        <v>0</v>
      </c>
      <c r="U57" s="98">
        <f>SUMIF('Balance Sheet'!$I$8:$I$168,$C57,'Balance Sheet'!AN$8:AN$168)</f>
        <v>0</v>
      </c>
      <c r="V57" s="98">
        <f>SUMIF('Balance Sheet'!$I$8:$I$168,$C57,'Balance Sheet'!AO$8:AO$168)</f>
        <v>500</v>
      </c>
      <c r="W57" s="98">
        <f>SUMIF('Balance Sheet'!$I$8:$I$168,$C57,'Balance Sheet'!AP$8:AP$168)</f>
        <v>0</v>
      </c>
      <c r="X57" s="98">
        <f>SUMIF('Balance Sheet'!$I$8:$I$168,$C57,'Balance Sheet'!AQ$8:AQ$168)</f>
        <v>0</v>
      </c>
      <c r="Y57" s="98">
        <f>SUMIF('Balance Sheet'!$I$8:$I$168,$C57,'Balance Sheet'!AR$8:AR$168)</f>
        <v>0</v>
      </c>
      <c r="Z57" s="98">
        <f>SUMIF('Balance Sheet'!$I$8:$I$168,$C57,'Balance Sheet'!AS$8:AS$168)</f>
        <v>0</v>
      </c>
      <c r="AA57" s="98">
        <f>SUMIF('Balance Sheet'!$I$8:$I$168,$C57,'Balance Sheet'!AT$8:AT$168)</f>
        <v>0</v>
      </c>
      <c r="AB57" s="98">
        <f>SUMIF('Balance Sheet'!$I$8:$I$168,$C57,'Balance Sheet'!AU$8:AU$168)</f>
        <v>0</v>
      </c>
      <c r="AC57" s="98">
        <f>SUMIF('Balance Sheet'!$I$8:$I$168,$C57,'Balance Sheet'!AV$8:AV$168)</f>
        <v>0</v>
      </c>
      <c r="AD57" s="98">
        <f>SUMIF('Balance Sheet'!$I$8:$I$168,$C57,'Balance Sheet'!AW$8:AW$168)</f>
        <v>0</v>
      </c>
      <c r="AE57" s="98">
        <f>SUMIF('Balance Sheet'!$I$8:$I$168,$C57,'Balance Sheet'!AX$8:AX$168)</f>
        <v>0</v>
      </c>
      <c r="AF57" s="98">
        <f>SUMIF('Balance Sheet'!$I$8:$I$168,$C57,'Balance Sheet'!AY$8:AY$168)</f>
        <v>0</v>
      </c>
      <c r="AG57" s="98">
        <f>SUMIF('Balance Sheet'!$I$8:$I$168,$C57,'Balance Sheet'!AZ$8:AZ$168)</f>
        <v>0</v>
      </c>
      <c r="AH57" s="98">
        <f>SUMIF('Balance Sheet'!$I$8:$I$168,$C57,'Balance Sheet'!BA$8:BA$168)</f>
        <v>0</v>
      </c>
      <c r="AI57" s="98">
        <f>SUMIF('Balance Sheet'!$I$8:$I$168,$C57,'Balance Sheet'!BB$8:BB$168)</f>
        <v>0</v>
      </c>
      <c r="AJ57" s="98">
        <f>SUMIF('Balance Sheet'!$I$8:$I$168,$C57,'Balance Sheet'!BC$8:BC$168)</f>
        <v>0</v>
      </c>
      <c r="AK57" s="98">
        <f>SUMIF('Balance Sheet'!$I$8:$I$168,$C57,'Balance Sheet'!BD$8:BD$168)</f>
        <v>0</v>
      </c>
      <c r="AL57" s="98">
        <f>SUMIF('Balance Sheet'!$I$8:$I$168,$C57,'Balance Sheet'!BE$8:BE$168)</f>
        <v>0</v>
      </c>
      <c r="AM57" s="98">
        <f>SUMIF('Balance Sheet'!$I$8:$I$168,$C57,'Balance Sheet'!BF$8:BF$168)</f>
        <v>0</v>
      </c>
      <c r="AN57" s="98">
        <f>SUMIF('Balance Sheet'!$I$8:$I$168,$C57,'Balance Sheet'!BG$8:BG$168)</f>
        <v>0</v>
      </c>
      <c r="AO57" s="98">
        <f>SUMIF('Balance Sheet'!$I$8:$I$168,$C57,'Balance Sheet'!BH$8:BH$168)</f>
        <v>0</v>
      </c>
      <c r="AP57" s="98">
        <f>SUMIF('Balance Sheet'!$I$8:$I$168,$C57,'Balance Sheet'!BI$8:BI$168)</f>
        <v>0</v>
      </c>
      <c r="AQ57" s="98">
        <f>SUMIF('Balance Sheet'!$I$8:$I$168,$C57,'Balance Sheet'!BJ$8:BJ$168)</f>
        <v>0</v>
      </c>
      <c r="AR57" s="98">
        <f>SUMIF('Balance Sheet'!$I$8:$I$168,$C57,'Balance Sheet'!BK$8:BK$168)</f>
        <v>0</v>
      </c>
      <c r="AS57" s="98">
        <f>SUMIF('Balance Sheet'!$I$8:$I$168,$C57,'Balance Sheet'!BL$8:BL$168)</f>
        <v>0</v>
      </c>
      <c r="AT57" s="98">
        <f>SUMIF('Balance Sheet'!$I$8:$I$168,$C57,'Balance Sheet'!BM$8:BM$168)</f>
        <v>0</v>
      </c>
      <c r="AU57" s="98">
        <f>SUMIF('Balance Sheet'!$I$8:$I$168,$C57,'Balance Sheet'!BN$8:BN$168)</f>
        <v>0</v>
      </c>
      <c r="AV57" s="98">
        <f>SUMIF('Balance Sheet'!$I$8:$I$168,$C57,'Balance Sheet'!BO$8:BO$168)</f>
        <v>0</v>
      </c>
      <c r="AW57" s="98">
        <f>SUMIF('Balance Sheet'!$I$8:$I$168,$C57,'Balance Sheet'!BP$8:BP$168)</f>
        <v>0</v>
      </c>
      <c r="AX57" s="98">
        <f>SUMIF('Balance Sheet'!$I$8:$I$168,$C57,'Balance Sheet'!BQ$8:BQ$168)</f>
        <v>0</v>
      </c>
      <c r="AY57" s="98">
        <f>SUMIF('Balance Sheet'!$I$8:$I$168,$C57,'Balance Sheet'!BR$8:BR$168)</f>
        <v>0</v>
      </c>
      <c r="AZ57" s="98">
        <f>SUMIF('Balance Sheet'!$I$8:$I$168,$C57,'Balance Sheet'!BS$8:BS$168)</f>
        <v>0</v>
      </c>
      <c r="BA57" s="98">
        <f>SUMIF('Balance Sheet'!$I$8:$I$168,$C57,'Balance Sheet'!BT$8:BT$168)</f>
        <v>0</v>
      </c>
      <c r="BB57" s="98">
        <f>SUMIF('Balance Sheet'!$I$8:$I$168,$C57,'Balance Sheet'!BU$8:BU$168)</f>
        <v>0</v>
      </c>
      <c r="BC57" s="98">
        <f>SUMIF('Balance Sheet'!$I$8:$I$168,$C57,'Balance Sheet'!BV$8:BV$168)</f>
        <v>0</v>
      </c>
      <c r="BD57" s="98">
        <f>SUMIF('Balance Sheet'!$I$8:$I$168,$C57,'Balance Sheet'!BW$8:BW$168)</f>
        <v>0</v>
      </c>
      <c r="BE57" s="98">
        <f>SUMIF('Balance Sheet'!$I$8:$I$168,$C57,'Balance Sheet'!BX$8:BX$168)</f>
        <v>0</v>
      </c>
      <c r="BF57" s="98">
        <f>SUMIF('Balance Sheet'!$I$8:$I$168,$C57,'Balance Sheet'!BY$8:BY$168)</f>
        <v>0</v>
      </c>
      <c r="BG57" s="98">
        <f>SUMIF('Balance Sheet'!$I$8:$I$168,$C57,'Balance Sheet'!BZ$8:BZ$168)</f>
        <v>0</v>
      </c>
      <c r="BH57" s="98">
        <f>SUMIF('Balance Sheet'!$I$8:$I$168,$C57,'Balance Sheet'!CA$8:CA$168)</f>
        <v>0</v>
      </c>
      <c r="BI57" s="98">
        <f>SUMIF('Balance Sheet'!$I$8:$I$168,$C57,'Balance Sheet'!CB$8:CB$168)</f>
        <v>0</v>
      </c>
      <c r="BJ57" s="98">
        <f>SUMIF('Balance Sheet'!$I$8:$I$168,$C57,'Balance Sheet'!CC$8:CC$168)</f>
        <v>0</v>
      </c>
      <c r="BK57" s="98">
        <f>SUMIF('Balance Sheet'!$I$8:$I$168,$C57,'Balance Sheet'!CD$8:CD$168)</f>
        <v>0</v>
      </c>
      <c r="BL57" s="98">
        <f>SUMIF('Balance Sheet'!$I$8:$I$168,$C57,'Balance Sheet'!CE$8:CE$168)</f>
        <v>0</v>
      </c>
      <c r="BM57" s="98">
        <f>SUMIF('Balance Sheet'!$I$8:$I$168,$C57,'Balance Sheet'!CF$8:CF$168)</f>
        <v>0</v>
      </c>
      <c r="BN57" s="98">
        <f>SUMIF('Balance Sheet'!$I$8:$I$168,$C57,'Balance Sheet'!CG$8:CG$168)</f>
        <v>0</v>
      </c>
      <c r="BO57" s="98">
        <f>SUMIF('Balance Sheet'!$I$8:$I$168,$C57,'Balance Sheet'!CH$8:CH$168)</f>
        <v>0</v>
      </c>
      <c r="BP57" s="98">
        <f>SUMIF('Balance Sheet'!$I$8:$I$168,$C57,'Balance Sheet'!CI$8:CI$168)</f>
        <v>0</v>
      </c>
      <c r="BQ57" s="98">
        <f>SUMIF('Balance Sheet'!$I$8:$I$168,$C57,'Balance Sheet'!CJ$8:CJ$168)</f>
        <v>0</v>
      </c>
      <c r="BR57" s="98">
        <f>SUMIF('Balance Sheet'!$I$8:$I$168,$C57,'Balance Sheet'!CK$8:CK$168)</f>
        <v>0</v>
      </c>
      <c r="BS57" s="98">
        <f>SUMIF('Balance Sheet'!$I$8:$I$168,$C57,'Balance Sheet'!CL$8:CL$168)</f>
        <v>0</v>
      </c>
      <c r="BT57" s="98">
        <f>SUMIF('Balance Sheet'!$I$8:$I$168,$C57,'Balance Sheet'!CM$8:CM$168)</f>
        <v>0</v>
      </c>
      <c r="BU57" s="98">
        <f>SUMIF('Balance Sheet'!$I$8:$I$168,$C57,'Balance Sheet'!CN$8:CN$168)</f>
        <v>0</v>
      </c>
      <c r="BV57" s="98">
        <f>SUMIF('Balance Sheet'!$I$8:$I$168,$C57,'Balance Sheet'!CO$8:CO$168)</f>
        <v>0</v>
      </c>
      <c r="BW57" s="98">
        <f>SUMIF('Balance Sheet'!$I$8:$I$168,$C57,'Balance Sheet'!CP$8:CP$168)</f>
        <v>0</v>
      </c>
      <c r="BX57" s="98">
        <f>SUMIF('Balance Sheet'!$I$8:$I$168,$C57,'Balance Sheet'!CQ$8:CQ$168)</f>
        <v>0</v>
      </c>
      <c r="BY57" s="98">
        <f>SUMIF('Balance Sheet'!$I$8:$I$168,$C57,'Balance Sheet'!CR$8:CR$168)</f>
        <v>0</v>
      </c>
      <c r="BZ57" s="98">
        <f>SUMIF('Balance Sheet'!$I$8:$I$168,$C57,'Balance Sheet'!CS$8:CS$168)</f>
        <v>0</v>
      </c>
      <c r="CA57" s="98">
        <f>SUMIF('Balance Sheet'!$I$8:$I$168,$C57,'Balance Sheet'!CT$8:CT$168)</f>
        <v>0</v>
      </c>
      <c r="CB57" s="98">
        <f>SUMIF('Balance Sheet'!$I$8:$I$168,$C57,'Balance Sheet'!CU$8:CU$168)</f>
        <v>0</v>
      </c>
      <c r="CC57" s="98">
        <f>SUMIF('Balance Sheet'!$I$8:$I$168,$C57,'Balance Sheet'!CV$8:CV$168)</f>
        <v>0</v>
      </c>
      <c r="CD57" s="98">
        <f>SUMIF('Balance Sheet'!$I$8:$I$168,$C57,'Balance Sheet'!CW$8:CW$168)</f>
        <v>0</v>
      </c>
      <c r="CE57" s="98">
        <f>SUMIF('Balance Sheet'!$I$8:$I$168,$C57,'Balance Sheet'!CX$8:CX$168)</f>
        <v>0</v>
      </c>
      <c r="CF57" s="98">
        <f>SUMIF('Balance Sheet'!$I$8:$I$168,$C57,'Balance Sheet'!CY$8:CY$168)</f>
        <v>0</v>
      </c>
      <c r="CG57" s="98">
        <f>SUMIF('Balance Sheet'!$I$8:$I$168,$C57,'Balance Sheet'!CZ$8:CZ$168)</f>
        <v>0</v>
      </c>
      <c r="CH57" s="98">
        <f>SUMIF('Balance Sheet'!$I$8:$I$168,$C57,'Balance Sheet'!DA$8:DA$168)</f>
        <v>0</v>
      </c>
      <c r="CI57" s="98">
        <f>SUMIF('Balance Sheet'!$I$8:$I$168,$C57,'Balance Sheet'!DB$8:DB$168)</f>
        <v>0</v>
      </c>
      <c r="CJ57" s="98">
        <f>SUMIF('Balance Sheet'!$I$8:$I$168,$C57,'Balance Sheet'!DC$8:DC$168)</f>
        <v>0</v>
      </c>
      <c r="CK57" s="98">
        <f>SUMIF('Balance Sheet'!$I$8:$I$168,$C57,'Balance Sheet'!DD$8:DD$168)</f>
        <v>0</v>
      </c>
      <c r="CL57" s="98">
        <f>SUMIF('Balance Sheet'!$I$8:$I$168,$C57,'Balance Sheet'!DE$8:DE$168)</f>
        <v>0</v>
      </c>
      <c r="CM57" s="98">
        <f>SUMIF('Balance Sheet'!$I$8:$I$168,$C57,'Balance Sheet'!DF$8:DF$168)</f>
        <v>0</v>
      </c>
      <c r="CN57" s="98">
        <f>SUMIF('Balance Sheet'!$I$8:$I$168,$C57,'Balance Sheet'!DG$8:DG$168)</f>
        <v>0</v>
      </c>
      <c r="CO57" s="98">
        <f>SUMIF('Balance Sheet'!$I$8:$I$168,$C57,'Balance Sheet'!DH$8:DH$168)</f>
        <v>0</v>
      </c>
      <c r="CP57" s="98">
        <f>SUMIF('Balance Sheet'!$I$8:$I$168,$C57,'Balance Sheet'!DI$8:DI$168)</f>
        <v>0</v>
      </c>
      <c r="CQ57" s="98">
        <f>SUMIF('Balance Sheet'!$I$8:$I$168,$C57,'Balance Sheet'!DJ$8:DJ$168)</f>
        <v>0</v>
      </c>
      <c r="CR57" s="98">
        <f>SUMIF('Balance Sheet'!$I$8:$I$168,$C57,'Balance Sheet'!DK$8:DK$168)</f>
        <v>0</v>
      </c>
      <c r="CS57" s="98">
        <f>SUMIF('Balance Sheet'!$I$8:$I$168,$C57,'Balance Sheet'!DL$8:DL$168)</f>
        <v>0</v>
      </c>
      <c r="CT57" s="98">
        <f>SUMIF('Balance Sheet'!$I$8:$I$168,$C57,'Balance Sheet'!DM$8:DM$168)</f>
        <v>0</v>
      </c>
      <c r="CU57" s="98">
        <f>SUMIF('Balance Sheet'!$I$8:$I$168,$C57,'Balance Sheet'!DN$8:DN$168)</f>
        <v>0</v>
      </c>
      <c r="CV57" s="98">
        <f>SUMIF('Balance Sheet'!$I$8:$I$168,$C57,'Balance Sheet'!DO$8:DO$168)</f>
        <v>0</v>
      </c>
      <c r="CW57" s="98">
        <f>SUMIF('Balance Sheet'!$I$8:$I$168,$C57,'Balance Sheet'!DP$8:DP$168)</f>
        <v>0</v>
      </c>
      <c r="CX57" s="98">
        <f>SUMIF('Balance Sheet'!$I$8:$I$168,$C57,'Balance Sheet'!DQ$8:DQ$168)</f>
        <v>0</v>
      </c>
      <c r="CY57" s="98">
        <f>SUMIF('Balance Sheet'!$I$8:$I$168,$C57,'Balance Sheet'!DR$8:DR$168)</f>
        <v>0</v>
      </c>
      <c r="CZ57" s="98">
        <f>SUMIF('Balance Sheet'!$I$8:$I$168,$C57,'Balance Sheet'!DS$8:DS$168)</f>
        <v>0</v>
      </c>
      <c r="DA57" s="98">
        <f>SUMIF('Balance Sheet'!$I$8:$I$168,$C57,'Balance Sheet'!DT$8:DT$168)</f>
        <v>0</v>
      </c>
      <c r="DB57" s="98">
        <f>SUMIF('Balance Sheet'!$I$8:$I$168,$C57,'Balance Sheet'!DU$8:DU$168)</f>
        <v>0</v>
      </c>
      <c r="DC57" s="98">
        <f>SUMIF('Balance Sheet'!$I$8:$I$168,$C57,'Balance Sheet'!DV$8:DV$168)</f>
        <v>0</v>
      </c>
      <c r="DD57" s="98">
        <f>SUMIF('Balance Sheet'!$I$8:$I$168,$C57,'Balance Sheet'!DW$8:DW$168)</f>
        <v>0</v>
      </c>
      <c r="DE57" s="98">
        <f>SUMIF('Balance Sheet'!$I$8:$I$168,$C57,'Balance Sheet'!DX$8:DX$168)</f>
        <v>0</v>
      </c>
      <c r="DF57" s="98">
        <f>SUMIF('Balance Sheet'!$I$8:$I$168,$C57,'Balance Sheet'!DY$8:DY$168)</f>
        <v>0</v>
      </c>
      <c r="DG57" s="98">
        <f>SUMIF('Balance Sheet'!$I$8:$I$168,$C57,'Balance Sheet'!DZ$8:DZ$168)</f>
        <v>0</v>
      </c>
      <c r="DH57" s="98">
        <f>SUMIF('Balance Sheet'!$I$8:$I$168,$C57,'Balance Sheet'!EA$8:EA$168)</f>
        <v>0</v>
      </c>
      <c r="DI57" s="98">
        <f>SUMIF('Balance Sheet'!$I$8:$I$168,$C57,'Balance Sheet'!EB$8:EB$168)</f>
        <v>0</v>
      </c>
      <c r="DJ57" s="98">
        <f>SUMIF('Balance Sheet'!$I$8:$I$168,$C57,'Balance Sheet'!EC$8:EC$168)</f>
        <v>0</v>
      </c>
      <c r="DK57" s="98">
        <f>SUMIF('Balance Sheet'!$I$8:$I$168,$C57,'Balance Sheet'!ED$8:ED$168)</f>
        <v>0</v>
      </c>
      <c r="DL57" s="98">
        <f>SUMIF('Balance Sheet'!$I$8:$I$168,$C57,'Balance Sheet'!EE$8:EE$168)</f>
        <v>0</v>
      </c>
      <c r="DM57" s="98">
        <f>SUMIF('Balance Sheet'!$I$8:$I$168,$C57,'Balance Sheet'!EF$8:EF$168)</f>
        <v>0</v>
      </c>
      <c r="DN57" s="98">
        <f>SUMIF('Balance Sheet'!$I$8:$I$168,$C57,'Balance Sheet'!EG$8:EG$168)</f>
        <v>0</v>
      </c>
    </row>
    <row r="58" spans="3:118" x14ac:dyDescent="0.2">
      <c r="C58" s="73" t="s">
        <v>639</v>
      </c>
      <c r="D58" s="98">
        <f>SUMIF('Balance Sheet'!$I$8:$I$168,$C58,'Balance Sheet'!$T$8:$T$168)</f>
        <v>505</v>
      </c>
      <c r="F58" s="98">
        <f>SUMIF('Balance Sheet'!$I$8:$I$168,$C58,'Balance Sheet'!Y$8:Y$168)</f>
        <v>0</v>
      </c>
      <c r="G58" s="98">
        <f>SUMIF('Balance Sheet'!$I$8:$I$168,$C58,'Balance Sheet'!Z$8:Z$168)</f>
        <v>0</v>
      </c>
      <c r="H58" s="98">
        <f>SUMIF('Balance Sheet'!$I$8:$I$168,$C58,'Balance Sheet'!AA$8:AA$168)</f>
        <v>0</v>
      </c>
      <c r="I58" s="98">
        <f>SUMIF('Balance Sheet'!$I$8:$I$168,$C58,'Balance Sheet'!AB$8:AB$168)</f>
        <v>0</v>
      </c>
      <c r="J58" s="98">
        <f>SUMIF('Balance Sheet'!$I$8:$I$168,$C58,'Balance Sheet'!AC$8:AC$168)</f>
        <v>0</v>
      </c>
      <c r="K58" s="98">
        <f>SUMIF('Balance Sheet'!$I$8:$I$168,$C58,'Balance Sheet'!AD$8:AD$168)</f>
        <v>0</v>
      </c>
      <c r="L58" s="98">
        <f>SUMIF('Balance Sheet'!$I$8:$I$168,$C58,'Balance Sheet'!AE$8:AE$168)</f>
        <v>0</v>
      </c>
      <c r="M58" s="98">
        <f>SUMIF('Balance Sheet'!$I$8:$I$168,$C58,'Balance Sheet'!AF$8:AF$168)</f>
        <v>0</v>
      </c>
      <c r="N58" s="98">
        <f>SUMIF('Balance Sheet'!$I$8:$I$168,$C58,'Balance Sheet'!AG$8:AG$168)</f>
        <v>0</v>
      </c>
      <c r="O58" s="98">
        <f>SUMIF('Balance Sheet'!$I$8:$I$168,$C58,'Balance Sheet'!AH$8:AH$168)</f>
        <v>0</v>
      </c>
      <c r="P58" s="98">
        <f>SUMIF('Balance Sheet'!$I$8:$I$168,$C58,'Balance Sheet'!AI$8:AI$168)</f>
        <v>0</v>
      </c>
      <c r="Q58" s="98">
        <f>SUMIF('Balance Sheet'!$I$8:$I$168,$C58,'Balance Sheet'!AJ$8:AJ$168)</f>
        <v>0</v>
      </c>
      <c r="R58" s="98">
        <f>SUMIF('Balance Sheet'!$I$8:$I$168,$C58,'Balance Sheet'!AK$8:AK$168)</f>
        <v>0</v>
      </c>
      <c r="S58" s="98">
        <f>SUMIF('Balance Sheet'!$I$8:$I$168,$C58,'Balance Sheet'!AL$8:AL$168)</f>
        <v>0</v>
      </c>
      <c r="T58" s="98">
        <f>SUMIF('Balance Sheet'!$I$8:$I$168,$C58,'Balance Sheet'!AM$8:AM$168)</f>
        <v>0</v>
      </c>
      <c r="U58" s="98">
        <f>SUMIF('Balance Sheet'!$I$8:$I$168,$C58,'Balance Sheet'!AN$8:AN$168)</f>
        <v>0</v>
      </c>
      <c r="V58" s="98">
        <f>SUMIF('Balance Sheet'!$I$8:$I$168,$C58,'Balance Sheet'!AO$8:AO$168)</f>
        <v>0</v>
      </c>
      <c r="W58" s="98">
        <f>SUMIF('Balance Sheet'!$I$8:$I$168,$C58,'Balance Sheet'!AP$8:AP$168)</f>
        <v>0</v>
      </c>
      <c r="X58" s="98">
        <f>SUMIF('Balance Sheet'!$I$8:$I$168,$C58,'Balance Sheet'!AQ$8:AQ$168)</f>
        <v>0</v>
      </c>
      <c r="Y58" s="98">
        <f>SUMIF('Balance Sheet'!$I$8:$I$168,$C58,'Balance Sheet'!AR$8:AR$168)</f>
        <v>0</v>
      </c>
      <c r="Z58" s="98">
        <f>SUMIF('Balance Sheet'!$I$8:$I$168,$C58,'Balance Sheet'!AS$8:AS$168)</f>
        <v>0</v>
      </c>
      <c r="AA58" s="98">
        <f>SUMIF('Balance Sheet'!$I$8:$I$168,$C58,'Balance Sheet'!AT$8:AT$168)</f>
        <v>0</v>
      </c>
      <c r="AB58" s="98">
        <f>SUMIF('Balance Sheet'!$I$8:$I$168,$C58,'Balance Sheet'!AU$8:AU$168)</f>
        <v>0</v>
      </c>
      <c r="AC58" s="98">
        <f>SUMIF('Balance Sheet'!$I$8:$I$168,$C58,'Balance Sheet'!AV$8:AV$168)</f>
        <v>0</v>
      </c>
      <c r="AD58" s="98">
        <f>SUMIF('Balance Sheet'!$I$8:$I$168,$C58,'Balance Sheet'!AW$8:AW$168)</f>
        <v>0</v>
      </c>
      <c r="AE58" s="98">
        <f>SUMIF('Balance Sheet'!$I$8:$I$168,$C58,'Balance Sheet'!AX$8:AX$168)</f>
        <v>0</v>
      </c>
      <c r="AF58" s="98">
        <f>SUMIF('Balance Sheet'!$I$8:$I$168,$C58,'Balance Sheet'!AY$8:AY$168)</f>
        <v>0</v>
      </c>
      <c r="AG58" s="98">
        <f>SUMIF('Balance Sheet'!$I$8:$I$168,$C58,'Balance Sheet'!AZ$8:AZ$168)</f>
        <v>0</v>
      </c>
      <c r="AH58" s="98">
        <f>SUMIF('Balance Sheet'!$I$8:$I$168,$C58,'Balance Sheet'!BA$8:BA$168)</f>
        <v>0</v>
      </c>
      <c r="AI58" s="98">
        <f>SUMIF('Balance Sheet'!$I$8:$I$168,$C58,'Balance Sheet'!BB$8:BB$168)</f>
        <v>0</v>
      </c>
      <c r="AJ58" s="98">
        <f>SUMIF('Balance Sheet'!$I$8:$I$168,$C58,'Balance Sheet'!BC$8:BC$168)</f>
        <v>505</v>
      </c>
      <c r="AK58" s="98">
        <f>SUMIF('Balance Sheet'!$I$8:$I$168,$C58,'Balance Sheet'!BD$8:BD$168)</f>
        <v>0</v>
      </c>
      <c r="AL58" s="98">
        <f>SUMIF('Balance Sheet'!$I$8:$I$168,$C58,'Balance Sheet'!BE$8:BE$168)</f>
        <v>0</v>
      </c>
      <c r="AM58" s="98">
        <f>SUMIF('Balance Sheet'!$I$8:$I$168,$C58,'Balance Sheet'!BF$8:BF$168)</f>
        <v>0</v>
      </c>
      <c r="AN58" s="98">
        <f>SUMIF('Balance Sheet'!$I$8:$I$168,$C58,'Balance Sheet'!BG$8:BG$168)</f>
        <v>0</v>
      </c>
      <c r="AO58" s="98">
        <f>SUMIF('Balance Sheet'!$I$8:$I$168,$C58,'Balance Sheet'!BH$8:BH$168)</f>
        <v>0</v>
      </c>
      <c r="AP58" s="98">
        <f>SUMIF('Balance Sheet'!$I$8:$I$168,$C58,'Balance Sheet'!BI$8:BI$168)</f>
        <v>0</v>
      </c>
      <c r="AQ58" s="98">
        <f>SUMIF('Balance Sheet'!$I$8:$I$168,$C58,'Balance Sheet'!BJ$8:BJ$168)</f>
        <v>0</v>
      </c>
      <c r="AR58" s="98">
        <f>SUMIF('Balance Sheet'!$I$8:$I$168,$C58,'Balance Sheet'!BK$8:BK$168)</f>
        <v>0</v>
      </c>
      <c r="AS58" s="98">
        <f>SUMIF('Balance Sheet'!$I$8:$I$168,$C58,'Balance Sheet'!BL$8:BL$168)</f>
        <v>0</v>
      </c>
      <c r="AT58" s="98">
        <f>SUMIF('Balance Sheet'!$I$8:$I$168,$C58,'Balance Sheet'!BM$8:BM$168)</f>
        <v>0</v>
      </c>
      <c r="AU58" s="98">
        <f>SUMIF('Balance Sheet'!$I$8:$I$168,$C58,'Balance Sheet'!BN$8:BN$168)</f>
        <v>0</v>
      </c>
      <c r="AV58" s="98">
        <f>SUMIF('Balance Sheet'!$I$8:$I$168,$C58,'Balance Sheet'!BO$8:BO$168)</f>
        <v>0</v>
      </c>
      <c r="AW58" s="98">
        <f>SUMIF('Balance Sheet'!$I$8:$I$168,$C58,'Balance Sheet'!BP$8:BP$168)</f>
        <v>0</v>
      </c>
      <c r="AX58" s="98">
        <f>SUMIF('Balance Sheet'!$I$8:$I$168,$C58,'Balance Sheet'!BQ$8:BQ$168)</f>
        <v>0</v>
      </c>
      <c r="AY58" s="98">
        <f>SUMIF('Balance Sheet'!$I$8:$I$168,$C58,'Balance Sheet'!BR$8:BR$168)</f>
        <v>0</v>
      </c>
      <c r="AZ58" s="98">
        <f>SUMIF('Balance Sheet'!$I$8:$I$168,$C58,'Balance Sheet'!BS$8:BS$168)</f>
        <v>0</v>
      </c>
      <c r="BA58" s="98">
        <f>SUMIF('Balance Sheet'!$I$8:$I$168,$C58,'Balance Sheet'!BT$8:BT$168)</f>
        <v>0</v>
      </c>
      <c r="BB58" s="98">
        <f>SUMIF('Balance Sheet'!$I$8:$I$168,$C58,'Balance Sheet'!BU$8:BU$168)</f>
        <v>0</v>
      </c>
      <c r="BC58" s="98">
        <f>SUMIF('Balance Sheet'!$I$8:$I$168,$C58,'Balance Sheet'!BV$8:BV$168)</f>
        <v>0</v>
      </c>
      <c r="BD58" s="98">
        <f>SUMIF('Balance Sheet'!$I$8:$I$168,$C58,'Balance Sheet'!BW$8:BW$168)</f>
        <v>0</v>
      </c>
      <c r="BE58" s="98">
        <f>SUMIF('Balance Sheet'!$I$8:$I$168,$C58,'Balance Sheet'!BX$8:BX$168)</f>
        <v>0</v>
      </c>
      <c r="BF58" s="98">
        <f>SUMIF('Balance Sheet'!$I$8:$I$168,$C58,'Balance Sheet'!BY$8:BY$168)</f>
        <v>0</v>
      </c>
      <c r="BG58" s="98">
        <f>SUMIF('Balance Sheet'!$I$8:$I$168,$C58,'Balance Sheet'!BZ$8:BZ$168)</f>
        <v>0</v>
      </c>
      <c r="BH58" s="98">
        <f>SUMIF('Balance Sheet'!$I$8:$I$168,$C58,'Balance Sheet'!CA$8:CA$168)</f>
        <v>0</v>
      </c>
      <c r="BI58" s="98">
        <f>SUMIF('Balance Sheet'!$I$8:$I$168,$C58,'Balance Sheet'!CB$8:CB$168)</f>
        <v>0</v>
      </c>
      <c r="BJ58" s="98">
        <f>SUMIF('Balance Sheet'!$I$8:$I$168,$C58,'Balance Sheet'!CC$8:CC$168)</f>
        <v>0</v>
      </c>
      <c r="BK58" s="98">
        <f>SUMIF('Balance Sheet'!$I$8:$I$168,$C58,'Balance Sheet'!CD$8:CD$168)</f>
        <v>0</v>
      </c>
      <c r="BL58" s="98">
        <f>SUMIF('Balance Sheet'!$I$8:$I$168,$C58,'Balance Sheet'!CE$8:CE$168)</f>
        <v>0</v>
      </c>
      <c r="BM58" s="98">
        <f>SUMIF('Balance Sheet'!$I$8:$I$168,$C58,'Balance Sheet'!CF$8:CF$168)</f>
        <v>0</v>
      </c>
      <c r="BN58" s="98">
        <f>SUMIF('Balance Sheet'!$I$8:$I$168,$C58,'Balance Sheet'!CG$8:CG$168)</f>
        <v>0</v>
      </c>
      <c r="BO58" s="98">
        <f>SUMIF('Balance Sheet'!$I$8:$I$168,$C58,'Balance Sheet'!CH$8:CH$168)</f>
        <v>0</v>
      </c>
      <c r="BP58" s="98">
        <f>SUMIF('Balance Sheet'!$I$8:$I$168,$C58,'Balance Sheet'!CI$8:CI$168)</f>
        <v>0</v>
      </c>
      <c r="BQ58" s="98">
        <f>SUMIF('Balance Sheet'!$I$8:$I$168,$C58,'Balance Sheet'!CJ$8:CJ$168)</f>
        <v>0</v>
      </c>
      <c r="BR58" s="98">
        <f>SUMIF('Balance Sheet'!$I$8:$I$168,$C58,'Balance Sheet'!CK$8:CK$168)</f>
        <v>0</v>
      </c>
      <c r="BS58" s="98">
        <f>SUMIF('Balance Sheet'!$I$8:$I$168,$C58,'Balance Sheet'!CL$8:CL$168)</f>
        <v>0</v>
      </c>
      <c r="BT58" s="98">
        <f>SUMIF('Balance Sheet'!$I$8:$I$168,$C58,'Balance Sheet'!CM$8:CM$168)</f>
        <v>0</v>
      </c>
      <c r="BU58" s="98">
        <f>SUMIF('Balance Sheet'!$I$8:$I$168,$C58,'Balance Sheet'!CN$8:CN$168)</f>
        <v>0</v>
      </c>
      <c r="BV58" s="98">
        <f>SUMIF('Balance Sheet'!$I$8:$I$168,$C58,'Balance Sheet'!CO$8:CO$168)</f>
        <v>0</v>
      </c>
      <c r="BW58" s="98">
        <f>SUMIF('Balance Sheet'!$I$8:$I$168,$C58,'Balance Sheet'!CP$8:CP$168)</f>
        <v>0</v>
      </c>
      <c r="BX58" s="98">
        <f>SUMIF('Balance Sheet'!$I$8:$I$168,$C58,'Balance Sheet'!CQ$8:CQ$168)</f>
        <v>0</v>
      </c>
      <c r="BY58" s="98">
        <f>SUMIF('Balance Sheet'!$I$8:$I$168,$C58,'Balance Sheet'!CR$8:CR$168)</f>
        <v>0</v>
      </c>
      <c r="BZ58" s="98">
        <f>SUMIF('Balance Sheet'!$I$8:$I$168,$C58,'Balance Sheet'!CS$8:CS$168)</f>
        <v>0</v>
      </c>
      <c r="CA58" s="98">
        <f>SUMIF('Balance Sheet'!$I$8:$I$168,$C58,'Balance Sheet'!CT$8:CT$168)</f>
        <v>0</v>
      </c>
      <c r="CB58" s="98">
        <f>SUMIF('Balance Sheet'!$I$8:$I$168,$C58,'Balance Sheet'!CU$8:CU$168)</f>
        <v>0</v>
      </c>
      <c r="CC58" s="98">
        <f>SUMIF('Balance Sheet'!$I$8:$I$168,$C58,'Balance Sheet'!CV$8:CV$168)</f>
        <v>0</v>
      </c>
      <c r="CD58" s="98">
        <f>SUMIF('Balance Sheet'!$I$8:$I$168,$C58,'Balance Sheet'!CW$8:CW$168)</f>
        <v>0</v>
      </c>
      <c r="CE58" s="98">
        <f>SUMIF('Balance Sheet'!$I$8:$I$168,$C58,'Balance Sheet'!CX$8:CX$168)</f>
        <v>0</v>
      </c>
      <c r="CF58" s="98">
        <f>SUMIF('Balance Sheet'!$I$8:$I$168,$C58,'Balance Sheet'!CY$8:CY$168)</f>
        <v>0</v>
      </c>
      <c r="CG58" s="98">
        <f>SUMIF('Balance Sheet'!$I$8:$I$168,$C58,'Balance Sheet'!CZ$8:CZ$168)</f>
        <v>0</v>
      </c>
      <c r="CH58" s="98">
        <f>SUMIF('Balance Sheet'!$I$8:$I$168,$C58,'Balance Sheet'!DA$8:DA$168)</f>
        <v>0</v>
      </c>
      <c r="CI58" s="98">
        <f>SUMIF('Balance Sheet'!$I$8:$I$168,$C58,'Balance Sheet'!DB$8:DB$168)</f>
        <v>0</v>
      </c>
      <c r="CJ58" s="98">
        <f>SUMIF('Balance Sheet'!$I$8:$I$168,$C58,'Balance Sheet'!DC$8:DC$168)</f>
        <v>0</v>
      </c>
      <c r="CK58" s="98">
        <f>SUMIF('Balance Sheet'!$I$8:$I$168,$C58,'Balance Sheet'!DD$8:DD$168)</f>
        <v>0</v>
      </c>
      <c r="CL58" s="98">
        <f>SUMIF('Balance Sheet'!$I$8:$I$168,$C58,'Balance Sheet'!DE$8:DE$168)</f>
        <v>0</v>
      </c>
      <c r="CM58" s="98">
        <f>SUMIF('Balance Sheet'!$I$8:$I$168,$C58,'Balance Sheet'!DF$8:DF$168)</f>
        <v>0</v>
      </c>
      <c r="CN58" s="98">
        <f>SUMIF('Balance Sheet'!$I$8:$I$168,$C58,'Balance Sheet'!DG$8:DG$168)</f>
        <v>0</v>
      </c>
      <c r="CO58" s="98">
        <f>SUMIF('Balance Sheet'!$I$8:$I$168,$C58,'Balance Sheet'!DH$8:DH$168)</f>
        <v>0</v>
      </c>
      <c r="CP58" s="98">
        <f>SUMIF('Balance Sheet'!$I$8:$I$168,$C58,'Balance Sheet'!DI$8:DI$168)</f>
        <v>0</v>
      </c>
      <c r="CQ58" s="98">
        <f>SUMIF('Balance Sheet'!$I$8:$I$168,$C58,'Balance Sheet'!DJ$8:DJ$168)</f>
        <v>0</v>
      </c>
      <c r="CR58" s="98">
        <f>SUMIF('Balance Sheet'!$I$8:$I$168,$C58,'Balance Sheet'!DK$8:DK$168)</f>
        <v>0</v>
      </c>
      <c r="CS58" s="98">
        <f>SUMIF('Balance Sheet'!$I$8:$I$168,$C58,'Balance Sheet'!DL$8:DL$168)</f>
        <v>0</v>
      </c>
      <c r="CT58" s="98">
        <f>SUMIF('Balance Sheet'!$I$8:$I$168,$C58,'Balance Sheet'!DM$8:DM$168)</f>
        <v>0</v>
      </c>
      <c r="CU58" s="98">
        <f>SUMIF('Balance Sheet'!$I$8:$I$168,$C58,'Balance Sheet'!DN$8:DN$168)</f>
        <v>0</v>
      </c>
      <c r="CV58" s="98">
        <f>SUMIF('Balance Sheet'!$I$8:$I$168,$C58,'Balance Sheet'!DO$8:DO$168)</f>
        <v>0</v>
      </c>
      <c r="CW58" s="98">
        <f>SUMIF('Balance Sheet'!$I$8:$I$168,$C58,'Balance Sheet'!DP$8:DP$168)</f>
        <v>0</v>
      </c>
      <c r="CX58" s="98">
        <f>SUMIF('Balance Sheet'!$I$8:$I$168,$C58,'Balance Sheet'!DQ$8:DQ$168)</f>
        <v>0</v>
      </c>
      <c r="CY58" s="98">
        <f>SUMIF('Balance Sheet'!$I$8:$I$168,$C58,'Balance Sheet'!DR$8:DR$168)</f>
        <v>0</v>
      </c>
      <c r="CZ58" s="98">
        <f>SUMIF('Balance Sheet'!$I$8:$I$168,$C58,'Balance Sheet'!DS$8:DS$168)</f>
        <v>0</v>
      </c>
      <c r="DA58" s="98">
        <f>SUMIF('Balance Sheet'!$I$8:$I$168,$C58,'Balance Sheet'!DT$8:DT$168)</f>
        <v>0</v>
      </c>
      <c r="DB58" s="98">
        <f>SUMIF('Balance Sheet'!$I$8:$I$168,$C58,'Balance Sheet'!DU$8:DU$168)</f>
        <v>0</v>
      </c>
      <c r="DC58" s="98">
        <f>SUMIF('Balance Sheet'!$I$8:$I$168,$C58,'Balance Sheet'!DV$8:DV$168)</f>
        <v>0</v>
      </c>
      <c r="DD58" s="98">
        <f>SUMIF('Balance Sheet'!$I$8:$I$168,$C58,'Balance Sheet'!DW$8:DW$168)</f>
        <v>0</v>
      </c>
      <c r="DE58" s="98">
        <f>SUMIF('Balance Sheet'!$I$8:$I$168,$C58,'Balance Sheet'!DX$8:DX$168)</f>
        <v>0</v>
      </c>
      <c r="DF58" s="98">
        <f>SUMIF('Balance Sheet'!$I$8:$I$168,$C58,'Balance Sheet'!DY$8:DY$168)</f>
        <v>0</v>
      </c>
      <c r="DG58" s="98">
        <f>SUMIF('Balance Sheet'!$I$8:$I$168,$C58,'Balance Sheet'!DZ$8:DZ$168)</f>
        <v>0</v>
      </c>
      <c r="DH58" s="98">
        <f>SUMIF('Balance Sheet'!$I$8:$I$168,$C58,'Balance Sheet'!EA$8:EA$168)</f>
        <v>0</v>
      </c>
      <c r="DI58" s="98">
        <f>SUMIF('Balance Sheet'!$I$8:$I$168,$C58,'Balance Sheet'!EB$8:EB$168)</f>
        <v>0</v>
      </c>
      <c r="DJ58" s="98">
        <f>SUMIF('Balance Sheet'!$I$8:$I$168,$C58,'Balance Sheet'!EC$8:EC$168)</f>
        <v>0</v>
      </c>
      <c r="DK58" s="98">
        <f>SUMIF('Balance Sheet'!$I$8:$I$168,$C58,'Balance Sheet'!ED$8:ED$168)</f>
        <v>0</v>
      </c>
      <c r="DL58" s="98">
        <f>SUMIF('Balance Sheet'!$I$8:$I$168,$C58,'Balance Sheet'!EE$8:EE$168)</f>
        <v>0</v>
      </c>
      <c r="DM58" s="98">
        <f>SUMIF('Balance Sheet'!$I$8:$I$168,$C58,'Balance Sheet'!EF$8:EF$168)</f>
        <v>0</v>
      </c>
      <c r="DN58" s="98">
        <f>SUMIF('Balance Sheet'!$I$8:$I$168,$C58,'Balance Sheet'!EG$8:EG$168)</f>
        <v>0</v>
      </c>
    </row>
    <row r="59" spans="3:118" ht="6.75" customHeight="1" x14ac:dyDescent="0.2">
      <c r="C59" s="73"/>
      <c r="D59" s="263"/>
    </row>
    <row r="60" spans="3:118" x14ac:dyDescent="0.2">
      <c r="C60" s="220" t="s">
        <v>611</v>
      </c>
      <c r="D60" s="263">
        <f>SUM(D50:D59)</f>
        <v>2545.8060679999999</v>
      </c>
      <c r="E60" s="263"/>
      <c r="F60" s="263">
        <f t="shared" ref="F60:AA60" si="14">SUM(F50:F59)</f>
        <v>707.3</v>
      </c>
      <c r="G60" s="263">
        <f t="shared" si="14"/>
        <v>0</v>
      </c>
      <c r="H60" s="263">
        <f t="shared" si="14"/>
        <v>0</v>
      </c>
      <c r="I60" s="263">
        <f t="shared" si="14"/>
        <v>0</v>
      </c>
      <c r="J60" s="263">
        <f t="shared" si="14"/>
        <v>15.7</v>
      </c>
      <c r="K60" s="263">
        <f t="shared" si="14"/>
        <v>0</v>
      </c>
      <c r="L60" s="263">
        <f t="shared" si="14"/>
        <v>0</v>
      </c>
      <c r="M60" s="263">
        <f t="shared" si="14"/>
        <v>0</v>
      </c>
      <c r="N60" s="263">
        <f t="shared" si="14"/>
        <v>0</v>
      </c>
      <c r="O60" s="263">
        <f t="shared" si="14"/>
        <v>0</v>
      </c>
      <c r="P60" s="263">
        <f t="shared" si="14"/>
        <v>0</v>
      </c>
      <c r="Q60" s="263">
        <f t="shared" si="14"/>
        <v>0</v>
      </c>
      <c r="R60" s="263">
        <f t="shared" si="14"/>
        <v>15</v>
      </c>
      <c r="S60" s="263">
        <f t="shared" si="14"/>
        <v>0</v>
      </c>
      <c r="T60" s="263">
        <f t="shared" si="14"/>
        <v>0</v>
      </c>
      <c r="U60" s="263">
        <f t="shared" si="14"/>
        <v>0</v>
      </c>
      <c r="V60" s="263">
        <f t="shared" si="14"/>
        <v>1177.4130680000001</v>
      </c>
      <c r="W60" s="263">
        <f t="shared" si="14"/>
        <v>0</v>
      </c>
      <c r="X60" s="263">
        <f t="shared" si="14"/>
        <v>0</v>
      </c>
      <c r="Y60" s="263">
        <f t="shared" si="14"/>
        <v>0</v>
      </c>
      <c r="Z60" s="263">
        <f t="shared" si="14"/>
        <v>0</v>
      </c>
      <c r="AA60" s="263">
        <f t="shared" si="14"/>
        <v>0</v>
      </c>
    </row>
    <row r="62" spans="3:118" x14ac:dyDescent="0.2">
      <c r="C62" s="212" t="s">
        <v>599</v>
      </c>
    </row>
    <row r="63" spans="3:118" x14ac:dyDescent="0.2">
      <c r="C63" s="69" t="s">
        <v>135</v>
      </c>
      <c r="D63" s="98">
        <f>SUMIF('Off-Balance Sheet'!$J$8:$J$174,$C63,'Off-Balance Sheet'!$U$8:$U$174)</f>
        <v>310.14993900000002</v>
      </c>
      <c r="F63" s="254">
        <f ca="1">SUMIF('Off-Balance Sheet'!$J$8:$J$174,$C63,'Off-Balance Sheet'!AI$8:AI$174)</f>
        <v>0</v>
      </c>
      <c r="G63" s="254">
        <f>SUMIF('Off-Balance Sheet'!$J$8:$J$174,$C63,'Off-Balance Sheet'!AJ$8:AJ$174)</f>
        <v>0</v>
      </c>
      <c r="H63" s="254">
        <f>SUMIF('Off-Balance Sheet'!$J$8:$J$174,$C63,'Off-Balance Sheet'!AK$8:AK$174)</f>
        <v>0</v>
      </c>
      <c r="I63" s="254">
        <f>SUMIF('Off-Balance Sheet'!$J$8:$J$174,$C63,'Off-Balance Sheet'!AL$8:AL$174)</f>
        <v>310.14993900000002</v>
      </c>
      <c r="J63" s="254">
        <f>SUMIF('Off-Balance Sheet'!$J$8:$J$174,$C63,'Off-Balance Sheet'!AM$8:AM$174)</f>
        <v>0</v>
      </c>
      <c r="K63" s="254">
        <f>SUMIF('Off-Balance Sheet'!$J$8:$J$174,$C63,'Off-Balance Sheet'!AN$8:AN$174)</f>
        <v>0</v>
      </c>
      <c r="L63" s="254">
        <f>SUMIF('Off-Balance Sheet'!$J$8:$J$174,$C63,'Off-Balance Sheet'!AO$8:AO$174)</f>
        <v>0</v>
      </c>
      <c r="M63" s="254">
        <f>SUMIF('Off-Balance Sheet'!$J$8:$J$174,$C63,'Off-Balance Sheet'!AP$8:AP$174)</f>
        <v>0</v>
      </c>
      <c r="N63" s="254">
        <f>SUMIF('Off-Balance Sheet'!$J$8:$J$174,$C63,'Off-Balance Sheet'!AQ$8:AQ$174)</f>
        <v>0</v>
      </c>
      <c r="O63" s="254">
        <f>SUMIF('Off-Balance Sheet'!$J$8:$J$174,$C63,'Off-Balance Sheet'!AR$8:AR$174)</f>
        <v>0</v>
      </c>
      <c r="P63" s="254">
        <f>SUMIF('Off-Balance Sheet'!$J$8:$J$174,$C63,'Off-Balance Sheet'!AS$8:AS$174)</f>
        <v>0</v>
      </c>
      <c r="Q63" s="254">
        <f>SUMIF('Off-Balance Sheet'!$J$8:$J$174,$C63,'Off-Balance Sheet'!AT$8:AT$174)</f>
        <v>0</v>
      </c>
      <c r="R63" s="254">
        <f>SUMIF('Off-Balance Sheet'!$J$8:$J$174,$C63,'Off-Balance Sheet'!AU$8:AU$174)</f>
        <v>0</v>
      </c>
      <c r="S63" s="254">
        <f>SUMIF('Off-Balance Sheet'!$J$8:$J$174,$C63,'Off-Balance Sheet'!AV$8:AV$174)</f>
        <v>0</v>
      </c>
      <c r="T63" s="254">
        <f>SUMIF('Off-Balance Sheet'!$J$8:$J$174,$C63,'Off-Balance Sheet'!AW$8:AW$174)</f>
        <v>0</v>
      </c>
      <c r="U63" s="254">
        <f>SUMIF('Off-Balance Sheet'!$J$8:$J$174,$C63,'Off-Balance Sheet'!AX$8:AX$174)</f>
        <v>0</v>
      </c>
      <c r="V63" s="254">
        <f>SUMIF('Off-Balance Sheet'!$J$8:$J$174,$C63,'Off-Balance Sheet'!AY$8:AY$174)</f>
        <v>0</v>
      </c>
      <c r="W63" s="254">
        <f>SUMIF('Off-Balance Sheet'!$J$8:$J$174,$C63,'Off-Balance Sheet'!AZ$8:AZ$174)</f>
        <v>0</v>
      </c>
      <c r="X63" s="254">
        <f>SUMIF('Off-Balance Sheet'!$J$8:$J$174,$C63,'Off-Balance Sheet'!BA$8:BA$174)</f>
        <v>0</v>
      </c>
      <c r="Y63" s="254">
        <f>SUMIF('Off-Balance Sheet'!$J$8:$J$174,$C63,'Off-Balance Sheet'!BB$8:BB$174)</f>
        <v>0</v>
      </c>
      <c r="Z63" s="254">
        <f>SUMIF('Off-Balance Sheet'!$J$8:$J$174,$C63,'Off-Balance Sheet'!BC$8:BC$174)</f>
        <v>0</v>
      </c>
      <c r="AA63" s="254">
        <f>SUMIF('Off-Balance Sheet'!$J$8:$J$174,$C63,'Off-Balance Sheet'!BD$8:BD$174)</f>
        <v>0</v>
      </c>
      <c r="AB63" s="254">
        <f>SUMIF('Off-Balance Sheet'!$J$8:$J$174,$C63,'Off-Balance Sheet'!BE$8:BE$174)</f>
        <v>0</v>
      </c>
      <c r="AC63" s="254">
        <f>SUMIF('Off-Balance Sheet'!$J$8:$J$174,$C63,'Off-Balance Sheet'!BF$8:BF$174)</f>
        <v>0</v>
      </c>
      <c r="AD63" s="254">
        <f>SUMIF('Off-Balance Sheet'!$J$8:$J$174,$C63,'Off-Balance Sheet'!BG$8:BG$174)</f>
        <v>0</v>
      </c>
      <c r="AE63" s="254">
        <f>SUMIF('Off-Balance Sheet'!$J$8:$J$174,$C63,'Off-Balance Sheet'!BH$8:BH$174)</f>
        <v>0</v>
      </c>
      <c r="AF63" s="254">
        <f>SUMIF('Off-Balance Sheet'!$J$8:$J$174,$C63,'Off-Balance Sheet'!BI$8:BI$174)</f>
        <v>0</v>
      </c>
      <c r="AG63" s="254">
        <f>SUMIF('Off-Balance Sheet'!$J$8:$J$174,$C63,'Off-Balance Sheet'!BJ$8:BJ$174)</f>
        <v>0</v>
      </c>
      <c r="AH63" s="254">
        <f>SUMIF('Off-Balance Sheet'!$J$8:$J$174,$C63,'Off-Balance Sheet'!BK$8:BK$174)</f>
        <v>0</v>
      </c>
      <c r="AI63" s="254">
        <f>SUMIF('Off-Balance Sheet'!$J$8:$J$174,$C63,'Off-Balance Sheet'!BL$8:BL$174)</f>
        <v>0</v>
      </c>
      <c r="AJ63" s="254">
        <f>SUMIF('Off-Balance Sheet'!$J$8:$J$174,$C63,'Off-Balance Sheet'!BM$8:BM$174)</f>
        <v>0</v>
      </c>
      <c r="AK63" s="254">
        <f>SUMIF('Off-Balance Sheet'!$J$8:$J$174,$C63,'Off-Balance Sheet'!BN$8:BN$174)</f>
        <v>0</v>
      </c>
      <c r="AL63" s="254">
        <f>SUMIF('Off-Balance Sheet'!$J$8:$J$174,$C63,'Off-Balance Sheet'!BO$8:BO$174)</f>
        <v>0</v>
      </c>
      <c r="AM63" s="254">
        <f>SUMIF('Off-Balance Sheet'!$J$8:$J$174,$C63,'Off-Balance Sheet'!BP$8:BP$174)</f>
        <v>0</v>
      </c>
      <c r="AN63" s="254">
        <f>SUMIF('Off-Balance Sheet'!$J$8:$J$174,$C63,'Off-Balance Sheet'!BQ$8:BQ$174)</f>
        <v>0</v>
      </c>
      <c r="AO63" s="254">
        <f>SUMIF('Off-Balance Sheet'!$J$8:$J$174,$C63,'Off-Balance Sheet'!BR$8:BR$174)</f>
        <v>0</v>
      </c>
      <c r="AP63" s="254">
        <f>SUMIF('Off-Balance Sheet'!$J$8:$J$174,$C63,'Off-Balance Sheet'!BS$8:BS$174)</f>
        <v>0</v>
      </c>
      <c r="AQ63" s="254">
        <f>SUMIF('Off-Balance Sheet'!$J$8:$J$174,$C63,'Off-Balance Sheet'!BT$8:BT$174)</f>
        <v>0</v>
      </c>
      <c r="AR63" s="254">
        <f>SUMIF('Off-Balance Sheet'!$J$8:$J$174,$C63,'Off-Balance Sheet'!BU$8:BU$174)</f>
        <v>0</v>
      </c>
      <c r="AS63" s="254">
        <f>SUMIF('Off-Balance Sheet'!$J$8:$J$174,$C63,'Off-Balance Sheet'!BV$8:BV$174)</f>
        <v>0</v>
      </c>
      <c r="AT63" s="254">
        <f>SUMIF('Off-Balance Sheet'!$J$8:$J$174,$C63,'Off-Balance Sheet'!BW$8:BW$174)</f>
        <v>0</v>
      </c>
      <c r="AU63" s="254">
        <f>SUMIF('Off-Balance Sheet'!$J$8:$J$174,$C63,'Off-Balance Sheet'!BX$8:BX$174)</f>
        <v>0</v>
      </c>
      <c r="AV63" s="254">
        <f>SUMIF('Off-Balance Sheet'!$J$8:$J$174,$C63,'Off-Balance Sheet'!BY$8:BY$174)</f>
        <v>0</v>
      </c>
      <c r="AW63" s="254">
        <f>SUMIF('Off-Balance Sheet'!$J$8:$J$174,$C63,'Off-Balance Sheet'!BZ$8:BZ$174)</f>
        <v>0</v>
      </c>
      <c r="AX63" s="254">
        <f>SUMIF('Off-Balance Sheet'!$J$8:$J$174,$C63,'Off-Balance Sheet'!CA$8:CA$174)</f>
        <v>0</v>
      </c>
      <c r="AY63" s="254">
        <f>SUMIF('Off-Balance Sheet'!$J$8:$J$174,$C63,'Off-Balance Sheet'!CB$8:CB$174)</f>
        <v>0</v>
      </c>
      <c r="AZ63" s="254">
        <f>SUMIF('Off-Balance Sheet'!$J$8:$J$174,$C63,'Off-Balance Sheet'!CC$8:CC$174)</f>
        <v>0</v>
      </c>
      <c r="BA63" s="254">
        <f>SUMIF('Off-Balance Sheet'!$J$8:$J$174,$C63,'Off-Balance Sheet'!CD$8:CD$174)</f>
        <v>0</v>
      </c>
      <c r="BB63" s="254">
        <f>SUMIF('Off-Balance Sheet'!$J$8:$J$174,$C63,'Off-Balance Sheet'!CE$8:CE$174)</f>
        <v>0</v>
      </c>
      <c r="BC63" s="254">
        <f>SUMIF('Off-Balance Sheet'!$J$8:$J$174,$C63,'Off-Balance Sheet'!CF$8:CF$174)</f>
        <v>0</v>
      </c>
      <c r="BD63" s="254">
        <f>SUMIF('Off-Balance Sheet'!$J$8:$J$174,$C63,'Off-Balance Sheet'!CG$8:CG$174)</f>
        <v>0</v>
      </c>
      <c r="BE63" s="254">
        <f>SUMIF('Off-Balance Sheet'!$J$8:$J$174,$C63,'Off-Balance Sheet'!CH$8:CH$174)</f>
        <v>0</v>
      </c>
      <c r="BF63" s="254">
        <f>SUMIF('Off-Balance Sheet'!$J$8:$J$174,$C63,'Off-Balance Sheet'!CI$8:CI$174)</f>
        <v>0</v>
      </c>
      <c r="BG63" s="254">
        <f>SUMIF('Off-Balance Sheet'!$J$8:$J$174,$C63,'Off-Balance Sheet'!CJ$8:CJ$174)</f>
        <v>0</v>
      </c>
      <c r="BH63" s="254">
        <f>SUMIF('Off-Balance Sheet'!$J$8:$J$174,$C63,'Off-Balance Sheet'!CK$8:CK$174)</f>
        <v>0</v>
      </c>
      <c r="BI63" s="254">
        <f>SUMIF('Off-Balance Sheet'!$J$8:$J$174,$C63,'Off-Balance Sheet'!CL$8:CL$174)</f>
        <v>0</v>
      </c>
      <c r="BJ63" s="254">
        <f>SUMIF('Off-Balance Sheet'!$J$8:$J$174,$C63,'Off-Balance Sheet'!CM$8:CM$174)</f>
        <v>0</v>
      </c>
      <c r="BK63" s="254">
        <f>SUMIF('Off-Balance Sheet'!$J$8:$J$174,$C63,'Off-Balance Sheet'!CN$8:CN$174)</f>
        <v>0</v>
      </c>
      <c r="BL63" s="254">
        <f>SUMIF('Off-Balance Sheet'!$J$8:$J$174,$C63,'Off-Balance Sheet'!CO$8:CO$174)</f>
        <v>0</v>
      </c>
      <c r="BM63" s="254">
        <f>SUMIF('Off-Balance Sheet'!$J$8:$J$174,$C63,'Off-Balance Sheet'!CP$8:CP$174)</f>
        <v>0</v>
      </c>
      <c r="BN63" s="254">
        <f>SUMIF('Off-Balance Sheet'!$J$8:$J$174,$C63,'Off-Balance Sheet'!CQ$8:CQ$174)</f>
        <v>0</v>
      </c>
      <c r="BO63" s="254">
        <f>SUMIF('Off-Balance Sheet'!$J$8:$J$174,$C63,'Off-Balance Sheet'!CR$8:CR$174)</f>
        <v>0</v>
      </c>
      <c r="BP63" s="254">
        <f>SUMIF('Off-Balance Sheet'!$J$8:$J$174,$C63,'Off-Balance Sheet'!CS$8:CS$174)</f>
        <v>0</v>
      </c>
      <c r="BQ63" s="254">
        <f>SUMIF('Off-Balance Sheet'!$J$8:$J$174,$C63,'Off-Balance Sheet'!CT$8:CT$174)</f>
        <v>0</v>
      </c>
      <c r="BR63" s="254">
        <f>SUMIF('Off-Balance Sheet'!$J$8:$J$174,$C63,'Off-Balance Sheet'!CU$8:CU$174)</f>
        <v>0</v>
      </c>
      <c r="BS63" s="254">
        <f>SUMIF('Off-Balance Sheet'!$J$8:$J$174,$C63,'Off-Balance Sheet'!CV$8:CV$174)</f>
        <v>0</v>
      </c>
      <c r="BT63" s="254">
        <f>SUMIF('Off-Balance Sheet'!$J$8:$J$174,$C63,'Off-Balance Sheet'!CW$8:CW$174)</f>
        <v>0</v>
      </c>
      <c r="BU63" s="254">
        <f>SUMIF('Off-Balance Sheet'!$J$8:$J$174,$C63,'Off-Balance Sheet'!CX$8:CX$174)</f>
        <v>0</v>
      </c>
      <c r="BV63" s="254">
        <f>SUMIF('Off-Balance Sheet'!$J$8:$J$174,$C63,'Off-Balance Sheet'!CY$8:CY$174)</f>
        <v>0</v>
      </c>
      <c r="BW63" s="254">
        <f>SUMIF('Off-Balance Sheet'!$J$8:$J$174,$C63,'Off-Balance Sheet'!CZ$8:CZ$174)</f>
        <v>0</v>
      </c>
      <c r="BX63" s="254">
        <f>SUMIF('Off-Balance Sheet'!$J$8:$J$174,$C63,'Off-Balance Sheet'!DA$8:DA$174)</f>
        <v>0</v>
      </c>
      <c r="BY63" s="254">
        <f>SUMIF('Off-Balance Sheet'!$J$8:$J$174,$C63,'Off-Balance Sheet'!DB$8:DB$174)</f>
        <v>0</v>
      </c>
      <c r="BZ63" s="254">
        <f>SUMIF('Off-Balance Sheet'!$J$8:$J$174,$C63,'Off-Balance Sheet'!DC$8:DC$174)</f>
        <v>0</v>
      </c>
      <c r="CA63" s="254">
        <f>SUMIF('Off-Balance Sheet'!$J$8:$J$174,$C63,'Off-Balance Sheet'!DD$8:DD$174)</f>
        <v>0</v>
      </c>
      <c r="CB63" s="254">
        <f>SUMIF('Off-Balance Sheet'!$J$8:$J$174,$C63,'Off-Balance Sheet'!DE$8:DE$174)</f>
        <v>0</v>
      </c>
      <c r="CC63" s="254">
        <f>SUMIF('Off-Balance Sheet'!$J$8:$J$174,$C63,'Off-Balance Sheet'!DF$8:DF$174)</f>
        <v>0</v>
      </c>
      <c r="CD63" s="254">
        <f>SUMIF('Off-Balance Sheet'!$J$8:$J$174,$C63,'Off-Balance Sheet'!DG$8:DG$174)</f>
        <v>0</v>
      </c>
      <c r="CE63" s="254">
        <f>SUMIF('Off-Balance Sheet'!$J$8:$J$174,$C63,'Off-Balance Sheet'!DH$8:DH$174)</f>
        <v>0</v>
      </c>
      <c r="CF63" s="254">
        <f>SUMIF('Off-Balance Sheet'!$J$8:$J$174,$C63,'Off-Balance Sheet'!DI$8:DI$174)</f>
        <v>0</v>
      </c>
      <c r="CG63" s="254">
        <f>SUMIF('Off-Balance Sheet'!$J$8:$J$174,$C63,'Off-Balance Sheet'!DJ$8:DJ$174)</f>
        <v>0</v>
      </c>
      <c r="CH63" s="254">
        <f>SUMIF('Off-Balance Sheet'!$J$8:$J$174,$C63,'Off-Balance Sheet'!DK$8:DK$174)</f>
        <v>0</v>
      </c>
      <c r="CI63" s="254">
        <f>SUMIF('Off-Balance Sheet'!$J$8:$J$174,$C63,'Off-Balance Sheet'!DL$8:DL$174)</f>
        <v>0</v>
      </c>
      <c r="CJ63" s="254">
        <f>SUMIF('Off-Balance Sheet'!$J$8:$J$174,$C63,'Off-Balance Sheet'!DM$8:DM$174)</f>
        <v>0</v>
      </c>
      <c r="CK63" s="254">
        <f>SUMIF('Off-Balance Sheet'!$J$8:$J$174,$C63,'Off-Balance Sheet'!DN$8:DN$174)</f>
        <v>0</v>
      </c>
      <c r="CL63" s="254">
        <f>SUMIF('Off-Balance Sheet'!$J$8:$J$174,$C63,'Off-Balance Sheet'!DO$8:DO$174)</f>
        <v>0</v>
      </c>
      <c r="CM63" s="254">
        <f>SUMIF('Off-Balance Sheet'!$J$8:$J$174,$C63,'Off-Balance Sheet'!DP$8:DP$174)</f>
        <v>0</v>
      </c>
      <c r="CN63" s="254">
        <f>SUMIF('Off-Balance Sheet'!$J$8:$J$174,$C63,'Off-Balance Sheet'!DQ$8:DQ$174)</f>
        <v>0</v>
      </c>
      <c r="CO63" s="254">
        <f>SUMIF('Off-Balance Sheet'!$J$8:$J$174,$C63,'Off-Balance Sheet'!DR$8:DR$174)</f>
        <v>0</v>
      </c>
      <c r="CP63" s="254">
        <f>SUMIF('Off-Balance Sheet'!$J$8:$J$174,$C63,'Off-Balance Sheet'!DS$8:DS$174)</f>
        <v>0</v>
      </c>
      <c r="CQ63" s="254">
        <f>SUMIF('Off-Balance Sheet'!$J$8:$J$174,$C63,'Off-Balance Sheet'!DT$8:DT$174)</f>
        <v>0</v>
      </c>
      <c r="CR63" s="254">
        <f>SUMIF('Off-Balance Sheet'!$J$8:$J$174,$C63,'Off-Balance Sheet'!DU$8:DU$174)</f>
        <v>0</v>
      </c>
      <c r="CS63" s="254">
        <f>SUMIF('Off-Balance Sheet'!$J$8:$J$174,$C63,'Off-Balance Sheet'!DV$8:DV$174)</f>
        <v>0</v>
      </c>
      <c r="CT63" s="254">
        <f>SUMIF('Off-Balance Sheet'!$J$8:$J$174,$C63,'Off-Balance Sheet'!DW$8:DW$174)</f>
        <v>0</v>
      </c>
      <c r="CU63" s="254">
        <f>SUMIF('Off-Balance Sheet'!$J$8:$J$174,$C63,'Off-Balance Sheet'!DX$8:DX$174)</f>
        <v>0</v>
      </c>
      <c r="CV63" s="254">
        <f>SUMIF('Off-Balance Sheet'!$J$8:$J$174,$C63,'Off-Balance Sheet'!DY$8:DY$174)</f>
        <v>0</v>
      </c>
      <c r="CW63" s="254">
        <f>SUMIF('Off-Balance Sheet'!$J$8:$J$174,$C63,'Off-Balance Sheet'!DZ$8:DZ$174)</f>
        <v>0</v>
      </c>
      <c r="CX63" s="254">
        <f>SUMIF('Off-Balance Sheet'!$J$8:$J$174,$C63,'Off-Balance Sheet'!EA$8:EA$174)</f>
        <v>0</v>
      </c>
      <c r="CY63" s="254">
        <f>SUMIF('Off-Balance Sheet'!$J$8:$J$174,$C63,'Off-Balance Sheet'!EB$8:EB$174)</f>
        <v>0</v>
      </c>
      <c r="CZ63" s="254">
        <f>SUMIF('Off-Balance Sheet'!$J$8:$J$174,$C63,'Off-Balance Sheet'!EC$8:EC$174)</f>
        <v>0</v>
      </c>
      <c r="DA63" s="254">
        <f>SUMIF('Off-Balance Sheet'!$J$8:$J$174,$C63,'Off-Balance Sheet'!ED$8:ED$174)</f>
        <v>0</v>
      </c>
      <c r="DB63" s="254">
        <f>SUMIF('Off-Balance Sheet'!$J$8:$J$174,$C63,'Off-Balance Sheet'!EE$8:EE$174)</f>
        <v>0</v>
      </c>
      <c r="DC63" s="254">
        <f>SUMIF('Off-Balance Sheet'!$J$8:$J$174,$C63,'Off-Balance Sheet'!EF$8:EF$174)</f>
        <v>0</v>
      </c>
      <c r="DD63" s="254">
        <f>SUMIF('Off-Balance Sheet'!$J$8:$J$174,$C63,'Off-Balance Sheet'!EG$8:EG$174)</f>
        <v>0</v>
      </c>
      <c r="DE63" s="254">
        <f>SUMIF('Off-Balance Sheet'!$J$8:$J$174,$C63,'Off-Balance Sheet'!EH$8:EH$174)</f>
        <v>0</v>
      </c>
      <c r="DF63" s="254">
        <f>SUMIF('Off-Balance Sheet'!$J$8:$J$174,$C63,'Off-Balance Sheet'!EI$8:EI$174)</f>
        <v>0</v>
      </c>
      <c r="DG63" s="254">
        <f>SUMIF('Off-Balance Sheet'!$J$8:$J$174,$C63,'Off-Balance Sheet'!EJ$8:EJ$174)</f>
        <v>0</v>
      </c>
      <c r="DH63" s="254">
        <f>SUMIF('Off-Balance Sheet'!$J$8:$J$174,$C63,'Off-Balance Sheet'!EK$8:EK$174)</f>
        <v>0</v>
      </c>
      <c r="DI63" s="254">
        <f>SUMIF('Off-Balance Sheet'!$J$8:$J$174,$C63,'Off-Balance Sheet'!EL$8:EL$174)</f>
        <v>0</v>
      </c>
      <c r="DJ63" s="254">
        <f>SUMIF('Off-Balance Sheet'!$J$8:$J$174,$C63,'Off-Balance Sheet'!EM$8:EM$174)</f>
        <v>0</v>
      </c>
      <c r="DK63" s="254">
        <f>SUMIF('Off-Balance Sheet'!$J$8:$J$174,$C63,'Off-Balance Sheet'!EN$8:EN$174)</f>
        <v>0</v>
      </c>
      <c r="DL63" s="254">
        <f ca="1">SUMIF('Off-Balance Sheet'!$J$8:$J$174,$C63,'Off-Balance Sheet'!EO$8:EO$174)</f>
        <v>310.14993900000002</v>
      </c>
      <c r="DM63" s="254">
        <f ca="1">SUMIF('Off-Balance Sheet'!$J$8:$J$174,$C63,'Off-Balance Sheet'!EP$8:EP$174)</f>
        <v>0</v>
      </c>
      <c r="DN63" s="254">
        <f>SUMIF('Off-Balance Sheet'!$J$8:$J$174,$C63,'Off-Balance Sheet'!EQ$8:EQ$174)</f>
        <v>0</v>
      </c>
    </row>
    <row r="64" spans="3:118" x14ac:dyDescent="0.2">
      <c r="C64" s="69" t="s">
        <v>124</v>
      </c>
      <c r="D64" s="98">
        <f>SUMIF('Off-Balance Sheet'!$J$8:$J$174,$C64,'Off-Balance Sheet'!$U$8:$U$174)</f>
        <v>1400</v>
      </c>
      <c r="F64" s="254">
        <f ca="1">SUMIF('Off-Balance Sheet'!$J$8:$J$174,$C64,'Off-Balance Sheet'!AI$8:AI$174)</f>
        <v>0</v>
      </c>
      <c r="G64" s="254">
        <f>SUMIF('Off-Balance Sheet'!$J$8:$J$174,$C64,'Off-Balance Sheet'!AJ$8:AJ$174)</f>
        <v>0</v>
      </c>
      <c r="H64" s="254">
        <f>SUMIF('Off-Balance Sheet'!$J$8:$J$174,$C64,'Off-Balance Sheet'!AK$8:AK$174)</f>
        <v>0</v>
      </c>
      <c r="I64" s="254">
        <f>SUMIF('Off-Balance Sheet'!$J$8:$J$174,$C64,'Off-Balance Sheet'!AL$8:AL$174)</f>
        <v>1400</v>
      </c>
      <c r="J64" s="254">
        <f>SUMIF('Off-Balance Sheet'!$J$8:$J$174,$C64,'Off-Balance Sheet'!AM$8:AM$174)</f>
        <v>0</v>
      </c>
      <c r="K64" s="254">
        <f>SUMIF('Off-Balance Sheet'!$J$8:$J$174,$C64,'Off-Balance Sheet'!AN$8:AN$174)</f>
        <v>0</v>
      </c>
      <c r="L64" s="254">
        <f>SUMIF('Off-Balance Sheet'!$J$8:$J$174,$C64,'Off-Balance Sheet'!AO$8:AO$174)</f>
        <v>0</v>
      </c>
      <c r="M64" s="254">
        <f>SUMIF('Off-Balance Sheet'!$J$8:$J$174,$C64,'Off-Balance Sheet'!AP$8:AP$174)</f>
        <v>0</v>
      </c>
      <c r="N64" s="254">
        <f>SUMIF('Off-Balance Sheet'!$J$8:$J$174,$C64,'Off-Balance Sheet'!AQ$8:AQ$174)</f>
        <v>0</v>
      </c>
      <c r="O64" s="254">
        <f>SUMIF('Off-Balance Sheet'!$J$8:$J$174,$C64,'Off-Balance Sheet'!AR$8:AR$174)</f>
        <v>0</v>
      </c>
      <c r="P64" s="254">
        <f>SUMIF('Off-Balance Sheet'!$J$8:$J$174,$C64,'Off-Balance Sheet'!AS$8:AS$174)</f>
        <v>0</v>
      </c>
      <c r="Q64" s="254">
        <f>SUMIF('Off-Balance Sheet'!$J$8:$J$174,$C64,'Off-Balance Sheet'!AT$8:AT$174)</f>
        <v>0</v>
      </c>
      <c r="R64" s="254">
        <f>SUMIF('Off-Balance Sheet'!$J$8:$J$174,$C64,'Off-Balance Sheet'!AU$8:AU$174)</f>
        <v>0</v>
      </c>
      <c r="S64" s="254">
        <f>SUMIF('Off-Balance Sheet'!$J$8:$J$174,$C64,'Off-Balance Sheet'!AV$8:AV$174)</f>
        <v>0</v>
      </c>
      <c r="T64" s="254">
        <f>SUMIF('Off-Balance Sheet'!$J$8:$J$174,$C64,'Off-Balance Sheet'!AW$8:AW$174)</f>
        <v>0</v>
      </c>
      <c r="U64" s="254">
        <f>SUMIF('Off-Balance Sheet'!$J$8:$J$174,$C64,'Off-Balance Sheet'!AX$8:AX$174)</f>
        <v>0</v>
      </c>
      <c r="V64" s="254">
        <f>SUMIF('Off-Balance Sheet'!$J$8:$J$174,$C64,'Off-Balance Sheet'!AY$8:AY$174)</f>
        <v>0</v>
      </c>
      <c r="W64" s="254">
        <f>SUMIF('Off-Balance Sheet'!$J$8:$J$174,$C64,'Off-Balance Sheet'!AZ$8:AZ$174)</f>
        <v>0</v>
      </c>
      <c r="X64" s="254">
        <f>SUMIF('Off-Balance Sheet'!$J$8:$J$174,$C64,'Off-Balance Sheet'!BA$8:BA$174)</f>
        <v>0</v>
      </c>
      <c r="Y64" s="254">
        <f>SUMIF('Off-Balance Sheet'!$J$8:$J$174,$C64,'Off-Balance Sheet'!BB$8:BB$174)</f>
        <v>0</v>
      </c>
      <c r="Z64" s="254">
        <f>SUMIF('Off-Balance Sheet'!$J$8:$J$174,$C64,'Off-Balance Sheet'!BC$8:BC$174)</f>
        <v>0</v>
      </c>
      <c r="AA64" s="254">
        <f>SUMIF('Off-Balance Sheet'!$J$8:$J$174,$C64,'Off-Balance Sheet'!BD$8:BD$174)</f>
        <v>0</v>
      </c>
      <c r="AB64" s="254">
        <f>SUMIF('Off-Balance Sheet'!$J$8:$J$174,$C64,'Off-Balance Sheet'!BE$8:BE$174)</f>
        <v>0</v>
      </c>
      <c r="AC64" s="254">
        <f>SUMIF('Off-Balance Sheet'!$J$8:$J$174,$C64,'Off-Balance Sheet'!BF$8:BF$174)</f>
        <v>0</v>
      </c>
      <c r="AD64" s="254">
        <f>SUMIF('Off-Balance Sheet'!$J$8:$J$174,$C64,'Off-Balance Sheet'!BG$8:BG$174)</f>
        <v>0</v>
      </c>
      <c r="AE64" s="254">
        <f>SUMIF('Off-Balance Sheet'!$J$8:$J$174,$C64,'Off-Balance Sheet'!BH$8:BH$174)</f>
        <v>0</v>
      </c>
      <c r="AF64" s="254">
        <f>SUMIF('Off-Balance Sheet'!$J$8:$J$174,$C64,'Off-Balance Sheet'!BI$8:BI$174)</f>
        <v>0</v>
      </c>
      <c r="AG64" s="254">
        <f>SUMIF('Off-Balance Sheet'!$J$8:$J$174,$C64,'Off-Balance Sheet'!BJ$8:BJ$174)</f>
        <v>0</v>
      </c>
      <c r="AH64" s="254">
        <f>SUMIF('Off-Balance Sheet'!$J$8:$J$174,$C64,'Off-Balance Sheet'!BK$8:BK$174)</f>
        <v>0</v>
      </c>
      <c r="AI64" s="254">
        <f>SUMIF('Off-Balance Sheet'!$J$8:$J$174,$C64,'Off-Balance Sheet'!BL$8:BL$174)</f>
        <v>0</v>
      </c>
      <c r="AJ64" s="254">
        <f>SUMIF('Off-Balance Sheet'!$J$8:$J$174,$C64,'Off-Balance Sheet'!BM$8:BM$174)</f>
        <v>0</v>
      </c>
      <c r="AK64" s="254">
        <f>SUMIF('Off-Balance Sheet'!$J$8:$J$174,$C64,'Off-Balance Sheet'!BN$8:BN$174)</f>
        <v>0</v>
      </c>
      <c r="AL64" s="254">
        <f>SUMIF('Off-Balance Sheet'!$J$8:$J$174,$C64,'Off-Balance Sheet'!BO$8:BO$174)</f>
        <v>0</v>
      </c>
      <c r="AM64" s="254">
        <f>SUMIF('Off-Balance Sheet'!$J$8:$J$174,$C64,'Off-Balance Sheet'!BP$8:BP$174)</f>
        <v>0</v>
      </c>
      <c r="AN64" s="254">
        <f>SUMIF('Off-Balance Sheet'!$J$8:$J$174,$C64,'Off-Balance Sheet'!BQ$8:BQ$174)</f>
        <v>0</v>
      </c>
      <c r="AO64" s="254">
        <f>SUMIF('Off-Balance Sheet'!$J$8:$J$174,$C64,'Off-Balance Sheet'!BR$8:BR$174)</f>
        <v>0</v>
      </c>
      <c r="AP64" s="254">
        <f>SUMIF('Off-Balance Sheet'!$J$8:$J$174,$C64,'Off-Balance Sheet'!BS$8:BS$174)</f>
        <v>0</v>
      </c>
      <c r="AQ64" s="254">
        <f>SUMIF('Off-Balance Sheet'!$J$8:$J$174,$C64,'Off-Balance Sheet'!BT$8:BT$174)</f>
        <v>0</v>
      </c>
      <c r="AR64" s="254">
        <f>SUMIF('Off-Balance Sheet'!$J$8:$J$174,$C64,'Off-Balance Sheet'!BU$8:BU$174)</f>
        <v>0</v>
      </c>
      <c r="AS64" s="254">
        <f>SUMIF('Off-Balance Sheet'!$J$8:$J$174,$C64,'Off-Balance Sheet'!BV$8:BV$174)</f>
        <v>0</v>
      </c>
      <c r="AT64" s="254">
        <f>SUMIF('Off-Balance Sheet'!$J$8:$J$174,$C64,'Off-Balance Sheet'!BW$8:BW$174)</f>
        <v>0</v>
      </c>
      <c r="AU64" s="254">
        <f>SUMIF('Off-Balance Sheet'!$J$8:$J$174,$C64,'Off-Balance Sheet'!BX$8:BX$174)</f>
        <v>0</v>
      </c>
      <c r="AV64" s="254">
        <f>SUMIF('Off-Balance Sheet'!$J$8:$J$174,$C64,'Off-Balance Sheet'!BY$8:BY$174)</f>
        <v>0</v>
      </c>
      <c r="AW64" s="254">
        <f>SUMIF('Off-Balance Sheet'!$J$8:$J$174,$C64,'Off-Balance Sheet'!BZ$8:BZ$174)</f>
        <v>0</v>
      </c>
      <c r="AX64" s="254">
        <f>SUMIF('Off-Balance Sheet'!$J$8:$J$174,$C64,'Off-Balance Sheet'!CA$8:CA$174)</f>
        <v>0</v>
      </c>
      <c r="AY64" s="254">
        <f>SUMIF('Off-Balance Sheet'!$J$8:$J$174,$C64,'Off-Balance Sheet'!CB$8:CB$174)</f>
        <v>0</v>
      </c>
      <c r="AZ64" s="254">
        <f>SUMIF('Off-Balance Sheet'!$J$8:$J$174,$C64,'Off-Balance Sheet'!CC$8:CC$174)</f>
        <v>0</v>
      </c>
      <c r="BA64" s="254">
        <f>SUMIF('Off-Balance Sheet'!$J$8:$J$174,$C64,'Off-Balance Sheet'!CD$8:CD$174)</f>
        <v>0</v>
      </c>
      <c r="BB64" s="254">
        <f>SUMIF('Off-Balance Sheet'!$J$8:$J$174,$C64,'Off-Balance Sheet'!CE$8:CE$174)</f>
        <v>0</v>
      </c>
      <c r="BC64" s="254">
        <f>SUMIF('Off-Balance Sheet'!$J$8:$J$174,$C64,'Off-Balance Sheet'!CF$8:CF$174)</f>
        <v>0</v>
      </c>
      <c r="BD64" s="254">
        <f>SUMIF('Off-Balance Sheet'!$J$8:$J$174,$C64,'Off-Balance Sheet'!CG$8:CG$174)</f>
        <v>0</v>
      </c>
      <c r="BE64" s="254">
        <f>SUMIF('Off-Balance Sheet'!$J$8:$J$174,$C64,'Off-Balance Sheet'!CH$8:CH$174)</f>
        <v>0</v>
      </c>
      <c r="BF64" s="254">
        <f>SUMIF('Off-Balance Sheet'!$J$8:$J$174,$C64,'Off-Balance Sheet'!CI$8:CI$174)</f>
        <v>0</v>
      </c>
      <c r="BG64" s="254">
        <f>SUMIF('Off-Balance Sheet'!$J$8:$J$174,$C64,'Off-Balance Sheet'!CJ$8:CJ$174)</f>
        <v>0</v>
      </c>
      <c r="BH64" s="254">
        <f>SUMIF('Off-Balance Sheet'!$J$8:$J$174,$C64,'Off-Balance Sheet'!CK$8:CK$174)</f>
        <v>0</v>
      </c>
      <c r="BI64" s="254">
        <f>SUMIF('Off-Balance Sheet'!$J$8:$J$174,$C64,'Off-Balance Sheet'!CL$8:CL$174)</f>
        <v>0</v>
      </c>
      <c r="BJ64" s="254">
        <f>SUMIF('Off-Balance Sheet'!$J$8:$J$174,$C64,'Off-Balance Sheet'!CM$8:CM$174)</f>
        <v>0</v>
      </c>
      <c r="BK64" s="254">
        <f>SUMIF('Off-Balance Sheet'!$J$8:$J$174,$C64,'Off-Balance Sheet'!CN$8:CN$174)</f>
        <v>0</v>
      </c>
      <c r="BL64" s="254">
        <f>SUMIF('Off-Balance Sheet'!$J$8:$J$174,$C64,'Off-Balance Sheet'!CO$8:CO$174)</f>
        <v>0</v>
      </c>
      <c r="BM64" s="254">
        <f>SUMIF('Off-Balance Sheet'!$J$8:$J$174,$C64,'Off-Balance Sheet'!CP$8:CP$174)</f>
        <v>0</v>
      </c>
      <c r="BN64" s="254">
        <f>SUMIF('Off-Balance Sheet'!$J$8:$J$174,$C64,'Off-Balance Sheet'!CQ$8:CQ$174)</f>
        <v>0</v>
      </c>
      <c r="BO64" s="254">
        <f>SUMIF('Off-Balance Sheet'!$J$8:$J$174,$C64,'Off-Balance Sheet'!CR$8:CR$174)</f>
        <v>0</v>
      </c>
      <c r="BP64" s="254">
        <f>SUMIF('Off-Balance Sheet'!$J$8:$J$174,$C64,'Off-Balance Sheet'!CS$8:CS$174)</f>
        <v>0</v>
      </c>
      <c r="BQ64" s="254">
        <f>SUMIF('Off-Balance Sheet'!$J$8:$J$174,$C64,'Off-Balance Sheet'!CT$8:CT$174)</f>
        <v>0</v>
      </c>
      <c r="BR64" s="254">
        <f>SUMIF('Off-Balance Sheet'!$J$8:$J$174,$C64,'Off-Balance Sheet'!CU$8:CU$174)</f>
        <v>0</v>
      </c>
      <c r="BS64" s="254">
        <f>SUMIF('Off-Balance Sheet'!$J$8:$J$174,$C64,'Off-Balance Sheet'!CV$8:CV$174)</f>
        <v>0</v>
      </c>
      <c r="BT64" s="254">
        <f>SUMIF('Off-Balance Sheet'!$J$8:$J$174,$C64,'Off-Balance Sheet'!CW$8:CW$174)</f>
        <v>0</v>
      </c>
      <c r="BU64" s="254">
        <f>SUMIF('Off-Balance Sheet'!$J$8:$J$174,$C64,'Off-Balance Sheet'!CX$8:CX$174)</f>
        <v>0</v>
      </c>
      <c r="BV64" s="254">
        <f>SUMIF('Off-Balance Sheet'!$J$8:$J$174,$C64,'Off-Balance Sheet'!CY$8:CY$174)</f>
        <v>0</v>
      </c>
      <c r="BW64" s="254">
        <f>SUMIF('Off-Balance Sheet'!$J$8:$J$174,$C64,'Off-Balance Sheet'!CZ$8:CZ$174)</f>
        <v>0</v>
      </c>
      <c r="BX64" s="254">
        <f>SUMIF('Off-Balance Sheet'!$J$8:$J$174,$C64,'Off-Balance Sheet'!DA$8:DA$174)</f>
        <v>0</v>
      </c>
      <c r="BY64" s="254">
        <f>SUMIF('Off-Balance Sheet'!$J$8:$J$174,$C64,'Off-Balance Sheet'!DB$8:DB$174)</f>
        <v>0</v>
      </c>
      <c r="BZ64" s="254">
        <f>SUMIF('Off-Balance Sheet'!$J$8:$J$174,$C64,'Off-Balance Sheet'!DC$8:DC$174)</f>
        <v>0</v>
      </c>
      <c r="CA64" s="254">
        <f>SUMIF('Off-Balance Sheet'!$J$8:$J$174,$C64,'Off-Balance Sheet'!DD$8:DD$174)</f>
        <v>0</v>
      </c>
      <c r="CB64" s="254">
        <f>SUMIF('Off-Balance Sheet'!$J$8:$J$174,$C64,'Off-Balance Sheet'!DE$8:DE$174)</f>
        <v>0</v>
      </c>
      <c r="CC64" s="254">
        <f>SUMIF('Off-Balance Sheet'!$J$8:$J$174,$C64,'Off-Balance Sheet'!DF$8:DF$174)</f>
        <v>0</v>
      </c>
      <c r="CD64" s="254">
        <f>SUMIF('Off-Balance Sheet'!$J$8:$J$174,$C64,'Off-Balance Sheet'!DG$8:DG$174)</f>
        <v>0</v>
      </c>
      <c r="CE64" s="254">
        <f>SUMIF('Off-Balance Sheet'!$J$8:$J$174,$C64,'Off-Balance Sheet'!DH$8:DH$174)</f>
        <v>0</v>
      </c>
      <c r="CF64" s="254">
        <f>SUMIF('Off-Balance Sheet'!$J$8:$J$174,$C64,'Off-Balance Sheet'!DI$8:DI$174)</f>
        <v>0</v>
      </c>
      <c r="CG64" s="254">
        <f>SUMIF('Off-Balance Sheet'!$J$8:$J$174,$C64,'Off-Balance Sheet'!DJ$8:DJ$174)</f>
        <v>0</v>
      </c>
      <c r="CH64" s="254">
        <f>SUMIF('Off-Balance Sheet'!$J$8:$J$174,$C64,'Off-Balance Sheet'!DK$8:DK$174)</f>
        <v>0</v>
      </c>
      <c r="CI64" s="254">
        <f>SUMIF('Off-Balance Sheet'!$J$8:$J$174,$C64,'Off-Balance Sheet'!DL$8:DL$174)</f>
        <v>0</v>
      </c>
      <c r="CJ64" s="254">
        <f>SUMIF('Off-Balance Sheet'!$J$8:$J$174,$C64,'Off-Balance Sheet'!DM$8:DM$174)</f>
        <v>0</v>
      </c>
      <c r="CK64" s="254">
        <f>SUMIF('Off-Balance Sheet'!$J$8:$J$174,$C64,'Off-Balance Sheet'!DN$8:DN$174)</f>
        <v>0</v>
      </c>
      <c r="CL64" s="254">
        <f>SUMIF('Off-Balance Sheet'!$J$8:$J$174,$C64,'Off-Balance Sheet'!DO$8:DO$174)</f>
        <v>0</v>
      </c>
      <c r="CM64" s="254">
        <f>SUMIF('Off-Balance Sheet'!$J$8:$J$174,$C64,'Off-Balance Sheet'!DP$8:DP$174)</f>
        <v>0</v>
      </c>
      <c r="CN64" s="254">
        <f>SUMIF('Off-Balance Sheet'!$J$8:$J$174,$C64,'Off-Balance Sheet'!DQ$8:DQ$174)</f>
        <v>0</v>
      </c>
      <c r="CO64" s="254">
        <f>SUMIF('Off-Balance Sheet'!$J$8:$J$174,$C64,'Off-Balance Sheet'!DR$8:DR$174)</f>
        <v>0</v>
      </c>
      <c r="CP64" s="254">
        <f>SUMIF('Off-Balance Sheet'!$J$8:$J$174,$C64,'Off-Balance Sheet'!DS$8:DS$174)</f>
        <v>0</v>
      </c>
      <c r="CQ64" s="254">
        <f>SUMIF('Off-Balance Sheet'!$J$8:$J$174,$C64,'Off-Balance Sheet'!DT$8:DT$174)</f>
        <v>0</v>
      </c>
      <c r="CR64" s="254">
        <f>SUMIF('Off-Balance Sheet'!$J$8:$J$174,$C64,'Off-Balance Sheet'!DU$8:DU$174)</f>
        <v>0</v>
      </c>
      <c r="CS64" s="254">
        <f>SUMIF('Off-Balance Sheet'!$J$8:$J$174,$C64,'Off-Balance Sheet'!DV$8:DV$174)</f>
        <v>0</v>
      </c>
      <c r="CT64" s="254">
        <f>SUMIF('Off-Balance Sheet'!$J$8:$J$174,$C64,'Off-Balance Sheet'!DW$8:DW$174)</f>
        <v>0</v>
      </c>
      <c r="CU64" s="254">
        <f>SUMIF('Off-Balance Sheet'!$J$8:$J$174,$C64,'Off-Balance Sheet'!DX$8:DX$174)</f>
        <v>0</v>
      </c>
      <c r="CV64" s="254">
        <f>SUMIF('Off-Balance Sheet'!$J$8:$J$174,$C64,'Off-Balance Sheet'!DY$8:DY$174)</f>
        <v>0</v>
      </c>
      <c r="CW64" s="254">
        <f>SUMIF('Off-Balance Sheet'!$J$8:$J$174,$C64,'Off-Balance Sheet'!DZ$8:DZ$174)</f>
        <v>0</v>
      </c>
      <c r="CX64" s="254">
        <f>SUMIF('Off-Balance Sheet'!$J$8:$J$174,$C64,'Off-Balance Sheet'!EA$8:EA$174)</f>
        <v>0</v>
      </c>
      <c r="CY64" s="254">
        <f>SUMIF('Off-Balance Sheet'!$J$8:$J$174,$C64,'Off-Balance Sheet'!EB$8:EB$174)</f>
        <v>0</v>
      </c>
      <c r="CZ64" s="254">
        <f>SUMIF('Off-Balance Sheet'!$J$8:$J$174,$C64,'Off-Balance Sheet'!EC$8:EC$174)</f>
        <v>0</v>
      </c>
      <c r="DA64" s="254">
        <f>SUMIF('Off-Balance Sheet'!$J$8:$J$174,$C64,'Off-Balance Sheet'!ED$8:ED$174)</f>
        <v>0</v>
      </c>
      <c r="DB64" s="254">
        <f>SUMIF('Off-Balance Sheet'!$J$8:$J$174,$C64,'Off-Balance Sheet'!EE$8:EE$174)</f>
        <v>0</v>
      </c>
      <c r="DC64" s="254">
        <f>SUMIF('Off-Balance Sheet'!$J$8:$J$174,$C64,'Off-Balance Sheet'!EF$8:EF$174)</f>
        <v>0</v>
      </c>
      <c r="DD64" s="254">
        <f>SUMIF('Off-Balance Sheet'!$J$8:$J$174,$C64,'Off-Balance Sheet'!EG$8:EG$174)</f>
        <v>0</v>
      </c>
      <c r="DE64" s="254">
        <f>SUMIF('Off-Balance Sheet'!$J$8:$J$174,$C64,'Off-Balance Sheet'!EH$8:EH$174)</f>
        <v>0</v>
      </c>
      <c r="DF64" s="254">
        <f>SUMIF('Off-Balance Sheet'!$J$8:$J$174,$C64,'Off-Balance Sheet'!EI$8:EI$174)</f>
        <v>0</v>
      </c>
      <c r="DG64" s="254">
        <f>SUMIF('Off-Balance Sheet'!$J$8:$J$174,$C64,'Off-Balance Sheet'!EJ$8:EJ$174)</f>
        <v>0</v>
      </c>
      <c r="DH64" s="254">
        <f>SUMIF('Off-Balance Sheet'!$J$8:$J$174,$C64,'Off-Balance Sheet'!EK$8:EK$174)</f>
        <v>0</v>
      </c>
      <c r="DI64" s="254">
        <f>SUMIF('Off-Balance Sheet'!$J$8:$J$174,$C64,'Off-Balance Sheet'!EL$8:EL$174)</f>
        <v>0</v>
      </c>
      <c r="DJ64" s="254">
        <f>SUMIF('Off-Balance Sheet'!$J$8:$J$174,$C64,'Off-Balance Sheet'!EM$8:EM$174)</f>
        <v>0</v>
      </c>
      <c r="DK64" s="254">
        <f>SUMIF('Off-Balance Sheet'!$J$8:$J$174,$C64,'Off-Balance Sheet'!EN$8:EN$174)</f>
        <v>0</v>
      </c>
      <c r="DL64" s="254">
        <f ca="1">SUMIF('Off-Balance Sheet'!$J$8:$J$174,$C64,'Off-Balance Sheet'!EO$8:EO$174)</f>
        <v>1400</v>
      </c>
      <c r="DM64" s="254">
        <f ca="1">SUMIF('Off-Balance Sheet'!$J$8:$J$174,$C64,'Off-Balance Sheet'!EP$8:EP$174)</f>
        <v>0</v>
      </c>
      <c r="DN64" s="254">
        <f>SUMIF('Off-Balance Sheet'!$J$8:$J$174,$C64,'Off-Balance Sheet'!EQ$8:EQ$174)</f>
        <v>0</v>
      </c>
    </row>
    <row r="65" spans="2:118" x14ac:dyDescent="0.2">
      <c r="C65" s="69" t="s">
        <v>129</v>
      </c>
      <c r="D65" s="98">
        <f>SUMIF('Off-Balance Sheet'!$J$8:$J$174,$C65,'Off-Balance Sheet'!$U$8:$U$174)</f>
        <v>287.05950000000001</v>
      </c>
      <c r="F65" s="254">
        <f ca="1">SUMIF('Off-Balance Sheet'!$J$8:$J$174,$C65,'Off-Balance Sheet'!AI$8:AI$174)</f>
        <v>0</v>
      </c>
      <c r="G65" s="254">
        <f>SUMIF('Off-Balance Sheet'!$J$8:$J$174,$C65,'Off-Balance Sheet'!AJ$8:AJ$174)</f>
        <v>0</v>
      </c>
      <c r="H65" s="254">
        <f>SUMIF('Off-Balance Sheet'!$J$8:$J$174,$C65,'Off-Balance Sheet'!AK$8:AK$174)</f>
        <v>0</v>
      </c>
      <c r="I65" s="254">
        <f>SUMIF('Off-Balance Sheet'!$J$8:$J$174,$C65,'Off-Balance Sheet'!AL$8:AL$174)</f>
        <v>287.05950000000001</v>
      </c>
      <c r="J65" s="254">
        <f>SUMIF('Off-Balance Sheet'!$J$8:$J$174,$C65,'Off-Balance Sheet'!AM$8:AM$174)</f>
        <v>0</v>
      </c>
      <c r="K65" s="254">
        <f>SUMIF('Off-Balance Sheet'!$J$8:$J$174,$C65,'Off-Balance Sheet'!AN$8:AN$174)</f>
        <v>0</v>
      </c>
      <c r="L65" s="254">
        <f>SUMIF('Off-Balance Sheet'!$J$8:$J$174,$C65,'Off-Balance Sheet'!AO$8:AO$174)</f>
        <v>0</v>
      </c>
      <c r="M65" s="254">
        <f>SUMIF('Off-Balance Sheet'!$J$8:$J$174,$C65,'Off-Balance Sheet'!AP$8:AP$174)</f>
        <v>0</v>
      </c>
      <c r="N65" s="254">
        <f>SUMIF('Off-Balance Sheet'!$J$8:$J$174,$C65,'Off-Balance Sheet'!AQ$8:AQ$174)</f>
        <v>0</v>
      </c>
      <c r="O65" s="254">
        <f>SUMIF('Off-Balance Sheet'!$J$8:$J$174,$C65,'Off-Balance Sheet'!AR$8:AR$174)</f>
        <v>0</v>
      </c>
      <c r="P65" s="254">
        <f>SUMIF('Off-Balance Sheet'!$J$8:$J$174,$C65,'Off-Balance Sheet'!AS$8:AS$174)</f>
        <v>0</v>
      </c>
      <c r="Q65" s="254">
        <f>SUMIF('Off-Balance Sheet'!$J$8:$J$174,$C65,'Off-Balance Sheet'!AT$8:AT$174)</f>
        <v>0</v>
      </c>
      <c r="R65" s="254">
        <f>SUMIF('Off-Balance Sheet'!$J$8:$J$174,$C65,'Off-Balance Sheet'!AU$8:AU$174)</f>
        <v>0</v>
      </c>
      <c r="S65" s="254">
        <f>SUMIF('Off-Balance Sheet'!$J$8:$J$174,$C65,'Off-Balance Sheet'!AV$8:AV$174)</f>
        <v>0</v>
      </c>
      <c r="T65" s="254">
        <f>SUMIF('Off-Balance Sheet'!$J$8:$J$174,$C65,'Off-Balance Sheet'!AW$8:AW$174)</f>
        <v>0</v>
      </c>
      <c r="U65" s="254">
        <f>SUMIF('Off-Balance Sheet'!$J$8:$J$174,$C65,'Off-Balance Sheet'!AX$8:AX$174)</f>
        <v>0</v>
      </c>
      <c r="V65" s="254">
        <f>SUMIF('Off-Balance Sheet'!$J$8:$J$174,$C65,'Off-Balance Sheet'!AY$8:AY$174)</f>
        <v>0</v>
      </c>
      <c r="W65" s="254">
        <f>SUMIF('Off-Balance Sheet'!$J$8:$J$174,$C65,'Off-Balance Sheet'!AZ$8:AZ$174)</f>
        <v>0</v>
      </c>
      <c r="X65" s="254">
        <f>SUMIF('Off-Balance Sheet'!$J$8:$J$174,$C65,'Off-Balance Sheet'!BA$8:BA$174)</f>
        <v>0</v>
      </c>
      <c r="Y65" s="254">
        <f>SUMIF('Off-Balance Sheet'!$J$8:$J$174,$C65,'Off-Balance Sheet'!BB$8:BB$174)</f>
        <v>0</v>
      </c>
      <c r="Z65" s="254">
        <f>SUMIF('Off-Balance Sheet'!$J$8:$J$174,$C65,'Off-Balance Sheet'!BC$8:BC$174)</f>
        <v>0</v>
      </c>
      <c r="AA65" s="254">
        <f>SUMIF('Off-Balance Sheet'!$J$8:$J$174,$C65,'Off-Balance Sheet'!BD$8:BD$174)</f>
        <v>0</v>
      </c>
      <c r="AB65" s="254">
        <f>SUMIF('Off-Balance Sheet'!$J$8:$J$174,$C65,'Off-Balance Sheet'!BE$8:BE$174)</f>
        <v>0</v>
      </c>
      <c r="AC65" s="254">
        <f>SUMIF('Off-Balance Sheet'!$J$8:$J$174,$C65,'Off-Balance Sheet'!BF$8:BF$174)</f>
        <v>0</v>
      </c>
      <c r="AD65" s="254">
        <f>SUMIF('Off-Balance Sheet'!$J$8:$J$174,$C65,'Off-Balance Sheet'!BG$8:BG$174)</f>
        <v>0</v>
      </c>
      <c r="AE65" s="254">
        <f>SUMIF('Off-Balance Sheet'!$J$8:$J$174,$C65,'Off-Balance Sheet'!BH$8:BH$174)</f>
        <v>0</v>
      </c>
      <c r="AF65" s="254">
        <f>SUMIF('Off-Balance Sheet'!$J$8:$J$174,$C65,'Off-Balance Sheet'!BI$8:BI$174)</f>
        <v>0</v>
      </c>
      <c r="AG65" s="254">
        <f>SUMIF('Off-Balance Sheet'!$J$8:$J$174,$C65,'Off-Balance Sheet'!BJ$8:BJ$174)</f>
        <v>0</v>
      </c>
      <c r="AH65" s="254">
        <f>SUMIF('Off-Balance Sheet'!$J$8:$J$174,$C65,'Off-Balance Sheet'!BK$8:BK$174)</f>
        <v>0</v>
      </c>
      <c r="AI65" s="254">
        <f>SUMIF('Off-Balance Sheet'!$J$8:$J$174,$C65,'Off-Balance Sheet'!BL$8:BL$174)</f>
        <v>0</v>
      </c>
      <c r="AJ65" s="254">
        <f>SUMIF('Off-Balance Sheet'!$J$8:$J$174,$C65,'Off-Balance Sheet'!BM$8:BM$174)</f>
        <v>0</v>
      </c>
      <c r="AK65" s="254">
        <f>SUMIF('Off-Balance Sheet'!$J$8:$J$174,$C65,'Off-Balance Sheet'!BN$8:BN$174)</f>
        <v>0</v>
      </c>
      <c r="AL65" s="254">
        <f>SUMIF('Off-Balance Sheet'!$J$8:$J$174,$C65,'Off-Balance Sheet'!BO$8:BO$174)</f>
        <v>0</v>
      </c>
      <c r="AM65" s="254">
        <f>SUMIF('Off-Balance Sheet'!$J$8:$J$174,$C65,'Off-Balance Sheet'!BP$8:BP$174)</f>
        <v>0</v>
      </c>
      <c r="AN65" s="254">
        <f>SUMIF('Off-Balance Sheet'!$J$8:$J$174,$C65,'Off-Balance Sheet'!BQ$8:BQ$174)</f>
        <v>0</v>
      </c>
      <c r="AO65" s="254">
        <f>SUMIF('Off-Balance Sheet'!$J$8:$J$174,$C65,'Off-Balance Sheet'!BR$8:BR$174)</f>
        <v>0</v>
      </c>
      <c r="AP65" s="254">
        <f>SUMIF('Off-Balance Sheet'!$J$8:$J$174,$C65,'Off-Balance Sheet'!BS$8:BS$174)</f>
        <v>0</v>
      </c>
      <c r="AQ65" s="254">
        <f>SUMIF('Off-Balance Sheet'!$J$8:$J$174,$C65,'Off-Balance Sheet'!BT$8:BT$174)</f>
        <v>0</v>
      </c>
      <c r="AR65" s="254">
        <f>SUMIF('Off-Balance Sheet'!$J$8:$J$174,$C65,'Off-Balance Sheet'!BU$8:BU$174)</f>
        <v>0</v>
      </c>
      <c r="AS65" s="254">
        <f>SUMIF('Off-Balance Sheet'!$J$8:$J$174,$C65,'Off-Balance Sheet'!BV$8:BV$174)</f>
        <v>0</v>
      </c>
      <c r="AT65" s="254">
        <f>SUMIF('Off-Balance Sheet'!$J$8:$J$174,$C65,'Off-Balance Sheet'!BW$8:BW$174)</f>
        <v>0</v>
      </c>
      <c r="AU65" s="254">
        <f>SUMIF('Off-Balance Sheet'!$J$8:$J$174,$C65,'Off-Balance Sheet'!BX$8:BX$174)</f>
        <v>0</v>
      </c>
      <c r="AV65" s="254">
        <f>SUMIF('Off-Balance Sheet'!$J$8:$J$174,$C65,'Off-Balance Sheet'!BY$8:BY$174)</f>
        <v>0</v>
      </c>
      <c r="AW65" s="254">
        <f>SUMIF('Off-Balance Sheet'!$J$8:$J$174,$C65,'Off-Balance Sheet'!BZ$8:BZ$174)</f>
        <v>0</v>
      </c>
      <c r="AX65" s="254">
        <f>SUMIF('Off-Balance Sheet'!$J$8:$J$174,$C65,'Off-Balance Sheet'!CA$8:CA$174)</f>
        <v>0</v>
      </c>
      <c r="AY65" s="254">
        <f>SUMIF('Off-Balance Sheet'!$J$8:$J$174,$C65,'Off-Balance Sheet'!CB$8:CB$174)</f>
        <v>0</v>
      </c>
      <c r="AZ65" s="254">
        <f>SUMIF('Off-Balance Sheet'!$J$8:$J$174,$C65,'Off-Balance Sheet'!CC$8:CC$174)</f>
        <v>0</v>
      </c>
      <c r="BA65" s="254">
        <f>SUMIF('Off-Balance Sheet'!$J$8:$J$174,$C65,'Off-Balance Sheet'!CD$8:CD$174)</f>
        <v>0</v>
      </c>
      <c r="BB65" s="254">
        <f>SUMIF('Off-Balance Sheet'!$J$8:$J$174,$C65,'Off-Balance Sheet'!CE$8:CE$174)</f>
        <v>0</v>
      </c>
      <c r="BC65" s="254">
        <f>SUMIF('Off-Balance Sheet'!$J$8:$J$174,$C65,'Off-Balance Sheet'!CF$8:CF$174)</f>
        <v>0</v>
      </c>
      <c r="BD65" s="254">
        <f>SUMIF('Off-Balance Sheet'!$J$8:$J$174,$C65,'Off-Balance Sheet'!CG$8:CG$174)</f>
        <v>0</v>
      </c>
      <c r="BE65" s="254">
        <f>SUMIF('Off-Balance Sheet'!$J$8:$J$174,$C65,'Off-Balance Sheet'!CH$8:CH$174)</f>
        <v>0</v>
      </c>
      <c r="BF65" s="254">
        <f>SUMIF('Off-Balance Sheet'!$J$8:$J$174,$C65,'Off-Balance Sheet'!CI$8:CI$174)</f>
        <v>0</v>
      </c>
      <c r="BG65" s="254">
        <f>SUMIF('Off-Balance Sheet'!$J$8:$J$174,$C65,'Off-Balance Sheet'!CJ$8:CJ$174)</f>
        <v>0</v>
      </c>
      <c r="BH65" s="254">
        <f>SUMIF('Off-Balance Sheet'!$J$8:$J$174,$C65,'Off-Balance Sheet'!CK$8:CK$174)</f>
        <v>0</v>
      </c>
      <c r="BI65" s="254">
        <f>SUMIF('Off-Balance Sheet'!$J$8:$J$174,$C65,'Off-Balance Sheet'!CL$8:CL$174)</f>
        <v>0</v>
      </c>
      <c r="BJ65" s="254">
        <f>SUMIF('Off-Balance Sheet'!$J$8:$J$174,$C65,'Off-Balance Sheet'!CM$8:CM$174)</f>
        <v>0</v>
      </c>
      <c r="BK65" s="254">
        <f>SUMIF('Off-Balance Sheet'!$J$8:$J$174,$C65,'Off-Balance Sheet'!CN$8:CN$174)</f>
        <v>0</v>
      </c>
      <c r="BL65" s="254">
        <f>SUMIF('Off-Balance Sheet'!$J$8:$J$174,$C65,'Off-Balance Sheet'!CO$8:CO$174)</f>
        <v>0</v>
      </c>
      <c r="BM65" s="254">
        <f>SUMIF('Off-Balance Sheet'!$J$8:$J$174,$C65,'Off-Balance Sheet'!CP$8:CP$174)</f>
        <v>0</v>
      </c>
      <c r="BN65" s="254">
        <f>SUMIF('Off-Balance Sheet'!$J$8:$J$174,$C65,'Off-Balance Sheet'!CQ$8:CQ$174)</f>
        <v>0</v>
      </c>
      <c r="BO65" s="254">
        <f>SUMIF('Off-Balance Sheet'!$J$8:$J$174,$C65,'Off-Balance Sheet'!CR$8:CR$174)</f>
        <v>0</v>
      </c>
      <c r="BP65" s="254">
        <f>SUMIF('Off-Balance Sheet'!$J$8:$J$174,$C65,'Off-Balance Sheet'!CS$8:CS$174)</f>
        <v>0</v>
      </c>
      <c r="BQ65" s="254">
        <f>SUMIF('Off-Balance Sheet'!$J$8:$J$174,$C65,'Off-Balance Sheet'!CT$8:CT$174)</f>
        <v>0</v>
      </c>
      <c r="BR65" s="254">
        <f>SUMIF('Off-Balance Sheet'!$J$8:$J$174,$C65,'Off-Balance Sheet'!CU$8:CU$174)</f>
        <v>0</v>
      </c>
      <c r="BS65" s="254">
        <f>SUMIF('Off-Balance Sheet'!$J$8:$J$174,$C65,'Off-Balance Sheet'!CV$8:CV$174)</f>
        <v>0</v>
      </c>
      <c r="BT65" s="254">
        <f>SUMIF('Off-Balance Sheet'!$J$8:$J$174,$C65,'Off-Balance Sheet'!CW$8:CW$174)</f>
        <v>0</v>
      </c>
      <c r="BU65" s="254">
        <f>SUMIF('Off-Balance Sheet'!$J$8:$J$174,$C65,'Off-Balance Sheet'!CX$8:CX$174)</f>
        <v>0</v>
      </c>
      <c r="BV65" s="254">
        <f>SUMIF('Off-Balance Sheet'!$J$8:$J$174,$C65,'Off-Balance Sheet'!CY$8:CY$174)</f>
        <v>0</v>
      </c>
      <c r="BW65" s="254">
        <f>SUMIF('Off-Balance Sheet'!$J$8:$J$174,$C65,'Off-Balance Sheet'!CZ$8:CZ$174)</f>
        <v>0</v>
      </c>
      <c r="BX65" s="254">
        <f>SUMIF('Off-Balance Sheet'!$J$8:$J$174,$C65,'Off-Balance Sheet'!DA$8:DA$174)</f>
        <v>0</v>
      </c>
      <c r="BY65" s="254">
        <f>SUMIF('Off-Balance Sheet'!$J$8:$J$174,$C65,'Off-Balance Sheet'!DB$8:DB$174)</f>
        <v>0</v>
      </c>
      <c r="BZ65" s="254">
        <f>SUMIF('Off-Balance Sheet'!$J$8:$J$174,$C65,'Off-Balance Sheet'!DC$8:DC$174)</f>
        <v>0</v>
      </c>
      <c r="CA65" s="254">
        <f>SUMIF('Off-Balance Sheet'!$J$8:$J$174,$C65,'Off-Balance Sheet'!DD$8:DD$174)</f>
        <v>0</v>
      </c>
      <c r="CB65" s="254">
        <f>SUMIF('Off-Balance Sheet'!$J$8:$J$174,$C65,'Off-Balance Sheet'!DE$8:DE$174)</f>
        <v>0</v>
      </c>
      <c r="CC65" s="254">
        <f>SUMIF('Off-Balance Sheet'!$J$8:$J$174,$C65,'Off-Balance Sheet'!DF$8:DF$174)</f>
        <v>0</v>
      </c>
      <c r="CD65" s="254">
        <f>SUMIF('Off-Balance Sheet'!$J$8:$J$174,$C65,'Off-Balance Sheet'!DG$8:DG$174)</f>
        <v>0</v>
      </c>
      <c r="CE65" s="254">
        <f>SUMIF('Off-Balance Sheet'!$J$8:$J$174,$C65,'Off-Balance Sheet'!DH$8:DH$174)</f>
        <v>0</v>
      </c>
      <c r="CF65" s="254">
        <f>SUMIF('Off-Balance Sheet'!$J$8:$J$174,$C65,'Off-Balance Sheet'!DI$8:DI$174)</f>
        <v>0</v>
      </c>
      <c r="CG65" s="254">
        <f>SUMIF('Off-Balance Sheet'!$J$8:$J$174,$C65,'Off-Balance Sheet'!DJ$8:DJ$174)</f>
        <v>0</v>
      </c>
      <c r="CH65" s="254">
        <f>SUMIF('Off-Balance Sheet'!$J$8:$J$174,$C65,'Off-Balance Sheet'!DK$8:DK$174)</f>
        <v>0</v>
      </c>
      <c r="CI65" s="254">
        <f>SUMIF('Off-Balance Sheet'!$J$8:$J$174,$C65,'Off-Balance Sheet'!DL$8:DL$174)</f>
        <v>0</v>
      </c>
      <c r="CJ65" s="254">
        <f>SUMIF('Off-Balance Sheet'!$J$8:$J$174,$C65,'Off-Balance Sheet'!DM$8:DM$174)</f>
        <v>0</v>
      </c>
      <c r="CK65" s="254">
        <f>SUMIF('Off-Balance Sheet'!$J$8:$J$174,$C65,'Off-Balance Sheet'!DN$8:DN$174)</f>
        <v>0</v>
      </c>
      <c r="CL65" s="254">
        <f>SUMIF('Off-Balance Sheet'!$J$8:$J$174,$C65,'Off-Balance Sheet'!DO$8:DO$174)</f>
        <v>0</v>
      </c>
      <c r="CM65" s="254">
        <f>SUMIF('Off-Balance Sheet'!$J$8:$J$174,$C65,'Off-Balance Sheet'!DP$8:DP$174)</f>
        <v>0</v>
      </c>
      <c r="CN65" s="254">
        <f>SUMIF('Off-Balance Sheet'!$J$8:$J$174,$C65,'Off-Balance Sheet'!DQ$8:DQ$174)</f>
        <v>0</v>
      </c>
      <c r="CO65" s="254">
        <f>SUMIF('Off-Balance Sheet'!$J$8:$J$174,$C65,'Off-Balance Sheet'!DR$8:DR$174)</f>
        <v>0</v>
      </c>
      <c r="CP65" s="254">
        <f>SUMIF('Off-Balance Sheet'!$J$8:$J$174,$C65,'Off-Balance Sheet'!DS$8:DS$174)</f>
        <v>0</v>
      </c>
      <c r="CQ65" s="254">
        <f>SUMIF('Off-Balance Sheet'!$J$8:$J$174,$C65,'Off-Balance Sheet'!DT$8:DT$174)</f>
        <v>0</v>
      </c>
      <c r="CR65" s="254">
        <f>SUMIF('Off-Balance Sheet'!$J$8:$J$174,$C65,'Off-Balance Sheet'!DU$8:DU$174)</f>
        <v>0</v>
      </c>
      <c r="CS65" s="254">
        <f>SUMIF('Off-Balance Sheet'!$J$8:$J$174,$C65,'Off-Balance Sheet'!DV$8:DV$174)</f>
        <v>0</v>
      </c>
      <c r="CT65" s="254">
        <f>SUMIF('Off-Balance Sheet'!$J$8:$J$174,$C65,'Off-Balance Sheet'!DW$8:DW$174)</f>
        <v>0</v>
      </c>
      <c r="CU65" s="254">
        <f>SUMIF('Off-Balance Sheet'!$J$8:$J$174,$C65,'Off-Balance Sheet'!DX$8:DX$174)</f>
        <v>0</v>
      </c>
      <c r="CV65" s="254">
        <f>SUMIF('Off-Balance Sheet'!$J$8:$J$174,$C65,'Off-Balance Sheet'!DY$8:DY$174)</f>
        <v>0</v>
      </c>
      <c r="CW65" s="254">
        <f>SUMIF('Off-Balance Sheet'!$J$8:$J$174,$C65,'Off-Balance Sheet'!DZ$8:DZ$174)</f>
        <v>0</v>
      </c>
      <c r="CX65" s="254">
        <f>SUMIF('Off-Balance Sheet'!$J$8:$J$174,$C65,'Off-Balance Sheet'!EA$8:EA$174)</f>
        <v>0</v>
      </c>
      <c r="CY65" s="254">
        <f>SUMIF('Off-Balance Sheet'!$J$8:$J$174,$C65,'Off-Balance Sheet'!EB$8:EB$174)</f>
        <v>0</v>
      </c>
      <c r="CZ65" s="254">
        <f>SUMIF('Off-Balance Sheet'!$J$8:$J$174,$C65,'Off-Balance Sheet'!EC$8:EC$174)</f>
        <v>0</v>
      </c>
      <c r="DA65" s="254">
        <f>SUMIF('Off-Balance Sheet'!$J$8:$J$174,$C65,'Off-Balance Sheet'!ED$8:ED$174)</f>
        <v>0</v>
      </c>
      <c r="DB65" s="254">
        <f>SUMIF('Off-Balance Sheet'!$J$8:$J$174,$C65,'Off-Balance Sheet'!EE$8:EE$174)</f>
        <v>0</v>
      </c>
      <c r="DC65" s="254">
        <f>SUMIF('Off-Balance Sheet'!$J$8:$J$174,$C65,'Off-Balance Sheet'!EF$8:EF$174)</f>
        <v>0</v>
      </c>
      <c r="DD65" s="254">
        <f>SUMIF('Off-Balance Sheet'!$J$8:$J$174,$C65,'Off-Balance Sheet'!EG$8:EG$174)</f>
        <v>0</v>
      </c>
      <c r="DE65" s="254">
        <f>SUMIF('Off-Balance Sheet'!$J$8:$J$174,$C65,'Off-Balance Sheet'!EH$8:EH$174)</f>
        <v>0</v>
      </c>
      <c r="DF65" s="254">
        <f>SUMIF('Off-Balance Sheet'!$J$8:$J$174,$C65,'Off-Balance Sheet'!EI$8:EI$174)</f>
        <v>0</v>
      </c>
      <c r="DG65" s="254">
        <f>SUMIF('Off-Balance Sheet'!$J$8:$J$174,$C65,'Off-Balance Sheet'!EJ$8:EJ$174)</f>
        <v>0</v>
      </c>
      <c r="DH65" s="254">
        <f>SUMIF('Off-Balance Sheet'!$J$8:$J$174,$C65,'Off-Balance Sheet'!EK$8:EK$174)</f>
        <v>0</v>
      </c>
      <c r="DI65" s="254">
        <f>SUMIF('Off-Balance Sheet'!$J$8:$J$174,$C65,'Off-Balance Sheet'!EL$8:EL$174)</f>
        <v>0</v>
      </c>
      <c r="DJ65" s="254">
        <f>SUMIF('Off-Balance Sheet'!$J$8:$J$174,$C65,'Off-Balance Sheet'!EM$8:EM$174)</f>
        <v>0</v>
      </c>
      <c r="DK65" s="254">
        <f>SUMIF('Off-Balance Sheet'!$J$8:$J$174,$C65,'Off-Balance Sheet'!EN$8:EN$174)</f>
        <v>0</v>
      </c>
      <c r="DL65" s="254">
        <f ca="1">SUMIF('Off-Balance Sheet'!$J$8:$J$174,$C65,'Off-Balance Sheet'!EO$8:EO$174)</f>
        <v>287.05950000000001</v>
      </c>
      <c r="DM65" s="254">
        <f ca="1">SUMIF('Off-Balance Sheet'!$J$8:$J$174,$C65,'Off-Balance Sheet'!EP$8:EP$174)</f>
        <v>0</v>
      </c>
      <c r="DN65" s="254">
        <f>SUMIF('Off-Balance Sheet'!$J$8:$J$174,$C65,'Off-Balance Sheet'!EQ$8:EQ$174)</f>
        <v>0</v>
      </c>
    </row>
    <row r="66" spans="2:118" x14ac:dyDescent="0.2">
      <c r="C66" s="69" t="s">
        <v>130</v>
      </c>
      <c r="D66" s="98">
        <f>SUMIF('Off-Balance Sheet'!$J$8:$J$174,$C66,'Off-Balance Sheet'!$U$8:$U$174)</f>
        <v>750</v>
      </c>
      <c r="F66" s="254">
        <f ca="1">SUMIF('Off-Balance Sheet'!$J$8:$J$174,$C66,'Off-Balance Sheet'!AI$8:AI$174)</f>
        <v>0</v>
      </c>
      <c r="G66" s="254">
        <f>SUMIF('Off-Balance Sheet'!$J$8:$J$174,$C66,'Off-Balance Sheet'!AJ$8:AJ$174)</f>
        <v>0</v>
      </c>
      <c r="H66" s="254">
        <f>SUMIF('Off-Balance Sheet'!$J$8:$J$174,$C66,'Off-Balance Sheet'!AK$8:AK$174)</f>
        <v>0</v>
      </c>
      <c r="I66" s="254">
        <f>SUMIF('Off-Balance Sheet'!$J$8:$J$174,$C66,'Off-Balance Sheet'!AL$8:AL$174)</f>
        <v>750</v>
      </c>
      <c r="J66" s="254">
        <f>SUMIF('Off-Balance Sheet'!$J$8:$J$174,$C66,'Off-Balance Sheet'!AM$8:AM$174)</f>
        <v>0</v>
      </c>
      <c r="K66" s="254">
        <f>SUMIF('Off-Balance Sheet'!$J$8:$J$174,$C66,'Off-Balance Sheet'!AN$8:AN$174)</f>
        <v>0</v>
      </c>
      <c r="L66" s="254">
        <f>SUMIF('Off-Balance Sheet'!$J$8:$J$174,$C66,'Off-Balance Sheet'!AO$8:AO$174)</f>
        <v>0</v>
      </c>
      <c r="M66" s="254">
        <f>SUMIF('Off-Balance Sheet'!$J$8:$J$174,$C66,'Off-Balance Sheet'!AP$8:AP$174)</f>
        <v>0</v>
      </c>
      <c r="N66" s="254">
        <f>SUMIF('Off-Balance Sheet'!$J$8:$J$174,$C66,'Off-Balance Sheet'!AQ$8:AQ$174)</f>
        <v>0</v>
      </c>
      <c r="O66" s="254">
        <f>SUMIF('Off-Balance Sheet'!$J$8:$J$174,$C66,'Off-Balance Sheet'!AR$8:AR$174)</f>
        <v>0</v>
      </c>
      <c r="P66" s="254">
        <f>SUMIF('Off-Balance Sheet'!$J$8:$J$174,$C66,'Off-Balance Sheet'!AS$8:AS$174)</f>
        <v>0</v>
      </c>
      <c r="Q66" s="254">
        <f>SUMIF('Off-Balance Sheet'!$J$8:$J$174,$C66,'Off-Balance Sheet'!AT$8:AT$174)</f>
        <v>0</v>
      </c>
      <c r="R66" s="254">
        <f>SUMIF('Off-Balance Sheet'!$J$8:$J$174,$C66,'Off-Balance Sheet'!AU$8:AU$174)</f>
        <v>0</v>
      </c>
      <c r="S66" s="254">
        <f>SUMIF('Off-Balance Sheet'!$J$8:$J$174,$C66,'Off-Balance Sheet'!AV$8:AV$174)</f>
        <v>0</v>
      </c>
      <c r="T66" s="254">
        <f>SUMIF('Off-Balance Sheet'!$J$8:$J$174,$C66,'Off-Balance Sheet'!AW$8:AW$174)</f>
        <v>0</v>
      </c>
      <c r="U66" s="254">
        <f>SUMIF('Off-Balance Sheet'!$J$8:$J$174,$C66,'Off-Balance Sheet'!AX$8:AX$174)</f>
        <v>0</v>
      </c>
      <c r="V66" s="254">
        <f>SUMIF('Off-Balance Sheet'!$J$8:$J$174,$C66,'Off-Balance Sheet'!AY$8:AY$174)</f>
        <v>0</v>
      </c>
      <c r="W66" s="254">
        <f>SUMIF('Off-Balance Sheet'!$J$8:$J$174,$C66,'Off-Balance Sheet'!AZ$8:AZ$174)</f>
        <v>0</v>
      </c>
      <c r="X66" s="254">
        <f>SUMIF('Off-Balance Sheet'!$J$8:$J$174,$C66,'Off-Balance Sheet'!BA$8:BA$174)</f>
        <v>0</v>
      </c>
      <c r="Y66" s="254">
        <f>SUMIF('Off-Balance Sheet'!$J$8:$J$174,$C66,'Off-Balance Sheet'!BB$8:BB$174)</f>
        <v>0</v>
      </c>
      <c r="Z66" s="254">
        <f>SUMIF('Off-Balance Sheet'!$J$8:$J$174,$C66,'Off-Balance Sheet'!BC$8:BC$174)</f>
        <v>0</v>
      </c>
      <c r="AA66" s="254">
        <f>SUMIF('Off-Balance Sheet'!$J$8:$J$174,$C66,'Off-Balance Sheet'!BD$8:BD$174)</f>
        <v>0</v>
      </c>
      <c r="AB66" s="254">
        <f>SUMIF('Off-Balance Sheet'!$J$8:$J$174,$C66,'Off-Balance Sheet'!BE$8:BE$174)</f>
        <v>0</v>
      </c>
      <c r="AC66" s="254">
        <f>SUMIF('Off-Balance Sheet'!$J$8:$J$174,$C66,'Off-Balance Sheet'!BF$8:BF$174)</f>
        <v>0</v>
      </c>
      <c r="AD66" s="254">
        <f>SUMIF('Off-Balance Sheet'!$J$8:$J$174,$C66,'Off-Balance Sheet'!BG$8:BG$174)</f>
        <v>0</v>
      </c>
      <c r="AE66" s="254">
        <f>SUMIF('Off-Balance Sheet'!$J$8:$J$174,$C66,'Off-Balance Sheet'!BH$8:BH$174)</f>
        <v>0</v>
      </c>
      <c r="AF66" s="254">
        <f>SUMIF('Off-Balance Sheet'!$J$8:$J$174,$C66,'Off-Balance Sheet'!BI$8:BI$174)</f>
        <v>0</v>
      </c>
      <c r="AG66" s="254">
        <f>SUMIF('Off-Balance Sheet'!$J$8:$J$174,$C66,'Off-Balance Sheet'!BJ$8:BJ$174)</f>
        <v>0</v>
      </c>
      <c r="AH66" s="254">
        <f>SUMIF('Off-Balance Sheet'!$J$8:$J$174,$C66,'Off-Balance Sheet'!BK$8:BK$174)</f>
        <v>0</v>
      </c>
      <c r="AI66" s="254">
        <f>SUMIF('Off-Balance Sheet'!$J$8:$J$174,$C66,'Off-Balance Sheet'!BL$8:BL$174)</f>
        <v>0</v>
      </c>
      <c r="AJ66" s="254">
        <f>SUMIF('Off-Balance Sheet'!$J$8:$J$174,$C66,'Off-Balance Sheet'!BM$8:BM$174)</f>
        <v>0</v>
      </c>
      <c r="AK66" s="254">
        <f>SUMIF('Off-Balance Sheet'!$J$8:$J$174,$C66,'Off-Balance Sheet'!BN$8:BN$174)</f>
        <v>0</v>
      </c>
      <c r="AL66" s="254">
        <f>SUMIF('Off-Balance Sheet'!$J$8:$J$174,$C66,'Off-Balance Sheet'!BO$8:BO$174)</f>
        <v>0</v>
      </c>
      <c r="AM66" s="254">
        <f>SUMIF('Off-Balance Sheet'!$J$8:$J$174,$C66,'Off-Balance Sheet'!BP$8:BP$174)</f>
        <v>0</v>
      </c>
      <c r="AN66" s="254">
        <f>SUMIF('Off-Balance Sheet'!$J$8:$J$174,$C66,'Off-Balance Sheet'!BQ$8:BQ$174)</f>
        <v>0</v>
      </c>
      <c r="AO66" s="254">
        <f>SUMIF('Off-Balance Sheet'!$J$8:$J$174,$C66,'Off-Balance Sheet'!BR$8:BR$174)</f>
        <v>0</v>
      </c>
      <c r="AP66" s="254">
        <f>SUMIF('Off-Balance Sheet'!$J$8:$J$174,$C66,'Off-Balance Sheet'!BS$8:BS$174)</f>
        <v>0</v>
      </c>
      <c r="AQ66" s="254">
        <f>SUMIF('Off-Balance Sheet'!$J$8:$J$174,$C66,'Off-Balance Sheet'!BT$8:BT$174)</f>
        <v>0</v>
      </c>
      <c r="AR66" s="254">
        <f>SUMIF('Off-Balance Sheet'!$J$8:$J$174,$C66,'Off-Balance Sheet'!BU$8:BU$174)</f>
        <v>0</v>
      </c>
      <c r="AS66" s="254">
        <f>SUMIF('Off-Balance Sheet'!$J$8:$J$174,$C66,'Off-Balance Sheet'!BV$8:BV$174)</f>
        <v>0</v>
      </c>
      <c r="AT66" s="254">
        <f>SUMIF('Off-Balance Sheet'!$J$8:$J$174,$C66,'Off-Balance Sheet'!BW$8:BW$174)</f>
        <v>0</v>
      </c>
      <c r="AU66" s="254">
        <f>SUMIF('Off-Balance Sheet'!$J$8:$J$174,$C66,'Off-Balance Sheet'!BX$8:BX$174)</f>
        <v>0</v>
      </c>
      <c r="AV66" s="254">
        <f>SUMIF('Off-Balance Sheet'!$J$8:$J$174,$C66,'Off-Balance Sheet'!BY$8:BY$174)</f>
        <v>0</v>
      </c>
      <c r="AW66" s="254">
        <f>SUMIF('Off-Balance Sheet'!$J$8:$J$174,$C66,'Off-Balance Sheet'!BZ$8:BZ$174)</f>
        <v>0</v>
      </c>
      <c r="AX66" s="254">
        <f>SUMIF('Off-Balance Sheet'!$J$8:$J$174,$C66,'Off-Balance Sheet'!CA$8:CA$174)</f>
        <v>0</v>
      </c>
      <c r="AY66" s="254">
        <f>SUMIF('Off-Balance Sheet'!$J$8:$J$174,$C66,'Off-Balance Sheet'!CB$8:CB$174)</f>
        <v>0</v>
      </c>
      <c r="AZ66" s="254">
        <f>SUMIF('Off-Balance Sheet'!$J$8:$J$174,$C66,'Off-Balance Sheet'!CC$8:CC$174)</f>
        <v>0</v>
      </c>
      <c r="BA66" s="254">
        <f>SUMIF('Off-Balance Sheet'!$J$8:$J$174,$C66,'Off-Balance Sheet'!CD$8:CD$174)</f>
        <v>0</v>
      </c>
      <c r="BB66" s="254">
        <f>SUMIF('Off-Balance Sheet'!$J$8:$J$174,$C66,'Off-Balance Sheet'!CE$8:CE$174)</f>
        <v>0</v>
      </c>
      <c r="BC66" s="254">
        <f>SUMIF('Off-Balance Sheet'!$J$8:$J$174,$C66,'Off-Balance Sheet'!CF$8:CF$174)</f>
        <v>0</v>
      </c>
      <c r="BD66" s="254">
        <f>SUMIF('Off-Balance Sheet'!$J$8:$J$174,$C66,'Off-Balance Sheet'!CG$8:CG$174)</f>
        <v>0</v>
      </c>
      <c r="BE66" s="254">
        <f>SUMIF('Off-Balance Sheet'!$J$8:$J$174,$C66,'Off-Balance Sheet'!CH$8:CH$174)</f>
        <v>0</v>
      </c>
      <c r="BF66" s="254">
        <f>SUMIF('Off-Balance Sheet'!$J$8:$J$174,$C66,'Off-Balance Sheet'!CI$8:CI$174)</f>
        <v>0</v>
      </c>
      <c r="BG66" s="254">
        <f>SUMIF('Off-Balance Sheet'!$J$8:$J$174,$C66,'Off-Balance Sheet'!CJ$8:CJ$174)</f>
        <v>0</v>
      </c>
      <c r="BH66" s="254">
        <f>SUMIF('Off-Balance Sheet'!$J$8:$J$174,$C66,'Off-Balance Sheet'!CK$8:CK$174)</f>
        <v>0</v>
      </c>
      <c r="BI66" s="254">
        <f>SUMIF('Off-Balance Sheet'!$J$8:$J$174,$C66,'Off-Balance Sheet'!CL$8:CL$174)</f>
        <v>0</v>
      </c>
      <c r="BJ66" s="254">
        <f>SUMIF('Off-Balance Sheet'!$J$8:$J$174,$C66,'Off-Balance Sheet'!CM$8:CM$174)</f>
        <v>0</v>
      </c>
      <c r="BK66" s="254">
        <f>SUMIF('Off-Balance Sheet'!$J$8:$J$174,$C66,'Off-Balance Sheet'!CN$8:CN$174)</f>
        <v>0</v>
      </c>
      <c r="BL66" s="254">
        <f>SUMIF('Off-Balance Sheet'!$J$8:$J$174,$C66,'Off-Balance Sheet'!CO$8:CO$174)</f>
        <v>0</v>
      </c>
      <c r="BM66" s="254">
        <f>SUMIF('Off-Balance Sheet'!$J$8:$J$174,$C66,'Off-Balance Sheet'!CP$8:CP$174)</f>
        <v>0</v>
      </c>
      <c r="BN66" s="254">
        <f>SUMIF('Off-Balance Sheet'!$J$8:$J$174,$C66,'Off-Balance Sheet'!CQ$8:CQ$174)</f>
        <v>0</v>
      </c>
      <c r="BO66" s="254">
        <f>SUMIF('Off-Balance Sheet'!$J$8:$J$174,$C66,'Off-Balance Sheet'!CR$8:CR$174)</f>
        <v>0</v>
      </c>
      <c r="BP66" s="254">
        <f>SUMIF('Off-Balance Sheet'!$J$8:$J$174,$C66,'Off-Balance Sheet'!CS$8:CS$174)</f>
        <v>0</v>
      </c>
      <c r="BQ66" s="254">
        <f>SUMIF('Off-Balance Sheet'!$J$8:$J$174,$C66,'Off-Balance Sheet'!CT$8:CT$174)</f>
        <v>0</v>
      </c>
      <c r="BR66" s="254">
        <f>SUMIF('Off-Balance Sheet'!$J$8:$J$174,$C66,'Off-Balance Sheet'!CU$8:CU$174)</f>
        <v>0</v>
      </c>
      <c r="BS66" s="254">
        <f>SUMIF('Off-Balance Sheet'!$J$8:$J$174,$C66,'Off-Balance Sheet'!CV$8:CV$174)</f>
        <v>0</v>
      </c>
      <c r="BT66" s="254">
        <f>SUMIF('Off-Balance Sheet'!$J$8:$J$174,$C66,'Off-Balance Sheet'!CW$8:CW$174)</f>
        <v>0</v>
      </c>
      <c r="BU66" s="254">
        <f>SUMIF('Off-Balance Sheet'!$J$8:$J$174,$C66,'Off-Balance Sheet'!CX$8:CX$174)</f>
        <v>0</v>
      </c>
      <c r="BV66" s="254">
        <f>SUMIF('Off-Balance Sheet'!$J$8:$J$174,$C66,'Off-Balance Sheet'!CY$8:CY$174)</f>
        <v>0</v>
      </c>
      <c r="BW66" s="254">
        <f>SUMIF('Off-Balance Sheet'!$J$8:$J$174,$C66,'Off-Balance Sheet'!CZ$8:CZ$174)</f>
        <v>0</v>
      </c>
      <c r="BX66" s="254">
        <f>SUMIF('Off-Balance Sheet'!$J$8:$J$174,$C66,'Off-Balance Sheet'!DA$8:DA$174)</f>
        <v>0</v>
      </c>
      <c r="BY66" s="254">
        <f>SUMIF('Off-Balance Sheet'!$J$8:$J$174,$C66,'Off-Balance Sheet'!DB$8:DB$174)</f>
        <v>0</v>
      </c>
      <c r="BZ66" s="254">
        <f>SUMIF('Off-Balance Sheet'!$J$8:$J$174,$C66,'Off-Balance Sheet'!DC$8:DC$174)</f>
        <v>0</v>
      </c>
      <c r="CA66" s="254">
        <f>SUMIF('Off-Balance Sheet'!$J$8:$J$174,$C66,'Off-Balance Sheet'!DD$8:DD$174)</f>
        <v>0</v>
      </c>
      <c r="CB66" s="254">
        <f>SUMIF('Off-Balance Sheet'!$J$8:$J$174,$C66,'Off-Balance Sheet'!DE$8:DE$174)</f>
        <v>0</v>
      </c>
      <c r="CC66" s="254">
        <f>SUMIF('Off-Balance Sheet'!$J$8:$J$174,$C66,'Off-Balance Sheet'!DF$8:DF$174)</f>
        <v>0</v>
      </c>
      <c r="CD66" s="254">
        <f>SUMIF('Off-Balance Sheet'!$J$8:$J$174,$C66,'Off-Balance Sheet'!DG$8:DG$174)</f>
        <v>0</v>
      </c>
      <c r="CE66" s="254">
        <f>SUMIF('Off-Balance Sheet'!$J$8:$J$174,$C66,'Off-Balance Sheet'!DH$8:DH$174)</f>
        <v>0</v>
      </c>
      <c r="CF66" s="254">
        <f>SUMIF('Off-Balance Sheet'!$J$8:$J$174,$C66,'Off-Balance Sheet'!DI$8:DI$174)</f>
        <v>0</v>
      </c>
      <c r="CG66" s="254">
        <f>SUMIF('Off-Balance Sheet'!$J$8:$J$174,$C66,'Off-Balance Sheet'!DJ$8:DJ$174)</f>
        <v>0</v>
      </c>
      <c r="CH66" s="254">
        <f>SUMIF('Off-Balance Sheet'!$J$8:$J$174,$C66,'Off-Balance Sheet'!DK$8:DK$174)</f>
        <v>0</v>
      </c>
      <c r="CI66" s="254">
        <f>SUMIF('Off-Balance Sheet'!$J$8:$J$174,$C66,'Off-Balance Sheet'!DL$8:DL$174)</f>
        <v>0</v>
      </c>
      <c r="CJ66" s="254">
        <f>SUMIF('Off-Balance Sheet'!$J$8:$J$174,$C66,'Off-Balance Sheet'!DM$8:DM$174)</f>
        <v>0</v>
      </c>
      <c r="CK66" s="254">
        <f>SUMIF('Off-Balance Sheet'!$J$8:$J$174,$C66,'Off-Balance Sheet'!DN$8:DN$174)</f>
        <v>0</v>
      </c>
      <c r="CL66" s="254">
        <f>SUMIF('Off-Balance Sheet'!$J$8:$J$174,$C66,'Off-Balance Sheet'!DO$8:DO$174)</f>
        <v>0</v>
      </c>
      <c r="CM66" s="254">
        <f>SUMIF('Off-Balance Sheet'!$J$8:$J$174,$C66,'Off-Balance Sheet'!DP$8:DP$174)</f>
        <v>0</v>
      </c>
      <c r="CN66" s="254">
        <f>SUMIF('Off-Balance Sheet'!$J$8:$J$174,$C66,'Off-Balance Sheet'!DQ$8:DQ$174)</f>
        <v>0</v>
      </c>
      <c r="CO66" s="254">
        <f>SUMIF('Off-Balance Sheet'!$J$8:$J$174,$C66,'Off-Balance Sheet'!DR$8:DR$174)</f>
        <v>0</v>
      </c>
      <c r="CP66" s="254">
        <f>SUMIF('Off-Balance Sheet'!$J$8:$J$174,$C66,'Off-Balance Sheet'!DS$8:DS$174)</f>
        <v>0</v>
      </c>
      <c r="CQ66" s="254">
        <f>SUMIF('Off-Balance Sheet'!$J$8:$J$174,$C66,'Off-Balance Sheet'!DT$8:DT$174)</f>
        <v>0</v>
      </c>
      <c r="CR66" s="254">
        <f>SUMIF('Off-Balance Sheet'!$J$8:$J$174,$C66,'Off-Balance Sheet'!DU$8:DU$174)</f>
        <v>0</v>
      </c>
      <c r="CS66" s="254">
        <f>SUMIF('Off-Balance Sheet'!$J$8:$J$174,$C66,'Off-Balance Sheet'!DV$8:DV$174)</f>
        <v>0</v>
      </c>
      <c r="CT66" s="254">
        <f>SUMIF('Off-Balance Sheet'!$J$8:$J$174,$C66,'Off-Balance Sheet'!DW$8:DW$174)</f>
        <v>0</v>
      </c>
      <c r="CU66" s="254">
        <f>SUMIF('Off-Balance Sheet'!$J$8:$J$174,$C66,'Off-Balance Sheet'!DX$8:DX$174)</f>
        <v>0</v>
      </c>
      <c r="CV66" s="254">
        <f>SUMIF('Off-Balance Sheet'!$J$8:$J$174,$C66,'Off-Balance Sheet'!DY$8:DY$174)</f>
        <v>0</v>
      </c>
      <c r="CW66" s="254">
        <f>SUMIF('Off-Balance Sheet'!$J$8:$J$174,$C66,'Off-Balance Sheet'!DZ$8:DZ$174)</f>
        <v>0</v>
      </c>
      <c r="CX66" s="254">
        <f>SUMIF('Off-Balance Sheet'!$J$8:$J$174,$C66,'Off-Balance Sheet'!EA$8:EA$174)</f>
        <v>0</v>
      </c>
      <c r="CY66" s="254">
        <f>SUMIF('Off-Balance Sheet'!$J$8:$J$174,$C66,'Off-Balance Sheet'!EB$8:EB$174)</f>
        <v>0</v>
      </c>
      <c r="CZ66" s="254">
        <f>SUMIF('Off-Balance Sheet'!$J$8:$J$174,$C66,'Off-Balance Sheet'!EC$8:EC$174)</f>
        <v>0</v>
      </c>
      <c r="DA66" s="254">
        <f>SUMIF('Off-Balance Sheet'!$J$8:$J$174,$C66,'Off-Balance Sheet'!ED$8:ED$174)</f>
        <v>0</v>
      </c>
      <c r="DB66" s="254">
        <f>SUMIF('Off-Balance Sheet'!$J$8:$J$174,$C66,'Off-Balance Sheet'!EE$8:EE$174)</f>
        <v>0</v>
      </c>
      <c r="DC66" s="254">
        <f>SUMIF('Off-Balance Sheet'!$J$8:$J$174,$C66,'Off-Balance Sheet'!EF$8:EF$174)</f>
        <v>0</v>
      </c>
      <c r="DD66" s="254">
        <f>SUMIF('Off-Balance Sheet'!$J$8:$J$174,$C66,'Off-Balance Sheet'!EG$8:EG$174)</f>
        <v>0</v>
      </c>
      <c r="DE66" s="254">
        <f>SUMIF('Off-Balance Sheet'!$J$8:$J$174,$C66,'Off-Balance Sheet'!EH$8:EH$174)</f>
        <v>0</v>
      </c>
      <c r="DF66" s="254">
        <f>SUMIF('Off-Balance Sheet'!$J$8:$J$174,$C66,'Off-Balance Sheet'!EI$8:EI$174)</f>
        <v>0</v>
      </c>
      <c r="DG66" s="254">
        <f>SUMIF('Off-Balance Sheet'!$J$8:$J$174,$C66,'Off-Balance Sheet'!EJ$8:EJ$174)</f>
        <v>0</v>
      </c>
      <c r="DH66" s="254">
        <f>SUMIF('Off-Balance Sheet'!$J$8:$J$174,$C66,'Off-Balance Sheet'!EK$8:EK$174)</f>
        <v>0</v>
      </c>
      <c r="DI66" s="254">
        <f>SUMIF('Off-Balance Sheet'!$J$8:$J$174,$C66,'Off-Balance Sheet'!EL$8:EL$174)</f>
        <v>0</v>
      </c>
      <c r="DJ66" s="254">
        <f>SUMIF('Off-Balance Sheet'!$J$8:$J$174,$C66,'Off-Balance Sheet'!EM$8:EM$174)</f>
        <v>0</v>
      </c>
      <c r="DK66" s="254">
        <f>SUMIF('Off-Balance Sheet'!$J$8:$J$174,$C66,'Off-Balance Sheet'!EN$8:EN$174)</f>
        <v>0</v>
      </c>
      <c r="DL66" s="254">
        <f ca="1">SUMIF('Off-Balance Sheet'!$J$8:$J$174,$C66,'Off-Balance Sheet'!EO$8:EO$174)</f>
        <v>750</v>
      </c>
      <c r="DM66" s="254">
        <f ca="1">SUMIF('Off-Balance Sheet'!$J$8:$J$174,$C66,'Off-Balance Sheet'!EP$8:EP$174)</f>
        <v>0</v>
      </c>
      <c r="DN66" s="254">
        <f>SUMIF('Off-Balance Sheet'!$J$8:$J$174,$C66,'Off-Balance Sheet'!EQ$8:EQ$174)</f>
        <v>0</v>
      </c>
    </row>
    <row r="67" spans="2:118" x14ac:dyDescent="0.2">
      <c r="C67" s="69" t="s">
        <v>142</v>
      </c>
      <c r="D67" s="98">
        <f>SUMIF('Off-Balance Sheet'!$J$8:$J$174,$C67,'Off-Balance Sheet'!$U$8:$U$174)</f>
        <v>475</v>
      </c>
      <c r="F67" s="254">
        <f ca="1">SUMIF('Off-Balance Sheet'!$J$8:$J$174,$C67,'Off-Balance Sheet'!AI$8:AI$174)</f>
        <v>0</v>
      </c>
      <c r="G67" s="254">
        <f>SUMIF('Off-Balance Sheet'!$J$8:$J$174,$C67,'Off-Balance Sheet'!AJ$8:AJ$174)</f>
        <v>0</v>
      </c>
      <c r="H67" s="254">
        <f>SUMIF('Off-Balance Sheet'!$J$8:$J$174,$C67,'Off-Balance Sheet'!AK$8:AK$174)</f>
        <v>0</v>
      </c>
      <c r="I67" s="254">
        <f>SUMIF('Off-Balance Sheet'!$J$8:$J$174,$C67,'Off-Balance Sheet'!AL$8:AL$174)</f>
        <v>0</v>
      </c>
      <c r="J67" s="254">
        <f>SUMIF('Off-Balance Sheet'!$J$8:$J$174,$C67,'Off-Balance Sheet'!AM$8:AM$174)</f>
        <v>0</v>
      </c>
      <c r="K67" s="254">
        <f>SUMIF('Off-Balance Sheet'!$J$8:$J$174,$C67,'Off-Balance Sheet'!AN$8:AN$174)</f>
        <v>475</v>
      </c>
      <c r="L67" s="254">
        <f>SUMIF('Off-Balance Sheet'!$J$8:$J$174,$C67,'Off-Balance Sheet'!AO$8:AO$174)</f>
        <v>0</v>
      </c>
      <c r="M67" s="254">
        <f>SUMIF('Off-Balance Sheet'!$J$8:$J$174,$C67,'Off-Balance Sheet'!AP$8:AP$174)</f>
        <v>0</v>
      </c>
      <c r="N67" s="254">
        <f>SUMIF('Off-Balance Sheet'!$J$8:$J$174,$C67,'Off-Balance Sheet'!AQ$8:AQ$174)</f>
        <v>0</v>
      </c>
      <c r="O67" s="254">
        <f>SUMIF('Off-Balance Sheet'!$J$8:$J$174,$C67,'Off-Balance Sheet'!AR$8:AR$174)</f>
        <v>0</v>
      </c>
      <c r="P67" s="254">
        <f>SUMIF('Off-Balance Sheet'!$J$8:$J$174,$C67,'Off-Balance Sheet'!AS$8:AS$174)</f>
        <v>0</v>
      </c>
      <c r="Q67" s="254">
        <f>SUMIF('Off-Balance Sheet'!$J$8:$J$174,$C67,'Off-Balance Sheet'!AT$8:AT$174)</f>
        <v>0</v>
      </c>
      <c r="R67" s="254">
        <f>SUMIF('Off-Balance Sheet'!$J$8:$J$174,$C67,'Off-Balance Sheet'!AU$8:AU$174)</f>
        <v>0</v>
      </c>
      <c r="S67" s="254">
        <f>SUMIF('Off-Balance Sheet'!$J$8:$J$174,$C67,'Off-Balance Sheet'!AV$8:AV$174)</f>
        <v>0</v>
      </c>
      <c r="T67" s="254">
        <f>SUMIF('Off-Balance Sheet'!$J$8:$J$174,$C67,'Off-Balance Sheet'!AW$8:AW$174)</f>
        <v>0</v>
      </c>
      <c r="U67" s="254">
        <f>SUMIF('Off-Balance Sheet'!$J$8:$J$174,$C67,'Off-Balance Sheet'!AX$8:AX$174)</f>
        <v>0</v>
      </c>
      <c r="V67" s="254">
        <f>SUMIF('Off-Balance Sheet'!$J$8:$J$174,$C67,'Off-Balance Sheet'!AY$8:AY$174)</f>
        <v>0</v>
      </c>
      <c r="W67" s="254">
        <f>SUMIF('Off-Balance Sheet'!$J$8:$J$174,$C67,'Off-Balance Sheet'!AZ$8:AZ$174)</f>
        <v>0</v>
      </c>
      <c r="X67" s="254">
        <f>SUMIF('Off-Balance Sheet'!$J$8:$J$174,$C67,'Off-Balance Sheet'!BA$8:BA$174)</f>
        <v>0</v>
      </c>
      <c r="Y67" s="254">
        <f>SUMIF('Off-Balance Sheet'!$J$8:$J$174,$C67,'Off-Balance Sheet'!BB$8:BB$174)</f>
        <v>0</v>
      </c>
      <c r="Z67" s="254">
        <f>SUMIF('Off-Balance Sheet'!$J$8:$J$174,$C67,'Off-Balance Sheet'!BC$8:BC$174)</f>
        <v>0</v>
      </c>
      <c r="AA67" s="254">
        <f>SUMIF('Off-Balance Sheet'!$J$8:$J$174,$C67,'Off-Balance Sheet'!BD$8:BD$174)</f>
        <v>0</v>
      </c>
      <c r="AB67" s="254">
        <f>SUMIF('Off-Balance Sheet'!$J$8:$J$174,$C67,'Off-Balance Sheet'!BE$8:BE$174)</f>
        <v>0</v>
      </c>
      <c r="AC67" s="254">
        <f>SUMIF('Off-Balance Sheet'!$J$8:$J$174,$C67,'Off-Balance Sheet'!BF$8:BF$174)</f>
        <v>0</v>
      </c>
      <c r="AD67" s="254">
        <f>SUMIF('Off-Balance Sheet'!$J$8:$J$174,$C67,'Off-Balance Sheet'!BG$8:BG$174)</f>
        <v>0</v>
      </c>
      <c r="AE67" s="254">
        <f>SUMIF('Off-Balance Sheet'!$J$8:$J$174,$C67,'Off-Balance Sheet'!BH$8:BH$174)</f>
        <v>0</v>
      </c>
      <c r="AF67" s="254">
        <f>SUMIF('Off-Balance Sheet'!$J$8:$J$174,$C67,'Off-Balance Sheet'!BI$8:BI$174)</f>
        <v>0</v>
      </c>
      <c r="AG67" s="254">
        <f>SUMIF('Off-Balance Sheet'!$J$8:$J$174,$C67,'Off-Balance Sheet'!BJ$8:BJ$174)</f>
        <v>0</v>
      </c>
      <c r="AH67" s="254">
        <f>SUMIF('Off-Balance Sheet'!$J$8:$J$174,$C67,'Off-Balance Sheet'!BK$8:BK$174)</f>
        <v>0</v>
      </c>
      <c r="AI67" s="254">
        <f>SUMIF('Off-Balance Sheet'!$J$8:$J$174,$C67,'Off-Balance Sheet'!BL$8:BL$174)</f>
        <v>0</v>
      </c>
      <c r="AJ67" s="254">
        <f>SUMIF('Off-Balance Sheet'!$J$8:$J$174,$C67,'Off-Balance Sheet'!BM$8:BM$174)</f>
        <v>0</v>
      </c>
      <c r="AK67" s="254">
        <f>SUMIF('Off-Balance Sheet'!$J$8:$J$174,$C67,'Off-Balance Sheet'!BN$8:BN$174)</f>
        <v>0</v>
      </c>
      <c r="AL67" s="254">
        <f>SUMIF('Off-Balance Sheet'!$J$8:$J$174,$C67,'Off-Balance Sheet'!BO$8:BO$174)</f>
        <v>0</v>
      </c>
      <c r="AM67" s="254">
        <f>SUMIF('Off-Balance Sheet'!$J$8:$J$174,$C67,'Off-Balance Sheet'!BP$8:BP$174)</f>
        <v>0</v>
      </c>
      <c r="AN67" s="254">
        <f>SUMIF('Off-Balance Sheet'!$J$8:$J$174,$C67,'Off-Balance Sheet'!BQ$8:BQ$174)</f>
        <v>0</v>
      </c>
      <c r="AO67" s="254">
        <f>SUMIF('Off-Balance Sheet'!$J$8:$J$174,$C67,'Off-Balance Sheet'!BR$8:BR$174)</f>
        <v>0</v>
      </c>
      <c r="AP67" s="254">
        <f>SUMIF('Off-Balance Sheet'!$J$8:$J$174,$C67,'Off-Balance Sheet'!BS$8:BS$174)</f>
        <v>0</v>
      </c>
      <c r="AQ67" s="254">
        <f>SUMIF('Off-Balance Sheet'!$J$8:$J$174,$C67,'Off-Balance Sheet'!BT$8:BT$174)</f>
        <v>0</v>
      </c>
      <c r="AR67" s="254">
        <f>SUMIF('Off-Balance Sheet'!$J$8:$J$174,$C67,'Off-Balance Sheet'!BU$8:BU$174)</f>
        <v>0</v>
      </c>
      <c r="AS67" s="254">
        <f>SUMIF('Off-Balance Sheet'!$J$8:$J$174,$C67,'Off-Balance Sheet'!BV$8:BV$174)</f>
        <v>0</v>
      </c>
      <c r="AT67" s="254">
        <f>SUMIF('Off-Balance Sheet'!$J$8:$J$174,$C67,'Off-Balance Sheet'!BW$8:BW$174)</f>
        <v>0</v>
      </c>
      <c r="AU67" s="254">
        <f>SUMIF('Off-Balance Sheet'!$J$8:$J$174,$C67,'Off-Balance Sheet'!BX$8:BX$174)</f>
        <v>0</v>
      </c>
      <c r="AV67" s="254">
        <f>SUMIF('Off-Balance Sheet'!$J$8:$J$174,$C67,'Off-Balance Sheet'!BY$8:BY$174)</f>
        <v>0</v>
      </c>
      <c r="AW67" s="254">
        <f>SUMIF('Off-Balance Sheet'!$J$8:$J$174,$C67,'Off-Balance Sheet'!BZ$8:BZ$174)</f>
        <v>0</v>
      </c>
      <c r="AX67" s="254">
        <f>SUMIF('Off-Balance Sheet'!$J$8:$J$174,$C67,'Off-Balance Sheet'!CA$8:CA$174)</f>
        <v>0</v>
      </c>
      <c r="AY67" s="254">
        <f>SUMIF('Off-Balance Sheet'!$J$8:$J$174,$C67,'Off-Balance Sheet'!CB$8:CB$174)</f>
        <v>0</v>
      </c>
      <c r="AZ67" s="254">
        <f>SUMIF('Off-Balance Sheet'!$J$8:$J$174,$C67,'Off-Balance Sheet'!CC$8:CC$174)</f>
        <v>0</v>
      </c>
      <c r="BA67" s="254">
        <f>SUMIF('Off-Balance Sheet'!$J$8:$J$174,$C67,'Off-Balance Sheet'!CD$8:CD$174)</f>
        <v>0</v>
      </c>
      <c r="BB67" s="254">
        <f>SUMIF('Off-Balance Sheet'!$J$8:$J$174,$C67,'Off-Balance Sheet'!CE$8:CE$174)</f>
        <v>0</v>
      </c>
      <c r="BC67" s="254">
        <f>SUMIF('Off-Balance Sheet'!$J$8:$J$174,$C67,'Off-Balance Sheet'!CF$8:CF$174)</f>
        <v>0</v>
      </c>
      <c r="BD67" s="254">
        <f>SUMIF('Off-Balance Sheet'!$J$8:$J$174,$C67,'Off-Balance Sheet'!CG$8:CG$174)</f>
        <v>0</v>
      </c>
      <c r="BE67" s="254">
        <f>SUMIF('Off-Balance Sheet'!$J$8:$J$174,$C67,'Off-Balance Sheet'!CH$8:CH$174)</f>
        <v>0</v>
      </c>
      <c r="BF67" s="254">
        <f>SUMIF('Off-Balance Sheet'!$J$8:$J$174,$C67,'Off-Balance Sheet'!CI$8:CI$174)</f>
        <v>0</v>
      </c>
      <c r="BG67" s="254">
        <f>SUMIF('Off-Balance Sheet'!$J$8:$J$174,$C67,'Off-Balance Sheet'!CJ$8:CJ$174)</f>
        <v>0</v>
      </c>
      <c r="BH67" s="254">
        <f>SUMIF('Off-Balance Sheet'!$J$8:$J$174,$C67,'Off-Balance Sheet'!CK$8:CK$174)</f>
        <v>0</v>
      </c>
      <c r="BI67" s="254">
        <f>SUMIF('Off-Balance Sheet'!$J$8:$J$174,$C67,'Off-Balance Sheet'!CL$8:CL$174)</f>
        <v>0</v>
      </c>
      <c r="BJ67" s="254">
        <f>SUMIF('Off-Balance Sheet'!$J$8:$J$174,$C67,'Off-Balance Sheet'!CM$8:CM$174)</f>
        <v>0</v>
      </c>
      <c r="BK67" s="254">
        <f>SUMIF('Off-Balance Sheet'!$J$8:$J$174,$C67,'Off-Balance Sheet'!CN$8:CN$174)</f>
        <v>0</v>
      </c>
      <c r="BL67" s="254">
        <f>SUMIF('Off-Balance Sheet'!$J$8:$J$174,$C67,'Off-Balance Sheet'!CO$8:CO$174)</f>
        <v>0</v>
      </c>
      <c r="BM67" s="254">
        <f>SUMIF('Off-Balance Sheet'!$J$8:$J$174,$C67,'Off-Balance Sheet'!CP$8:CP$174)</f>
        <v>0</v>
      </c>
      <c r="BN67" s="254">
        <f>SUMIF('Off-Balance Sheet'!$J$8:$J$174,$C67,'Off-Balance Sheet'!CQ$8:CQ$174)</f>
        <v>0</v>
      </c>
      <c r="BO67" s="254">
        <f>SUMIF('Off-Balance Sheet'!$J$8:$J$174,$C67,'Off-Balance Sheet'!CR$8:CR$174)</f>
        <v>0</v>
      </c>
      <c r="BP67" s="254">
        <f>SUMIF('Off-Balance Sheet'!$J$8:$J$174,$C67,'Off-Balance Sheet'!CS$8:CS$174)</f>
        <v>0</v>
      </c>
      <c r="BQ67" s="254">
        <f>SUMIF('Off-Balance Sheet'!$J$8:$J$174,$C67,'Off-Balance Sheet'!CT$8:CT$174)</f>
        <v>0</v>
      </c>
      <c r="BR67" s="254">
        <f>SUMIF('Off-Balance Sheet'!$J$8:$J$174,$C67,'Off-Balance Sheet'!CU$8:CU$174)</f>
        <v>0</v>
      </c>
      <c r="BS67" s="254">
        <f>SUMIF('Off-Balance Sheet'!$J$8:$J$174,$C67,'Off-Balance Sheet'!CV$8:CV$174)</f>
        <v>0</v>
      </c>
      <c r="BT67" s="254">
        <f>SUMIF('Off-Balance Sheet'!$J$8:$J$174,$C67,'Off-Balance Sheet'!CW$8:CW$174)</f>
        <v>0</v>
      </c>
      <c r="BU67" s="254">
        <f>SUMIF('Off-Balance Sheet'!$J$8:$J$174,$C67,'Off-Balance Sheet'!CX$8:CX$174)</f>
        <v>0</v>
      </c>
      <c r="BV67" s="254">
        <f>SUMIF('Off-Balance Sheet'!$J$8:$J$174,$C67,'Off-Balance Sheet'!CY$8:CY$174)</f>
        <v>0</v>
      </c>
      <c r="BW67" s="254">
        <f>SUMIF('Off-Balance Sheet'!$J$8:$J$174,$C67,'Off-Balance Sheet'!CZ$8:CZ$174)</f>
        <v>0</v>
      </c>
      <c r="BX67" s="254">
        <f>SUMIF('Off-Balance Sheet'!$J$8:$J$174,$C67,'Off-Balance Sheet'!DA$8:DA$174)</f>
        <v>0</v>
      </c>
      <c r="BY67" s="254">
        <f>SUMIF('Off-Balance Sheet'!$J$8:$J$174,$C67,'Off-Balance Sheet'!DB$8:DB$174)</f>
        <v>0</v>
      </c>
      <c r="BZ67" s="254">
        <f>SUMIF('Off-Balance Sheet'!$J$8:$J$174,$C67,'Off-Balance Sheet'!DC$8:DC$174)</f>
        <v>0</v>
      </c>
      <c r="CA67" s="254">
        <f>SUMIF('Off-Balance Sheet'!$J$8:$J$174,$C67,'Off-Balance Sheet'!DD$8:DD$174)</f>
        <v>0</v>
      </c>
      <c r="CB67" s="254">
        <f>SUMIF('Off-Balance Sheet'!$J$8:$J$174,$C67,'Off-Balance Sheet'!DE$8:DE$174)</f>
        <v>0</v>
      </c>
      <c r="CC67" s="254">
        <f>SUMIF('Off-Balance Sheet'!$J$8:$J$174,$C67,'Off-Balance Sheet'!DF$8:DF$174)</f>
        <v>0</v>
      </c>
      <c r="CD67" s="254">
        <f>SUMIF('Off-Balance Sheet'!$J$8:$J$174,$C67,'Off-Balance Sheet'!DG$8:DG$174)</f>
        <v>0</v>
      </c>
      <c r="CE67" s="254">
        <f>SUMIF('Off-Balance Sheet'!$J$8:$J$174,$C67,'Off-Balance Sheet'!DH$8:DH$174)</f>
        <v>0</v>
      </c>
      <c r="CF67" s="254">
        <f>SUMIF('Off-Balance Sheet'!$J$8:$J$174,$C67,'Off-Balance Sheet'!DI$8:DI$174)</f>
        <v>0</v>
      </c>
      <c r="CG67" s="254">
        <f>SUMIF('Off-Balance Sheet'!$J$8:$J$174,$C67,'Off-Balance Sheet'!DJ$8:DJ$174)</f>
        <v>0</v>
      </c>
      <c r="CH67" s="254">
        <f>SUMIF('Off-Balance Sheet'!$J$8:$J$174,$C67,'Off-Balance Sheet'!DK$8:DK$174)</f>
        <v>0</v>
      </c>
      <c r="CI67" s="254">
        <f>SUMIF('Off-Balance Sheet'!$J$8:$J$174,$C67,'Off-Balance Sheet'!DL$8:DL$174)</f>
        <v>0</v>
      </c>
      <c r="CJ67" s="254">
        <f>SUMIF('Off-Balance Sheet'!$J$8:$J$174,$C67,'Off-Balance Sheet'!DM$8:DM$174)</f>
        <v>0</v>
      </c>
      <c r="CK67" s="254">
        <f>SUMIF('Off-Balance Sheet'!$J$8:$J$174,$C67,'Off-Balance Sheet'!DN$8:DN$174)</f>
        <v>0</v>
      </c>
      <c r="CL67" s="254">
        <f>SUMIF('Off-Balance Sheet'!$J$8:$J$174,$C67,'Off-Balance Sheet'!DO$8:DO$174)</f>
        <v>0</v>
      </c>
      <c r="CM67" s="254">
        <f>SUMIF('Off-Balance Sheet'!$J$8:$J$174,$C67,'Off-Balance Sheet'!DP$8:DP$174)</f>
        <v>0</v>
      </c>
      <c r="CN67" s="254">
        <f>SUMIF('Off-Balance Sheet'!$J$8:$J$174,$C67,'Off-Balance Sheet'!DQ$8:DQ$174)</f>
        <v>0</v>
      </c>
      <c r="CO67" s="254">
        <f>SUMIF('Off-Balance Sheet'!$J$8:$J$174,$C67,'Off-Balance Sheet'!DR$8:DR$174)</f>
        <v>0</v>
      </c>
      <c r="CP67" s="254">
        <f>SUMIF('Off-Balance Sheet'!$J$8:$J$174,$C67,'Off-Balance Sheet'!DS$8:DS$174)</f>
        <v>0</v>
      </c>
      <c r="CQ67" s="254">
        <f>SUMIF('Off-Balance Sheet'!$J$8:$J$174,$C67,'Off-Balance Sheet'!DT$8:DT$174)</f>
        <v>0</v>
      </c>
      <c r="CR67" s="254">
        <f>SUMIF('Off-Balance Sheet'!$J$8:$J$174,$C67,'Off-Balance Sheet'!DU$8:DU$174)</f>
        <v>0</v>
      </c>
      <c r="CS67" s="254">
        <f>SUMIF('Off-Balance Sheet'!$J$8:$J$174,$C67,'Off-Balance Sheet'!DV$8:DV$174)</f>
        <v>0</v>
      </c>
      <c r="CT67" s="254">
        <f>SUMIF('Off-Balance Sheet'!$J$8:$J$174,$C67,'Off-Balance Sheet'!DW$8:DW$174)</f>
        <v>0</v>
      </c>
      <c r="CU67" s="254">
        <f>SUMIF('Off-Balance Sheet'!$J$8:$J$174,$C67,'Off-Balance Sheet'!DX$8:DX$174)</f>
        <v>0</v>
      </c>
      <c r="CV67" s="254">
        <f>SUMIF('Off-Balance Sheet'!$J$8:$J$174,$C67,'Off-Balance Sheet'!DY$8:DY$174)</f>
        <v>0</v>
      </c>
      <c r="CW67" s="254">
        <f>SUMIF('Off-Balance Sheet'!$J$8:$J$174,$C67,'Off-Balance Sheet'!DZ$8:DZ$174)</f>
        <v>0</v>
      </c>
      <c r="CX67" s="254">
        <f>SUMIF('Off-Balance Sheet'!$J$8:$J$174,$C67,'Off-Balance Sheet'!EA$8:EA$174)</f>
        <v>0</v>
      </c>
      <c r="CY67" s="254">
        <f>SUMIF('Off-Balance Sheet'!$J$8:$J$174,$C67,'Off-Balance Sheet'!EB$8:EB$174)</f>
        <v>0</v>
      </c>
      <c r="CZ67" s="254">
        <f>SUMIF('Off-Balance Sheet'!$J$8:$J$174,$C67,'Off-Balance Sheet'!EC$8:EC$174)</f>
        <v>0</v>
      </c>
      <c r="DA67" s="254">
        <f>SUMIF('Off-Balance Sheet'!$J$8:$J$174,$C67,'Off-Balance Sheet'!ED$8:ED$174)</f>
        <v>0</v>
      </c>
      <c r="DB67" s="254">
        <f>SUMIF('Off-Balance Sheet'!$J$8:$J$174,$C67,'Off-Balance Sheet'!EE$8:EE$174)</f>
        <v>0</v>
      </c>
      <c r="DC67" s="254">
        <f>SUMIF('Off-Balance Sheet'!$J$8:$J$174,$C67,'Off-Balance Sheet'!EF$8:EF$174)</f>
        <v>0</v>
      </c>
      <c r="DD67" s="254">
        <f>SUMIF('Off-Balance Sheet'!$J$8:$J$174,$C67,'Off-Balance Sheet'!EG$8:EG$174)</f>
        <v>0</v>
      </c>
      <c r="DE67" s="254">
        <f>SUMIF('Off-Balance Sheet'!$J$8:$J$174,$C67,'Off-Balance Sheet'!EH$8:EH$174)</f>
        <v>0</v>
      </c>
      <c r="DF67" s="254">
        <f>SUMIF('Off-Balance Sheet'!$J$8:$J$174,$C67,'Off-Balance Sheet'!EI$8:EI$174)</f>
        <v>0</v>
      </c>
      <c r="DG67" s="254">
        <f>SUMIF('Off-Balance Sheet'!$J$8:$J$174,$C67,'Off-Balance Sheet'!EJ$8:EJ$174)</f>
        <v>0</v>
      </c>
      <c r="DH67" s="254">
        <f>SUMIF('Off-Balance Sheet'!$J$8:$J$174,$C67,'Off-Balance Sheet'!EK$8:EK$174)</f>
        <v>0</v>
      </c>
      <c r="DI67" s="254">
        <f>SUMIF('Off-Balance Sheet'!$J$8:$J$174,$C67,'Off-Balance Sheet'!EL$8:EL$174)</f>
        <v>0</v>
      </c>
      <c r="DJ67" s="254">
        <f>SUMIF('Off-Balance Sheet'!$J$8:$J$174,$C67,'Off-Balance Sheet'!EM$8:EM$174)</f>
        <v>0</v>
      </c>
      <c r="DK67" s="254">
        <f>SUMIF('Off-Balance Sheet'!$J$8:$J$174,$C67,'Off-Balance Sheet'!EN$8:EN$174)</f>
        <v>0</v>
      </c>
      <c r="DL67" s="254">
        <f ca="1">SUMIF('Off-Balance Sheet'!$J$8:$J$174,$C67,'Off-Balance Sheet'!EO$8:EO$174)</f>
        <v>475</v>
      </c>
      <c r="DM67" s="254">
        <f ca="1">SUMIF('Off-Balance Sheet'!$J$8:$J$174,$C67,'Off-Balance Sheet'!EP$8:EP$174)</f>
        <v>0</v>
      </c>
      <c r="DN67" s="254">
        <f>SUMIF('Off-Balance Sheet'!$J$8:$J$174,$C67,'Off-Balance Sheet'!EQ$8:EQ$174)</f>
        <v>0</v>
      </c>
    </row>
    <row r="68" spans="2:118" x14ac:dyDescent="0.2">
      <c r="C68" s="69" t="s">
        <v>146</v>
      </c>
      <c r="D68" s="98">
        <f>SUMIF('Off-Balance Sheet'!$J$8:$J$174,$C68,'Off-Balance Sheet'!$U$8:$U$174)</f>
        <v>440</v>
      </c>
      <c r="F68" s="254">
        <f ca="1">SUMIF('Off-Balance Sheet'!$J$8:$J$174,$C68,'Off-Balance Sheet'!AI$8:AI$174)</f>
        <v>0</v>
      </c>
      <c r="G68" s="254">
        <f>SUMIF('Off-Balance Sheet'!$J$8:$J$174,$C68,'Off-Balance Sheet'!AJ$8:AJ$174)</f>
        <v>0</v>
      </c>
      <c r="H68" s="254">
        <f>SUMIF('Off-Balance Sheet'!$J$8:$J$174,$C68,'Off-Balance Sheet'!AK$8:AK$174)</f>
        <v>0</v>
      </c>
      <c r="I68" s="254">
        <f>SUMIF('Off-Balance Sheet'!$J$8:$J$174,$C68,'Off-Balance Sheet'!AL$8:AL$174)</f>
        <v>0</v>
      </c>
      <c r="J68" s="254">
        <f>SUMIF('Off-Balance Sheet'!$J$8:$J$174,$C68,'Off-Balance Sheet'!AM$8:AM$174)</f>
        <v>0</v>
      </c>
      <c r="K68" s="254">
        <f>SUMIF('Off-Balance Sheet'!$J$8:$J$174,$C68,'Off-Balance Sheet'!AN$8:AN$174)</f>
        <v>440</v>
      </c>
      <c r="L68" s="254">
        <f>SUMIF('Off-Balance Sheet'!$J$8:$J$174,$C68,'Off-Balance Sheet'!AO$8:AO$174)</f>
        <v>0</v>
      </c>
      <c r="M68" s="254">
        <f>SUMIF('Off-Balance Sheet'!$J$8:$J$174,$C68,'Off-Balance Sheet'!AP$8:AP$174)</f>
        <v>0</v>
      </c>
      <c r="N68" s="254">
        <f>SUMIF('Off-Balance Sheet'!$J$8:$J$174,$C68,'Off-Balance Sheet'!AQ$8:AQ$174)</f>
        <v>0</v>
      </c>
      <c r="O68" s="254">
        <f>SUMIF('Off-Balance Sheet'!$J$8:$J$174,$C68,'Off-Balance Sheet'!AR$8:AR$174)</f>
        <v>0</v>
      </c>
      <c r="P68" s="254">
        <f>SUMIF('Off-Balance Sheet'!$J$8:$J$174,$C68,'Off-Balance Sheet'!AS$8:AS$174)</f>
        <v>0</v>
      </c>
      <c r="Q68" s="254">
        <f>SUMIF('Off-Balance Sheet'!$J$8:$J$174,$C68,'Off-Balance Sheet'!AT$8:AT$174)</f>
        <v>0</v>
      </c>
      <c r="R68" s="254">
        <f>SUMIF('Off-Balance Sheet'!$J$8:$J$174,$C68,'Off-Balance Sheet'!AU$8:AU$174)</f>
        <v>0</v>
      </c>
      <c r="S68" s="254">
        <f>SUMIF('Off-Balance Sheet'!$J$8:$J$174,$C68,'Off-Balance Sheet'!AV$8:AV$174)</f>
        <v>0</v>
      </c>
      <c r="T68" s="254">
        <f>SUMIF('Off-Balance Sheet'!$J$8:$J$174,$C68,'Off-Balance Sheet'!AW$8:AW$174)</f>
        <v>0</v>
      </c>
      <c r="U68" s="254">
        <f>SUMIF('Off-Balance Sheet'!$J$8:$J$174,$C68,'Off-Balance Sheet'!AX$8:AX$174)</f>
        <v>0</v>
      </c>
      <c r="V68" s="254">
        <f>SUMIF('Off-Balance Sheet'!$J$8:$J$174,$C68,'Off-Balance Sheet'!AY$8:AY$174)</f>
        <v>0</v>
      </c>
      <c r="W68" s="254">
        <f>SUMIF('Off-Balance Sheet'!$J$8:$J$174,$C68,'Off-Balance Sheet'!AZ$8:AZ$174)</f>
        <v>0</v>
      </c>
      <c r="X68" s="254">
        <f>SUMIF('Off-Balance Sheet'!$J$8:$J$174,$C68,'Off-Balance Sheet'!BA$8:BA$174)</f>
        <v>0</v>
      </c>
      <c r="Y68" s="254">
        <f>SUMIF('Off-Balance Sheet'!$J$8:$J$174,$C68,'Off-Balance Sheet'!BB$8:BB$174)</f>
        <v>0</v>
      </c>
      <c r="Z68" s="254">
        <f>SUMIF('Off-Balance Sheet'!$J$8:$J$174,$C68,'Off-Balance Sheet'!BC$8:BC$174)</f>
        <v>0</v>
      </c>
      <c r="AA68" s="254">
        <f>SUMIF('Off-Balance Sheet'!$J$8:$J$174,$C68,'Off-Balance Sheet'!BD$8:BD$174)</f>
        <v>0</v>
      </c>
      <c r="AB68" s="254">
        <f>SUMIF('Off-Balance Sheet'!$J$8:$J$174,$C68,'Off-Balance Sheet'!BE$8:BE$174)</f>
        <v>0</v>
      </c>
      <c r="AC68" s="254">
        <f>SUMIF('Off-Balance Sheet'!$J$8:$J$174,$C68,'Off-Balance Sheet'!BF$8:BF$174)</f>
        <v>0</v>
      </c>
      <c r="AD68" s="254">
        <f>SUMIF('Off-Balance Sheet'!$J$8:$J$174,$C68,'Off-Balance Sheet'!BG$8:BG$174)</f>
        <v>0</v>
      </c>
      <c r="AE68" s="254">
        <f>SUMIF('Off-Balance Sheet'!$J$8:$J$174,$C68,'Off-Balance Sheet'!BH$8:BH$174)</f>
        <v>0</v>
      </c>
      <c r="AF68" s="254">
        <f>SUMIF('Off-Balance Sheet'!$J$8:$J$174,$C68,'Off-Balance Sheet'!BI$8:BI$174)</f>
        <v>0</v>
      </c>
      <c r="AG68" s="254">
        <f>SUMIF('Off-Balance Sheet'!$J$8:$J$174,$C68,'Off-Balance Sheet'!BJ$8:BJ$174)</f>
        <v>0</v>
      </c>
      <c r="AH68" s="254">
        <f>SUMIF('Off-Balance Sheet'!$J$8:$J$174,$C68,'Off-Balance Sheet'!BK$8:BK$174)</f>
        <v>0</v>
      </c>
      <c r="AI68" s="254">
        <f>SUMIF('Off-Balance Sheet'!$J$8:$J$174,$C68,'Off-Balance Sheet'!BL$8:BL$174)</f>
        <v>0</v>
      </c>
      <c r="AJ68" s="254">
        <f>SUMIF('Off-Balance Sheet'!$J$8:$J$174,$C68,'Off-Balance Sheet'!BM$8:BM$174)</f>
        <v>0</v>
      </c>
      <c r="AK68" s="254">
        <f>SUMIF('Off-Balance Sheet'!$J$8:$J$174,$C68,'Off-Balance Sheet'!BN$8:BN$174)</f>
        <v>0</v>
      </c>
      <c r="AL68" s="254">
        <f>SUMIF('Off-Balance Sheet'!$J$8:$J$174,$C68,'Off-Balance Sheet'!BO$8:BO$174)</f>
        <v>0</v>
      </c>
      <c r="AM68" s="254">
        <f>SUMIF('Off-Balance Sheet'!$J$8:$J$174,$C68,'Off-Balance Sheet'!BP$8:BP$174)</f>
        <v>0</v>
      </c>
      <c r="AN68" s="254">
        <f>SUMIF('Off-Balance Sheet'!$J$8:$J$174,$C68,'Off-Balance Sheet'!BQ$8:BQ$174)</f>
        <v>0</v>
      </c>
      <c r="AO68" s="254">
        <f>SUMIF('Off-Balance Sheet'!$J$8:$J$174,$C68,'Off-Balance Sheet'!BR$8:BR$174)</f>
        <v>0</v>
      </c>
      <c r="AP68" s="254">
        <f>SUMIF('Off-Balance Sheet'!$J$8:$J$174,$C68,'Off-Balance Sheet'!BS$8:BS$174)</f>
        <v>0</v>
      </c>
      <c r="AQ68" s="254">
        <f>SUMIF('Off-Balance Sheet'!$J$8:$J$174,$C68,'Off-Balance Sheet'!BT$8:BT$174)</f>
        <v>0</v>
      </c>
      <c r="AR68" s="254">
        <f>SUMIF('Off-Balance Sheet'!$J$8:$J$174,$C68,'Off-Balance Sheet'!BU$8:BU$174)</f>
        <v>0</v>
      </c>
      <c r="AS68" s="254">
        <f>SUMIF('Off-Balance Sheet'!$J$8:$J$174,$C68,'Off-Balance Sheet'!BV$8:BV$174)</f>
        <v>0</v>
      </c>
      <c r="AT68" s="254">
        <f>SUMIF('Off-Balance Sheet'!$J$8:$J$174,$C68,'Off-Balance Sheet'!BW$8:BW$174)</f>
        <v>0</v>
      </c>
      <c r="AU68" s="254">
        <f>SUMIF('Off-Balance Sheet'!$J$8:$J$174,$C68,'Off-Balance Sheet'!BX$8:BX$174)</f>
        <v>0</v>
      </c>
      <c r="AV68" s="254">
        <f>SUMIF('Off-Balance Sheet'!$J$8:$J$174,$C68,'Off-Balance Sheet'!BY$8:BY$174)</f>
        <v>0</v>
      </c>
      <c r="AW68" s="254">
        <f>SUMIF('Off-Balance Sheet'!$J$8:$J$174,$C68,'Off-Balance Sheet'!BZ$8:BZ$174)</f>
        <v>0</v>
      </c>
      <c r="AX68" s="254">
        <f>SUMIF('Off-Balance Sheet'!$J$8:$J$174,$C68,'Off-Balance Sheet'!CA$8:CA$174)</f>
        <v>0</v>
      </c>
      <c r="AY68" s="254">
        <f>SUMIF('Off-Balance Sheet'!$J$8:$J$174,$C68,'Off-Balance Sheet'!CB$8:CB$174)</f>
        <v>0</v>
      </c>
      <c r="AZ68" s="254">
        <f>SUMIF('Off-Balance Sheet'!$J$8:$J$174,$C68,'Off-Balance Sheet'!CC$8:CC$174)</f>
        <v>0</v>
      </c>
      <c r="BA68" s="254">
        <f>SUMIF('Off-Balance Sheet'!$J$8:$J$174,$C68,'Off-Balance Sheet'!CD$8:CD$174)</f>
        <v>0</v>
      </c>
      <c r="BB68" s="254">
        <f>SUMIF('Off-Balance Sheet'!$J$8:$J$174,$C68,'Off-Balance Sheet'!CE$8:CE$174)</f>
        <v>0</v>
      </c>
      <c r="BC68" s="254">
        <f>SUMIF('Off-Balance Sheet'!$J$8:$J$174,$C68,'Off-Balance Sheet'!CF$8:CF$174)</f>
        <v>0</v>
      </c>
      <c r="BD68" s="254">
        <f>SUMIF('Off-Balance Sheet'!$J$8:$J$174,$C68,'Off-Balance Sheet'!CG$8:CG$174)</f>
        <v>0</v>
      </c>
      <c r="BE68" s="254">
        <f>SUMIF('Off-Balance Sheet'!$J$8:$J$174,$C68,'Off-Balance Sheet'!CH$8:CH$174)</f>
        <v>0</v>
      </c>
      <c r="BF68" s="254">
        <f>SUMIF('Off-Balance Sheet'!$J$8:$J$174,$C68,'Off-Balance Sheet'!CI$8:CI$174)</f>
        <v>0</v>
      </c>
      <c r="BG68" s="254">
        <f>SUMIF('Off-Balance Sheet'!$J$8:$J$174,$C68,'Off-Balance Sheet'!CJ$8:CJ$174)</f>
        <v>0</v>
      </c>
      <c r="BH68" s="254">
        <f>SUMIF('Off-Balance Sheet'!$J$8:$J$174,$C68,'Off-Balance Sheet'!CK$8:CK$174)</f>
        <v>0</v>
      </c>
      <c r="BI68" s="254">
        <f>SUMIF('Off-Balance Sheet'!$J$8:$J$174,$C68,'Off-Balance Sheet'!CL$8:CL$174)</f>
        <v>0</v>
      </c>
      <c r="BJ68" s="254">
        <f>SUMIF('Off-Balance Sheet'!$J$8:$J$174,$C68,'Off-Balance Sheet'!CM$8:CM$174)</f>
        <v>0</v>
      </c>
      <c r="BK68" s="254">
        <f>SUMIF('Off-Balance Sheet'!$J$8:$J$174,$C68,'Off-Balance Sheet'!CN$8:CN$174)</f>
        <v>0</v>
      </c>
      <c r="BL68" s="254">
        <f>SUMIF('Off-Balance Sheet'!$J$8:$J$174,$C68,'Off-Balance Sheet'!CO$8:CO$174)</f>
        <v>0</v>
      </c>
      <c r="BM68" s="254">
        <f>SUMIF('Off-Balance Sheet'!$J$8:$J$174,$C68,'Off-Balance Sheet'!CP$8:CP$174)</f>
        <v>0</v>
      </c>
      <c r="BN68" s="254">
        <f>SUMIF('Off-Balance Sheet'!$J$8:$J$174,$C68,'Off-Balance Sheet'!CQ$8:CQ$174)</f>
        <v>0</v>
      </c>
      <c r="BO68" s="254">
        <f>SUMIF('Off-Balance Sheet'!$J$8:$J$174,$C68,'Off-Balance Sheet'!CR$8:CR$174)</f>
        <v>0</v>
      </c>
      <c r="BP68" s="254">
        <f>SUMIF('Off-Balance Sheet'!$J$8:$J$174,$C68,'Off-Balance Sheet'!CS$8:CS$174)</f>
        <v>0</v>
      </c>
      <c r="BQ68" s="254">
        <f>SUMIF('Off-Balance Sheet'!$J$8:$J$174,$C68,'Off-Balance Sheet'!CT$8:CT$174)</f>
        <v>0</v>
      </c>
      <c r="BR68" s="254">
        <f>SUMIF('Off-Balance Sheet'!$J$8:$J$174,$C68,'Off-Balance Sheet'!CU$8:CU$174)</f>
        <v>0</v>
      </c>
      <c r="BS68" s="254">
        <f>SUMIF('Off-Balance Sheet'!$J$8:$J$174,$C68,'Off-Balance Sheet'!CV$8:CV$174)</f>
        <v>0</v>
      </c>
      <c r="BT68" s="254">
        <f>SUMIF('Off-Balance Sheet'!$J$8:$J$174,$C68,'Off-Balance Sheet'!CW$8:CW$174)</f>
        <v>0</v>
      </c>
      <c r="BU68" s="254">
        <f>SUMIF('Off-Balance Sheet'!$J$8:$J$174,$C68,'Off-Balance Sheet'!CX$8:CX$174)</f>
        <v>0</v>
      </c>
      <c r="BV68" s="254">
        <f>SUMIF('Off-Balance Sheet'!$J$8:$J$174,$C68,'Off-Balance Sheet'!CY$8:CY$174)</f>
        <v>0</v>
      </c>
      <c r="BW68" s="254">
        <f>SUMIF('Off-Balance Sheet'!$J$8:$J$174,$C68,'Off-Balance Sheet'!CZ$8:CZ$174)</f>
        <v>0</v>
      </c>
      <c r="BX68" s="254">
        <f>SUMIF('Off-Balance Sheet'!$J$8:$J$174,$C68,'Off-Balance Sheet'!DA$8:DA$174)</f>
        <v>0</v>
      </c>
      <c r="BY68" s="254">
        <f>SUMIF('Off-Balance Sheet'!$J$8:$J$174,$C68,'Off-Balance Sheet'!DB$8:DB$174)</f>
        <v>0</v>
      </c>
      <c r="BZ68" s="254">
        <f>SUMIF('Off-Balance Sheet'!$J$8:$J$174,$C68,'Off-Balance Sheet'!DC$8:DC$174)</f>
        <v>0</v>
      </c>
      <c r="CA68" s="254">
        <f>SUMIF('Off-Balance Sheet'!$J$8:$J$174,$C68,'Off-Balance Sheet'!DD$8:DD$174)</f>
        <v>0</v>
      </c>
      <c r="CB68" s="254">
        <f>SUMIF('Off-Balance Sheet'!$J$8:$J$174,$C68,'Off-Balance Sheet'!DE$8:DE$174)</f>
        <v>0</v>
      </c>
      <c r="CC68" s="254">
        <f>SUMIF('Off-Balance Sheet'!$J$8:$J$174,$C68,'Off-Balance Sheet'!DF$8:DF$174)</f>
        <v>0</v>
      </c>
      <c r="CD68" s="254">
        <f>SUMIF('Off-Balance Sheet'!$J$8:$J$174,$C68,'Off-Balance Sheet'!DG$8:DG$174)</f>
        <v>0</v>
      </c>
      <c r="CE68" s="254">
        <f>SUMIF('Off-Balance Sheet'!$J$8:$J$174,$C68,'Off-Balance Sheet'!DH$8:DH$174)</f>
        <v>0</v>
      </c>
      <c r="CF68" s="254">
        <f>SUMIF('Off-Balance Sheet'!$J$8:$J$174,$C68,'Off-Balance Sheet'!DI$8:DI$174)</f>
        <v>0</v>
      </c>
      <c r="CG68" s="254">
        <f>SUMIF('Off-Balance Sheet'!$J$8:$J$174,$C68,'Off-Balance Sheet'!DJ$8:DJ$174)</f>
        <v>0</v>
      </c>
      <c r="CH68" s="254">
        <f>SUMIF('Off-Balance Sheet'!$J$8:$J$174,$C68,'Off-Balance Sheet'!DK$8:DK$174)</f>
        <v>0</v>
      </c>
      <c r="CI68" s="254">
        <f>SUMIF('Off-Balance Sheet'!$J$8:$J$174,$C68,'Off-Balance Sheet'!DL$8:DL$174)</f>
        <v>0</v>
      </c>
      <c r="CJ68" s="254">
        <f>SUMIF('Off-Balance Sheet'!$J$8:$J$174,$C68,'Off-Balance Sheet'!DM$8:DM$174)</f>
        <v>0</v>
      </c>
      <c r="CK68" s="254">
        <f>SUMIF('Off-Balance Sheet'!$J$8:$J$174,$C68,'Off-Balance Sheet'!DN$8:DN$174)</f>
        <v>0</v>
      </c>
      <c r="CL68" s="254">
        <f>SUMIF('Off-Balance Sheet'!$J$8:$J$174,$C68,'Off-Balance Sheet'!DO$8:DO$174)</f>
        <v>0</v>
      </c>
      <c r="CM68" s="254">
        <f>SUMIF('Off-Balance Sheet'!$J$8:$J$174,$C68,'Off-Balance Sheet'!DP$8:DP$174)</f>
        <v>0</v>
      </c>
      <c r="CN68" s="254">
        <f>SUMIF('Off-Balance Sheet'!$J$8:$J$174,$C68,'Off-Balance Sheet'!DQ$8:DQ$174)</f>
        <v>0</v>
      </c>
      <c r="CO68" s="254">
        <f>SUMIF('Off-Balance Sheet'!$J$8:$J$174,$C68,'Off-Balance Sheet'!DR$8:DR$174)</f>
        <v>0</v>
      </c>
      <c r="CP68" s="254">
        <f>SUMIF('Off-Balance Sheet'!$J$8:$J$174,$C68,'Off-Balance Sheet'!DS$8:DS$174)</f>
        <v>0</v>
      </c>
      <c r="CQ68" s="254">
        <f>SUMIF('Off-Balance Sheet'!$J$8:$J$174,$C68,'Off-Balance Sheet'!DT$8:DT$174)</f>
        <v>0</v>
      </c>
      <c r="CR68" s="254">
        <f>SUMIF('Off-Balance Sheet'!$J$8:$J$174,$C68,'Off-Balance Sheet'!DU$8:DU$174)</f>
        <v>0</v>
      </c>
      <c r="CS68" s="254">
        <f>SUMIF('Off-Balance Sheet'!$J$8:$J$174,$C68,'Off-Balance Sheet'!DV$8:DV$174)</f>
        <v>0</v>
      </c>
      <c r="CT68" s="254">
        <f>SUMIF('Off-Balance Sheet'!$J$8:$J$174,$C68,'Off-Balance Sheet'!DW$8:DW$174)</f>
        <v>0</v>
      </c>
      <c r="CU68" s="254">
        <f>SUMIF('Off-Balance Sheet'!$J$8:$J$174,$C68,'Off-Balance Sheet'!DX$8:DX$174)</f>
        <v>0</v>
      </c>
      <c r="CV68" s="254">
        <f>SUMIF('Off-Balance Sheet'!$J$8:$J$174,$C68,'Off-Balance Sheet'!DY$8:DY$174)</f>
        <v>0</v>
      </c>
      <c r="CW68" s="254">
        <f>SUMIF('Off-Balance Sheet'!$J$8:$J$174,$C68,'Off-Balance Sheet'!DZ$8:DZ$174)</f>
        <v>0</v>
      </c>
      <c r="CX68" s="254">
        <f>SUMIF('Off-Balance Sheet'!$J$8:$J$174,$C68,'Off-Balance Sheet'!EA$8:EA$174)</f>
        <v>0</v>
      </c>
      <c r="CY68" s="254">
        <f>SUMIF('Off-Balance Sheet'!$J$8:$J$174,$C68,'Off-Balance Sheet'!EB$8:EB$174)</f>
        <v>0</v>
      </c>
      <c r="CZ68" s="254">
        <f>SUMIF('Off-Balance Sheet'!$J$8:$J$174,$C68,'Off-Balance Sheet'!EC$8:EC$174)</f>
        <v>0</v>
      </c>
      <c r="DA68" s="254">
        <f>SUMIF('Off-Balance Sheet'!$J$8:$J$174,$C68,'Off-Balance Sheet'!ED$8:ED$174)</f>
        <v>0</v>
      </c>
      <c r="DB68" s="254">
        <f>SUMIF('Off-Balance Sheet'!$J$8:$J$174,$C68,'Off-Balance Sheet'!EE$8:EE$174)</f>
        <v>0</v>
      </c>
      <c r="DC68" s="254">
        <f>SUMIF('Off-Balance Sheet'!$J$8:$J$174,$C68,'Off-Balance Sheet'!EF$8:EF$174)</f>
        <v>0</v>
      </c>
      <c r="DD68" s="254">
        <f>SUMIF('Off-Balance Sheet'!$J$8:$J$174,$C68,'Off-Balance Sheet'!EG$8:EG$174)</f>
        <v>0</v>
      </c>
      <c r="DE68" s="254">
        <f>SUMIF('Off-Balance Sheet'!$J$8:$J$174,$C68,'Off-Balance Sheet'!EH$8:EH$174)</f>
        <v>0</v>
      </c>
      <c r="DF68" s="254">
        <f>SUMIF('Off-Balance Sheet'!$J$8:$J$174,$C68,'Off-Balance Sheet'!EI$8:EI$174)</f>
        <v>0</v>
      </c>
      <c r="DG68" s="254">
        <f>SUMIF('Off-Balance Sheet'!$J$8:$J$174,$C68,'Off-Balance Sheet'!EJ$8:EJ$174)</f>
        <v>0</v>
      </c>
      <c r="DH68" s="254">
        <f>SUMIF('Off-Balance Sheet'!$J$8:$J$174,$C68,'Off-Balance Sheet'!EK$8:EK$174)</f>
        <v>0</v>
      </c>
      <c r="DI68" s="254">
        <f>SUMIF('Off-Balance Sheet'!$J$8:$J$174,$C68,'Off-Balance Sheet'!EL$8:EL$174)</f>
        <v>0</v>
      </c>
      <c r="DJ68" s="254">
        <f>SUMIF('Off-Balance Sheet'!$J$8:$J$174,$C68,'Off-Balance Sheet'!EM$8:EM$174)</f>
        <v>0</v>
      </c>
      <c r="DK68" s="254">
        <f>SUMIF('Off-Balance Sheet'!$J$8:$J$174,$C68,'Off-Balance Sheet'!EN$8:EN$174)</f>
        <v>0</v>
      </c>
      <c r="DL68" s="254">
        <f ca="1">SUMIF('Off-Balance Sheet'!$J$8:$J$174,$C68,'Off-Balance Sheet'!EO$8:EO$174)</f>
        <v>440</v>
      </c>
      <c r="DM68" s="254">
        <f ca="1">SUMIF('Off-Balance Sheet'!$J$8:$J$174,$C68,'Off-Balance Sheet'!EP$8:EP$174)</f>
        <v>0</v>
      </c>
      <c r="DN68" s="254">
        <f>SUMIF('Off-Balance Sheet'!$J$8:$J$174,$C68,'Off-Balance Sheet'!EQ$8:EQ$174)</f>
        <v>0</v>
      </c>
    </row>
    <row r="69" spans="2:118" x14ac:dyDescent="0.2">
      <c r="C69" s="85" t="s">
        <v>200</v>
      </c>
      <c r="D69" s="98">
        <f>SUMIF('Off-Balance Sheet'!$J$8:$J$174,$C69,'Off-Balance Sheet'!$U$8:$U$174)</f>
        <v>232</v>
      </c>
      <c r="F69" s="254">
        <f>SUMIF('Off-Balance Sheet'!$J$8:$J$174,$C69,'Off-Balance Sheet'!AI$8:AI$174)</f>
        <v>2.0760000000000001</v>
      </c>
      <c r="G69" s="254">
        <f>SUMIF('Off-Balance Sheet'!$J$8:$J$174,$C69,'Off-Balance Sheet'!AJ$8:AJ$174)</f>
        <v>0</v>
      </c>
      <c r="H69" s="254">
        <f>SUMIF('Off-Balance Sheet'!$J$8:$J$174,$C69,'Off-Balance Sheet'!AK$8:AK$174)</f>
        <v>0</v>
      </c>
      <c r="I69" s="254">
        <f>SUMIF('Off-Balance Sheet'!$J$8:$J$174,$C69,'Off-Balance Sheet'!AL$8:AL$174)</f>
        <v>0</v>
      </c>
      <c r="J69" s="254">
        <f>SUMIF('Off-Balance Sheet'!$J$8:$J$174,$C69,'Off-Balance Sheet'!AM$8:AM$174)</f>
        <v>2.0760000000000001</v>
      </c>
      <c r="K69" s="254">
        <f>SUMIF('Off-Balance Sheet'!$J$8:$J$174,$C69,'Off-Balance Sheet'!AN$8:AN$174)</f>
        <v>0</v>
      </c>
      <c r="L69" s="254">
        <f>SUMIF('Off-Balance Sheet'!$J$8:$J$174,$C69,'Off-Balance Sheet'!AO$8:AO$174)</f>
        <v>0</v>
      </c>
      <c r="M69" s="254">
        <f>SUMIF('Off-Balance Sheet'!$J$8:$J$174,$C69,'Off-Balance Sheet'!AP$8:AP$174)</f>
        <v>0</v>
      </c>
      <c r="N69" s="254">
        <f>SUMIF('Off-Balance Sheet'!$J$8:$J$174,$C69,'Off-Balance Sheet'!AQ$8:AQ$174)</f>
        <v>0</v>
      </c>
      <c r="O69" s="254">
        <f>SUMIF('Off-Balance Sheet'!$J$8:$J$174,$C69,'Off-Balance Sheet'!AR$8:AR$174)</f>
        <v>232</v>
      </c>
      <c r="P69" s="254">
        <f>SUMIF('Off-Balance Sheet'!$J$8:$J$174,$C69,'Off-Balance Sheet'!AS$8:AS$174)</f>
        <v>0</v>
      </c>
      <c r="Q69" s="254">
        <f>SUMIF('Off-Balance Sheet'!$J$8:$J$174,$C69,'Off-Balance Sheet'!AT$8:AT$174)</f>
        <v>0</v>
      </c>
      <c r="R69" s="254">
        <f>SUMIF('Off-Balance Sheet'!$J$8:$J$174,$C69,'Off-Balance Sheet'!AU$8:AU$174)</f>
        <v>0</v>
      </c>
      <c r="S69" s="254">
        <f>SUMIF('Off-Balance Sheet'!$J$8:$J$174,$C69,'Off-Balance Sheet'!AV$8:AV$174)</f>
        <v>0</v>
      </c>
      <c r="T69" s="254">
        <f>SUMIF('Off-Balance Sheet'!$J$8:$J$174,$C69,'Off-Balance Sheet'!AW$8:AW$174)</f>
        <v>0</v>
      </c>
      <c r="U69" s="254">
        <f>SUMIF('Off-Balance Sheet'!$J$8:$J$174,$C69,'Off-Balance Sheet'!AX$8:AX$174)</f>
        <v>0</v>
      </c>
      <c r="V69" s="254">
        <f>SUMIF('Off-Balance Sheet'!$J$8:$J$174,$C69,'Off-Balance Sheet'!AY$8:AY$174)</f>
        <v>0</v>
      </c>
      <c r="W69" s="254">
        <f>SUMIF('Off-Balance Sheet'!$J$8:$J$174,$C69,'Off-Balance Sheet'!AZ$8:AZ$174)</f>
        <v>0</v>
      </c>
      <c r="X69" s="254">
        <f>SUMIF('Off-Balance Sheet'!$J$8:$J$174,$C69,'Off-Balance Sheet'!BA$8:BA$174)</f>
        <v>0</v>
      </c>
      <c r="Y69" s="254">
        <f>SUMIF('Off-Balance Sheet'!$J$8:$J$174,$C69,'Off-Balance Sheet'!BB$8:BB$174)</f>
        <v>0</v>
      </c>
      <c r="Z69" s="254">
        <f>SUMIF('Off-Balance Sheet'!$J$8:$J$174,$C69,'Off-Balance Sheet'!BC$8:BC$174)</f>
        <v>0</v>
      </c>
      <c r="AA69" s="254">
        <f>SUMIF('Off-Balance Sheet'!$J$8:$J$174,$C69,'Off-Balance Sheet'!BD$8:BD$174)</f>
        <v>0</v>
      </c>
      <c r="AB69" s="254">
        <f>SUMIF('Off-Balance Sheet'!$J$8:$J$174,$C69,'Off-Balance Sheet'!BE$8:BE$174)</f>
        <v>0</v>
      </c>
      <c r="AC69" s="254">
        <f>SUMIF('Off-Balance Sheet'!$J$8:$J$174,$C69,'Off-Balance Sheet'!BF$8:BF$174)</f>
        <v>0</v>
      </c>
      <c r="AD69" s="254">
        <f>SUMIF('Off-Balance Sheet'!$J$8:$J$174,$C69,'Off-Balance Sheet'!BG$8:BG$174)</f>
        <v>0</v>
      </c>
      <c r="AE69" s="254">
        <f>SUMIF('Off-Balance Sheet'!$J$8:$J$174,$C69,'Off-Balance Sheet'!BH$8:BH$174)</f>
        <v>0</v>
      </c>
      <c r="AF69" s="254">
        <f>SUMIF('Off-Balance Sheet'!$J$8:$J$174,$C69,'Off-Balance Sheet'!BI$8:BI$174)</f>
        <v>0</v>
      </c>
      <c r="AG69" s="254">
        <f>SUMIF('Off-Balance Sheet'!$J$8:$J$174,$C69,'Off-Balance Sheet'!BJ$8:BJ$174)</f>
        <v>0</v>
      </c>
      <c r="AH69" s="254">
        <f>SUMIF('Off-Balance Sheet'!$J$8:$J$174,$C69,'Off-Balance Sheet'!BK$8:BK$174)</f>
        <v>0</v>
      </c>
      <c r="AI69" s="254">
        <f>SUMIF('Off-Balance Sheet'!$J$8:$J$174,$C69,'Off-Balance Sheet'!BL$8:BL$174)</f>
        <v>0</v>
      </c>
      <c r="AJ69" s="254">
        <f>SUMIF('Off-Balance Sheet'!$J$8:$J$174,$C69,'Off-Balance Sheet'!BM$8:BM$174)</f>
        <v>0</v>
      </c>
      <c r="AK69" s="254">
        <f>SUMIF('Off-Balance Sheet'!$J$8:$J$174,$C69,'Off-Balance Sheet'!BN$8:BN$174)</f>
        <v>0</v>
      </c>
      <c r="AL69" s="254">
        <f>SUMIF('Off-Balance Sheet'!$J$8:$J$174,$C69,'Off-Balance Sheet'!BO$8:BO$174)</f>
        <v>0</v>
      </c>
      <c r="AM69" s="254">
        <f>SUMIF('Off-Balance Sheet'!$J$8:$J$174,$C69,'Off-Balance Sheet'!BP$8:BP$174)</f>
        <v>0</v>
      </c>
      <c r="AN69" s="254">
        <f>SUMIF('Off-Balance Sheet'!$J$8:$J$174,$C69,'Off-Balance Sheet'!BQ$8:BQ$174)</f>
        <v>0</v>
      </c>
      <c r="AO69" s="254">
        <f>SUMIF('Off-Balance Sheet'!$J$8:$J$174,$C69,'Off-Balance Sheet'!BR$8:BR$174)</f>
        <v>0</v>
      </c>
      <c r="AP69" s="254">
        <f>SUMIF('Off-Balance Sheet'!$J$8:$J$174,$C69,'Off-Balance Sheet'!BS$8:BS$174)</f>
        <v>0</v>
      </c>
      <c r="AQ69" s="254">
        <f>SUMIF('Off-Balance Sheet'!$J$8:$J$174,$C69,'Off-Balance Sheet'!BT$8:BT$174)</f>
        <v>0</v>
      </c>
      <c r="AR69" s="254">
        <f>SUMIF('Off-Balance Sheet'!$J$8:$J$174,$C69,'Off-Balance Sheet'!BU$8:BU$174)</f>
        <v>0</v>
      </c>
      <c r="AS69" s="254">
        <f>SUMIF('Off-Balance Sheet'!$J$8:$J$174,$C69,'Off-Balance Sheet'!BV$8:BV$174)</f>
        <v>0</v>
      </c>
      <c r="AT69" s="254">
        <f>SUMIF('Off-Balance Sheet'!$J$8:$J$174,$C69,'Off-Balance Sheet'!BW$8:BW$174)</f>
        <v>0</v>
      </c>
      <c r="AU69" s="254">
        <f>SUMIF('Off-Balance Sheet'!$J$8:$J$174,$C69,'Off-Balance Sheet'!BX$8:BX$174)</f>
        <v>0</v>
      </c>
      <c r="AV69" s="254">
        <f>SUMIF('Off-Balance Sheet'!$J$8:$J$174,$C69,'Off-Balance Sheet'!BY$8:BY$174)</f>
        <v>0</v>
      </c>
      <c r="AW69" s="254">
        <f>SUMIF('Off-Balance Sheet'!$J$8:$J$174,$C69,'Off-Balance Sheet'!BZ$8:BZ$174)</f>
        <v>0</v>
      </c>
      <c r="AX69" s="254">
        <f>SUMIF('Off-Balance Sheet'!$J$8:$J$174,$C69,'Off-Balance Sheet'!CA$8:CA$174)</f>
        <v>0</v>
      </c>
      <c r="AY69" s="254">
        <f>SUMIF('Off-Balance Sheet'!$J$8:$J$174,$C69,'Off-Balance Sheet'!CB$8:CB$174)</f>
        <v>0</v>
      </c>
      <c r="AZ69" s="254">
        <f>SUMIF('Off-Balance Sheet'!$J$8:$J$174,$C69,'Off-Balance Sheet'!CC$8:CC$174)</f>
        <v>0</v>
      </c>
      <c r="BA69" s="254">
        <f>SUMIF('Off-Balance Sheet'!$J$8:$J$174,$C69,'Off-Balance Sheet'!CD$8:CD$174)</f>
        <v>0</v>
      </c>
      <c r="BB69" s="254">
        <f>SUMIF('Off-Balance Sheet'!$J$8:$J$174,$C69,'Off-Balance Sheet'!CE$8:CE$174)</f>
        <v>0</v>
      </c>
      <c r="BC69" s="254">
        <f>SUMIF('Off-Balance Sheet'!$J$8:$J$174,$C69,'Off-Balance Sheet'!CF$8:CF$174)</f>
        <v>0</v>
      </c>
      <c r="BD69" s="254">
        <f>SUMIF('Off-Balance Sheet'!$J$8:$J$174,$C69,'Off-Balance Sheet'!CG$8:CG$174)</f>
        <v>0</v>
      </c>
      <c r="BE69" s="254">
        <f>SUMIF('Off-Balance Sheet'!$J$8:$J$174,$C69,'Off-Balance Sheet'!CH$8:CH$174)</f>
        <v>0</v>
      </c>
      <c r="BF69" s="254">
        <f>SUMIF('Off-Balance Sheet'!$J$8:$J$174,$C69,'Off-Balance Sheet'!CI$8:CI$174)</f>
        <v>0</v>
      </c>
      <c r="BG69" s="254">
        <f>SUMIF('Off-Balance Sheet'!$J$8:$J$174,$C69,'Off-Balance Sheet'!CJ$8:CJ$174)</f>
        <v>0</v>
      </c>
      <c r="BH69" s="254">
        <f>SUMIF('Off-Balance Sheet'!$J$8:$J$174,$C69,'Off-Balance Sheet'!CK$8:CK$174)</f>
        <v>0</v>
      </c>
      <c r="BI69" s="254">
        <f>SUMIF('Off-Balance Sheet'!$J$8:$J$174,$C69,'Off-Balance Sheet'!CL$8:CL$174)</f>
        <v>0</v>
      </c>
      <c r="BJ69" s="254">
        <f>SUMIF('Off-Balance Sheet'!$J$8:$J$174,$C69,'Off-Balance Sheet'!CM$8:CM$174)</f>
        <v>0</v>
      </c>
      <c r="BK69" s="254">
        <f>SUMIF('Off-Balance Sheet'!$J$8:$J$174,$C69,'Off-Balance Sheet'!CN$8:CN$174)</f>
        <v>0</v>
      </c>
      <c r="BL69" s="254">
        <f>SUMIF('Off-Balance Sheet'!$J$8:$J$174,$C69,'Off-Balance Sheet'!CO$8:CO$174)</f>
        <v>0</v>
      </c>
      <c r="BM69" s="254">
        <f>SUMIF('Off-Balance Sheet'!$J$8:$J$174,$C69,'Off-Balance Sheet'!CP$8:CP$174)</f>
        <v>0</v>
      </c>
      <c r="BN69" s="254">
        <f>SUMIF('Off-Balance Sheet'!$J$8:$J$174,$C69,'Off-Balance Sheet'!CQ$8:CQ$174)</f>
        <v>0</v>
      </c>
      <c r="BO69" s="254">
        <f>SUMIF('Off-Balance Sheet'!$J$8:$J$174,$C69,'Off-Balance Sheet'!CR$8:CR$174)</f>
        <v>0</v>
      </c>
      <c r="BP69" s="254">
        <f>SUMIF('Off-Balance Sheet'!$J$8:$J$174,$C69,'Off-Balance Sheet'!CS$8:CS$174)</f>
        <v>0</v>
      </c>
      <c r="BQ69" s="254">
        <f>SUMIF('Off-Balance Sheet'!$J$8:$J$174,$C69,'Off-Balance Sheet'!CT$8:CT$174)</f>
        <v>0</v>
      </c>
      <c r="BR69" s="254">
        <f>SUMIF('Off-Balance Sheet'!$J$8:$J$174,$C69,'Off-Balance Sheet'!CU$8:CU$174)</f>
        <v>0</v>
      </c>
      <c r="BS69" s="254">
        <f>SUMIF('Off-Balance Sheet'!$J$8:$J$174,$C69,'Off-Balance Sheet'!CV$8:CV$174)</f>
        <v>0</v>
      </c>
      <c r="BT69" s="254">
        <f>SUMIF('Off-Balance Sheet'!$J$8:$J$174,$C69,'Off-Balance Sheet'!CW$8:CW$174)</f>
        <v>0</v>
      </c>
      <c r="BU69" s="254">
        <f>SUMIF('Off-Balance Sheet'!$J$8:$J$174,$C69,'Off-Balance Sheet'!CX$8:CX$174)</f>
        <v>0</v>
      </c>
      <c r="BV69" s="254">
        <f>SUMIF('Off-Balance Sheet'!$J$8:$J$174,$C69,'Off-Balance Sheet'!CY$8:CY$174)</f>
        <v>0</v>
      </c>
      <c r="BW69" s="254">
        <f>SUMIF('Off-Balance Sheet'!$J$8:$J$174,$C69,'Off-Balance Sheet'!CZ$8:CZ$174)</f>
        <v>0</v>
      </c>
      <c r="BX69" s="254">
        <f>SUMIF('Off-Balance Sheet'!$J$8:$J$174,$C69,'Off-Balance Sheet'!DA$8:DA$174)</f>
        <v>0</v>
      </c>
      <c r="BY69" s="254">
        <f>SUMIF('Off-Balance Sheet'!$J$8:$J$174,$C69,'Off-Balance Sheet'!DB$8:DB$174)</f>
        <v>0</v>
      </c>
      <c r="BZ69" s="254">
        <f>SUMIF('Off-Balance Sheet'!$J$8:$J$174,$C69,'Off-Balance Sheet'!DC$8:DC$174)</f>
        <v>0</v>
      </c>
      <c r="CA69" s="254">
        <f>SUMIF('Off-Balance Sheet'!$J$8:$J$174,$C69,'Off-Balance Sheet'!DD$8:DD$174)</f>
        <v>0</v>
      </c>
      <c r="CB69" s="254">
        <f>SUMIF('Off-Balance Sheet'!$J$8:$J$174,$C69,'Off-Balance Sheet'!DE$8:DE$174)</f>
        <v>0</v>
      </c>
      <c r="CC69" s="254">
        <f>SUMIF('Off-Balance Sheet'!$J$8:$J$174,$C69,'Off-Balance Sheet'!DF$8:DF$174)</f>
        <v>0</v>
      </c>
      <c r="CD69" s="254">
        <f>SUMIF('Off-Balance Sheet'!$J$8:$J$174,$C69,'Off-Balance Sheet'!DG$8:DG$174)</f>
        <v>0</v>
      </c>
      <c r="CE69" s="254">
        <f>SUMIF('Off-Balance Sheet'!$J$8:$J$174,$C69,'Off-Balance Sheet'!DH$8:DH$174)</f>
        <v>0</v>
      </c>
      <c r="CF69" s="254">
        <f>SUMIF('Off-Balance Sheet'!$J$8:$J$174,$C69,'Off-Balance Sheet'!DI$8:DI$174)</f>
        <v>0</v>
      </c>
      <c r="CG69" s="254">
        <f>SUMIF('Off-Balance Sheet'!$J$8:$J$174,$C69,'Off-Balance Sheet'!DJ$8:DJ$174)</f>
        <v>0</v>
      </c>
      <c r="CH69" s="254">
        <f>SUMIF('Off-Balance Sheet'!$J$8:$J$174,$C69,'Off-Balance Sheet'!DK$8:DK$174)</f>
        <v>0</v>
      </c>
      <c r="CI69" s="254">
        <f>SUMIF('Off-Balance Sheet'!$J$8:$J$174,$C69,'Off-Balance Sheet'!DL$8:DL$174)</f>
        <v>0</v>
      </c>
      <c r="CJ69" s="254">
        <f>SUMIF('Off-Balance Sheet'!$J$8:$J$174,$C69,'Off-Balance Sheet'!DM$8:DM$174)</f>
        <v>0</v>
      </c>
      <c r="CK69" s="254">
        <f>SUMIF('Off-Balance Sheet'!$J$8:$J$174,$C69,'Off-Balance Sheet'!DN$8:DN$174)</f>
        <v>0</v>
      </c>
      <c r="CL69" s="254">
        <f>SUMIF('Off-Balance Sheet'!$J$8:$J$174,$C69,'Off-Balance Sheet'!DO$8:DO$174)</f>
        <v>0</v>
      </c>
      <c r="CM69" s="254">
        <f>SUMIF('Off-Balance Sheet'!$J$8:$J$174,$C69,'Off-Balance Sheet'!DP$8:DP$174)</f>
        <v>0</v>
      </c>
      <c r="CN69" s="254">
        <f>SUMIF('Off-Balance Sheet'!$J$8:$J$174,$C69,'Off-Balance Sheet'!DQ$8:DQ$174)</f>
        <v>0</v>
      </c>
      <c r="CO69" s="254">
        <f>SUMIF('Off-Balance Sheet'!$J$8:$J$174,$C69,'Off-Balance Sheet'!DR$8:DR$174)</f>
        <v>0</v>
      </c>
      <c r="CP69" s="254">
        <f>SUMIF('Off-Balance Sheet'!$J$8:$J$174,$C69,'Off-Balance Sheet'!DS$8:DS$174)</f>
        <v>0</v>
      </c>
      <c r="CQ69" s="254">
        <f>SUMIF('Off-Balance Sheet'!$J$8:$J$174,$C69,'Off-Balance Sheet'!DT$8:DT$174)</f>
        <v>0</v>
      </c>
      <c r="CR69" s="254">
        <f>SUMIF('Off-Balance Sheet'!$J$8:$J$174,$C69,'Off-Balance Sheet'!DU$8:DU$174)</f>
        <v>0</v>
      </c>
      <c r="CS69" s="254">
        <f>SUMIF('Off-Balance Sheet'!$J$8:$J$174,$C69,'Off-Balance Sheet'!DV$8:DV$174)</f>
        <v>0</v>
      </c>
      <c r="CT69" s="254">
        <f>SUMIF('Off-Balance Sheet'!$J$8:$J$174,$C69,'Off-Balance Sheet'!DW$8:DW$174)</f>
        <v>0</v>
      </c>
      <c r="CU69" s="254">
        <f>SUMIF('Off-Balance Sheet'!$J$8:$J$174,$C69,'Off-Balance Sheet'!DX$8:DX$174)</f>
        <v>0</v>
      </c>
      <c r="CV69" s="254">
        <f>SUMIF('Off-Balance Sheet'!$J$8:$J$174,$C69,'Off-Balance Sheet'!DY$8:DY$174)</f>
        <v>0</v>
      </c>
      <c r="CW69" s="254">
        <f>SUMIF('Off-Balance Sheet'!$J$8:$J$174,$C69,'Off-Balance Sheet'!DZ$8:DZ$174)</f>
        <v>0</v>
      </c>
      <c r="CX69" s="254">
        <f>SUMIF('Off-Balance Sheet'!$J$8:$J$174,$C69,'Off-Balance Sheet'!EA$8:EA$174)</f>
        <v>0</v>
      </c>
      <c r="CY69" s="254">
        <f>SUMIF('Off-Balance Sheet'!$J$8:$J$174,$C69,'Off-Balance Sheet'!EB$8:EB$174)</f>
        <v>0</v>
      </c>
      <c r="CZ69" s="254">
        <f>SUMIF('Off-Balance Sheet'!$J$8:$J$174,$C69,'Off-Balance Sheet'!EC$8:EC$174)</f>
        <v>0</v>
      </c>
      <c r="DA69" s="254">
        <f>SUMIF('Off-Balance Sheet'!$J$8:$J$174,$C69,'Off-Balance Sheet'!ED$8:ED$174)</f>
        <v>0</v>
      </c>
      <c r="DB69" s="254">
        <f>SUMIF('Off-Balance Sheet'!$J$8:$J$174,$C69,'Off-Balance Sheet'!EE$8:EE$174)</f>
        <v>0</v>
      </c>
      <c r="DC69" s="254">
        <f>SUMIF('Off-Balance Sheet'!$J$8:$J$174,$C69,'Off-Balance Sheet'!EF$8:EF$174)</f>
        <v>0</v>
      </c>
      <c r="DD69" s="254">
        <f>SUMIF('Off-Balance Sheet'!$J$8:$J$174,$C69,'Off-Balance Sheet'!EG$8:EG$174)</f>
        <v>0</v>
      </c>
      <c r="DE69" s="254">
        <f>SUMIF('Off-Balance Sheet'!$J$8:$J$174,$C69,'Off-Balance Sheet'!EH$8:EH$174)</f>
        <v>0</v>
      </c>
      <c r="DF69" s="254">
        <f>SUMIF('Off-Balance Sheet'!$J$8:$J$174,$C69,'Off-Balance Sheet'!EI$8:EI$174)</f>
        <v>0</v>
      </c>
      <c r="DG69" s="254">
        <f>SUMIF('Off-Balance Sheet'!$J$8:$J$174,$C69,'Off-Balance Sheet'!EJ$8:EJ$174)</f>
        <v>0</v>
      </c>
      <c r="DH69" s="254">
        <f>SUMIF('Off-Balance Sheet'!$J$8:$J$174,$C69,'Off-Balance Sheet'!EK$8:EK$174)</f>
        <v>0</v>
      </c>
      <c r="DI69" s="254">
        <f>SUMIF('Off-Balance Sheet'!$J$8:$J$174,$C69,'Off-Balance Sheet'!EL$8:EL$174)</f>
        <v>0</v>
      </c>
      <c r="DJ69" s="254">
        <f>SUMIF('Off-Balance Sheet'!$J$8:$J$174,$C69,'Off-Balance Sheet'!EM$8:EM$174)</f>
        <v>0</v>
      </c>
      <c r="DK69" s="254">
        <f>SUMIF('Off-Balance Sheet'!$J$8:$J$174,$C69,'Off-Balance Sheet'!EN$8:EN$174)</f>
        <v>0</v>
      </c>
      <c r="DL69" s="254">
        <f>SUMIF('Off-Balance Sheet'!$J$8:$J$174,$C69,'Off-Balance Sheet'!EO$8:EO$174)</f>
        <v>236.15199999999999</v>
      </c>
      <c r="DM69" s="254">
        <f>SUMIF('Off-Balance Sheet'!$J$8:$J$174,$C69,'Off-Balance Sheet'!EP$8:EP$174)</f>
        <v>4.1519999999999868</v>
      </c>
      <c r="DN69" s="254">
        <f>SUMIF('Off-Balance Sheet'!$J$8:$J$174,$C69,'Off-Balance Sheet'!EQ$8:EQ$174)</f>
        <v>0</v>
      </c>
    </row>
    <row r="70" spans="2:118" x14ac:dyDescent="0.2">
      <c r="C70" s="69" t="s">
        <v>132</v>
      </c>
      <c r="D70" s="98">
        <f>SUMIF('Off-Balance Sheet'!$J$8:$J$174,$C70,'Off-Balance Sheet'!$U$8:$U$174)</f>
        <v>21.49822</v>
      </c>
      <c r="F70" s="254">
        <f ca="1">SUMIF('Off-Balance Sheet'!$J$8:$J$174,$C70,'Off-Balance Sheet'!AI$8:AI$174)</f>
        <v>0</v>
      </c>
      <c r="G70" s="254">
        <f>SUMIF('Off-Balance Sheet'!$J$8:$J$174,$C70,'Off-Balance Sheet'!AJ$8:AJ$174)</f>
        <v>0</v>
      </c>
      <c r="H70" s="254">
        <f>SUMIF('Off-Balance Sheet'!$J$8:$J$174,$C70,'Off-Balance Sheet'!AK$8:AK$174)</f>
        <v>0</v>
      </c>
      <c r="I70" s="254">
        <f>SUMIF('Off-Balance Sheet'!$J$8:$J$174,$C70,'Off-Balance Sheet'!AL$8:AL$174)</f>
        <v>0</v>
      </c>
      <c r="J70" s="254">
        <f>SUMIF('Off-Balance Sheet'!$J$8:$J$174,$C70,'Off-Balance Sheet'!AM$8:AM$174)</f>
        <v>0</v>
      </c>
      <c r="K70" s="254">
        <f>SUMIF('Off-Balance Sheet'!$J$8:$J$174,$C70,'Off-Balance Sheet'!AN$8:AN$174)</f>
        <v>0</v>
      </c>
      <c r="L70" s="254">
        <f>SUMIF('Off-Balance Sheet'!$J$8:$J$174,$C70,'Off-Balance Sheet'!AO$8:AO$174)</f>
        <v>0</v>
      </c>
      <c r="M70" s="254">
        <f>SUMIF('Off-Balance Sheet'!$J$8:$J$174,$C70,'Off-Balance Sheet'!AP$8:AP$174)</f>
        <v>0</v>
      </c>
      <c r="N70" s="254">
        <f>SUMIF('Off-Balance Sheet'!$J$8:$J$174,$C70,'Off-Balance Sheet'!AQ$8:AQ$174)</f>
        <v>0</v>
      </c>
      <c r="O70" s="254">
        <f>SUMIF('Off-Balance Sheet'!$J$8:$J$174,$C70,'Off-Balance Sheet'!AR$8:AR$174)</f>
        <v>21.49822</v>
      </c>
      <c r="P70" s="254">
        <f>SUMIF('Off-Balance Sheet'!$J$8:$J$174,$C70,'Off-Balance Sheet'!AS$8:AS$174)</f>
        <v>0</v>
      </c>
      <c r="Q70" s="254">
        <f>SUMIF('Off-Balance Sheet'!$J$8:$J$174,$C70,'Off-Balance Sheet'!AT$8:AT$174)</f>
        <v>0</v>
      </c>
      <c r="R70" s="254">
        <f>SUMIF('Off-Balance Sheet'!$J$8:$J$174,$C70,'Off-Balance Sheet'!AU$8:AU$174)</f>
        <v>0</v>
      </c>
      <c r="S70" s="254">
        <f>SUMIF('Off-Balance Sheet'!$J$8:$J$174,$C70,'Off-Balance Sheet'!AV$8:AV$174)</f>
        <v>0</v>
      </c>
      <c r="T70" s="254">
        <f>SUMIF('Off-Balance Sheet'!$J$8:$J$174,$C70,'Off-Balance Sheet'!AW$8:AW$174)</f>
        <v>0</v>
      </c>
      <c r="U70" s="254">
        <f>SUMIF('Off-Balance Sheet'!$J$8:$J$174,$C70,'Off-Balance Sheet'!AX$8:AX$174)</f>
        <v>0</v>
      </c>
      <c r="V70" s="254">
        <f>SUMIF('Off-Balance Sheet'!$J$8:$J$174,$C70,'Off-Balance Sheet'!AY$8:AY$174)</f>
        <v>0</v>
      </c>
      <c r="W70" s="254">
        <f>SUMIF('Off-Balance Sheet'!$J$8:$J$174,$C70,'Off-Balance Sheet'!AZ$8:AZ$174)</f>
        <v>0</v>
      </c>
      <c r="X70" s="254">
        <f>SUMIF('Off-Balance Sheet'!$J$8:$J$174,$C70,'Off-Balance Sheet'!BA$8:BA$174)</f>
        <v>0</v>
      </c>
      <c r="Y70" s="254">
        <f>SUMIF('Off-Balance Sheet'!$J$8:$J$174,$C70,'Off-Balance Sheet'!BB$8:BB$174)</f>
        <v>0</v>
      </c>
      <c r="Z70" s="254">
        <f>SUMIF('Off-Balance Sheet'!$J$8:$J$174,$C70,'Off-Balance Sheet'!BC$8:BC$174)</f>
        <v>0</v>
      </c>
      <c r="AA70" s="254">
        <f>SUMIF('Off-Balance Sheet'!$J$8:$J$174,$C70,'Off-Balance Sheet'!BD$8:BD$174)</f>
        <v>0</v>
      </c>
      <c r="AB70" s="254">
        <f>SUMIF('Off-Balance Sheet'!$J$8:$J$174,$C70,'Off-Balance Sheet'!BE$8:BE$174)</f>
        <v>0</v>
      </c>
      <c r="AC70" s="254">
        <f>SUMIF('Off-Balance Sheet'!$J$8:$J$174,$C70,'Off-Balance Sheet'!BF$8:BF$174)</f>
        <v>0</v>
      </c>
      <c r="AD70" s="254">
        <f>SUMIF('Off-Balance Sheet'!$J$8:$J$174,$C70,'Off-Balance Sheet'!BG$8:BG$174)</f>
        <v>0</v>
      </c>
      <c r="AE70" s="254">
        <f>SUMIF('Off-Balance Sheet'!$J$8:$J$174,$C70,'Off-Balance Sheet'!BH$8:BH$174)</f>
        <v>0</v>
      </c>
      <c r="AF70" s="254">
        <f>SUMIF('Off-Balance Sheet'!$J$8:$J$174,$C70,'Off-Balance Sheet'!BI$8:BI$174)</f>
        <v>0</v>
      </c>
      <c r="AG70" s="254">
        <f>SUMIF('Off-Balance Sheet'!$J$8:$J$174,$C70,'Off-Balance Sheet'!BJ$8:BJ$174)</f>
        <v>0</v>
      </c>
      <c r="AH70" s="254">
        <f>SUMIF('Off-Balance Sheet'!$J$8:$J$174,$C70,'Off-Balance Sheet'!BK$8:BK$174)</f>
        <v>0</v>
      </c>
      <c r="AI70" s="254">
        <f>SUMIF('Off-Balance Sheet'!$J$8:$J$174,$C70,'Off-Balance Sheet'!BL$8:BL$174)</f>
        <v>0</v>
      </c>
      <c r="AJ70" s="254">
        <f>SUMIF('Off-Balance Sheet'!$J$8:$J$174,$C70,'Off-Balance Sheet'!BM$8:BM$174)</f>
        <v>0</v>
      </c>
      <c r="AK70" s="254">
        <f>SUMIF('Off-Balance Sheet'!$J$8:$J$174,$C70,'Off-Balance Sheet'!BN$8:BN$174)</f>
        <v>0</v>
      </c>
      <c r="AL70" s="254">
        <f>SUMIF('Off-Balance Sheet'!$J$8:$J$174,$C70,'Off-Balance Sheet'!BO$8:BO$174)</f>
        <v>0</v>
      </c>
      <c r="AM70" s="254">
        <f>SUMIF('Off-Balance Sheet'!$J$8:$J$174,$C70,'Off-Balance Sheet'!BP$8:BP$174)</f>
        <v>0</v>
      </c>
      <c r="AN70" s="254">
        <f>SUMIF('Off-Balance Sheet'!$J$8:$J$174,$C70,'Off-Balance Sheet'!BQ$8:BQ$174)</f>
        <v>0</v>
      </c>
      <c r="AO70" s="254">
        <f>SUMIF('Off-Balance Sheet'!$J$8:$J$174,$C70,'Off-Balance Sheet'!BR$8:BR$174)</f>
        <v>0</v>
      </c>
      <c r="AP70" s="254">
        <f>SUMIF('Off-Balance Sheet'!$J$8:$J$174,$C70,'Off-Balance Sheet'!BS$8:BS$174)</f>
        <v>0</v>
      </c>
      <c r="AQ70" s="254">
        <f>SUMIF('Off-Balance Sheet'!$J$8:$J$174,$C70,'Off-Balance Sheet'!BT$8:BT$174)</f>
        <v>0</v>
      </c>
      <c r="AR70" s="254">
        <f>SUMIF('Off-Balance Sheet'!$J$8:$J$174,$C70,'Off-Balance Sheet'!BU$8:BU$174)</f>
        <v>0</v>
      </c>
      <c r="AS70" s="254">
        <f>SUMIF('Off-Balance Sheet'!$J$8:$J$174,$C70,'Off-Balance Sheet'!BV$8:BV$174)</f>
        <v>0</v>
      </c>
      <c r="AT70" s="254">
        <f>SUMIF('Off-Balance Sheet'!$J$8:$J$174,$C70,'Off-Balance Sheet'!BW$8:BW$174)</f>
        <v>0</v>
      </c>
      <c r="AU70" s="254">
        <f>SUMIF('Off-Balance Sheet'!$J$8:$J$174,$C70,'Off-Balance Sheet'!BX$8:BX$174)</f>
        <v>0</v>
      </c>
      <c r="AV70" s="254">
        <f>SUMIF('Off-Balance Sheet'!$J$8:$J$174,$C70,'Off-Balance Sheet'!BY$8:BY$174)</f>
        <v>0</v>
      </c>
      <c r="AW70" s="254">
        <f>SUMIF('Off-Balance Sheet'!$J$8:$J$174,$C70,'Off-Balance Sheet'!BZ$8:BZ$174)</f>
        <v>0</v>
      </c>
      <c r="AX70" s="254">
        <f>SUMIF('Off-Balance Sheet'!$J$8:$J$174,$C70,'Off-Balance Sheet'!CA$8:CA$174)</f>
        <v>0</v>
      </c>
      <c r="AY70" s="254">
        <f>SUMIF('Off-Balance Sheet'!$J$8:$J$174,$C70,'Off-Balance Sheet'!CB$8:CB$174)</f>
        <v>0</v>
      </c>
      <c r="AZ70" s="254">
        <f>SUMIF('Off-Balance Sheet'!$J$8:$J$174,$C70,'Off-Balance Sheet'!CC$8:CC$174)</f>
        <v>0</v>
      </c>
      <c r="BA70" s="254">
        <f>SUMIF('Off-Balance Sheet'!$J$8:$J$174,$C70,'Off-Balance Sheet'!CD$8:CD$174)</f>
        <v>0</v>
      </c>
      <c r="BB70" s="254">
        <f>SUMIF('Off-Balance Sheet'!$J$8:$J$174,$C70,'Off-Balance Sheet'!CE$8:CE$174)</f>
        <v>0</v>
      </c>
      <c r="BC70" s="254">
        <f>SUMIF('Off-Balance Sheet'!$J$8:$J$174,$C70,'Off-Balance Sheet'!CF$8:CF$174)</f>
        <v>0</v>
      </c>
      <c r="BD70" s="254">
        <f>SUMIF('Off-Balance Sheet'!$J$8:$J$174,$C70,'Off-Balance Sheet'!CG$8:CG$174)</f>
        <v>0</v>
      </c>
      <c r="BE70" s="254">
        <f>SUMIF('Off-Balance Sheet'!$J$8:$J$174,$C70,'Off-Balance Sheet'!CH$8:CH$174)</f>
        <v>0</v>
      </c>
      <c r="BF70" s="254">
        <f>SUMIF('Off-Balance Sheet'!$J$8:$J$174,$C70,'Off-Balance Sheet'!CI$8:CI$174)</f>
        <v>0</v>
      </c>
      <c r="BG70" s="254">
        <f>SUMIF('Off-Balance Sheet'!$J$8:$J$174,$C70,'Off-Balance Sheet'!CJ$8:CJ$174)</f>
        <v>0</v>
      </c>
      <c r="BH70" s="254">
        <f>SUMIF('Off-Balance Sheet'!$J$8:$J$174,$C70,'Off-Balance Sheet'!CK$8:CK$174)</f>
        <v>0</v>
      </c>
      <c r="BI70" s="254">
        <f>SUMIF('Off-Balance Sheet'!$J$8:$J$174,$C70,'Off-Balance Sheet'!CL$8:CL$174)</f>
        <v>0</v>
      </c>
      <c r="BJ70" s="254">
        <f>SUMIF('Off-Balance Sheet'!$J$8:$J$174,$C70,'Off-Balance Sheet'!CM$8:CM$174)</f>
        <v>0</v>
      </c>
      <c r="BK70" s="254">
        <f>SUMIF('Off-Balance Sheet'!$J$8:$J$174,$C70,'Off-Balance Sheet'!CN$8:CN$174)</f>
        <v>0</v>
      </c>
      <c r="BL70" s="254">
        <f>SUMIF('Off-Balance Sheet'!$J$8:$J$174,$C70,'Off-Balance Sheet'!CO$8:CO$174)</f>
        <v>0</v>
      </c>
      <c r="BM70" s="254">
        <f>SUMIF('Off-Balance Sheet'!$J$8:$J$174,$C70,'Off-Balance Sheet'!CP$8:CP$174)</f>
        <v>0</v>
      </c>
      <c r="BN70" s="254">
        <f>SUMIF('Off-Balance Sheet'!$J$8:$J$174,$C70,'Off-Balance Sheet'!CQ$8:CQ$174)</f>
        <v>0</v>
      </c>
      <c r="BO70" s="254">
        <f>SUMIF('Off-Balance Sheet'!$J$8:$J$174,$C70,'Off-Balance Sheet'!CR$8:CR$174)</f>
        <v>0</v>
      </c>
      <c r="BP70" s="254">
        <f>SUMIF('Off-Balance Sheet'!$J$8:$J$174,$C70,'Off-Balance Sheet'!CS$8:CS$174)</f>
        <v>0</v>
      </c>
      <c r="BQ70" s="254">
        <f>SUMIF('Off-Balance Sheet'!$J$8:$J$174,$C70,'Off-Balance Sheet'!CT$8:CT$174)</f>
        <v>0</v>
      </c>
      <c r="BR70" s="254">
        <f>SUMIF('Off-Balance Sheet'!$J$8:$J$174,$C70,'Off-Balance Sheet'!CU$8:CU$174)</f>
        <v>0</v>
      </c>
      <c r="BS70" s="254">
        <f>SUMIF('Off-Balance Sheet'!$J$8:$J$174,$C70,'Off-Balance Sheet'!CV$8:CV$174)</f>
        <v>0</v>
      </c>
      <c r="BT70" s="254">
        <f>SUMIF('Off-Balance Sheet'!$J$8:$J$174,$C70,'Off-Balance Sheet'!CW$8:CW$174)</f>
        <v>0</v>
      </c>
      <c r="BU70" s="254">
        <f>SUMIF('Off-Balance Sheet'!$J$8:$J$174,$C70,'Off-Balance Sheet'!CX$8:CX$174)</f>
        <v>0</v>
      </c>
      <c r="BV70" s="254">
        <f>SUMIF('Off-Balance Sheet'!$J$8:$J$174,$C70,'Off-Balance Sheet'!CY$8:CY$174)</f>
        <v>0</v>
      </c>
      <c r="BW70" s="254">
        <f>SUMIF('Off-Balance Sheet'!$J$8:$J$174,$C70,'Off-Balance Sheet'!CZ$8:CZ$174)</f>
        <v>0</v>
      </c>
      <c r="BX70" s="254">
        <f>SUMIF('Off-Balance Sheet'!$J$8:$J$174,$C70,'Off-Balance Sheet'!DA$8:DA$174)</f>
        <v>0</v>
      </c>
      <c r="BY70" s="254">
        <f>SUMIF('Off-Balance Sheet'!$J$8:$J$174,$C70,'Off-Balance Sheet'!DB$8:DB$174)</f>
        <v>0</v>
      </c>
      <c r="BZ70" s="254">
        <f>SUMIF('Off-Balance Sheet'!$J$8:$J$174,$C70,'Off-Balance Sheet'!DC$8:DC$174)</f>
        <v>0</v>
      </c>
      <c r="CA70" s="254">
        <f>SUMIF('Off-Balance Sheet'!$J$8:$J$174,$C70,'Off-Balance Sheet'!DD$8:DD$174)</f>
        <v>0</v>
      </c>
      <c r="CB70" s="254">
        <f>SUMIF('Off-Balance Sheet'!$J$8:$J$174,$C70,'Off-Balance Sheet'!DE$8:DE$174)</f>
        <v>0</v>
      </c>
      <c r="CC70" s="254">
        <f>SUMIF('Off-Balance Sheet'!$J$8:$J$174,$C70,'Off-Balance Sheet'!DF$8:DF$174)</f>
        <v>0</v>
      </c>
      <c r="CD70" s="254">
        <f>SUMIF('Off-Balance Sheet'!$J$8:$J$174,$C70,'Off-Balance Sheet'!DG$8:DG$174)</f>
        <v>0</v>
      </c>
      <c r="CE70" s="254">
        <f>SUMIF('Off-Balance Sheet'!$J$8:$J$174,$C70,'Off-Balance Sheet'!DH$8:DH$174)</f>
        <v>0</v>
      </c>
      <c r="CF70" s="254">
        <f>SUMIF('Off-Balance Sheet'!$J$8:$J$174,$C70,'Off-Balance Sheet'!DI$8:DI$174)</f>
        <v>0</v>
      </c>
      <c r="CG70" s="254">
        <f>SUMIF('Off-Balance Sheet'!$J$8:$J$174,$C70,'Off-Balance Sheet'!DJ$8:DJ$174)</f>
        <v>0</v>
      </c>
      <c r="CH70" s="254">
        <f>SUMIF('Off-Balance Sheet'!$J$8:$J$174,$C70,'Off-Balance Sheet'!DK$8:DK$174)</f>
        <v>0</v>
      </c>
      <c r="CI70" s="254">
        <f>SUMIF('Off-Balance Sheet'!$J$8:$J$174,$C70,'Off-Balance Sheet'!DL$8:DL$174)</f>
        <v>0</v>
      </c>
      <c r="CJ70" s="254">
        <f>SUMIF('Off-Balance Sheet'!$J$8:$J$174,$C70,'Off-Balance Sheet'!DM$8:DM$174)</f>
        <v>0</v>
      </c>
      <c r="CK70" s="254">
        <f>SUMIF('Off-Balance Sheet'!$J$8:$J$174,$C70,'Off-Balance Sheet'!DN$8:DN$174)</f>
        <v>0</v>
      </c>
      <c r="CL70" s="254">
        <f>SUMIF('Off-Balance Sheet'!$J$8:$J$174,$C70,'Off-Balance Sheet'!DO$8:DO$174)</f>
        <v>0</v>
      </c>
      <c r="CM70" s="254">
        <f>SUMIF('Off-Balance Sheet'!$J$8:$J$174,$C70,'Off-Balance Sheet'!DP$8:DP$174)</f>
        <v>0</v>
      </c>
      <c r="CN70" s="254">
        <f>SUMIF('Off-Balance Sheet'!$J$8:$J$174,$C70,'Off-Balance Sheet'!DQ$8:DQ$174)</f>
        <v>0</v>
      </c>
      <c r="CO70" s="254">
        <f>SUMIF('Off-Balance Sheet'!$J$8:$J$174,$C70,'Off-Balance Sheet'!DR$8:DR$174)</f>
        <v>0</v>
      </c>
      <c r="CP70" s="254">
        <f>SUMIF('Off-Balance Sheet'!$J$8:$J$174,$C70,'Off-Balance Sheet'!DS$8:DS$174)</f>
        <v>0</v>
      </c>
      <c r="CQ70" s="254">
        <f>SUMIF('Off-Balance Sheet'!$J$8:$J$174,$C70,'Off-Balance Sheet'!DT$8:DT$174)</f>
        <v>0</v>
      </c>
      <c r="CR70" s="254">
        <f>SUMIF('Off-Balance Sheet'!$J$8:$J$174,$C70,'Off-Balance Sheet'!DU$8:DU$174)</f>
        <v>0</v>
      </c>
      <c r="CS70" s="254">
        <f>SUMIF('Off-Balance Sheet'!$J$8:$J$174,$C70,'Off-Balance Sheet'!DV$8:DV$174)</f>
        <v>0</v>
      </c>
      <c r="CT70" s="254">
        <f>SUMIF('Off-Balance Sheet'!$J$8:$J$174,$C70,'Off-Balance Sheet'!DW$8:DW$174)</f>
        <v>0</v>
      </c>
      <c r="CU70" s="254">
        <f>SUMIF('Off-Balance Sheet'!$J$8:$J$174,$C70,'Off-Balance Sheet'!DX$8:DX$174)</f>
        <v>0</v>
      </c>
      <c r="CV70" s="254">
        <f>SUMIF('Off-Balance Sheet'!$J$8:$J$174,$C70,'Off-Balance Sheet'!DY$8:DY$174)</f>
        <v>0</v>
      </c>
      <c r="CW70" s="254">
        <f>SUMIF('Off-Balance Sheet'!$J$8:$J$174,$C70,'Off-Balance Sheet'!DZ$8:DZ$174)</f>
        <v>0</v>
      </c>
      <c r="CX70" s="254">
        <f>SUMIF('Off-Balance Sheet'!$J$8:$J$174,$C70,'Off-Balance Sheet'!EA$8:EA$174)</f>
        <v>0</v>
      </c>
      <c r="CY70" s="254">
        <f>SUMIF('Off-Balance Sheet'!$J$8:$J$174,$C70,'Off-Balance Sheet'!EB$8:EB$174)</f>
        <v>0</v>
      </c>
      <c r="CZ70" s="254">
        <f>SUMIF('Off-Balance Sheet'!$J$8:$J$174,$C70,'Off-Balance Sheet'!EC$8:EC$174)</f>
        <v>0</v>
      </c>
      <c r="DA70" s="254">
        <f>SUMIF('Off-Balance Sheet'!$J$8:$J$174,$C70,'Off-Balance Sheet'!ED$8:ED$174)</f>
        <v>0</v>
      </c>
      <c r="DB70" s="254">
        <f>SUMIF('Off-Balance Sheet'!$J$8:$J$174,$C70,'Off-Balance Sheet'!EE$8:EE$174)</f>
        <v>0</v>
      </c>
      <c r="DC70" s="254">
        <f>SUMIF('Off-Balance Sheet'!$J$8:$J$174,$C70,'Off-Balance Sheet'!EF$8:EF$174)</f>
        <v>0</v>
      </c>
      <c r="DD70" s="254">
        <f>SUMIF('Off-Balance Sheet'!$J$8:$J$174,$C70,'Off-Balance Sheet'!EG$8:EG$174)</f>
        <v>0</v>
      </c>
      <c r="DE70" s="254">
        <f>SUMIF('Off-Balance Sheet'!$J$8:$J$174,$C70,'Off-Balance Sheet'!EH$8:EH$174)</f>
        <v>0</v>
      </c>
      <c r="DF70" s="254">
        <f>SUMIF('Off-Balance Sheet'!$J$8:$J$174,$C70,'Off-Balance Sheet'!EI$8:EI$174)</f>
        <v>0</v>
      </c>
      <c r="DG70" s="254">
        <f>SUMIF('Off-Balance Sheet'!$J$8:$J$174,$C70,'Off-Balance Sheet'!EJ$8:EJ$174)</f>
        <v>0</v>
      </c>
      <c r="DH70" s="254">
        <f>SUMIF('Off-Balance Sheet'!$J$8:$J$174,$C70,'Off-Balance Sheet'!EK$8:EK$174)</f>
        <v>0</v>
      </c>
      <c r="DI70" s="254">
        <f>SUMIF('Off-Balance Sheet'!$J$8:$J$174,$C70,'Off-Balance Sheet'!EL$8:EL$174)</f>
        <v>0</v>
      </c>
      <c r="DJ70" s="254">
        <f>SUMIF('Off-Balance Sheet'!$J$8:$J$174,$C70,'Off-Balance Sheet'!EM$8:EM$174)</f>
        <v>0</v>
      </c>
      <c r="DK70" s="254">
        <f>SUMIF('Off-Balance Sheet'!$J$8:$J$174,$C70,'Off-Balance Sheet'!EN$8:EN$174)</f>
        <v>0</v>
      </c>
      <c r="DL70" s="254">
        <f ca="1">SUMIF('Off-Balance Sheet'!$J$8:$J$174,$C70,'Off-Balance Sheet'!EO$8:EO$174)</f>
        <v>21.49822</v>
      </c>
      <c r="DM70" s="254">
        <f ca="1">SUMIF('Off-Balance Sheet'!$J$8:$J$174,$C70,'Off-Balance Sheet'!EP$8:EP$174)</f>
        <v>0</v>
      </c>
      <c r="DN70" s="254">
        <f>SUMIF('Off-Balance Sheet'!$J$8:$J$174,$C70,'Off-Balance Sheet'!EQ$8:EQ$174)</f>
        <v>0</v>
      </c>
    </row>
    <row r="71" spans="2:118" x14ac:dyDescent="0.2">
      <c r="C71" s="69" t="s">
        <v>150</v>
      </c>
      <c r="D71" s="98">
        <f>SUMIF('Off-Balance Sheet'!$J$8:$J$174,$C71,'Off-Balance Sheet'!$U$8:$U$174)</f>
        <v>50</v>
      </c>
      <c r="F71" s="254">
        <f ca="1">SUMIF('Off-Balance Sheet'!$J$8:$J$174,$C71,'Off-Balance Sheet'!AI$8:AI$174)</f>
        <v>0</v>
      </c>
      <c r="G71" s="254">
        <f>SUMIF('Off-Balance Sheet'!$J$8:$J$174,$C71,'Off-Balance Sheet'!AJ$8:AJ$174)</f>
        <v>0</v>
      </c>
      <c r="H71" s="254">
        <f>SUMIF('Off-Balance Sheet'!$J$8:$J$174,$C71,'Off-Balance Sheet'!AK$8:AK$174)</f>
        <v>0</v>
      </c>
      <c r="I71" s="254">
        <f>SUMIF('Off-Balance Sheet'!$J$8:$J$174,$C71,'Off-Balance Sheet'!AL$8:AL$174)</f>
        <v>0</v>
      </c>
      <c r="J71" s="254">
        <f>SUMIF('Off-Balance Sheet'!$J$8:$J$174,$C71,'Off-Balance Sheet'!AM$8:AM$174)</f>
        <v>0</v>
      </c>
      <c r="K71" s="254">
        <f>SUMIF('Off-Balance Sheet'!$J$8:$J$174,$C71,'Off-Balance Sheet'!AN$8:AN$174)</f>
        <v>0</v>
      </c>
      <c r="L71" s="254">
        <f>SUMIF('Off-Balance Sheet'!$J$8:$J$174,$C71,'Off-Balance Sheet'!AO$8:AO$174)</f>
        <v>0</v>
      </c>
      <c r="M71" s="254">
        <f>SUMIF('Off-Balance Sheet'!$J$8:$J$174,$C71,'Off-Balance Sheet'!AP$8:AP$174)</f>
        <v>0</v>
      </c>
      <c r="N71" s="254">
        <f>SUMIF('Off-Balance Sheet'!$J$8:$J$174,$C71,'Off-Balance Sheet'!AQ$8:AQ$174)</f>
        <v>0</v>
      </c>
      <c r="O71" s="254">
        <f>SUMIF('Off-Balance Sheet'!$J$8:$J$174,$C71,'Off-Balance Sheet'!AR$8:AR$174)</f>
        <v>0</v>
      </c>
      <c r="P71" s="254">
        <f>SUMIF('Off-Balance Sheet'!$J$8:$J$174,$C71,'Off-Balance Sheet'!AS$8:AS$174)</f>
        <v>0</v>
      </c>
      <c r="Q71" s="254">
        <f>SUMIF('Off-Balance Sheet'!$J$8:$J$174,$C71,'Off-Balance Sheet'!AT$8:AT$174)</f>
        <v>0</v>
      </c>
      <c r="R71" s="254">
        <f>SUMIF('Off-Balance Sheet'!$J$8:$J$174,$C71,'Off-Balance Sheet'!AU$8:AU$174)</f>
        <v>0</v>
      </c>
      <c r="S71" s="254">
        <f>SUMIF('Off-Balance Sheet'!$J$8:$J$174,$C71,'Off-Balance Sheet'!AV$8:AV$174)</f>
        <v>0</v>
      </c>
      <c r="T71" s="254">
        <f>SUMIF('Off-Balance Sheet'!$J$8:$J$174,$C71,'Off-Balance Sheet'!AW$8:AW$174)</f>
        <v>50</v>
      </c>
      <c r="U71" s="254">
        <f>SUMIF('Off-Balance Sheet'!$J$8:$J$174,$C71,'Off-Balance Sheet'!AX$8:AX$174)</f>
        <v>0</v>
      </c>
      <c r="V71" s="254">
        <f>SUMIF('Off-Balance Sheet'!$J$8:$J$174,$C71,'Off-Balance Sheet'!AY$8:AY$174)</f>
        <v>0</v>
      </c>
      <c r="W71" s="254">
        <f>SUMIF('Off-Balance Sheet'!$J$8:$J$174,$C71,'Off-Balance Sheet'!AZ$8:AZ$174)</f>
        <v>0</v>
      </c>
      <c r="X71" s="254">
        <f>SUMIF('Off-Balance Sheet'!$J$8:$J$174,$C71,'Off-Balance Sheet'!BA$8:BA$174)</f>
        <v>0</v>
      </c>
      <c r="Y71" s="254">
        <f>SUMIF('Off-Balance Sheet'!$J$8:$J$174,$C71,'Off-Balance Sheet'!BB$8:BB$174)</f>
        <v>0</v>
      </c>
      <c r="Z71" s="254">
        <f>SUMIF('Off-Balance Sheet'!$J$8:$J$174,$C71,'Off-Balance Sheet'!BC$8:BC$174)</f>
        <v>0</v>
      </c>
      <c r="AA71" s="254">
        <f>SUMIF('Off-Balance Sheet'!$J$8:$J$174,$C71,'Off-Balance Sheet'!BD$8:BD$174)</f>
        <v>0</v>
      </c>
      <c r="AB71" s="254">
        <f>SUMIF('Off-Balance Sheet'!$J$8:$J$174,$C71,'Off-Balance Sheet'!BE$8:BE$174)</f>
        <v>0</v>
      </c>
      <c r="AC71" s="254">
        <f>SUMIF('Off-Balance Sheet'!$J$8:$J$174,$C71,'Off-Balance Sheet'!BF$8:BF$174)</f>
        <v>0</v>
      </c>
      <c r="AD71" s="254">
        <f>SUMIF('Off-Balance Sheet'!$J$8:$J$174,$C71,'Off-Balance Sheet'!BG$8:BG$174)</f>
        <v>0</v>
      </c>
      <c r="AE71" s="254">
        <f>SUMIF('Off-Balance Sheet'!$J$8:$J$174,$C71,'Off-Balance Sheet'!BH$8:BH$174)</f>
        <v>0</v>
      </c>
      <c r="AF71" s="254">
        <f>SUMIF('Off-Balance Sheet'!$J$8:$J$174,$C71,'Off-Balance Sheet'!BI$8:BI$174)</f>
        <v>0</v>
      </c>
      <c r="AG71" s="254">
        <f>SUMIF('Off-Balance Sheet'!$J$8:$J$174,$C71,'Off-Balance Sheet'!BJ$8:BJ$174)</f>
        <v>0</v>
      </c>
      <c r="AH71" s="254">
        <f>SUMIF('Off-Balance Sheet'!$J$8:$J$174,$C71,'Off-Balance Sheet'!BK$8:BK$174)</f>
        <v>0</v>
      </c>
      <c r="AI71" s="254">
        <f>SUMIF('Off-Balance Sheet'!$J$8:$J$174,$C71,'Off-Balance Sheet'!BL$8:BL$174)</f>
        <v>0</v>
      </c>
      <c r="AJ71" s="254">
        <f>SUMIF('Off-Balance Sheet'!$J$8:$J$174,$C71,'Off-Balance Sheet'!BM$8:BM$174)</f>
        <v>0</v>
      </c>
      <c r="AK71" s="254">
        <f>SUMIF('Off-Balance Sheet'!$J$8:$J$174,$C71,'Off-Balance Sheet'!BN$8:BN$174)</f>
        <v>0</v>
      </c>
      <c r="AL71" s="254">
        <f>SUMIF('Off-Balance Sheet'!$J$8:$J$174,$C71,'Off-Balance Sheet'!BO$8:BO$174)</f>
        <v>0</v>
      </c>
      <c r="AM71" s="254">
        <f>SUMIF('Off-Balance Sheet'!$J$8:$J$174,$C71,'Off-Balance Sheet'!BP$8:BP$174)</f>
        <v>0</v>
      </c>
      <c r="AN71" s="254">
        <f>SUMIF('Off-Balance Sheet'!$J$8:$J$174,$C71,'Off-Balance Sheet'!BQ$8:BQ$174)</f>
        <v>0</v>
      </c>
      <c r="AO71" s="254">
        <f>SUMIF('Off-Balance Sheet'!$J$8:$J$174,$C71,'Off-Balance Sheet'!BR$8:BR$174)</f>
        <v>0</v>
      </c>
      <c r="AP71" s="254">
        <f>SUMIF('Off-Balance Sheet'!$J$8:$J$174,$C71,'Off-Balance Sheet'!BS$8:BS$174)</f>
        <v>0</v>
      </c>
      <c r="AQ71" s="254">
        <f>SUMIF('Off-Balance Sheet'!$J$8:$J$174,$C71,'Off-Balance Sheet'!BT$8:BT$174)</f>
        <v>0</v>
      </c>
      <c r="AR71" s="254">
        <f>SUMIF('Off-Balance Sheet'!$J$8:$J$174,$C71,'Off-Balance Sheet'!BU$8:BU$174)</f>
        <v>0</v>
      </c>
      <c r="AS71" s="254">
        <f>SUMIF('Off-Balance Sheet'!$J$8:$J$174,$C71,'Off-Balance Sheet'!BV$8:BV$174)</f>
        <v>0</v>
      </c>
      <c r="AT71" s="254">
        <f>SUMIF('Off-Balance Sheet'!$J$8:$J$174,$C71,'Off-Balance Sheet'!BW$8:BW$174)</f>
        <v>0</v>
      </c>
      <c r="AU71" s="254">
        <f>SUMIF('Off-Balance Sheet'!$J$8:$J$174,$C71,'Off-Balance Sheet'!BX$8:BX$174)</f>
        <v>0</v>
      </c>
      <c r="AV71" s="254">
        <f>SUMIF('Off-Balance Sheet'!$J$8:$J$174,$C71,'Off-Balance Sheet'!BY$8:BY$174)</f>
        <v>0</v>
      </c>
      <c r="AW71" s="254">
        <f>SUMIF('Off-Balance Sheet'!$J$8:$J$174,$C71,'Off-Balance Sheet'!BZ$8:BZ$174)</f>
        <v>0</v>
      </c>
      <c r="AX71" s="254">
        <f>SUMIF('Off-Balance Sheet'!$J$8:$J$174,$C71,'Off-Balance Sheet'!CA$8:CA$174)</f>
        <v>0</v>
      </c>
      <c r="AY71" s="254">
        <f>SUMIF('Off-Balance Sheet'!$J$8:$J$174,$C71,'Off-Balance Sheet'!CB$8:CB$174)</f>
        <v>0</v>
      </c>
      <c r="AZ71" s="254">
        <f>SUMIF('Off-Balance Sheet'!$J$8:$J$174,$C71,'Off-Balance Sheet'!CC$8:CC$174)</f>
        <v>0</v>
      </c>
      <c r="BA71" s="254">
        <f>SUMIF('Off-Balance Sheet'!$J$8:$J$174,$C71,'Off-Balance Sheet'!CD$8:CD$174)</f>
        <v>0</v>
      </c>
      <c r="BB71" s="254">
        <f>SUMIF('Off-Balance Sheet'!$J$8:$J$174,$C71,'Off-Balance Sheet'!CE$8:CE$174)</f>
        <v>0</v>
      </c>
      <c r="BC71" s="254">
        <f>SUMIF('Off-Balance Sheet'!$J$8:$J$174,$C71,'Off-Balance Sheet'!CF$8:CF$174)</f>
        <v>0</v>
      </c>
      <c r="BD71" s="254">
        <f>SUMIF('Off-Balance Sheet'!$J$8:$J$174,$C71,'Off-Balance Sheet'!CG$8:CG$174)</f>
        <v>0</v>
      </c>
      <c r="BE71" s="254">
        <f>SUMIF('Off-Balance Sheet'!$J$8:$J$174,$C71,'Off-Balance Sheet'!CH$8:CH$174)</f>
        <v>0</v>
      </c>
      <c r="BF71" s="254">
        <f>SUMIF('Off-Balance Sheet'!$J$8:$J$174,$C71,'Off-Balance Sheet'!CI$8:CI$174)</f>
        <v>0</v>
      </c>
      <c r="BG71" s="254">
        <f>SUMIF('Off-Balance Sheet'!$J$8:$J$174,$C71,'Off-Balance Sheet'!CJ$8:CJ$174)</f>
        <v>0</v>
      </c>
      <c r="BH71" s="254">
        <f>SUMIF('Off-Balance Sheet'!$J$8:$J$174,$C71,'Off-Balance Sheet'!CK$8:CK$174)</f>
        <v>0</v>
      </c>
      <c r="BI71" s="254">
        <f>SUMIF('Off-Balance Sheet'!$J$8:$J$174,$C71,'Off-Balance Sheet'!CL$8:CL$174)</f>
        <v>0</v>
      </c>
      <c r="BJ71" s="254">
        <f>SUMIF('Off-Balance Sheet'!$J$8:$J$174,$C71,'Off-Balance Sheet'!CM$8:CM$174)</f>
        <v>0</v>
      </c>
      <c r="BK71" s="254">
        <f>SUMIF('Off-Balance Sheet'!$J$8:$J$174,$C71,'Off-Balance Sheet'!CN$8:CN$174)</f>
        <v>0</v>
      </c>
      <c r="BL71" s="254">
        <f>SUMIF('Off-Balance Sheet'!$J$8:$J$174,$C71,'Off-Balance Sheet'!CO$8:CO$174)</f>
        <v>0</v>
      </c>
      <c r="BM71" s="254">
        <f>SUMIF('Off-Balance Sheet'!$J$8:$J$174,$C71,'Off-Balance Sheet'!CP$8:CP$174)</f>
        <v>0</v>
      </c>
      <c r="BN71" s="254">
        <f>SUMIF('Off-Balance Sheet'!$J$8:$J$174,$C71,'Off-Balance Sheet'!CQ$8:CQ$174)</f>
        <v>0</v>
      </c>
      <c r="BO71" s="254">
        <f>SUMIF('Off-Balance Sheet'!$J$8:$J$174,$C71,'Off-Balance Sheet'!CR$8:CR$174)</f>
        <v>0</v>
      </c>
      <c r="BP71" s="254">
        <f>SUMIF('Off-Balance Sheet'!$J$8:$J$174,$C71,'Off-Balance Sheet'!CS$8:CS$174)</f>
        <v>0</v>
      </c>
      <c r="BQ71" s="254">
        <f>SUMIF('Off-Balance Sheet'!$J$8:$J$174,$C71,'Off-Balance Sheet'!CT$8:CT$174)</f>
        <v>0</v>
      </c>
      <c r="BR71" s="254">
        <f>SUMIF('Off-Balance Sheet'!$J$8:$J$174,$C71,'Off-Balance Sheet'!CU$8:CU$174)</f>
        <v>0</v>
      </c>
      <c r="BS71" s="254">
        <f>SUMIF('Off-Balance Sheet'!$J$8:$J$174,$C71,'Off-Balance Sheet'!CV$8:CV$174)</f>
        <v>0</v>
      </c>
      <c r="BT71" s="254">
        <f>SUMIF('Off-Balance Sheet'!$J$8:$J$174,$C71,'Off-Balance Sheet'!CW$8:CW$174)</f>
        <v>0</v>
      </c>
      <c r="BU71" s="254">
        <f>SUMIF('Off-Balance Sheet'!$J$8:$J$174,$C71,'Off-Balance Sheet'!CX$8:CX$174)</f>
        <v>0</v>
      </c>
      <c r="BV71" s="254">
        <f>SUMIF('Off-Balance Sheet'!$J$8:$J$174,$C71,'Off-Balance Sheet'!CY$8:CY$174)</f>
        <v>0</v>
      </c>
      <c r="BW71" s="254">
        <f>SUMIF('Off-Balance Sheet'!$J$8:$J$174,$C71,'Off-Balance Sheet'!CZ$8:CZ$174)</f>
        <v>0</v>
      </c>
      <c r="BX71" s="254">
        <f>SUMIF('Off-Balance Sheet'!$J$8:$J$174,$C71,'Off-Balance Sheet'!DA$8:DA$174)</f>
        <v>0</v>
      </c>
      <c r="BY71" s="254">
        <f>SUMIF('Off-Balance Sheet'!$J$8:$J$174,$C71,'Off-Balance Sheet'!DB$8:DB$174)</f>
        <v>0</v>
      </c>
      <c r="BZ71" s="254">
        <f>SUMIF('Off-Balance Sheet'!$J$8:$J$174,$C71,'Off-Balance Sheet'!DC$8:DC$174)</f>
        <v>0</v>
      </c>
      <c r="CA71" s="254">
        <f>SUMIF('Off-Balance Sheet'!$J$8:$J$174,$C71,'Off-Balance Sheet'!DD$8:DD$174)</f>
        <v>0</v>
      </c>
      <c r="CB71" s="254">
        <f>SUMIF('Off-Balance Sheet'!$J$8:$J$174,$C71,'Off-Balance Sheet'!DE$8:DE$174)</f>
        <v>0</v>
      </c>
      <c r="CC71" s="254">
        <f>SUMIF('Off-Balance Sheet'!$J$8:$J$174,$C71,'Off-Balance Sheet'!DF$8:DF$174)</f>
        <v>0</v>
      </c>
      <c r="CD71" s="254">
        <f>SUMIF('Off-Balance Sheet'!$J$8:$J$174,$C71,'Off-Balance Sheet'!DG$8:DG$174)</f>
        <v>0</v>
      </c>
      <c r="CE71" s="254">
        <f>SUMIF('Off-Balance Sheet'!$J$8:$J$174,$C71,'Off-Balance Sheet'!DH$8:DH$174)</f>
        <v>0</v>
      </c>
      <c r="CF71" s="254">
        <f>SUMIF('Off-Balance Sheet'!$J$8:$J$174,$C71,'Off-Balance Sheet'!DI$8:DI$174)</f>
        <v>0</v>
      </c>
      <c r="CG71" s="254">
        <f>SUMIF('Off-Balance Sheet'!$J$8:$J$174,$C71,'Off-Balance Sheet'!DJ$8:DJ$174)</f>
        <v>0</v>
      </c>
      <c r="CH71" s="254">
        <f>SUMIF('Off-Balance Sheet'!$J$8:$J$174,$C71,'Off-Balance Sheet'!DK$8:DK$174)</f>
        <v>0</v>
      </c>
      <c r="CI71" s="254">
        <f>SUMIF('Off-Balance Sheet'!$J$8:$J$174,$C71,'Off-Balance Sheet'!DL$8:DL$174)</f>
        <v>0</v>
      </c>
      <c r="CJ71" s="254">
        <f>SUMIF('Off-Balance Sheet'!$J$8:$J$174,$C71,'Off-Balance Sheet'!DM$8:DM$174)</f>
        <v>0</v>
      </c>
      <c r="CK71" s="254">
        <f>SUMIF('Off-Balance Sheet'!$J$8:$J$174,$C71,'Off-Balance Sheet'!DN$8:DN$174)</f>
        <v>0</v>
      </c>
      <c r="CL71" s="254">
        <f>SUMIF('Off-Balance Sheet'!$J$8:$J$174,$C71,'Off-Balance Sheet'!DO$8:DO$174)</f>
        <v>0</v>
      </c>
      <c r="CM71" s="254">
        <f>SUMIF('Off-Balance Sheet'!$J$8:$J$174,$C71,'Off-Balance Sheet'!DP$8:DP$174)</f>
        <v>0</v>
      </c>
      <c r="CN71" s="254">
        <f>SUMIF('Off-Balance Sheet'!$J$8:$J$174,$C71,'Off-Balance Sheet'!DQ$8:DQ$174)</f>
        <v>0</v>
      </c>
      <c r="CO71" s="254">
        <f>SUMIF('Off-Balance Sheet'!$J$8:$J$174,$C71,'Off-Balance Sheet'!DR$8:DR$174)</f>
        <v>0</v>
      </c>
      <c r="CP71" s="254">
        <f>SUMIF('Off-Balance Sheet'!$J$8:$J$174,$C71,'Off-Balance Sheet'!DS$8:DS$174)</f>
        <v>0</v>
      </c>
      <c r="CQ71" s="254">
        <f>SUMIF('Off-Balance Sheet'!$J$8:$J$174,$C71,'Off-Balance Sheet'!DT$8:DT$174)</f>
        <v>0</v>
      </c>
      <c r="CR71" s="254">
        <f>SUMIF('Off-Balance Sheet'!$J$8:$J$174,$C71,'Off-Balance Sheet'!DU$8:DU$174)</f>
        <v>0</v>
      </c>
      <c r="CS71" s="254">
        <f>SUMIF('Off-Balance Sheet'!$J$8:$J$174,$C71,'Off-Balance Sheet'!DV$8:DV$174)</f>
        <v>0</v>
      </c>
      <c r="CT71" s="254">
        <f>SUMIF('Off-Balance Sheet'!$J$8:$J$174,$C71,'Off-Balance Sheet'!DW$8:DW$174)</f>
        <v>0</v>
      </c>
      <c r="CU71" s="254">
        <f>SUMIF('Off-Balance Sheet'!$J$8:$J$174,$C71,'Off-Balance Sheet'!DX$8:DX$174)</f>
        <v>0</v>
      </c>
      <c r="CV71" s="254">
        <f>SUMIF('Off-Balance Sheet'!$J$8:$J$174,$C71,'Off-Balance Sheet'!DY$8:DY$174)</f>
        <v>0</v>
      </c>
      <c r="CW71" s="254">
        <f>SUMIF('Off-Balance Sheet'!$J$8:$J$174,$C71,'Off-Balance Sheet'!DZ$8:DZ$174)</f>
        <v>0</v>
      </c>
      <c r="CX71" s="254">
        <f>SUMIF('Off-Balance Sheet'!$J$8:$J$174,$C71,'Off-Balance Sheet'!EA$8:EA$174)</f>
        <v>0</v>
      </c>
      <c r="CY71" s="254">
        <f>SUMIF('Off-Balance Sheet'!$J$8:$J$174,$C71,'Off-Balance Sheet'!EB$8:EB$174)</f>
        <v>0</v>
      </c>
      <c r="CZ71" s="254">
        <f>SUMIF('Off-Balance Sheet'!$J$8:$J$174,$C71,'Off-Balance Sheet'!EC$8:EC$174)</f>
        <v>0</v>
      </c>
      <c r="DA71" s="254">
        <f>SUMIF('Off-Balance Sheet'!$J$8:$J$174,$C71,'Off-Balance Sheet'!ED$8:ED$174)</f>
        <v>0</v>
      </c>
      <c r="DB71" s="254">
        <f>SUMIF('Off-Balance Sheet'!$J$8:$J$174,$C71,'Off-Balance Sheet'!EE$8:EE$174)</f>
        <v>0</v>
      </c>
      <c r="DC71" s="254">
        <f>SUMIF('Off-Balance Sheet'!$J$8:$J$174,$C71,'Off-Balance Sheet'!EF$8:EF$174)</f>
        <v>0</v>
      </c>
      <c r="DD71" s="254">
        <f>SUMIF('Off-Balance Sheet'!$J$8:$J$174,$C71,'Off-Balance Sheet'!EG$8:EG$174)</f>
        <v>0</v>
      </c>
      <c r="DE71" s="254">
        <f>SUMIF('Off-Balance Sheet'!$J$8:$J$174,$C71,'Off-Balance Sheet'!EH$8:EH$174)</f>
        <v>0</v>
      </c>
      <c r="DF71" s="254">
        <f>SUMIF('Off-Balance Sheet'!$J$8:$J$174,$C71,'Off-Balance Sheet'!EI$8:EI$174)</f>
        <v>0</v>
      </c>
      <c r="DG71" s="254">
        <f>SUMIF('Off-Balance Sheet'!$J$8:$J$174,$C71,'Off-Balance Sheet'!EJ$8:EJ$174)</f>
        <v>0</v>
      </c>
      <c r="DH71" s="254">
        <f>SUMIF('Off-Balance Sheet'!$J$8:$J$174,$C71,'Off-Balance Sheet'!EK$8:EK$174)</f>
        <v>0</v>
      </c>
      <c r="DI71" s="254">
        <f>SUMIF('Off-Balance Sheet'!$J$8:$J$174,$C71,'Off-Balance Sheet'!EL$8:EL$174)</f>
        <v>0</v>
      </c>
      <c r="DJ71" s="254">
        <f>SUMIF('Off-Balance Sheet'!$J$8:$J$174,$C71,'Off-Balance Sheet'!EM$8:EM$174)</f>
        <v>0</v>
      </c>
      <c r="DK71" s="254">
        <f>SUMIF('Off-Balance Sheet'!$J$8:$J$174,$C71,'Off-Balance Sheet'!EN$8:EN$174)</f>
        <v>0</v>
      </c>
      <c r="DL71" s="254">
        <f ca="1">SUMIF('Off-Balance Sheet'!$J$8:$J$174,$C71,'Off-Balance Sheet'!EO$8:EO$174)</f>
        <v>50</v>
      </c>
      <c r="DM71" s="254">
        <f ca="1">SUMIF('Off-Balance Sheet'!$J$8:$J$174,$C71,'Off-Balance Sheet'!EP$8:EP$174)</f>
        <v>0</v>
      </c>
      <c r="DN71" s="254">
        <f>SUMIF('Off-Balance Sheet'!$J$8:$J$174,$C71,'Off-Balance Sheet'!EQ$8:EQ$174)</f>
        <v>0</v>
      </c>
    </row>
    <row r="72" spans="2:118" x14ac:dyDescent="0.2">
      <c r="C72" s="85" t="s">
        <v>148</v>
      </c>
      <c r="D72" s="98">
        <f>SUMIF('Off-Balance Sheet'!$J$8:$J$174,$C72,'Off-Balance Sheet'!$U$8:$U$174)</f>
        <v>148.34901500000001</v>
      </c>
      <c r="F72" s="254">
        <f ca="1">SUMIF('Off-Balance Sheet'!$J$8:$J$174,$C72,'Off-Balance Sheet'!AI$8:AI$174)</f>
        <v>0</v>
      </c>
      <c r="G72" s="254">
        <f>SUMIF('Off-Balance Sheet'!$J$8:$J$174,$C72,'Off-Balance Sheet'!AJ$8:AJ$174)</f>
        <v>0</v>
      </c>
      <c r="H72" s="254">
        <f>SUMIF('Off-Balance Sheet'!$J$8:$J$174,$C72,'Off-Balance Sheet'!AK$8:AK$174)</f>
        <v>0</v>
      </c>
      <c r="I72" s="254">
        <f>SUMIF('Off-Balance Sheet'!$J$8:$J$174,$C72,'Off-Balance Sheet'!AL$8:AL$174)</f>
        <v>0</v>
      </c>
      <c r="J72" s="254">
        <f>SUMIF('Off-Balance Sheet'!$J$8:$J$174,$C72,'Off-Balance Sheet'!AM$8:AM$174)</f>
        <v>0</v>
      </c>
      <c r="K72" s="254">
        <f>SUMIF('Off-Balance Sheet'!$J$8:$J$174,$C72,'Off-Balance Sheet'!AN$8:AN$174)</f>
        <v>0</v>
      </c>
      <c r="L72" s="254">
        <f>SUMIF('Off-Balance Sheet'!$J$8:$J$174,$C72,'Off-Balance Sheet'!AO$8:AO$174)</f>
        <v>0</v>
      </c>
      <c r="M72" s="254">
        <f>SUMIF('Off-Balance Sheet'!$J$8:$J$174,$C72,'Off-Balance Sheet'!AP$8:AP$174)</f>
        <v>0</v>
      </c>
      <c r="N72" s="254">
        <f>SUMIF('Off-Balance Sheet'!$J$8:$J$174,$C72,'Off-Balance Sheet'!AQ$8:AQ$174)</f>
        <v>0</v>
      </c>
      <c r="O72" s="254">
        <f>SUMIF('Off-Balance Sheet'!$J$8:$J$174,$C72,'Off-Balance Sheet'!AR$8:AR$174)</f>
        <v>0</v>
      </c>
      <c r="P72" s="254">
        <f>SUMIF('Off-Balance Sheet'!$J$8:$J$174,$C72,'Off-Balance Sheet'!AS$8:AS$174)</f>
        <v>0</v>
      </c>
      <c r="Q72" s="254">
        <f>SUMIF('Off-Balance Sheet'!$J$8:$J$174,$C72,'Off-Balance Sheet'!AT$8:AT$174)</f>
        <v>0</v>
      </c>
      <c r="R72" s="254">
        <f>SUMIF('Off-Balance Sheet'!$J$8:$J$174,$C72,'Off-Balance Sheet'!AU$8:AU$174)</f>
        <v>0</v>
      </c>
      <c r="S72" s="254">
        <f>SUMIF('Off-Balance Sheet'!$J$8:$J$174,$C72,'Off-Balance Sheet'!AV$8:AV$174)</f>
        <v>0</v>
      </c>
      <c r="T72" s="254">
        <f>SUMIF('Off-Balance Sheet'!$J$8:$J$174,$C72,'Off-Balance Sheet'!AW$8:AW$174)</f>
        <v>0</v>
      </c>
      <c r="U72" s="254">
        <f>SUMIF('Off-Balance Sheet'!$J$8:$J$174,$C72,'Off-Balance Sheet'!AX$8:AX$174)</f>
        <v>0</v>
      </c>
      <c r="V72" s="254">
        <f>SUMIF('Off-Balance Sheet'!$J$8:$J$174,$C72,'Off-Balance Sheet'!AY$8:AY$174)</f>
        <v>0</v>
      </c>
      <c r="W72" s="254">
        <f>SUMIF('Off-Balance Sheet'!$J$8:$J$174,$C72,'Off-Balance Sheet'!AZ$8:AZ$174)</f>
        <v>0</v>
      </c>
      <c r="X72" s="254">
        <f>SUMIF('Off-Balance Sheet'!$J$8:$J$174,$C72,'Off-Balance Sheet'!BA$8:BA$174)</f>
        <v>0</v>
      </c>
      <c r="Y72" s="254">
        <f>SUMIF('Off-Balance Sheet'!$J$8:$J$174,$C72,'Off-Balance Sheet'!BB$8:BB$174)</f>
        <v>0</v>
      </c>
      <c r="Z72" s="254">
        <f>SUMIF('Off-Balance Sheet'!$J$8:$J$174,$C72,'Off-Balance Sheet'!BC$8:BC$174)</f>
        <v>0</v>
      </c>
      <c r="AA72" s="254">
        <f>SUMIF('Off-Balance Sheet'!$J$8:$J$174,$C72,'Off-Balance Sheet'!BD$8:BD$174)</f>
        <v>0</v>
      </c>
      <c r="AB72" s="254">
        <f>SUMIF('Off-Balance Sheet'!$J$8:$J$174,$C72,'Off-Balance Sheet'!BE$8:BE$174)</f>
        <v>0</v>
      </c>
      <c r="AC72" s="254">
        <f>SUMIF('Off-Balance Sheet'!$J$8:$J$174,$C72,'Off-Balance Sheet'!BF$8:BF$174)</f>
        <v>0</v>
      </c>
      <c r="AD72" s="254">
        <f>SUMIF('Off-Balance Sheet'!$J$8:$J$174,$C72,'Off-Balance Sheet'!BG$8:BG$174)</f>
        <v>0</v>
      </c>
      <c r="AE72" s="254">
        <f>SUMIF('Off-Balance Sheet'!$J$8:$J$174,$C72,'Off-Balance Sheet'!BH$8:BH$174)</f>
        <v>0</v>
      </c>
      <c r="AF72" s="254">
        <f>SUMIF('Off-Balance Sheet'!$J$8:$J$174,$C72,'Off-Balance Sheet'!BI$8:BI$174)</f>
        <v>148.34901500000001</v>
      </c>
      <c r="AG72" s="254">
        <f>SUMIF('Off-Balance Sheet'!$J$8:$J$174,$C72,'Off-Balance Sheet'!BJ$8:BJ$174)</f>
        <v>0</v>
      </c>
      <c r="AH72" s="254">
        <f>SUMIF('Off-Balance Sheet'!$J$8:$J$174,$C72,'Off-Balance Sheet'!BK$8:BK$174)</f>
        <v>0</v>
      </c>
      <c r="AI72" s="254">
        <f>SUMIF('Off-Balance Sheet'!$J$8:$J$174,$C72,'Off-Balance Sheet'!BL$8:BL$174)</f>
        <v>0</v>
      </c>
      <c r="AJ72" s="254">
        <f>SUMIF('Off-Balance Sheet'!$J$8:$J$174,$C72,'Off-Balance Sheet'!BM$8:BM$174)</f>
        <v>0</v>
      </c>
      <c r="AK72" s="254">
        <f>SUMIF('Off-Balance Sheet'!$J$8:$J$174,$C72,'Off-Balance Sheet'!BN$8:BN$174)</f>
        <v>0</v>
      </c>
      <c r="AL72" s="254">
        <f>SUMIF('Off-Balance Sheet'!$J$8:$J$174,$C72,'Off-Balance Sheet'!BO$8:BO$174)</f>
        <v>0</v>
      </c>
      <c r="AM72" s="254">
        <f>SUMIF('Off-Balance Sheet'!$J$8:$J$174,$C72,'Off-Balance Sheet'!BP$8:BP$174)</f>
        <v>0</v>
      </c>
      <c r="AN72" s="254">
        <f>SUMIF('Off-Balance Sheet'!$J$8:$J$174,$C72,'Off-Balance Sheet'!BQ$8:BQ$174)</f>
        <v>0</v>
      </c>
      <c r="AO72" s="254">
        <f>SUMIF('Off-Balance Sheet'!$J$8:$J$174,$C72,'Off-Balance Sheet'!BR$8:BR$174)</f>
        <v>0</v>
      </c>
      <c r="AP72" s="254">
        <f>SUMIF('Off-Balance Sheet'!$J$8:$J$174,$C72,'Off-Balance Sheet'!BS$8:BS$174)</f>
        <v>0</v>
      </c>
      <c r="AQ72" s="254">
        <f>SUMIF('Off-Balance Sheet'!$J$8:$J$174,$C72,'Off-Balance Sheet'!BT$8:BT$174)</f>
        <v>0</v>
      </c>
      <c r="AR72" s="254">
        <f>SUMIF('Off-Balance Sheet'!$J$8:$J$174,$C72,'Off-Balance Sheet'!BU$8:BU$174)</f>
        <v>0</v>
      </c>
      <c r="AS72" s="254">
        <f>SUMIF('Off-Balance Sheet'!$J$8:$J$174,$C72,'Off-Balance Sheet'!BV$8:BV$174)</f>
        <v>0</v>
      </c>
      <c r="AT72" s="254">
        <f>SUMIF('Off-Balance Sheet'!$J$8:$J$174,$C72,'Off-Balance Sheet'!BW$8:BW$174)</f>
        <v>0</v>
      </c>
      <c r="AU72" s="254">
        <f>SUMIF('Off-Balance Sheet'!$J$8:$J$174,$C72,'Off-Balance Sheet'!BX$8:BX$174)</f>
        <v>0</v>
      </c>
      <c r="AV72" s="254">
        <f>SUMIF('Off-Balance Sheet'!$J$8:$J$174,$C72,'Off-Balance Sheet'!BY$8:BY$174)</f>
        <v>0</v>
      </c>
      <c r="AW72" s="254">
        <f>SUMIF('Off-Balance Sheet'!$J$8:$J$174,$C72,'Off-Balance Sheet'!BZ$8:BZ$174)</f>
        <v>0</v>
      </c>
      <c r="AX72" s="254">
        <f>SUMIF('Off-Balance Sheet'!$J$8:$J$174,$C72,'Off-Balance Sheet'!CA$8:CA$174)</f>
        <v>0</v>
      </c>
      <c r="AY72" s="254">
        <f>SUMIF('Off-Balance Sheet'!$J$8:$J$174,$C72,'Off-Balance Sheet'!CB$8:CB$174)</f>
        <v>0</v>
      </c>
      <c r="AZ72" s="254">
        <f>SUMIF('Off-Balance Sheet'!$J$8:$J$174,$C72,'Off-Balance Sheet'!CC$8:CC$174)</f>
        <v>0</v>
      </c>
      <c r="BA72" s="254">
        <f>SUMIF('Off-Balance Sheet'!$J$8:$J$174,$C72,'Off-Balance Sheet'!CD$8:CD$174)</f>
        <v>0</v>
      </c>
      <c r="BB72" s="254">
        <f>SUMIF('Off-Balance Sheet'!$J$8:$J$174,$C72,'Off-Balance Sheet'!CE$8:CE$174)</f>
        <v>0</v>
      </c>
      <c r="BC72" s="254">
        <f>SUMIF('Off-Balance Sheet'!$J$8:$J$174,$C72,'Off-Balance Sheet'!CF$8:CF$174)</f>
        <v>0</v>
      </c>
      <c r="BD72" s="254">
        <f>SUMIF('Off-Balance Sheet'!$J$8:$J$174,$C72,'Off-Balance Sheet'!CG$8:CG$174)</f>
        <v>0</v>
      </c>
      <c r="BE72" s="254">
        <f>SUMIF('Off-Balance Sheet'!$J$8:$J$174,$C72,'Off-Balance Sheet'!CH$8:CH$174)</f>
        <v>0</v>
      </c>
      <c r="BF72" s="254">
        <f>SUMIF('Off-Balance Sheet'!$J$8:$J$174,$C72,'Off-Balance Sheet'!CI$8:CI$174)</f>
        <v>0</v>
      </c>
      <c r="BG72" s="254">
        <f>SUMIF('Off-Balance Sheet'!$J$8:$J$174,$C72,'Off-Balance Sheet'!CJ$8:CJ$174)</f>
        <v>0</v>
      </c>
      <c r="BH72" s="254">
        <f>SUMIF('Off-Balance Sheet'!$J$8:$J$174,$C72,'Off-Balance Sheet'!CK$8:CK$174)</f>
        <v>0</v>
      </c>
      <c r="BI72" s="254">
        <f>SUMIF('Off-Balance Sheet'!$J$8:$J$174,$C72,'Off-Balance Sheet'!CL$8:CL$174)</f>
        <v>0</v>
      </c>
      <c r="BJ72" s="254">
        <f>SUMIF('Off-Balance Sheet'!$J$8:$J$174,$C72,'Off-Balance Sheet'!CM$8:CM$174)</f>
        <v>0</v>
      </c>
      <c r="BK72" s="254">
        <f>SUMIF('Off-Balance Sheet'!$J$8:$J$174,$C72,'Off-Balance Sheet'!CN$8:CN$174)</f>
        <v>0</v>
      </c>
      <c r="BL72" s="254">
        <f>SUMIF('Off-Balance Sheet'!$J$8:$J$174,$C72,'Off-Balance Sheet'!CO$8:CO$174)</f>
        <v>0</v>
      </c>
      <c r="BM72" s="254">
        <f>SUMIF('Off-Balance Sheet'!$J$8:$J$174,$C72,'Off-Balance Sheet'!CP$8:CP$174)</f>
        <v>0</v>
      </c>
      <c r="BN72" s="254">
        <f>SUMIF('Off-Balance Sheet'!$J$8:$J$174,$C72,'Off-Balance Sheet'!CQ$8:CQ$174)</f>
        <v>0</v>
      </c>
      <c r="BO72" s="254">
        <f>SUMIF('Off-Balance Sheet'!$J$8:$J$174,$C72,'Off-Balance Sheet'!CR$8:CR$174)</f>
        <v>0</v>
      </c>
      <c r="BP72" s="254">
        <f>SUMIF('Off-Balance Sheet'!$J$8:$J$174,$C72,'Off-Balance Sheet'!CS$8:CS$174)</f>
        <v>0</v>
      </c>
      <c r="BQ72" s="254">
        <f>SUMIF('Off-Balance Sheet'!$J$8:$J$174,$C72,'Off-Balance Sheet'!CT$8:CT$174)</f>
        <v>0</v>
      </c>
      <c r="BR72" s="254">
        <f>SUMIF('Off-Balance Sheet'!$J$8:$J$174,$C72,'Off-Balance Sheet'!CU$8:CU$174)</f>
        <v>0</v>
      </c>
      <c r="BS72" s="254">
        <f>SUMIF('Off-Balance Sheet'!$J$8:$J$174,$C72,'Off-Balance Sheet'!CV$8:CV$174)</f>
        <v>0</v>
      </c>
      <c r="BT72" s="254">
        <f>SUMIF('Off-Balance Sheet'!$J$8:$J$174,$C72,'Off-Balance Sheet'!CW$8:CW$174)</f>
        <v>0</v>
      </c>
      <c r="BU72" s="254">
        <f>SUMIF('Off-Balance Sheet'!$J$8:$J$174,$C72,'Off-Balance Sheet'!CX$8:CX$174)</f>
        <v>0</v>
      </c>
      <c r="BV72" s="254">
        <f>SUMIF('Off-Balance Sheet'!$J$8:$J$174,$C72,'Off-Balance Sheet'!CY$8:CY$174)</f>
        <v>0</v>
      </c>
      <c r="BW72" s="254">
        <f>SUMIF('Off-Balance Sheet'!$J$8:$J$174,$C72,'Off-Balance Sheet'!CZ$8:CZ$174)</f>
        <v>0</v>
      </c>
      <c r="BX72" s="254">
        <f>SUMIF('Off-Balance Sheet'!$J$8:$J$174,$C72,'Off-Balance Sheet'!DA$8:DA$174)</f>
        <v>0</v>
      </c>
      <c r="BY72" s="254">
        <f>SUMIF('Off-Balance Sheet'!$J$8:$J$174,$C72,'Off-Balance Sheet'!DB$8:DB$174)</f>
        <v>0</v>
      </c>
      <c r="BZ72" s="254">
        <f>SUMIF('Off-Balance Sheet'!$J$8:$J$174,$C72,'Off-Balance Sheet'!DC$8:DC$174)</f>
        <v>0</v>
      </c>
      <c r="CA72" s="254">
        <f>SUMIF('Off-Balance Sheet'!$J$8:$J$174,$C72,'Off-Balance Sheet'!DD$8:DD$174)</f>
        <v>0</v>
      </c>
      <c r="CB72" s="254">
        <f>SUMIF('Off-Balance Sheet'!$J$8:$J$174,$C72,'Off-Balance Sheet'!DE$8:DE$174)</f>
        <v>0</v>
      </c>
      <c r="CC72" s="254">
        <f>SUMIF('Off-Balance Sheet'!$J$8:$J$174,$C72,'Off-Balance Sheet'!DF$8:DF$174)</f>
        <v>0</v>
      </c>
      <c r="CD72" s="254">
        <f>SUMIF('Off-Balance Sheet'!$J$8:$J$174,$C72,'Off-Balance Sheet'!DG$8:DG$174)</f>
        <v>0</v>
      </c>
      <c r="CE72" s="254">
        <f>SUMIF('Off-Balance Sheet'!$J$8:$J$174,$C72,'Off-Balance Sheet'!DH$8:DH$174)</f>
        <v>0</v>
      </c>
      <c r="CF72" s="254">
        <f>SUMIF('Off-Balance Sheet'!$J$8:$J$174,$C72,'Off-Balance Sheet'!DI$8:DI$174)</f>
        <v>0</v>
      </c>
      <c r="CG72" s="254">
        <f>SUMIF('Off-Balance Sheet'!$J$8:$J$174,$C72,'Off-Balance Sheet'!DJ$8:DJ$174)</f>
        <v>0</v>
      </c>
      <c r="CH72" s="254">
        <f>SUMIF('Off-Balance Sheet'!$J$8:$J$174,$C72,'Off-Balance Sheet'!DK$8:DK$174)</f>
        <v>0</v>
      </c>
      <c r="CI72" s="254">
        <f>SUMIF('Off-Balance Sheet'!$J$8:$J$174,$C72,'Off-Balance Sheet'!DL$8:DL$174)</f>
        <v>0</v>
      </c>
      <c r="CJ72" s="254">
        <f>SUMIF('Off-Balance Sheet'!$J$8:$J$174,$C72,'Off-Balance Sheet'!DM$8:DM$174)</f>
        <v>0</v>
      </c>
      <c r="CK72" s="254">
        <f>SUMIF('Off-Balance Sheet'!$J$8:$J$174,$C72,'Off-Balance Sheet'!DN$8:DN$174)</f>
        <v>0</v>
      </c>
      <c r="CL72" s="254">
        <f>SUMIF('Off-Balance Sheet'!$J$8:$J$174,$C72,'Off-Balance Sheet'!DO$8:DO$174)</f>
        <v>0</v>
      </c>
      <c r="CM72" s="254">
        <f>SUMIF('Off-Balance Sheet'!$J$8:$J$174,$C72,'Off-Balance Sheet'!DP$8:DP$174)</f>
        <v>0</v>
      </c>
      <c r="CN72" s="254">
        <f>SUMIF('Off-Balance Sheet'!$J$8:$J$174,$C72,'Off-Balance Sheet'!DQ$8:DQ$174)</f>
        <v>0</v>
      </c>
      <c r="CO72" s="254">
        <f>SUMIF('Off-Balance Sheet'!$J$8:$J$174,$C72,'Off-Balance Sheet'!DR$8:DR$174)</f>
        <v>0</v>
      </c>
      <c r="CP72" s="254">
        <f>SUMIF('Off-Balance Sheet'!$J$8:$J$174,$C72,'Off-Balance Sheet'!DS$8:DS$174)</f>
        <v>0</v>
      </c>
      <c r="CQ72" s="254">
        <f>SUMIF('Off-Balance Sheet'!$J$8:$J$174,$C72,'Off-Balance Sheet'!DT$8:DT$174)</f>
        <v>0</v>
      </c>
      <c r="CR72" s="254">
        <f>SUMIF('Off-Balance Sheet'!$J$8:$J$174,$C72,'Off-Balance Sheet'!DU$8:DU$174)</f>
        <v>0</v>
      </c>
      <c r="CS72" s="254">
        <f>SUMIF('Off-Balance Sheet'!$J$8:$J$174,$C72,'Off-Balance Sheet'!DV$8:DV$174)</f>
        <v>0</v>
      </c>
      <c r="CT72" s="254">
        <f>SUMIF('Off-Balance Sheet'!$J$8:$J$174,$C72,'Off-Balance Sheet'!DW$8:DW$174)</f>
        <v>0</v>
      </c>
      <c r="CU72" s="254">
        <f>SUMIF('Off-Balance Sheet'!$J$8:$J$174,$C72,'Off-Balance Sheet'!DX$8:DX$174)</f>
        <v>0</v>
      </c>
      <c r="CV72" s="254">
        <f>SUMIF('Off-Balance Sheet'!$J$8:$J$174,$C72,'Off-Balance Sheet'!DY$8:DY$174)</f>
        <v>0</v>
      </c>
      <c r="CW72" s="254">
        <f>SUMIF('Off-Balance Sheet'!$J$8:$J$174,$C72,'Off-Balance Sheet'!DZ$8:DZ$174)</f>
        <v>0</v>
      </c>
      <c r="CX72" s="254">
        <f>SUMIF('Off-Balance Sheet'!$J$8:$J$174,$C72,'Off-Balance Sheet'!EA$8:EA$174)</f>
        <v>0</v>
      </c>
      <c r="CY72" s="254">
        <f>SUMIF('Off-Balance Sheet'!$J$8:$J$174,$C72,'Off-Balance Sheet'!EB$8:EB$174)</f>
        <v>0</v>
      </c>
      <c r="CZ72" s="254">
        <f>SUMIF('Off-Balance Sheet'!$J$8:$J$174,$C72,'Off-Balance Sheet'!EC$8:EC$174)</f>
        <v>0</v>
      </c>
      <c r="DA72" s="254">
        <f>SUMIF('Off-Balance Sheet'!$J$8:$J$174,$C72,'Off-Balance Sheet'!ED$8:ED$174)</f>
        <v>0</v>
      </c>
      <c r="DB72" s="254">
        <f>SUMIF('Off-Balance Sheet'!$J$8:$J$174,$C72,'Off-Balance Sheet'!EE$8:EE$174)</f>
        <v>0</v>
      </c>
      <c r="DC72" s="254">
        <f>SUMIF('Off-Balance Sheet'!$J$8:$J$174,$C72,'Off-Balance Sheet'!EF$8:EF$174)</f>
        <v>0</v>
      </c>
      <c r="DD72" s="254">
        <f>SUMIF('Off-Balance Sheet'!$J$8:$J$174,$C72,'Off-Balance Sheet'!EG$8:EG$174)</f>
        <v>0</v>
      </c>
      <c r="DE72" s="254">
        <f>SUMIF('Off-Balance Sheet'!$J$8:$J$174,$C72,'Off-Balance Sheet'!EH$8:EH$174)</f>
        <v>0</v>
      </c>
      <c r="DF72" s="254">
        <f>SUMIF('Off-Balance Sheet'!$J$8:$J$174,$C72,'Off-Balance Sheet'!EI$8:EI$174)</f>
        <v>0</v>
      </c>
      <c r="DG72" s="254">
        <f>SUMIF('Off-Balance Sheet'!$J$8:$J$174,$C72,'Off-Balance Sheet'!EJ$8:EJ$174)</f>
        <v>0</v>
      </c>
      <c r="DH72" s="254">
        <f>SUMIF('Off-Balance Sheet'!$J$8:$J$174,$C72,'Off-Balance Sheet'!EK$8:EK$174)</f>
        <v>0</v>
      </c>
      <c r="DI72" s="254">
        <f>SUMIF('Off-Balance Sheet'!$J$8:$J$174,$C72,'Off-Balance Sheet'!EL$8:EL$174)</f>
        <v>0</v>
      </c>
      <c r="DJ72" s="254">
        <f>SUMIF('Off-Balance Sheet'!$J$8:$J$174,$C72,'Off-Balance Sheet'!EM$8:EM$174)</f>
        <v>0</v>
      </c>
      <c r="DK72" s="254">
        <f>SUMIF('Off-Balance Sheet'!$J$8:$J$174,$C72,'Off-Balance Sheet'!EN$8:EN$174)</f>
        <v>0</v>
      </c>
      <c r="DL72" s="254">
        <f ca="1">SUMIF('Off-Balance Sheet'!$J$8:$J$174,$C72,'Off-Balance Sheet'!EO$8:EO$174)</f>
        <v>148.34901500000001</v>
      </c>
      <c r="DM72" s="254">
        <f ca="1">SUMIF('Off-Balance Sheet'!$J$8:$J$174,$C72,'Off-Balance Sheet'!EP$8:EP$174)</f>
        <v>0</v>
      </c>
      <c r="DN72" s="254">
        <f>SUMIF('Off-Balance Sheet'!$J$8:$J$174,$C72,'Off-Balance Sheet'!EQ$8:EQ$174)</f>
        <v>0</v>
      </c>
    </row>
    <row r="73" spans="2:118" x14ac:dyDescent="0.2">
      <c r="C73" s="69" t="s">
        <v>139</v>
      </c>
      <c r="D73" s="98">
        <f>SUMIF('Off-Balance Sheet'!$J$8:$J$174,$C73,'Off-Balance Sheet'!$U$8:$U$174)</f>
        <v>125</v>
      </c>
      <c r="F73" s="254">
        <f ca="1">SUMIF('Off-Balance Sheet'!$J$8:$J$174,$C73,'Off-Balance Sheet'!AI$8:AI$174)</f>
        <v>0</v>
      </c>
      <c r="G73" s="254">
        <f>SUMIF('Off-Balance Sheet'!$J$8:$J$174,$C73,'Off-Balance Sheet'!AJ$8:AJ$174)</f>
        <v>0</v>
      </c>
      <c r="H73" s="254">
        <f>SUMIF('Off-Balance Sheet'!$J$8:$J$174,$C73,'Off-Balance Sheet'!AK$8:AK$174)</f>
        <v>0</v>
      </c>
      <c r="I73" s="254">
        <f>SUMIF('Off-Balance Sheet'!$J$8:$J$174,$C73,'Off-Balance Sheet'!AL$8:AL$174)</f>
        <v>0</v>
      </c>
      <c r="J73" s="254">
        <f>SUMIF('Off-Balance Sheet'!$J$8:$J$174,$C73,'Off-Balance Sheet'!AM$8:AM$174)</f>
        <v>0</v>
      </c>
      <c r="K73" s="254">
        <f>SUMIF('Off-Balance Sheet'!$J$8:$J$174,$C73,'Off-Balance Sheet'!AN$8:AN$174)</f>
        <v>0</v>
      </c>
      <c r="L73" s="254">
        <f>SUMIF('Off-Balance Sheet'!$J$8:$J$174,$C73,'Off-Balance Sheet'!AO$8:AO$174)</f>
        <v>0</v>
      </c>
      <c r="M73" s="254">
        <f>SUMIF('Off-Balance Sheet'!$J$8:$J$174,$C73,'Off-Balance Sheet'!AP$8:AP$174)</f>
        <v>0</v>
      </c>
      <c r="N73" s="254">
        <f>SUMIF('Off-Balance Sheet'!$J$8:$J$174,$C73,'Off-Balance Sheet'!AQ$8:AQ$174)</f>
        <v>0</v>
      </c>
      <c r="O73" s="254">
        <f>SUMIF('Off-Balance Sheet'!$J$8:$J$174,$C73,'Off-Balance Sheet'!AR$8:AR$174)</f>
        <v>0</v>
      </c>
      <c r="P73" s="254">
        <f>SUMIF('Off-Balance Sheet'!$J$8:$J$174,$C73,'Off-Balance Sheet'!AS$8:AS$174)</f>
        <v>0</v>
      </c>
      <c r="Q73" s="254">
        <f>SUMIF('Off-Balance Sheet'!$J$8:$J$174,$C73,'Off-Balance Sheet'!AT$8:AT$174)</f>
        <v>0</v>
      </c>
      <c r="R73" s="254">
        <f>SUMIF('Off-Balance Sheet'!$J$8:$J$174,$C73,'Off-Balance Sheet'!AU$8:AU$174)</f>
        <v>0</v>
      </c>
      <c r="S73" s="254">
        <f>SUMIF('Off-Balance Sheet'!$J$8:$J$174,$C73,'Off-Balance Sheet'!AV$8:AV$174)</f>
        <v>0</v>
      </c>
      <c r="T73" s="254">
        <f>SUMIF('Off-Balance Sheet'!$J$8:$J$174,$C73,'Off-Balance Sheet'!AW$8:AW$174)</f>
        <v>0</v>
      </c>
      <c r="U73" s="254">
        <f>SUMIF('Off-Balance Sheet'!$J$8:$J$174,$C73,'Off-Balance Sheet'!AX$8:AX$174)</f>
        <v>0</v>
      </c>
      <c r="V73" s="254">
        <f>SUMIF('Off-Balance Sheet'!$J$8:$J$174,$C73,'Off-Balance Sheet'!AY$8:AY$174)</f>
        <v>0</v>
      </c>
      <c r="W73" s="254">
        <f>SUMIF('Off-Balance Sheet'!$J$8:$J$174,$C73,'Off-Balance Sheet'!AZ$8:AZ$174)</f>
        <v>0</v>
      </c>
      <c r="X73" s="254">
        <f>SUMIF('Off-Balance Sheet'!$J$8:$J$174,$C73,'Off-Balance Sheet'!BA$8:BA$174)</f>
        <v>0</v>
      </c>
      <c r="Y73" s="254">
        <f>SUMIF('Off-Balance Sheet'!$J$8:$J$174,$C73,'Off-Balance Sheet'!BB$8:BB$174)</f>
        <v>0</v>
      </c>
      <c r="Z73" s="254">
        <f>SUMIF('Off-Balance Sheet'!$J$8:$J$174,$C73,'Off-Balance Sheet'!BC$8:BC$174)</f>
        <v>0</v>
      </c>
      <c r="AA73" s="254">
        <f>SUMIF('Off-Balance Sheet'!$J$8:$J$174,$C73,'Off-Balance Sheet'!BD$8:BD$174)</f>
        <v>0</v>
      </c>
      <c r="AB73" s="254">
        <f>SUMIF('Off-Balance Sheet'!$J$8:$J$174,$C73,'Off-Balance Sheet'!BE$8:BE$174)</f>
        <v>0</v>
      </c>
      <c r="AC73" s="254">
        <f>SUMIF('Off-Balance Sheet'!$J$8:$J$174,$C73,'Off-Balance Sheet'!BF$8:BF$174)</f>
        <v>0</v>
      </c>
      <c r="AD73" s="254">
        <f>SUMIF('Off-Balance Sheet'!$J$8:$J$174,$C73,'Off-Balance Sheet'!BG$8:BG$174)</f>
        <v>0</v>
      </c>
      <c r="AE73" s="254">
        <f>SUMIF('Off-Balance Sheet'!$J$8:$J$174,$C73,'Off-Balance Sheet'!BH$8:BH$174)</f>
        <v>0</v>
      </c>
      <c r="AF73" s="254">
        <f>SUMIF('Off-Balance Sheet'!$J$8:$J$174,$C73,'Off-Balance Sheet'!BI$8:BI$174)</f>
        <v>0</v>
      </c>
      <c r="AG73" s="254">
        <f>SUMIF('Off-Balance Sheet'!$J$8:$J$174,$C73,'Off-Balance Sheet'!BJ$8:BJ$174)</f>
        <v>0</v>
      </c>
      <c r="AH73" s="254">
        <f>SUMIF('Off-Balance Sheet'!$J$8:$J$174,$C73,'Off-Balance Sheet'!BK$8:BK$174)</f>
        <v>0</v>
      </c>
      <c r="AI73" s="254">
        <f>SUMIF('Off-Balance Sheet'!$J$8:$J$174,$C73,'Off-Balance Sheet'!BL$8:BL$174)</f>
        <v>0</v>
      </c>
      <c r="AJ73" s="254">
        <f>SUMIF('Off-Balance Sheet'!$J$8:$J$174,$C73,'Off-Balance Sheet'!BM$8:BM$174)</f>
        <v>0</v>
      </c>
      <c r="AK73" s="254">
        <f>SUMIF('Off-Balance Sheet'!$J$8:$J$174,$C73,'Off-Balance Sheet'!BN$8:BN$174)</f>
        <v>0</v>
      </c>
      <c r="AL73" s="254">
        <f>SUMIF('Off-Balance Sheet'!$J$8:$J$174,$C73,'Off-Balance Sheet'!BO$8:BO$174)</f>
        <v>0</v>
      </c>
      <c r="AM73" s="254">
        <f>SUMIF('Off-Balance Sheet'!$J$8:$J$174,$C73,'Off-Balance Sheet'!BP$8:BP$174)</f>
        <v>0</v>
      </c>
      <c r="AN73" s="254">
        <f>SUMIF('Off-Balance Sheet'!$J$8:$J$174,$C73,'Off-Balance Sheet'!BQ$8:BQ$174)</f>
        <v>0</v>
      </c>
      <c r="AO73" s="254">
        <f>SUMIF('Off-Balance Sheet'!$J$8:$J$174,$C73,'Off-Balance Sheet'!BR$8:BR$174)</f>
        <v>125</v>
      </c>
      <c r="AP73" s="254">
        <f>SUMIF('Off-Balance Sheet'!$J$8:$J$174,$C73,'Off-Balance Sheet'!BS$8:BS$174)</f>
        <v>0</v>
      </c>
      <c r="AQ73" s="254">
        <f>SUMIF('Off-Balance Sheet'!$J$8:$J$174,$C73,'Off-Balance Sheet'!BT$8:BT$174)</f>
        <v>0</v>
      </c>
      <c r="AR73" s="254">
        <f>SUMIF('Off-Balance Sheet'!$J$8:$J$174,$C73,'Off-Balance Sheet'!BU$8:BU$174)</f>
        <v>0</v>
      </c>
      <c r="AS73" s="254">
        <f>SUMIF('Off-Balance Sheet'!$J$8:$J$174,$C73,'Off-Balance Sheet'!BV$8:BV$174)</f>
        <v>0</v>
      </c>
      <c r="AT73" s="254">
        <f>SUMIF('Off-Balance Sheet'!$J$8:$J$174,$C73,'Off-Balance Sheet'!BW$8:BW$174)</f>
        <v>0</v>
      </c>
      <c r="AU73" s="254">
        <f>SUMIF('Off-Balance Sheet'!$J$8:$J$174,$C73,'Off-Balance Sheet'!BX$8:BX$174)</f>
        <v>0</v>
      </c>
      <c r="AV73" s="254">
        <f>SUMIF('Off-Balance Sheet'!$J$8:$J$174,$C73,'Off-Balance Sheet'!BY$8:BY$174)</f>
        <v>0</v>
      </c>
      <c r="AW73" s="254">
        <f>SUMIF('Off-Balance Sheet'!$J$8:$J$174,$C73,'Off-Balance Sheet'!BZ$8:BZ$174)</f>
        <v>0</v>
      </c>
      <c r="AX73" s="254">
        <f>SUMIF('Off-Balance Sheet'!$J$8:$J$174,$C73,'Off-Balance Sheet'!CA$8:CA$174)</f>
        <v>0</v>
      </c>
      <c r="AY73" s="254">
        <f>SUMIF('Off-Balance Sheet'!$J$8:$J$174,$C73,'Off-Balance Sheet'!CB$8:CB$174)</f>
        <v>0</v>
      </c>
      <c r="AZ73" s="254">
        <f>SUMIF('Off-Balance Sheet'!$J$8:$J$174,$C73,'Off-Balance Sheet'!CC$8:CC$174)</f>
        <v>0</v>
      </c>
      <c r="BA73" s="254">
        <f>SUMIF('Off-Balance Sheet'!$J$8:$J$174,$C73,'Off-Balance Sheet'!CD$8:CD$174)</f>
        <v>0</v>
      </c>
      <c r="BB73" s="254">
        <f>SUMIF('Off-Balance Sheet'!$J$8:$J$174,$C73,'Off-Balance Sheet'!CE$8:CE$174)</f>
        <v>0</v>
      </c>
      <c r="BC73" s="254">
        <f>SUMIF('Off-Balance Sheet'!$J$8:$J$174,$C73,'Off-Balance Sheet'!CF$8:CF$174)</f>
        <v>0</v>
      </c>
      <c r="BD73" s="254">
        <f>SUMIF('Off-Balance Sheet'!$J$8:$J$174,$C73,'Off-Balance Sheet'!CG$8:CG$174)</f>
        <v>0</v>
      </c>
      <c r="BE73" s="254">
        <f>SUMIF('Off-Balance Sheet'!$J$8:$J$174,$C73,'Off-Balance Sheet'!CH$8:CH$174)</f>
        <v>0</v>
      </c>
      <c r="BF73" s="254">
        <f>SUMIF('Off-Balance Sheet'!$J$8:$J$174,$C73,'Off-Balance Sheet'!CI$8:CI$174)</f>
        <v>0</v>
      </c>
      <c r="BG73" s="254">
        <f>SUMIF('Off-Balance Sheet'!$J$8:$J$174,$C73,'Off-Balance Sheet'!CJ$8:CJ$174)</f>
        <v>0</v>
      </c>
      <c r="BH73" s="254">
        <f>SUMIF('Off-Balance Sheet'!$J$8:$J$174,$C73,'Off-Balance Sheet'!CK$8:CK$174)</f>
        <v>0</v>
      </c>
      <c r="BI73" s="254">
        <f>SUMIF('Off-Balance Sheet'!$J$8:$J$174,$C73,'Off-Balance Sheet'!CL$8:CL$174)</f>
        <v>0</v>
      </c>
      <c r="BJ73" s="254">
        <f>SUMIF('Off-Balance Sheet'!$J$8:$J$174,$C73,'Off-Balance Sheet'!CM$8:CM$174)</f>
        <v>0</v>
      </c>
      <c r="BK73" s="254">
        <f>SUMIF('Off-Balance Sheet'!$J$8:$J$174,$C73,'Off-Balance Sheet'!CN$8:CN$174)</f>
        <v>0</v>
      </c>
      <c r="BL73" s="254">
        <f>SUMIF('Off-Balance Sheet'!$J$8:$J$174,$C73,'Off-Balance Sheet'!CO$8:CO$174)</f>
        <v>0</v>
      </c>
      <c r="BM73" s="254">
        <f>SUMIF('Off-Balance Sheet'!$J$8:$J$174,$C73,'Off-Balance Sheet'!CP$8:CP$174)</f>
        <v>0</v>
      </c>
      <c r="BN73" s="254">
        <f>SUMIF('Off-Balance Sheet'!$J$8:$J$174,$C73,'Off-Balance Sheet'!CQ$8:CQ$174)</f>
        <v>0</v>
      </c>
      <c r="BO73" s="254">
        <f>SUMIF('Off-Balance Sheet'!$J$8:$J$174,$C73,'Off-Balance Sheet'!CR$8:CR$174)</f>
        <v>0</v>
      </c>
      <c r="BP73" s="254">
        <f>SUMIF('Off-Balance Sheet'!$J$8:$J$174,$C73,'Off-Balance Sheet'!CS$8:CS$174)</f>
        <v>0</v>
      </c>
      <c r="BQ73" s="254">
        <f>SUMIF('Off-Balance Sheet'!$J$8:$J$174,$C73,'Off-Balance Sheet'!CT$8:CT$174)</f>
        <v>0</v>
      </c>
      <c r="BR73" s="254">
        <f>SUMIF('Off-Balance Sheet'!$J$8:$J$174,$C73,'Off-Balance Sheet'!CU$8:CU$174)</f>
        <v>0</v>
      </c>
      <c r="BS73" s="254">
        <f>SUMIF('Off-Balance Sheet'!$J$8:$J$174,$C73,'Off-Balance Sheet'!CV$8:CV$174)</f>
        <v>0</v>
      </c>
      <c r="BT73" s="254">
        <f>SUMIF('Off-Balance Sheet'!$J$8:$J$174,$C73,'Off-Balance Sheet'!CW$8:CW$174)</f>
        <v>0</v>
      </c>
      <c r="BU73" s="254">
        <f>SUMIF('Off-Balance Sheet'!$J$8:$J$174,$C73,'Off-Balance Sheet'!CX$8:CX$174)</f>
        <v>0</v>
      </c>
      <c r="BV73" s="254">
        <f>SUMIF('Off-Balance Sheet'!$J$8:$J$174,$C73,'Off-Balance Sheet'!CY$8:CY$174)</f>
        <v>0</v>
      </c>
      <c r="BW73" s="254">
        <f>SUMIF('Off-Balance Sheet'!$J$8:$J$174,$C73,'Off-Balance Sheet'!CZ$8:CZ$174)</f>
        <v>0</v>
      </c>
      <c r="BX73" s="254">
        <f>SUMIF('Off-Balance Sheet'!$J$8:$J$174,$C73,'Off-Balance Sheet'!DA$8:DA$174)</f>
        <v>0</v>
      </c>
      <c r="BY73" s="254">
        <f>SUMIF('Off-Balance Sheet'!$J$8:$J$174,$C73,'Off-Balance Sheet'!DB$8:DB$174)</f>
        <v>0</v>
      </c>
      <c r="BZ73" s="254">
        <f>SUMIF('Off-Balance Sheet'!$J$8:$J$174,$C73,'Off-Balance Sheet'!DC$8:DC$174)</f>
        <v>0</v>
      </c>
      <c r="CA73" s="254">
        <f>SUMIF('Off-Balance Sheet'!$J$8:$J$174,$C73,'Off-Balance Sheet'!DD$8:DD$174)</f>
        <v>0</v>
      </c>
      <c r="CB73" s="254">
        <f>SUMIF('Off-Balance Sheet'!$J$8:$J$174,$C73,'Off-Balance Sheet'!DE$8:DE$174)</f>
        <v>0</v>
      </c>
      <c r="CC73" s="254">
        <f>SUMIF('Off-Balance Sheet'!$J$8:$J$174,$C73,'Off-Balance Sheet'!DF$8:DF$174)</f>
        <v>0</v>
      </c>
      <c r="CD73" s="254">
        <f>SUMIF('Off-Balance Sheet'!$J$8:$J$174,$C73,'Off-Balance Sheet'!DG$8:DG$174)</f>
        <v>0</v>
      </c>
      <c r="CE73" s="254">
        <f>SUMIF('Off-Balance Sheet'!$J$8:$J$174,$C73,'Off-Balance Sheet'!DH$8:DH$174)</f>
        <v>0</v>
      </c>
      <c r="CF73" s="254">
        <f>SUMIF('Off-Balance Sheet'!$J$8:$J$174,$C73,'Off-Balance Sheet'!DI$8:DI$174)</f>
        <v>0</v>
      </c>
      <c r="CG73" s="254">
        <f>SUMIF('Off-Balance Sheet'!$J$8:$J$174,$C73,'Off-Balance Sheet'!DJ$8:DJ$174)</f>
        <v>0</v>
      </c>
      <c r="CH73" s="254">
        <f>SUMIF('Off-Balance Sheet'!$J$8:$J$174,$C73,'Off-Balance Sheet'!DK$8:DK$174)</f>
        <v>0</v>
      </c>
      <c r="CI73" s="254">
        <f>SUMIF('Off-Balance Sheet'!$J$8:$J$174,$C73,'Off-Balance Sheet'!DL$8:DL$174)</f>
        <v>0</v>
      </c>
      <c r="CJ73" s="254">
        <f>SUMIF('Off-Balance Sheet'!$J$8:$J$174,$C73,'Off-Balance Sheet'!DM$8:DM$174)</f>
        <v>0</v>
      </c>
      <c r="CK73" s="254">
        <f>SUMIF('Off-Balance Sheet'!$J$8:$J$174,$C73,'Off-Balance Sheet'!DN$8:DN$174)</f>
        <v>0</v>
      </c>
      <c r="CL73" s="254">
        <f>SUMIF('Off-Balance Sheet'!$J$8:$J$174,$C73,'Off-Balance Sheet'!DO$8:DO$174)</f>
        <v>0</v>
      </c>
      <c r="CM73" s="254">
        <f>SUMIF('Off-Balance Sheet'!$J$8:$J$174,$C73,'Off-Balance Sheet'!DP$8:DP$174)</f>
        <v>0</v>
      </c>
      <c r="CN73" s="254">
        <f>SUMIF('Off-Balance Sheet'!$J$8:$J$174,$C73,'Off-Balance Sheet'!DQ$8:DQ$174)</f>
        <v>0</v>
      </c>
      <c r="CO73" s="254">
        <f>SUMIF('Off-Balance Sheet'!$J$8:$J$174,$C73,'Off-Balance Sheet'!DR$8:DR$174)</f>
        <v>0</v>
      </c>
      <c r="CP73" s="254">
        <f>SUMIF('Off-Balance Sheet'!$J$8:$J$174,$C73,'Off-Balance Sheet'!DS$8:DS$174)</f>
        <v>0</v>
      </c>
      <c r="CQ73" s="254">
        <f>SUMIF('Off-Balance Sheet'!$J$8:$J$174,$C73,'Off-Balance Sheet'!DT$8:DT$174)</f>
        <v>0</v>
      </c>
      <c r="CR73" s="254">
        <f>SUMIF('Off-Balance Sheet'!$J$8:$J$174,$C73,'Off-Balance Sheet'!DU$8:DU$174)</f>
        <v>0</v>
      </c>
      <c r="CS73" s="254">
        <f>SUMIF('Off-Balance Sheet'!$J$8:$J$174,$C73,'Off-Balance Sheet'!DV$8:DV$174)</f>
        <v>0</v>
      </c>
      <c r="CT73" s="254">
        <f>SUMIF('Off-Balance Sheet'!$J$8:$J$174,$C73,'Off-Balance Sheet'!DW$8:DW$174)</f>
        <v>0</v>
      </c>
      <c r="CU73" s="254">
        <f>SUMIF('Off-Balance Sheet'!$J$8:$J$174,$C73,'Off-Balance Sheet'!DX$8:DX$174)</f>
        <v>0</v>
      </c>
      <c r="CV73" s="254">
        <f>SUMIF('Off-Balance Sheet'!$J$8:$J$174,$C73,'Off-Balance Sheet'!DY$8:DY$174)</f>
        <v>0</v>
      </c>
      <c r="CW73" s="254">
        <f>SUMIF('Off-Balance Sheet'!$J$8:$J$174,$C73,'Off-Balance Sheet'!DZ$8:DZ$174)</f>
        <v>0</v>
      </c>
      <c r="CX73" s="254">
        <f>SUMIF('Off-Balance Sheet'!$J$8:$J$174,$C73,'Off-Balance Sheet'!EA$8:EA$174)</f>
        <v>0</v>
      </c>
      <c r="CY73" s="254">
        <f>SUMIF('Off-Balance Sheet'!$J$8:$J$174,$C73,'Off-Balance Sheet'!EB$8:EB$174)</f>
        <v>0</v>
      </c>
      <c r="CZ73" s="254">
        <f>SUMIF('Off-Balance Sheet'!$J$8:$J$174,$C73,'Off-Balance Sheet'!EC$8:EC$174)</f>
        <v>0</v>
      </c>
      <c r="DA73" s="254">
        <f>SUMIF('Off-Balance Sheet'!$J$8:$J$174,$C73,'Off-Balance Sheet'!ED$8:ED$174)</f>
        <v>0</v>
      </c>
      <c r="DB73" s="254">
        <f>SUMIF('Off-Balance Sheet'!$J$8:$J$174,$C73,'Off-Balance Sheet'!EE$8:EE$174)</f>
        <v>0</v>
      </c>
      <c r="DC73" s="254">
        <f>SUMIF('Off-Balance Sheet'!$J$8:$J$174,$C73,'Off-Balance Sheet'!EF$8:EF$174)</f>
        <v>0</v>
      </c>
      <c r="DD73" s="254">
        <f>SUMIF('Off-Balance Sheet'!$J$8:$J$174,$C73,'Off-Balance Sheet'!EG$8:EG$174)</f>
        <v>0</v>
      </c>
      <c r="DE73" s="254">
        <f>SUMIF('Off-Balance Sheet'!$J$8:$J$174,$C73,'Off-Balance Sheet'!EH$8:EH$174)</f>
        <v>0</v>
      </c>
      <c r="DF73" s="254">
        <f>SUMIF('Off-Balance Sheet'!$J$8:$J$174,$C73,'Off-Balance Sheet'!EI$8:EI$174)</f>
        <v>0</v>
      </c>
      <c r="DG73" s="254">
        <f>SUMIF('Off-Balance Sheet'!$J$8:$J$174,$C73,'Off-Balance Sheet'!EJ$8:EJ$174)</f>
        <v>0</v>
      </c>
      <c r="DH73" s="254">
        <f>SUMIF('Off-Balance Sheet'!$J$8:$J$174,$C73,'Off-Balance Sheet'!EK$8:EK$174)</f>
        <v>0</v>
      </c>
      <c r="DI73" s="254">
        <f>SUMIF('Off-Balance Sheet'!$J$8:$J$174,$C73,'Off-Balance Sheet'!EL$8:EL$174)</f>
        <v>0</v>
      </c>
      <c r="DJ73" s="254">
        <f>SUMIF('Off-Balance Sheet'!$J$8:$J$174,$C73,'Off-Balance Sheet'!EM$8:EM$174)</f>
        <v>0</v>
      </c>
      <c r="DK73" s="254">
        <f>SUMIF('Off-Balance Sheet'!$J$8:$J$174,$C73,'Off-Balance Sheet'!EN$8:EN$174)</f>
        <v>0</v>
      </c>
      <c r="DL73" s="254">
        <f ca="1">SUMIF('Off-Balance Sheet'!$J$8:$J$174,$C73,'Off-Balance Sheet'!EO$8:EO$174)</f>
        <v>125</v>
      </c>
      <c r="DM73" s="254">
        <f ca="1">SUMIF('Off-Balance Sheet'!$J$8:$J$174,$C73,'Off-Balance Sheet'!EP$8:EP$174)</f>
        <v>0</v>
      </c>
      <c r="DN73" s="254">
        <f>SUMIF('Off-Balance Sheet'!$J$8:$J$174,$C73,'Off-Balance Sheet'!EQ$8:EQ$174)</f>
        <v>0</v>
      </c>
    </row>
    <row r="74" spans="2:118" x14ac:dyDescent="0.2">
      <c r="B74">
        <v>1</v>
      </c>
      <c r="C74" s="72" t="s">
        <v>156</v>
      </c>
      <c r="D74" s="98">
        <f>SUMIF('Off-Balance Sheet'!$J$8:$J$174,$C74,'Off-Balance Sheet'!$U$8:$U$174)</f>
        <v>170</v>
      </c>
      <c r="F74" s="254">
        <f>SUMIF('Off-Balance Sheet'!$J$8:$J$174,$C74,'Off-Balance Sheet'!AI$8:AI$174)</f>
        <v>21.882382255416481</v>
      </c>
      <c r="G74" s="254">
        <f>SUMIF('Off-Balance Sheet'!$J$8:$J$174,$C74,'Off-Balance Sheet'!AJ$8:AJ$174)</f>
        <v>21.160985038204945</v>
      </c>
      <c r="H74" s="254">
        <f>SUMIF('Off-Balance Sheet'!$J$8:$J$174,$C74,'Off-Balance Sheet'!AK$8:AK$174)</f>
        <v>22.603779472628013</v>
      </c>
      <c r="I74" s="254">
        <f>SUMIF('Off-Balance Sheet'!$J$8:$J$174,$C74,'Off-Balance Sheet'!AL$8:AL$174)</f>
        <v>21.882382255416481</v>
      </c>
      <c r="J74" s="254">
        <f>SUMIF('Off-Balance Sheet'!$J$8:$J$174,$C74,'Off-Balance Sheet'!AM$8:AM$174)</f>
        <v>21.882382255416481</v>
      </c>
      <c r="K74" s="254">
        <f>SUMIF('Off-Balance Sheet'!$J$8:$J$174,$C74,'Off-Balance Sheet'!AN$8:AN$174)</f>
        <v>21.882382255416481</v>
      </c>
      <c r="L74" s="254">
        <f>SUMIF('Off-Balance Sheet'!$J$8:$J$174,$C74,'Off-Balance Sheet'!AO$8:AO$174)</f>
        <v>21.882382255416481</v>
      </c>
      <c r="M74" s="254">
        <f>SUMIF('Off-Balance Sheet'!$J$8:$J$174,$C74,'Off-Balance Sheet'!AP$8:AP$174)</f>
        <v>21.882382255416481</v>
      </c>
      <c r="N74" s="254">
        <f>SUMIF('Off-Balance Sheet'!$J$8:$J$174,$C74,'Off-Balance Sheet'!AQ$8:AQ$174)</f>
        <v>21.882382255416481</v>
      </c>
      <c r="O74" s="254">
        <f>SUMIF('Off-Balance Sheet'!$J$8:$J$174,$C74,'Off-Balance Sheet'!AR$8:AR$174)</f>
        <v>21.882382255416481</v>
      </c>
      <c r="P74" s="254">
        <f>SUMIF('Off-Balance Sheet'!$J$8:$J$174,$C74,'Off-Balance Sheet'!AS$8:AS$174)</f>
        <v>22.122847994486989</v>
      </c>
      <c r="Q74" s="254">
        <f>SUMIF('Off-Balance Sheet'!$J$8:$J$174,$C74,'Off-Balance Sheet'!AT$8:AT$174)</f>
        <v>22.122847994486989</v>
      </c>
      <c r="R74" s="254">
        <f>SUMIF('Off-Balance Sheet'!$J$8:$J$174,$C74,'Off-Balance Sheet'!AU$8:AU$174)</f>
        <v>21.882382255416481</v>
      </c>
      <c r="S74" s="254">
        <f>SUMIF('Off-Balance Sheet'!$J$8:$J$174,$C74,'Off-Balance Sheet'!AV$8:AV$174)</f>
        <v>21.641916516345965</v>
      </c>
      <c r="T74" s="254">
        <f>SUMIF('Off-Balance Sheet'!$J$8:$J$174,$C74,'Off-Balance Sheet'!AW$8:AW$174)</f>
        <v>22.122847994486989</v>
      </c>
      <c r="U74" s="254">
        <f>SUMIF('Off-Balance Sheet'!$J$8:$J$174,$C74,'Off-Balance Sheet'!AX$8:AX$174)</f>
        <v>22.122847994486989</v>
      </c>
      <c r="V74" s="254">
        <f>SUMIF('Off-Balance Sheet'!$J$8:$J$174,$C74,'Off-Balance Sheet'!AY$8:AY$174)</f>
        <v>21.882382255416481</v>
      </c>
      <c r="W74" s="254">
        <f>SUMIF('Off-Balance Sheet'!$J$8:$J$174,$C74,'Off-Balance Sheet'!AZ$8:AZ$174)</f>
        <v>21.641916516345965</v>
      </c>
      <c r="X74" s="254">
        <f>SUMIF('Off-Balance Sheet'!$J$8:$J$174,$C74,'Off-Balance Sheet'!BA$8:BA$174)</f>
        <v>22.122847994486989</v>
      </c>
      <c r="Y74" s="254">
        <f>SUMIF('Off-Balance Sheet'!$J$8:$J$174,$C74,'Off-Balance Sheet'!BB$8:BB$174)</f>
        <v>0</v>
      </c>
      <c r="Z74" s="254">
        <f>SUMIF('Off-Balance Sheet'!$J$8:$J$174,$C74,'Off-Balance Sheet'!BC$8:BC$174)</f>
        <v>0</v>
      </c>
      <c r="AA74" s="254">
        <f>SUMIF('Off-Balance Sheet'!$J$8:$J$174,$C74,'Off-Balance Sheet'!BD$8:BD$174)</f>
        <v>0</v>
      </c>
      <c r="AB74" s="254">
        <f>SUMIF('Off-Balance Sheet'!$J$8:$J$174,$C74,'Off-Balance Sheet'!BE$8:BE$174)</f>
        <v>0</v>
      </c>
      <c r="AC74" s="254">
        <f>SUMIF('Off-Balance Sheet'!$J$8:$J$174,$C74,'Off-Balance Sheet'!BF$8:BF$174)</f>
        <v>0</v>
      </c>
      <c r="AD74" s="254">
        <f>SUMIF('Off-Balance Sheet'!$J$8:$J$174,$C74,'Off-Balance Sheet'!BG$8:BG$174)</f>
        <v>0</v>
      </c>
      <c r="AE74" s="254">
        <f>SUMIF('Off-Balance Sheet'!$J$8:$J$174,$C74,'Off-Balance Sheet'!BH$8:BH$174)</f>
        <v>0</v>
      </c>
      <c r="AF74" s="254">
        <f>SUMIF('Off-Balance Sheet'!$J$8:$J$174,$C74,'Off-Balance Sheet'!BI$8:BI$174)</f>
        <v>0</v>
      </c>
      <c r="AG74" s="254">
        <f>SUMIF('Off-Balance Sheet'!$J$8:$J$174,$C74,'Off-Balance Sheet'!BJ$8:BJ$174)</f>
        <v>0</v>
      </c>
      <c r="AH74" s="254">
        <f>SUMIF('Off-Balance Sheet'!$J$8:$J$174,$C74,'Off-Balance Sheet'!BK$8:BK$174)</f>
        <v>0</v>
      </c>
      <c r="AI74" s="254">
        <f>SUMIF('Off-Balance Sheet'!$J$8:$J$174,$C74,'Off-Balance Sheet'!BL$8:BL$174)</f>
        <v>0</v>
      </c>
      <c r="AJ74" s="254">
        <f>SUMIF('Off-Balance Sheet'!$J$8:$J$174,$C74,'Off-Balance Sheet'!BM$8:BM$174)</f>
        <v>0</v>
      </c>
      <c r="AK74" s="254">
        <f>SUMIF('Off-Balance Sheet'!$J$8:$J$174,$C74,'Off-Balance Sheet'!BN$8:BN$174)</f>
        <v>0</v>
      </c>
      <c r="AL74" s="254">
        <f>SUMIF('Off-Balance Sheet'!$J$8:$J$174,$C74,'Off-Balance Sheet'!BO$8:BO$174)</f>
        <v>0</v>
      </c>
      <c r="AM74" s="254">
        <f>SUMIF('Off-Balance Sheet'!$J$8:$J$174,$C74,'Off-Balance Sheet'!BP$8:BP$174)</f>
        <v>0</v>
      </c>
      <c r="AN74" s="254">
        <f>SUMIF('Off-Balance Sheet'!$J$8:$J$174,$C74,'Off-Balance Sheet'!BQ$8:BQ$174)</f>
        <v>0</v>
      </c>
      <c r="AO74" s="254">
        <f>SUMIF('Off-Balance Sheet'!$J$8:$J$174,$C74,'Off-Balance Sheet'!BR$8:BR$174)</f>
        <v>0</v>
      </c>
      <c r="AP74" s="254">
        <f>SUMIF('Off-Balance Sheet'!$J$8:$J$174,$C74,'Off-Balance Sheet'!BS$8:BS$174)</f>
        <v>0</v>
      </c>
      <c r="AQ74" s="254">
        <f>SUMIF('Off-Balance Sheet'!$J$8:$J$174,$C74,'Off-Balance Sheet'!BT$8:BT$174)</f>
        <v>0</v>
      </c>
      <c r="AR74" s="254">
        <f>SUMIF('Off-Balance Sheet'!$J$8:$J$174,$C74,'Off-Balance Sheet'!BU$8:BU$174)</f>
        <v>0</v>
      </c>
      <c r="AS74" s="254">
        <f>SUMIF('Off-Balance Sheet'!$J$8:$J$174,$C74,'Off-Balance Sheet'!BV$8:BV$174)</f>
        <v>0</v>
      </c>
      <c r="AT74" s="254">
        <f>SUMIF('Off-Balance Sheet'!$J$8:$J$174,$C74,'Off-Balance Sheet'!BW$8:BW$174)</f>
        <v>0</v>
      </c>
      <c r="AU74" s="254">
        <f>SUMIF('Off-Balance Sheet'!$J$8:$J$174,$C74,'Off-Balance Sheet'!BX$8:BX$174)</f>
        <v>0</v>
      </c>
      <c r="AV74" s="254">
        <f>SUMIF('Off-Balance Sheet'!$J$8:$J$174,$C74,'Off-Balance Sheet'!BY$8:BY$174)</f>
        <v>0</v>
      </c>
      <c r="AW74" s="254">
        <f>SUMIF('Off-Balance Sheet'!$J$8:$J$174,$C74,'Off-Balance Sheet'!BZ$8:BZ$174)</f>
        <v>0</v>
      </c>
      <c r="AX74" s="254">
        <f>SUMIF('Off-Balance Sheet'!$J$8:$J$174,$C74,'Off-Balance Sheet'!CA$8:CA$174)</f>
        <v>0</v>
      </c>
      <c r="AY74" s="254">
        <f>SUMIF('Off-Balance Sheet'!$J$8:$J$174,$C74,'Off-Balance Sheet'!CB$8:CB$174)</f>
        <v>0</v>
      </c>
      <c r="AZ74" s="254">
        <f>SUMIF('Off-Balance Sheet'!$J$8:$J$174,$C74,'Off-Balance Sheet'!CC$8:CC$174)</f>
        <v>0</v>
      </c>
      <c r="BA74" s="254">
        <f>SUMIF('Off-Balance Sheet'!$J$8:$J$174,$C74,'Off-Balance Sheet'!CD$8:CD$174)</f>
        <v>0</v>
      </c>
      <c r="BB74" s="254">
        <f>SUMIF('Off-Balance Sheet'!$J$8:$J$174,$C74,'Off-Balance Sheet'!CE$8:CE$174)</f>
        <v>0</v>
      </c>
      <c r="BC74" s="254">
        <f>SUMIF('Off-Balance Sheet'!$J$8:$J$174,$C74,'Off-Balance Sheet'!CF$8:CF$174)</f>
        <v>0</v>
      </c>
      <c r="BD74" s="254">
        <f>SUMIF('Off-Balance Sheet'!$J$8:$J$174,$C74,'Off-Balance Sheet'!CG$8:CG$174)</f>
        <v>0</v>
      </c>
      <c r="BE74" s="254">
        <f>SUMIF('Off-Balance Sheet'!$J$8:$J$174,$C74,'Off-Balance Sheet'!CH$8:CH$174)</f>
        <v>0</v>
      </c>
      <c r="BF74" s="254">
        <f>SUMIF('Off-Balance Sheet'!$J$8:$J$174,$C74,'Off-Balance Sheet'!CI$8:CI$174)</f>
        <v>0</v>
      </c>
      <c r="BG74" s="254">
        <f>SUMIF('Off-Balance Sheet'!$J$8:$J$174,$C74,'Off-Balance Sheet'!CJ$8:CJ$174)</f>
        <v>0</v>
      </c>
      <c r="BH74" s="254">
        <f>SUMIF('Off-Balance Sheet'!$J$8:$J$174,$C74,'Off-Balance Sheet'!CK$8:CK$174)</f>
        <v>0</v>
      </c>
      <c r="BI74" s="254">
        <f>SUMIF('Off-Balance Sheet'!$J$8:$J$174,$C74,'Off-Balance Sheet'!CL$8:CL$174)</f>
        <v>0</v>
      </c>
      <c r="BJ74" s="254">
        <f>SUMIF('Off-Balance Sheet'!$J$8:$J$174,$C74,'Off-Balance Sheet'!CM$8:CM$174)</f>
        <v>0</v>
      </c>
      <c r="BK74" s="254">
        <f>SUMIF('Off-Balance Sheet'!$J$8:$J$174,$C74,'Off-Balance Sheet'!CN$8:CN$174)</f>
        <v>0</v>
      </c>
      <c r="BL74" s="254">
        <f>SUMIF('Off-Balance Sheet'!$J$8:$J$174,$C74,'Off-Balance Sheet'!CO$8:CO$174)</f>
        <v>0</v>
      </c>
      <c r="BM74" s="254">
        <f>SUMIF('Off-Balance Sheet'!$J$8:$J$174,$C74,'Off-Balance Sheet'!CP$8:CP$174)</f>
        <v>0</v>
      </c>
      <c r="BN74" s="254">
        <f>SUMIF('Off-Balance Sheet'!$J$8:$J$174,$C74,'Off-Balance Sheet'!CQ$8:CQ$174)</f>
        <v>0</v>
      </c>
      <c r="BO74" s="254">
        <f>SUMIF('Off-Balance Sheet'!$J$8:$J$174,$C74,'Off-Balance Sheet'!CR$8:CR$174)</f>
        <v>0</v>
      </c>
      <c r="BP74" s="254">
        <f>SUMIF('Off-Balance Sheet'!$J$8:$J$174,$C74,'Off-Balance Sheet'!CS$8:CS$174)</f>
        <v>0</v>
      </c>
      <c r="BQ74" s="254">
        <f>SUMIF('Off-Balance Sheet'!$J$8:$J$174,$C74,'Off-Balance Sheet'!CT$8:CT$174)</f>
        <v>0</v>
      </c>
      <c r="BR74" s="254">
        <f>SUMIF('Off-Balance Sheet'!$J$8:$J$174,$C74,'Off-Balance Sheet'!CU$8:CU$174)</f>
        <v>0</v>
      </c>
      <c r="BS74" s="254">
        <f>SUMIF('Off-Balance Sheet'!$J$8:$J$174,$C74,'Off-Balance Sheet'!CV$8:CV$174)</f>
        <v>0</v>
      </c>
      <c r="BT74" s="254">
        <f>SUMIF('Off-Balance Sheet'!$J$8:$J$174,$C74,'Off-Balance Sheet'!CW$8:CW$174)</f>
        <v>0</v>
      </c>
      <c r="BU74" s="254">
        <f>SUMIF('Off-Balance Sheet'!$J$8:$J$174,$C74,'Off-Balance Sheet'!CX$8:CX$174)</f>
        <v>0</v>
      </c>
      <c r="BV74" s="254">
        <f>SUMIF('Off-Balance Sheet'!$J$8:$J$174,$C74,'Off-Balance Sheet'!CY$8:CY$174)</f>
        <v>0</v>
      </c>
      <c r="BW74" s="254">
        <f>SUMIF('Off-Balance Sheet'!$J$8:$J$174,$C74,'Off-Balance Sheet'!CZ$8:CZ$174)</f>
        <v>0</v>
      </c>
      <c r="BX74" s="254">
        <f>SUMIF('Off-Balance Sheet'!$J$8:$J$174,$C74,'Off-Balance Sheet'!DA$8:DA$174)</f>
        <v>0</v>
      </c>
      <c r="BY74" s="254">
        <f>SUMIF('Off-Balance Sheet'!$J$8:$J$174,$C74,'Off-Balance Sheet'!DB$8:DB$174)</f>
        <v>0</v>
      </c>
      <c r="BZ74" s="254">
        <f>SUMIF('Off-Balance Sheet'!$J$8:$J$174,$C74,'Off-Balance Sheet'!DC$8:DC$174)</f>
        <v>0</v>
      </c>
      <c r="CA74" s="254">
        <f>SUMIF('Off-Balance Sheet'!$J$8:$J$174,$C74,'Off-Balance Sheet'!DD$8:DD$174)</f>
        <v>0</v>
      </c>
      <c r="CB74" s="254">
        <f>SUMIF('Off-Balance Sheet'!$J$8:$J$174,$C74,'Off-Balance Sheet'!DE$8:DE$174)</f>
        <v>0</v>
      </c>
      <c r="CC74" s="254">
        <f>SUMIF('Off-Balance Sheet'!$J$8:$J$174,$C74,'Off-Balance Sheet'!DF$8:DF$174)</f>
        <v>0</v>
      </c>
      <c r="CD74" s="254">
        <f>SUMIF('Off-Balance Sheet'!$J$8:$J$174,$C74,'Off-Balance Sheet'!DG$8:DG$174)</f>
        <v>0</v>
      </c>
      <c r="CE74" s="254">
        <f>SUMIF('Off-Balance Sheet'!$J$8:$J$174,$C74,'Off-Balance Sheet'!DH$8:DH$174)</f>
        <v>0</v>
      </c>
      <c r="CF74" s="254">
        <f>SUMIF('Off-Balance Sheet'!$J$8:$J$174,$C74,'Off-Balance Sheet'!DI$8:DI$174)</f>
        <v>0</v>
      </c>
      <c r="CG74" s="254">
        <f>SUMIF('Off-Balance Sheet'!$J$8:$J$174,$C74,'Off-Balance Sheet'!DJ$8:DJ$174)</f>
        <v>0</v>
      </c>
      <c r="CH74" s="254">
        <f>SUMIF('Off-Balance Sheet'!$J$8:$J$174,$C74,'Off-Balance Sheet'!DK$8:DK$174)</f>
        <v>0</v>
      </c>
      <c r="CI74" s="254">
        <f>SUMIF('Off-Balance Sheet'!$J$8:$J$174,$C74,'Off-Balance Sheet'!DL$8:DL$174)</f>
        <v>0</v>
      </c>
      <c r="CJ74" s="254">
        <f>SUMIF('Off-Balance Sheet'!$J$8:$J$174,$C74,'Off-Balance Sheet'!DM$8:DM$174)</f>
        <v>0</v>
      </c>
      <c r="CK74" s="254">
        <f>SUMIF('Off-Balance Sheet'!$J$8:$J$174,$C74,'Off-Balance Sheet'!DN$8:DN$174)</f>
        <v>0</v>
      </c>
      <c r="CL74" s="254">
        <f>SUMIF('Off-Balance Sheet'!$J$8:$J$174,$C74,'Off-Balance Sheet'!DO$8:DO$174)</f>
        <v>0</v>
      </c>
      <c r="CM74" s="254">
        <f>SUMIF('Off-Balance Sheet'!$J$8:$J$174,$C74,'Off-Balance Sheet'!DP$8:DP$174)</f>
        <v>0</v>
      </c>
      <c r="CN74" s="254">
        <f>SUMIF('Off-Balance Sheet'!$J$8:$J$174,$C74,'Off-Balance Sheet'!DQ$8:DQ$174)</f>
        <v>0</v>
      </c>
      <c r="CO74" s="254">
        <f>SUMIF('Off-Balance Sheet'!$J$8:$J$174,$C74,'Off-Balance Sheet'!DR$8:DR$174)</f>
        <v>0</v>
      </c>
      <c r="CP74" s="254">
        <f>SUMIF('Off-Balance Sheet'!$J$8:$J$174,$C74,'Off-Balance Sheet'!DS$8:DS$174)</f>
        <v>0</v>
      </c>
      <c r="CQ74" s="254">
        <f>SUMIF('Off-Balance Sheet'!$J$8:$J$174,$C74,'Off-Balance Sheet'!DT$8:DT$174)</f>
        <v>0</v>
      </c>
      <c r="CR74" s="254">
        <f>SUMIF('Off-Balance Sheet'!$J$8:$J$174,$C74,'Off-Balance Sheet'!DU$8:DU$174)</f>
        <v>0</v>
      </c>
      <c r="CS74" s="254">
        <f>SUMIF('Off-Balance Sheet'!$J$8:$J$174,$C74,'Off-Balance Sheet'!DV$8:DV$174)</f>
        <v>0</v>
      </c>
      <c r="CT74" s="254">
        <f>SUMIF('Off-Balance Sheet'!$J$8:$J$174,$C74,'Off-Balance Sheet'!DW$8:DW$174)</f>
        <v>0</v>
      </c>
      <c r="CU74" s="254">
        <f>SUMIF('Off-Balance Sheet'!$J$8:$J$174,$C74,'Off-Balance Sheet'!DX$8:DX$174)</f>
        <v>0</v>
      </c>
      <c r="CV74" s="254">
        <f>SUMIF('Off-Balance Sheet'!$J$8:$J$174,$C74,'Off-Balance Sheet'!DY$8:DY$174)</f>
        <v>0</v>
      </c>
      <c r="CW74" s="254">
        <f>SUMIF('Off-Balance Sheet'!$J$8:$J$174,$C74,'Off-Balance Sheet'!DZ$8:DZ$174)</f>
        <v>0</v>
      </c>
      <c r="CX74" s="254">
        <f>SUMIF('Off-Balance Sheet'!$J$8:$J$174,$C74,'Off-Balance Sheet'!EA$8:EA$174)</f>
        <v>0</v>
      </c>
      <c r="CY74" s="254">
        <f>SUMIF('Off-Balance Sheet'!$J$8:$J$174,$C74,'Off-Balance Sheet'!EB$8:EB$174)</f>
        <v>0</v>
      </c>
      <c r="CZ74" s="254">
        <f>SUMIF('Off-Balance Sheet'!$J$8:$J$174,$C74,'Off-Balance Sheet'!EC$8:EC$174)</f>
        <v>0</v>
      </c>
      <c r="DA74" s="254">
        <f>SUMIF('Off-Balance Sheet'!$J$8:$J$174,$C74,'Off-Balance Sheet'!ED$8:ED$174)</f>
        <v>0</v>
      </c>
      <c r="DB74" s="254">
        <f>SUMIF('Off-Balance Sheet'!$J$8:$J$174,$C74,'Off-Balance Sheet'!EE$8:EE$174)</f>
        <v>0</v>
      </c>
      <c r="DC74" s="254">
        <f>SUMIF('Off-Balance Sheet'!$J$8:$J$174,$C74,'Off-Balance Sheet'!EF$8:EF$174)</f>
        <v>0</v>
      </c>
      <c r="DD74" s="254">
        <f>SUMIF('Off-Balance Sheet'!$J$8:$J$174,$C74,'Off-Balance Sheet'!EG$8:EG$174)</f>
        <v>0</v>
      </c>
      <c r="DE74" s="254">
        <f>SUMIF('Off-Balance Sheet'!$J$8:$J$174,$C74,'Off-Balance Sheet'!EH$8:EH$174)</f>
        <v>0</v>
      </c>
      <c r="DF74" s="254">
        <f>SUMIF('Off-Balance Sheet'!$J$8:$J$174,$C74,'Off-Balance Sheet'!EI$8:EI$174)</f>
        <v>0</v>
      </c>
      <c r="DG74" s="254">
        <f>SUMIF('Off-Balance Sheet'!$J$8:$J$174,$C74,'Off-Balance Sheet'!EJ$8:EJ$174)</f>
        <v>0</v>
      </c>
      <c r="DH74" s="254">
        <f>SUMIF('Off-Balance Sheet'!$J$8:$J$174,$C74,'Off-Balance Sheet'!EK$8:EK$174)</f>
        <v>0</v>
      </c>
      <c r="DI74" s="254">
        <f>SUMIF('Off-Balance Sheet'!$J$8:$J$174,$C74,'Off-Balance Sheet'!EL$8:EL$174)</f>
        <v>0</v>
      </c>
      <c r="DJ74" s="254">
        <f>SUMIF('Off-Balance Sheet'!$J$8:$J$174,$C74,'Off-Balance Sheet'!EM$8:EM$174)</f>
        <v>0</v>
      </c>
      <c r="DK74" s="254">
        <f>SUMIF('Off-Balance Sheet'!$J$8:$J$174,$C74,'Off-Balance Sheet'!EN$8:EN$174)</f>
        <v>0</v>
      </c>
      <c r="DL74" s="254">
        <f>SUMIF('Off-Balance Sheet'!$J$8:$J$174,$C74,'Off-Balance Sheet'!EO$8:EO$174)</f>
        <v>416.48666007012457</v>
      </c>
      <c r="DM74" s="254">
        <f>SUMIF('Off-Balance Sheet'!$J$8:$J$174,$C74,'Off-Balance Sheet'!EP$8:EP$174)</f>
        <v>246.48666007012457</v>
      </c>
      <c r="DN74" s="254">
        <f>SUMIF('Off-Balance Sheet'!$J$8:$J$174,$C74,'Off-Balance Sheet'!EQ$8:EQ$174)</f>
        <v>0</v>
      </c>
    </row>
    <row r="75" spans="2:118" x14ac:dyDescent="0.2">
      <c r="B75">
        <v>2</v>
      </c>
      <c r="C75" s="69" t="s">
        <v>160</v>
      </c>
      <c r="D75" s="98">
        <f>SUMIF('Off-Balance Sheet'!$J$8:$J$174,$C75,'Off-Balance Sheet'!$U$8:$U$174)</f>
        <v>64.415000000000006</v>
      </c>
      <c r="F75" s="254">
        <f>SUMIF('Off-Balance Sheet'!$J$8:$J$174,$C75,'Off-Balance Sheet'!AI$8:AI$174)</f>
        <v>7.8779969999999997</v>
      </c>
      <c r="G75" s="254">
        <f>SUMIF('Off-Balance Sheet'!$J$8:$J$174,$C75,'Off-Balance Sheet'!AJ$8:AJ$174)</f>
        <v>7.5452339999999998</v>
      </c>
      <c r="H75" s="254">
        <f>SUMIF('Off-Balance Sheet'!$J$8:$J$174,$C75,'Off-Balance Sheet'!AK$8:AK$174)</f>
        <v>6.6556889999999997</v>
      </c>
      <c r="I75" s="254">
        <f>SUMIF('Off-Balance Sheet'!$J$8:$J$174,$C75,'Off-Balance Sheet'!AL$8:AL$174)</f>
        <v>6.0533970000000004</v>
      </c>
      <c r="J75" s="254">
        <f>SUMIF('Off-Balance Sheet'!$J$8:$J$174,$C75,'Off-Balance Sheet'!AM$8:AM$174)</f>
        <v>5.970129</v>
      </c>
      <c r="K75" s="254">
        <f>SUMIF('Off-Balance Sheet'!$J$8:$J$174,$C75,'Off-Balance Sheet'!AN$8:AN$174)</f>
        <v>5.9126599999999998</v>
      </c>
      <c r="L75" s="254">
        <f>SUMIF('Off-Balance Sheet'!$J$8:$J$174,$C75,'Off-Balance Sheet'!AO$8:AO$174)</f>
        <v>5.4032249999999999</v>
      </c>
      <c r="M75" s="254">
        <f>SUMIF('Off-Balance Sheet'!$J$8:$J$174,$C75,'Off-Balance Sheet'!AP$8:AP$174)</f>
        <v>4.9300560000000004</v>
      </c>
      <c r="N75" s="254">
        <f>SUMIF('Off-Balance Sheet'!$J$8:$J$174,$C75,'Off-Balance Sheet'!AQ$8:AQ$174)</f>
        <v>4.8789509999999998</v>
      </c>
      <c r="O75" s="254">
        <f>SUMIF('Off-Balance Sheet'!$J$8:$J$174,$C75,'Off-Balance Sheet'!AR$8:AR$174)</f>
        <v>4.6354410000000001</v>
      </c>
      <c r="P75" s="254">
        <f>SUMIF('Off-Balance Sheet'!$J$8:$J$174,$C75,'Off-Balance Sheet'!AS$8:AS$174)</f>
        <v>4.2531639999999999</v>
      </c>
      <c r="Q75" s="254">
        <f>SUMIF('Off-Balance Sheet'!$J$8:$J$174,$C75,'Off-Balance Sheet'!AT$8:AT$174)</f>
        <v>4.1188029999999998</v>
      </c>
      <c r="R75" s="254">
        <f>SUMIF('Off-Balance Sheet'!$J$8:$J$174,$C75,'Off-Balance Sheet'!AU$8:AU$174)</f>
        <v>4.1891819999999997</v>
      </c>
      <c r="S75" s="254">
        <f>SUMIF('Off-Balance Sheet'!$J$8:$J$174,$C75,'Off-Balance Sheet'!AV$8:AV$174)</f>
        <v>1.409176</v>
      </c>
      <c r="T75" s="254">
        <f>SUMIF('Off-Balance Sheet'!$J$8:$J$174,$C75,'Off-Balance Sheet'!AW$8:AW$174)</f>
        <v>0</v>
      </c>
      <c r="U75" s="254">
        <f>SUMIF('Off-Balance Sheet'!$J$8:$J$174,$C75,'Off-Balance Sheet'!AX$8:AX$174)</f>
        <v>0</v>
      </c>
      <c r="V75" s="254">
        <f>SUMIF('Off-Balance Sheet'!$J$8:$J$174,$C75,'Off-Balance Sheet'!AY$8:AY$174)</f>
        <v>0</v>
      </c>
      <c r="W75" s="254">
        <f>SUMIF('Off-Balance Sheet'!$J$8:$J$174,$C75,'Off-Balance Sheet'!AZ$8:AZ$174)</f>
        <v>0</v>
      </c>
      <c r="X75" s="254">
        <f>SUMIF('Off-Balance Sheet'!$J$8:$J$174,$C75,'Off-Balance Sheet'!BA$8:BA$174)</f>
        <v>0</v>
      </c>
      <c r="Y75" s="254">
        <f>SUMIF('Off-Balance Sheet'!$J$8:$J$174,$C75,'Off-Balance Sheet'!BB$8:BB$174)</f>
        <v>0</v>
      </c>
      <c r="Z75" s="254">
        <f>SUMIF('Off-Balance Sheet'!$J$8:$J$174,$C75,'Off-Balance Sheet'!BC$8:BC$174)</f>
        <v>0</v>
      </c>
      <c r="AA75" s="254">
        <f>SUMIF('Off-Balance Sheet'!$J$8:$J$174,$C75,'Off-Balance Sheet'!BD$8:BD$174)</f>
        <v>0</v>
      </c>
      <c r="AB75" s="254">
        <f>SUMIF('Off-Balance Sheet'!$J$8:$J$174,$C75,'Off-Balance Sheet'!BE$8:BE$174)</f>
        <v>0</v>
      </c>
      <c r="AC75" s="254">
        <f>SUMIF('Off-Balance Sheet'!$J$8:$J$174,$C75,'Off-Balance Sheet'!BF$8:BF$174)</f>
        <v>0</v>
      </c>
      <c r="AD75" s="254">
        <f>SUMIF('Off-Balance Sheet'!$J$8:$J$174,$C75,'Off-Balance Sheet'!BG$8:BG$174)</f>
        <v>0</v>
      </c>
      <c r="AE75" s="254">
        <f>SUMIF('Off-Balance Sheet'!$J$8:$J$174,$C75,'Off-Balance Sheet'!BH$8:BH$174)</f>
        <v>0</v>
      </c>
      <c r="AF75" s="254">
        <f>SUMIF('Off-Balance Sheet'!$J$8:$J$174,$C75,'Off-Balance Sheet'!BI$8:BI$174)</f>
        <v>0</v>
      </c>
      <c r="AG75" s="254">
        <f>SUMIF('Off-Balance Sheet'!$J$8:$J$174,$C75,'Off-Balance Sheet'!BJ$8:BJ$174)</f>
        <v>0</v>
      </c>
      <c r="AH75" s="254">
        <f>SUMIF('Off-Balance Sheet'!$J$8:$J$174,$C75,'Off-Balance Sheet'!BK$8:BK$174)</f>
        <v>0</v>
      </c>
      <c r="AI75" s="254">
        <f>SUMIF('Off-Balance Sheet'!$J$8:$J$174,$C75,'Off-Balance Sheet'!BL$8:BL$174)</f>
        <v>0</v>
      </c>
      <c r="AJ75" s="254">
        <f>SUMIF('Off-Balance Sheet'!$J$8:$J$174,$C75,'Off-Balance Sheet'!BM$8:BM$174)</f>
        <v>0</v>
      </c>
      <c r="AK75" s="254">
        <f>SUMIF('Off-Balance Sheet'!$J$8:$J$174,$C75,'Off-Balance Sheet'!BN$8:BN$174)</f>
        <v>0</v>
      </c>
      <c r="AL75" s="254">
        <f>SUMIF('Off-Balance Sheet'!$J$8:$J$174,$C75,'Off-Balance Sheet'!BO$8:BO$174)</f>
        <v>0</v>
      </c>
      <c r="AM75" s="254">
        <f>SUMIF('Off-Balance Sheet'!$J$8:$J$174,$C75,'Off-Balance Sheet'!BP$8:BP$174)</f>
        <v>0</v>
      </c>
      <c r="AN75" s="254">
        <f>SUMIF('Off-Balance Sheet'!$J$8:$J$174,$C75,'Off-Balance Sheet'!BQ$8:BQ$174)</f>
        <v>0</v>
      </c>
      <c r="AO75" s="254">
        <f>SUMIF('Off-Balance Sheet'!$J$8:$J$174,$C75,'Off-Balance Sheet'!BR$8:BR$174)</f>
        <v>0</v>
      </c>
      <c r="AP75" s="254">
        <f>SUMIF('Off-Balance Sheet'!$J$8:$J$174,$C75,'Off-Balance Sheet'!BS$8:BS$174)</f>
        <v>0</v>
      </c>
      <c r="AQ75" s="254">
        <f>SUMIF('Off-Balance Sheet'!$J$8:$J$174,$C75,'Off-Balance Sheet'!BT$8:BT$174)</f>
        <v>0</v>
      </c>
      <c r="AR75" s="254">
        <f>SUMIF('Off-Balance Sheet'!$J$8:$J$174,$C75,'Off-Balance Sheet'!BU$8:BU$174)</f>
        <v>0</v>
      </c>
      <c r="AS75" s="254">
        <f>SUMIF('Off-Balance Sheet'!$J$8:$J$174,$C75,'Off-Balance Sheet'!BV$8:BV$174)</f>
        <v>0</v>
      </c>
      <c r="AT75" s="254">
        <f>SUMIF('Off-Balance Sheet'!$J$8:$J$174,$C75,'Off-Balance Sheet'!BW$8:BW$174)</f>
        <v>0</v>
      </c>
      <c r="AU75" s="254">
        <f>SUMIF('Off-Balance Sheet'!$J$8:$J$174,$C75,'Off-Balance Sheet'!BX$8:BX$174)</f>
        <v>0</v>
      </c>
      <c r="AV75" s="254">
        <f>SUMIF('Off-Balance Sheet'!$J$8:$J$174,$C75,'Off-Balance Sheet'!BY$8:BY$174)</f>
        <v>0</v>
      </c>
      <c r="AW75" s="254">
        <f>SUMIF('Off-Balance Sheet'!$J$8:$J$174,$C75,'Off-Balance Sheet'!BZ$8:BZ$174)</f>
        <v>0</v>
      </c>
      <c r="AX75" s="254">
        <f>SUMIF('Off-Balance Sheet'!$J$8:$J$174,$C75,'Off-Balance Sheet'!CA$8:CA$174)</f>
        <v>0</v>
      </c>
      <c r="AY75" s="254">
        <f>SUMIF('Off-Balance Sheet'!$J$8:$J$174,$C75,'Off-Balance Sheet'!CB$8:CB$174)</f>
        <v>0</v>
      </c>
      <c r="AZ75" s="254">
        <f>SUMIF('Off-Balance Sheet'!$J$8:$J$174,$C75,'Off-Balance Sheet'!CC$8:CC$174)</f>
        <v>0</v>
      </c>
      <c r="BA75" s="254">
        <f>SUMIF('Off-Balance Sheet'!$J$8:$J$174,$C75,'Off-Balance Sheet'!CD$8:CD$174)</f>
        <v>0</v>
      </c>
      <c r="BB75" s="254">
        <f>SUMIF('Off-Balance Sheet'!$J$8:$J$174,$C75,'Off-Balance Sheet'!CE$8:CE$174)</f>
        <v>0</v>
      </c>
      <c r="BC75" s="254">
        <f>SUMIF('Off-Balance Sheet'!$J$8:$J$174,$C75,'Off-Balance Sheet'!CF$8:CF$174)</f>
        <v>0</v>
      </c>
      <c r="BD75" s="254">
        <f>SUMIF('Off-Balance Sheet'!$J$8:$J$174,$C75,'Off-Balance Sheet'!CG$8:CG$174)</f>
        <v>0</v>
      </c>
      <c r="BE75" s="254">
        <f>SUMIF('Off-Balance Sheet'!$J$8:$J$174,$C75,'Off-Balance Sheet'!CH$8:CH$174)</f>
        <v>0</v>
      </c>
      <c r="BF75" s="254">
        <f>SUMIF('Off-Balance Sheet'!$J$8:$J$174,$C75,'Off-Balance Sheet'!CI$8:CI$174)</f>
        <v>0</v>
      </c>
      <c r="BG75" s="254">
        <f>SUMIF('Off-Balance Sheet'!$J$8:$J$174,$C75,'Off-Balance Sheet'!CJ$8:CJ$174)</f>
        <v>0</v>
      </c>
      <c r="BH75" s="254">
        <f>SUMIF('Off-Balance Sheet'!$J$8:$J$174,$C75,'Off-Balance Sheet'!CK$8:CK$174)</f>
        <v>0</v>
      </c>
      <c r="BI75" s="254">
        <f>SUMIF('Off-Balance Sheet'!$J$8:$J$174,$C75,'Off-Balance Sheet'!CL$8:CL$174)</f>
        <v>0</v>
      </c>
      <c r="BJ75" s="254">
        <f>SUMIF('Off-Balance Sheet'!$J$8:$J$174,$C75,'Off-Balance Sheet'!CM$8:CM$174)</f>
        <v>0</v>
      </c>
      <c r="BK75" s="254">
        <f>SUMIF('Off-Balance Sheet'!$J$8:$J$174,$C75,'Off-Balance Sheet'!CN$8:CN$174)</f>
        <v>0</v>
      </c>
      <c r="BL75" s="254">
        <f>SUMIF('Off-Balance Sheet'!$J$8:$J$174,$C75,'Off-Balance Sheet'!CO$8:CO$174)</f>
        <v>0</v>
      </c>
      <c r="BM75" s="254">
        <f>SUMIF('Off-Balance Sheet'!$J$8:$J$174,$C75,'Off-Balance Sheet'!CP$8:CP$174)</f>
        <v>0</v>
      </c>
      <c r="BN75" s="254">
        <f>SUMIF('Off-Balance Sheet'!$J$8:$J$174,$C75,'Off-Balance Sheet'!CQ$8:CQ$174)</f>
        <v>0</v>
      </c>
      <c r="BO75" s="254">
        <f>SUMIF('Off-Balance Sheet'!$J$8:$J$174,$C75,'Off-Balance Sheet'!CR$8:CR$174)</f>
        <v>0</v>
      </c>
      <c r="BP75" s="254">
        <f>SUMIF('Off-Balance Sheet'!$J$8:$J$174,$C75,'Off-Balance Sheet'!CS$8:CS$174)</f>
        <v>0</v>
      </c>
      <c r="BQ75" s="254">
        <f>SUMIF('Off-Balance Sheet'!$J$8:$J$174,$C75,'Off-Balance Sheet'!CT$8:CT$174)</f>
        <v>0</v>
      </c>
      <c r="BR75" s="254">
        <f>SUMIF('Off-Balance Sheet'!$J$8:$J$174,$C75,'Off-Balance Sheet'!CU$8:CU$174)</f>
        <v>0</v>
      </c>
      <c r="BS75" s="254">
        <f>SUMIF('Off-Balance Sheet'!$J$8:$J$174,$C75,'Off-Balance Sheet'!CV$8:CV$174)</f>
        <v>0</v>
      </c>
      <c r="BT75" s="254">
        <f>SUMIF('Off-Balance Sheet'!$J$8:$J$174,$C75,'Off-Balance Sheet'!CW$8:CW$174)</f>
        <v>0</v>
      </c>
      <c r="BU75" s="254">
        <f>SUMIF('Off-Balance Sheet'!$J$8:$J$174,$C75,'Off-Balance Sheet'!CX$8:CX$174)</f>
        <v>0</v>
      </c>
      <c r="BV75" s="254">
        <f>SUMIF('Off-Balance Sheet'!$J$8:$J$174,$C75,'Off-Balance Sheet'!CY$8:CY$174)</f>
        <v>0</v>
      </c>
      <c r="BW75" s="254">
        <f>SUMIF('Off-Balance Sheet'!$J$8:$J$174,$C75,'Off-Balance Sheet'!CZ$8:CZ$174)</f>
        <v>0</v>
      </c>
      <c r="BX75" s="254">
        <f>SUMIF('Off-Balance Sheet'!$J$8:$J$174,$C75,'Off-Balance Sheet'!DA$8:DA$174)</f>
        <v>0</v>
      </c>
      <c r="BY75" s="254">
        <f>SUMIF('Off-Balance Sheet'!$J$8:$J$174,$C75,'Off-Balance Sheet'!DB$8:DB$174)</f>
        <v>0</v>
      </c>
      <c r="BZ75" s="254">
        <f>SUMIF('Off-Balance Sheet'!$J$8:$J$174,$C75,'Off-Balance Sheet'!DC$8:DC$174)</f>
        <v>0</v>
      </c>
      <c r="CA75" s="254">
        <f>SUMIF('Off-Balance Sheet'!$J$8:$J$174,$C75,'Off-Balance Sheet'!DD$8:DD$174)</f>
        <v>0</v>
      </c>
      <c r="CB75" s="254">
        <f>SUMIF('Off-Balance Sheet'!$J$8:$J$174,$C75,'Off-Balance Sheet'!DE$8:DE$174)</f>
        <v>0</v>
      </c>
      <c r="CC75" s="254">
        <f>SUMIF('Off-Balance Sheet'!$J$8:$J$174,$C75,'Off-Balance Sheet'!DF$8:DF$174)</f>
        <v>0</v>
      </c>
      <c r="CD75" s="254">
        <f>SUMIF('Off-Balance Sheet'!$J$8:$J$174,$C75,'Off-Balance Sheet'!DG$8:DG$174)</f>
        <v>0</v>
      </c>
      <c r="CE75" s="254">
        <f>SUMIF('Off-Balance Sheet'!$J$8:$J$174,$C75,'Off-Balance Sheet'!DH$8:DH$174)</f>
        <v>0</v>
      </c>
      <c r="CF75" s="254">
        <f>SUMIF('Off-Balance Sheet'!$J$8:$J$174,$C75,'Off-Balance Sheet'!DI$8:DI$174)</f>
        <v>0</v>
      </c>
      <c r="CG75" s="254">
        <f>SUMIF('Off-Balance Sheet'!$J$8:$J$174,$C75,'Off-Balance Sheet'!DJ$8:DJ$174)</f>
        <v>0</v>
      </c>
      <c r="CH75" s="254">
        <f>SUMIF('Off-Balance Sheet'!$J$8:$J$174,$C75,'Off-Balance Sheet'!DK$8:DK$174)</f>
        <v>0</v>
      </c>
      <c r="CI75" s="254">
        <f>SUMIF('Off-Balance Sheet'!$J$8:$J$174,$C75,'Off-Balance Sheet'!DL$8:DL$174)</f>
        <v>0</v>
      </c>
      <c r="CJ75" s="254">
        <f>SUMIF('Off-Balance Sheet'!$J$8:$J$174,$C75,'Off-Balance Sheet'!DM$8:DM$174)</f>
        <v>0</v>
      </c>
      <c r="CK75" s="254">
        <f>SUMIF('Off-Balance Sheet'!$J$8:$J$174,$C75,'Off-Balance Sheet'!DN$8:DN$174)</f>
        <v>0</v>
      </c>
      <c r="CL75" s="254">
        <f>SUMIF('Off-Balance Sheet'!$J$8:$J$174,$C75,'Off-Balance Sheet'!DO$8:DO$174)</f>
        <v>0</v>
      </c>
      <c r="CM75" s="254">
        <f>SUMIF('Off-Balance Sheet'!$J$8:$J$174,$C75,'Off-Balance Sheet'!DP$8:DP$174)</f>
        <v>0</v>
      </c>
      <c r="CN75" s="254">
        <f>SUMIF('Off-Balance Sheet'!$J$8:$J$174,$C75,'Off-Balance Sheet'!DQ$8:DQ$174)</f>
        <v>0</v>
      </c>
      <c r="CO75" s="254">
        <f>SUMIF('Off-Balance Sheet'!$J$8:$J$174,$C75,'Off-Balance Sheet'!DR$8:DR$174)</f>
        <v>0</v>
      </c>
      <c r="CP75" s="254">
        <f>SUMIF('Off-Balance Sheet'!$J$8:$J$174,$C75,'Off-Balance Sheet'!DS$8:DS$174)</f>
        <v>0</v>
      </c>
      <c r="CQ75" s="254">
        <f>SUMIF('Off-Balance Sheet'!$J$8:$J$174,$C75,'Off-Balance Sheet'!DT$8:DT$174)</f>
        <v>0</v>
      </c>
      <c r="CR75" s="254">
        <f>SUMIF('Off-Balance Sheet'!$J$8:$J$174,$C75,'Off-Balance Sheet'!DU$8:DU$174)</f>
        <v>0</v>
      </c>
      <c r="CS75" s="254">
        <f>SUMIF('Off-Balance Sheet'!$J$8:$J$174,$C75,'Off-Balance Sheet'!DV$8:DV$174)</f>
        <v>0</v>
      </c>
      <c r="CT75" s="254">
        <f>SUMIF('Off-Balance Sheet'!$J$8:$J$174,$C75,'Off-Balance Sheet'!DW$8:DW$174)</f>
        <v>0</v>
      </c>
      <c r="CU75" s="254">
        <f>SUMIF('Off-Balance Sheet'!$J$8:$J$174,$C75,'Off-Balance Sheet'!DX$8:DX$174)</f>
        <v>0</v>
      </c>
      <c r="CV75" s="254">
        <f>SUMIF('Off-Balance Sheet'!$J$8:$J$174,$C75,'Off-Balance Sheet'!DY$8:DY$174)</f>
        <v>0</v>
      </c>
      <c r="CW75" s="254">
        <f>SUMIF('Off-Balance Sheet'!$J$8:$J$174,$C75,'Off-Balance Sheet'!DZ$8:DZ$174)</f>
        <v>0</v>
      </c>
      <c r="CX75" s="254">
        <f>SUMIF('Off-Balance Sheet'!$J$8:$J$174,$C75,'Off-Balance Sheet'!EA$8:EA$174)</f>
        <v>0</v>
      </c>
      <c r="CY75" s="254">
        <f>SUMIF('Off-Balance Sheet'!$J$8:$J$174,$C75,'Off-Balance Sheet'!EB$8:EB$174)</f>
        <v>0</v>
      </c>
      <c r="CZ75" s="254">
        <f>SUMIF('Off-Balance Sheet'!$J$8:$J$174,$C75,'Off-Balance Sheet'!EC$8:EC$174)</f>
        <v>0</v>
      </c>
      <c r="DA75" s="254">
        <f>SUMIF('Off-Balance Sheet'!$J$8:$J$174,$C75,'Off-Balance Sheet'!ED$8:ED$174)</f>
        <v>0</v>
      </c>
      <c r="DB75" s="254">
        <f>SUMIF('Off-Balance Sheet'!$J$8:$J$174,$C75,'Off-Balance Sheet'!EE$8:EE$174)</f>
        <v>0</v>
      </c>
      <c r="DC75" s="254">
        <f>SUMIF('Off-Balance Sheet'!$J$8:$J$174,$C75,'Off-Balance Sheet'!EF$8:EF$174)</f>
        <v>0</v>
      </c>
      <c r="DD75" s="254">
        <f>SUMIF('Off-Balance Sheet'!$J$8:$J$174,$C75,'Off-Balance Sheet'!EG$8:EG$174)</f>
        <v>0</v>
      </c>
      <c r="DE75" s="254">
        <f>SUMIF('Off-Balance Sheet'!$J$8:$J$174,$C75,'Off-Balance Sheet'!EH$8:EH$174)</f>
        <v>0</v>
      </c>
      <c r="DF75" s="254">
        <f>SUMIF('Off-Balance Sheet'!$J$8:$J$174,$C75,'Off-Balance Sheet'!EI$8:EI$174)</f>
        <v>0</v>
      </c>
      <c r="DG75" s="254">
        <f>SUMIF('Off-Balance Sheet'!$J$8:$J$174,$C75,'Off-Balance Sheet'!EJ$8:EJ$174)</f>
        <v>0</v>
      </c>
      <c r="DH75" s="254">
        <f>SUMIF('Off-Balance Sheet'!$J$8:$J$174,$C75,'Off-Balance Sheet'!EK$8:EK$174)</f>
        <v>0</v>
      </c>
      <c r="DI75" s="254">
        <f>SUMIF('Off-Balance Sheet'!$J$8:$J$174,$C75,'Off-Balance Sheet'!EL$8:EL$174)</f>
        <v>0</v>
      </c>
      <c r="DJ75" s="254">
        <f>SUMIF('Off-Balance Sheet'!$J$8:$J$174,$C75,'Off-Balance Sheet'!EM$8:EM$174)</f>
        <v>0</v>
      </c>
      <c r="DK75" s="254">
        <f>SUMIF('Off-Balance Sheet'!$J$8:$J$174,$C75,'Off-Balance Sheet'!EN$8:EN$174)</f>
        <v>0</v>
      </c>
      <c r="DL75" s="254">
        <f>SUMIF('Off-Balance Sheet'!$J$8:$J$174,$C75,'Off-Balance Sheet'!EO$8:EO$174)</f>
        <v>73.833104000000006</v>
      </c>
      <c r="DM75" s="254">
        <f>SUMIF('Off-Balance Sheet'!$J$8:$J$174,$C75,'Off-Balance Sheet'!EP$8:EP$174)</f>
        <v>9.4181039999999996</v>
      </c>
      <c r="DN75" s="254">
        <f>SUMIF('Off-Balance Sheet'!$J$8:$J$174,$C75,'Off-Balance Sheet'!EQ$8:EQ$174)</f>
        <v>0</v>
      </c>
    </row>
    <row r="76" spans="2:118" x14ac:dyDescent="0.2">
      <c r="B76">
        <v>3</v>
      </c>
      <c r="C76" s="72" t="s">
        <v>163</v>
      </c>
      <c r="D76" s="98">
        <f>SUMIF('Off-Balance Sheet'!$J$8:$J$174,$C76,'Off-Balance Sheet'!$U$8:$U$174)</f>
        <v>170</v>
      </c>
      <c r="F76" s="254">
        <f ca="1">SUMIF('Off-Balance Sheet'!$J$8:$J$174,$C76,'Off-Balance Sheet'!AI$8:AI$174)</f>
        <v>0</v>
      </c>
      <c r="G76" s="254">
        <f>SUMIF('Off-Balance Sheet'!$J$8:$J$174,$C76,'Off-Balance Sheet'!AJ$8:AJ$174)</f>
        <v>0</v>
      </c>
      <c r="H76" s="254">
        <f>SUMIF('Off-Balance Sheet'!$J$8:$J$174,$C76,'Off-Balance Sheet'!AK$8:AK$174)</f>
        <v>0</v>
      </c>
      <c r="I76" s="254">
        <f>SUMIF('Off-Balance Sheet'!$J$8:$J$174,$C76,'Off-Balance Sheet'!AL$8:AL$174)</f>
        <v>0</v>
      </c>
      <c r="J76" s="254">
        <f>SUMIF('Off-Balance Sheet'!$J$8:$J$174,$C76,'Off-Balance Sheet'!AM$8:AM$174)</f>
        <v>0</v>
      </c>
      <c r="K76" s="254">
        <f>SUMIF('Off-Balance Sheet'!$J$8:$J$174,$C76,'Off-Balance Sheet'!AN$8:AN$174)</f>
        <v>0</v>
      </c>
      <c r="L76" s="254">
        <f>SUMIF('Off-Balance Sheet'!$J$8:$J$174,$C76,'Off-Balance Sheet'!AO$8:AO$174)</f>
        <v>0</v>
      </c>
      <c r="M76" s="254">
        <f>SUMIF('Off-Balance Sheet'!$J$8:$J$174,$C76,'Off-Balance Sheet'!AP$8:AP$174)</f>
        <v>0</v>
      </c>
      <c r="N76" s="254">
        <f>SUMIF('Off-Balance Sheet'!$J$8:$J$174,$C76,'Off-Balance Sheet'!AQ$8:AQ$174)</f>
        <v>0</v>
      </c>
      <c r="O76" s="254">
        <f>SUMIF('Off-Balance Sheet'!$J$8:$J$174,$C76,'Off-Balance Sheet'!AR$8:AR$174)</f>
        <v>0</v>
      </c>
      <c r="P76" s="254">
        <f>SUMIF('Off-Balance Sheet'!$J$8:$J$174,$C76,'Off-Balance Sheet'!AS$8:AS$174)</f>
        <v>0</v>
      </c>
      <c r="Q76" s="254">
        <f>SUMIF('Off-Balance Sheet'!$J$8:$J$174,$C76,'Off-Balance Sheet'!AT$8:AT$174)</f>
        <v>0</v>
      </c>
      <c r="R76" s="254">
        <f>SUMIF('Off-Balance Sheet'!$J$8:$J$174,$C76,'Off-Balance Sheet'!AU$8:AU$174)</f>
        <v>0</v>
      </c>
      <c r="S76" s="254">
        <f>SUMIF('Off-Balance Sheet'!$J$8:$J$174,$C76,'Off-Balance Sheet'!AV$8:AV$174)</f>
        <v>0</v>
      </c>
      <c r="T76" s="254">
        <f>SUMIF('Off-Balance Sheet'!$J$8:$J$174,$C76,'Off-Balance Sheet'!AW$8:AW$174)</f>
        <v>0</v>
      </c>
      <c r="U76" s="254">
        <f>SUMIF('Off-Balance Sheet'!$J$8:$J$174,$C76,'Off-Balance Sheet'!AX$8:AX$174)</f>
        <v>0</v>
      </c>
      <c r="V76" s="254">
        <f>SUMIF('Off-Balance Sheet'!$J$8:$J$174,$C76,'Off-Balance Sheet'!AY$8:AY$174)</f>
        <v>0</v>
      </c>
      <c r="W76" s="254">
        <f>SUMIF('Off-Balance Sheet'!$J$8:$J$174,$C76,'Off-Balance Sheet'!AZ$8:AZ$174)</f>
        <v>0</v>
      </c>
      <c r="X76" s="254">
        <f>SUMIF('Off-Balance Sheet'!$J$8:$J$174,$C76,'Off-Balance Sheet'!BA$8:BA$174)</f>
        <v>0</v>
      </c>
      <c r="Y76" s="254">
        <f>SUMIF('Off-Balance Sheet'!$J$8:$J$174,$C76,'Off-Balance Sheet'!BB$8:BB$174)</f>
        <v>0</v>
      </c>
      <c r="Z76" s="254">
        <f>SUMIF('Off-Balance Sheet'!$J$8:$J$174,$C76,'Off-Balance Sheet'!BC$8:BC$174)</f>
        <v>0</v>
      </c>
      <c r="AA76" s="254">
        <f>SUMIF('Off-Balance Sheet'!$J$8:$J$174,$C76,'Off-Balance Sheet'!BD$8:BD$174)</f>
        <v>0</v>
      </c>
      <c r="AB76" s="254">
        <f>SUMIF('Off-Balance Sheet'!$J$8:$J$174,$C76,'Off-Balance Sheet'!BE$8:BE$174)</f>
        <v>0</v>
      </c>
      <c r="AC76" s="254">
        <f>SUMIF('Off-Balance Sheet'!$J$8:$J$174,$C76,'Off-Balance Sheet'!BF$8:BF$174)</f>
        <v>0</v>
      </c>
      <c r="AD76" s="254">
        <f>SUMIF('Off-Balance Sheet'!$J$8:$J$174,$C76,'Off-Balance Sheet'!BG$8:BG$174)</f>
        <v>170</v>
      </c>
      <c r="AE76" s="254">
        <f>SUMIF('Off-Balance Sheet'!$J$8:$J$174,$C76,'Off-Balance Sheet'!BH$8:BH$174)</f>
        <v>0</v>
      </c>
      <c r="AF76" s="254">
        <f>SUMIF('Off-Balance Sheet'!$J$8:$J$174,$C76,'Off-Balance Sheet'!BI$8:BI$174)</f>
        <v>0</v>
      </c>
      <c r="AG76" s="254">
        <f>SUMIF('Off-Balance Sheet'!$J$8:$J$174,$C76,'Off-Balance Sheet'!BJ$8:BJ$174)</f>
        <v>0</v>
      </c>
      <c r="AH76" s="254">
        <f>SUMIF('Off-Balance Sheet'!$J$8:$J$174,$C76,'Off-Balance Sheet'!BK$8:BK$174)</f>
        <v>0</v>
      </c>
      <c r="AI76" s="254">
        <f>SUMIF('Off-Balance Sheet'!$J$8:$J$174,$C76,'Off-Balance Sheet'!BL$8:BL$174)</f>
        <v>0</v>
      </c>
      <c r="AJ76" s="254">
        <f>SUMIF('Off-Balance Sheet'!$J$8:$J$174,$C76,'Off-Balance Sheet'!BM$8:BM$174)</f>
        <v>0</v>
      </c>
      <c r="AK76" s="254">
        <f>SUMIF('Off-Balance Sheet'!$J$8:$J$174,$C76,'Off-Balance Sheet'!BN$8:BN$174)</f>
        <v>0</v>
      </c>
      <c r="AL76" s="254">
        <f>SUMIF('Off-Balance Sheet'!$J$8:$J$174,$C76,'Off-Balance Sheet'!BO$8:BO$174)</f>
        <v>0</v>
      </c>
      <c r="AM76" s="254">
        <f>SUMIF('Off-Balance Sheet'!$J$8:$J$174,$C76,'Off-Balance Sheet'!BP$8:BP$174)</f>
        <v>0</v>
      </c>
      <c r="AN76" s="254">
        <f>SUMIF('Off-Balance Sheet'!$J$8:$J$174,$C76,'Off-Balance Sheet'!BQ$8:BQ$174)</f>
        <v>0</v>
      </c>
      <c r="AO76" s="254">
        <f>SUMIF('Off-Balance Sheet'!$J$8:$J$174,$C76,'Off-Balance Sheet'!BR$8:BR$174)</f>
        <v>0</v>
      </c>
      <c r="AP76" s="254">
        <f>SUMIF('Off-Balance Sheet'!$J$8:$J$174,$C76,'Off-Balance Sheet'!BS$8:BS$174)</f>
        <v>0</v>
      </c>
      <c r="AQ76" s="254">
        <f>SUMIF('Off-Balance Sheet'!$J$8:$J$174,$C76,'Off-Balance Sheet'!BT$8:BT$174)</f>
        <v>0</v>
      </c>
      <c r="AR76" s="254">
        <f>SUMIF('Off-Balance Sheet'!$J$8:$J$174,$C76,'Off-Balance Sheet'!BU$8:BU$174)</f>
        <v>0</v>
      </c>
      <c r="AS76" s="254">
        <f>SUMIF('Off-Balance Sheet'!$J$8:$J$174,$C76,'Off-Balance Sheet'!BV$8:BV$174)</f>
        <v>0</v>
      </c>
      <c r="AT76" s="254">
        <f>SUMIF('Off-Balance Sheet'!$J$8:$J$174,$C76,'Off-Balance Sheet'!BW$8:BW$174)</f>
        <v>0</v>
      </c>
      <c r="AU76" s="254">
        <f>SUMIF('Off-Balance Sheet'!$J$8:$J$174,$C76,'Off-Balance Sheet'!BX$8:BX$174)</f>
        <v>0</v>
      </c>
      <c r="AV76" s="254">
        <f>SUMIF('Off-Balance Sheet'!$J$8:$J$174,$C76,'Off-Balance Sheet'!BY$8:BY$174)</f>
        <v>0</v>
      </c>
      <c r="AW76" s="254">
        <f>SUMIF('Off-Balance Sheet'!$J$8:$J$174,$C76,'Off-Balance Sheet'!BZ$8:BZ$174)</f>
        <v>0</v>
      </c>
      <c r="AX76" s="254">
        <f>SUMIF('Off-Balance Sheet'!$J$8:$J$174,$C76,'Off-Balance Sheet'!CA$8:CA$174)</f>
        <v>0</v>
      </c>
      <c r="AY76" s="254">
        <f>SUMIF('Off-Balance Sheet'!$J$8:$J$174,$C76,'Off-Balance Sheet'!CB$8:CB$174)</f>
        <v>0</v>
      </c>
      <c r="AZ76" s="254">
        <f>SUMIF('Off-Balance Sheet'!$J$8:$J$174,$C76,'Off-Balance Sheet'!CC$8:CC$174)</f>
        <v>0</v>
      </c>
      <c r="BA76" s="254">
        <f>SUMIF('Off-Balance Sheet'!$J$8:$J$174,$C76,'Off-Balance Sheet'!CD$8:CD$174)</f>
        <v>0</v>
      </c>
      <c r="BB76" s="254">
        <f>SUMIF('Off-Balance Sheet'!$J$8:$J$174,$C76,'Off-Balance Sheet'!CE$8:CE$174)</f>
        <v>0</v>
      </c>
      <c r="BC76" s="254">
        <f>SUMIF('Off-Balance Sheet'!$J$8:$J$174,$C76,'Off-Balance Sheet'!CF$8:CF$174)</f>
        <v>0</v>
      </c>
      <c r="BD76" s="254">
        <f>SUMIF('Off-Balance Sheet'!$J$8:$J$174,$C76,'Off-Balance Sheet'!CG$8:CG$174)</f>
        <v>0</v>
      </c>
      <c r="BE76" s="254">
        <f>SUMIF('Off-Balance Sheet'!$J$8:$J$174,$C76,'Off-Balance Sheet'!CH$8:CH$174)</f>
        <v>0</v>
      </c>
      <c r="BF76" s="254">
        <f>SUMIF('Off-Balance Sheet'!$J$8:$J$174,$C76,'Off-Balance Sheet'!CI$8:CI$174)</f>
        <v>0</v>
      </c>
      <c r="BG76" s="254">
        <f>SUMIF('Off-Balance Sheet'!$J$8:$J$174,$C76,'Off-Balance Sheet'!CJ$8:CJ$174)</f>
        <v>0</v>
      </c>
      <c r="BH76" s="254">
        <f>SUMIF('Off-Balance Sheet'!$J$8:$J$174,$C76,'Off-Balance Sheet'!CK$8:CK$174)</f>
        <v>0</v>
      </c>
      <c r="BI76" s="254">
        <f>SUMIF('Off-Balance Sheet'!$J$8:$J$174,$C76,'Off-Balance Sheet'!CL$8:CL$174)</f>
        <v>0</v>
      </c>
      <c r="BJ76" s="254">
        <f>SUMIF('Off-Balance Sheet'!$J$8:$J$174,$C76,'Off-Balance Sheet'!CM$8:CM$174)</f>
        <v>0</v>
      </c>
      <c r="BK76" s="254">
        <f>SUMIF('Off-Balance Sheet'!$J$8:$J$174,$C76,'Off-Balance Sheet'!CN$8:CN$174)</f>
        <v>0</v>
      </c>
      <c r="BL76" s="254">
        <f>SUMIF('Off-Balance Sheet'!$J$8:$J$174,$C76,'Off-Balance Sheet'!CO$8:CO$174)</f>
        <v>0</v>
      </c>
      <c r="BM76" s="254">
        <f>SUMIF('Off-Balance Sheet'!$J$8:$J$174,$C76,'Off-Balance Sheet'!CP$8:CP$174)</f>
        <v>0</v>
      </c>
      <c r="BN76" s="254">
        <f>SUMIF('Off-Balance Sheet'!$J$8:$J$174,$C76,'Off-Balance Sheet'!CQ$8:CQ$174)</f>
        <v>0</v>
      </c>
      <c r="BO76" s="254">
        <f>SUMIF('Off-Balance Sheet'!$J$8:$J$174,$C76,'Off-Balance Sheet'!CR$8:CR$174)</f>
        <v>0</v>
      </c>
      <c r="BP76" s="254">
        <f>SUMIF('Off-Balance Sheet'!$J$8:$J$174,$C76,'Off-Balance Sheet'!CS$8:CS$174)</f>
        <v>0</v>
      </c>
      <c r="BQ76" s="254">
        <f>SUMIF('Off-Balance Sheet'!$J$8:$J$174,$C76,'Off-Balance Sheet'!CT$8:CT$174)</f>
        <v>0</v>
      </c>
      <c r="BR76" s="254">
        <f>SUMIF('Off-Balance Sheet'!$J$8:$J$174,$C76,'Off-Balance Sheet'!CU$8:CU$174)</f>
        <v>0</v>
      </c>
      <c r="BS76" s="254">
        <f>SUMIF('Off-Balance Sheet'!$J$8:$J$174,$C76,'Off-Balance Sheet'!CV$8:CV$174)</f>
        <v>0</v>
      </c>
      <c r="BT76" s="254">
        <f>SUMIF('Off-Balance Sheet'!$J$8:$J$174,$C76,'Off-Balance Sheet'!CW$8:CW$174)</f>
        <v>0</v>
      </c>
      <c r="BU76" s="254">
        <f>SUMIF('Off-Balance Sheet'!$J$8:$J$174,$C76,'Off-Balance Sheet'!CX$8:CX$174)</f>
        <v>0</v>
      </c>
      <c r="BV76" s="254">
        <f>SUMIF('Off-Balance Sheet'!$J$8:$J$174,$C76,'Off-Balance Sheet'!CY$8:CY$174)</f>
        <v>0</v>
      </c>
      <c r="BW76" s="254">
        <f>SUMIF('Off-Balance Sheet'!$J$8:$J$174,$C76,'Off-Balance Sheet'!CZ$8:CZ$174)</f>
        <v>0</v>
      </c>
      <c r="BX76" s="254">
        <f>SUMIF('Off-Balance Sheet'!$J$8:$J$174,$C76,'Off-Balance Sheet'!DA$8:DA$174)</f>
        <v>0</v>
      </c>
      <c r="BY76" s="254">
        <f>SUMIF('Off-Balance Sheet'!$J$8:$J$174,$C76,'Off-Balance Sheet'!DB$8:DB$174)</f>
        <v>0</v>
      </c>
      <c r="BZ76" s="254">
        <f>SUMIF('Off-Balance Sheet'!$J$8:$J$174,$C76,'Off-Balance Sheet'!DC$8:DC$174)</f>
        <v>0</v>
      </c>
      <c r="CA76" s="254">
        <f>SUMIF('Off-Balance Sheet'!$J$8:$J$174,$C76,'Off-Balance Sheet'!DD$8:DD$174)</f>
        <v>0</v>
      </c>
      <c r="CB76" s="254">
        <f>SUMIF('Off-Balance Sheet'!$J$8:$J$174,$C76,'Off-Balance Sheet'!DE$8:DE$174)</f>
        <v>0</v>
      </c>
      <c r="CC76" s="254">
        <f>SUMIF('Off-Balance Sheet'!$J$8:$J$174,$C76,'Off-Balance Sheet'!DF$8:DF$174)</f>
        <v>0</v>
      </c>
      <c r="CD76" s="254">
        <f>SUMIF('Off-Balance Sheet'!$J$8:$J$174,$C76,'Off-Balance Sheet'!DG$8:DG$174)</f>
        <v>0</v>
      </c>
      <c r="CE76" s="254">
        <f>SUMIF('Off-Balance Sheet'!$J$8:$J$174,$C76,'Off-Balance Sheet'!DH$8:DH$174)</f>
        <v>0</v>
      </c>
      <c r="CF76" s="254">
        <f>SUMIF('Off-Balance Sheet'!$J$8:$J$174,$C76,'Off-Balance Sheet'!DI$8:DI$174)</f>
        <v>0</v>
      </c>
      <c r="CG76" s="254">
        <f>SUMIF('Off-Balance Sheet'!$J$8:$J$174,$C76,'Off-Balance Sheet'!DJ$8:DJ$174)</f>
        <v>0</v>
      </c>
      <c r="CH76" s="254">
        <f>SUMIF('Off-Balance Sheet'!$J$8:$J$174,$C76,'Off-Balance Sheet'!DK$8:DK$174)</f>
        <v>0</v>
      </c>
      <c r="CI76" s="254">
        <f>SUMIF('Off-Balance Sheet'!$J$8:$J$174,$C76,'Off-Balance Sheet'!DL$8:DL$174)</f>
        <v>0</v>
      </c>
      <c r="CJ76" s="254">
        <f>SUMIF('Off-Balance Sheet'!$J$8:$J$174,$C76,'Off-Balance Sheet'!DM$8:DM$174)</f>
        <v>0</v>
      </c>
      <c r="CK76" s="254">
        <f>SUMIF('Off-Balance Sheet'!$J$8:$J$174,$C76,'Off-Balance Sheet'!DN$8:DN$174)</f>
        <v>0</v>
      </c>
      <c r="CL76" s="254">
        <f>SUMIF('Off-Balance Sheet'!$J$8:$J$174,$C76,'Off-Balance Sheet'!DO$8:DO$174)</f>
        <v>0</v>
      </c>
      <c r="CM76" s="254">
        <f>SUMIF('Off-Balance Sheet'!$J$8:$J$174,$C76,'Off-Balance Sheet'!DP$8:DP$174)</f>
        <v>0</v>
      </c>
      <c r="CN76" s="254">
        <f>SUMIF('Off-Balance Sheet'!$J$8:$J$174,$C76,'Off-Balance Sheet'!DQ$8:DQ$174)</f>
        <v>0</v>
      </c>
      <c r="CO76" s="254">
        <f>SUMIF('Off-Balance Sheet'!$J$8:$J$174,$C76,'Off-Balance Sheet'!DR$8:DR$174)</f>
        <v>0</v>
      </c>
      <c r="CP76" s="254">
        <f>SUMIF('Off-Balance Sheet'!$J$8:$J$174,$C76,'Off-Balance Sheet'!DS$8:DS$174)</f>
        <v>0</v>
      </c>
      <c r="CQ76" s="254">
        <f>SUMIF('Off-Balance Sheet'!$J$8:$J$174,$C76,'Off-Balance Sheet'!DT$8:DT$174)</f>
        <v>0</v>
      </c>
      <c r="CR76" s="254">
        <f>SUMIF('Off-Balance Sheet'!$J$8:$J$174,$C76,'Off-Balance Sheet'!DU$8:DU$174)</f>
        <v>0</v>
      </c>
      <c r="CS76" s="254">
        <f>SUMIF('Off-Balance Sheet'!$J$8:$J$174,$C76,'Off-Balance Sheet'!DV$8:DV$174)</f>
        <v>0</v>
      </c>
      <c r="CT76" s="254">
        <f>SUMIF('Off-Balance Sheet'!$J$8:$J$174,$C76,'Off-Balance Sheet'!DW$8:DW$174)</f>
        <v>0</v>
      </c>
      <c r="CU76" s="254">
        <f>SUMIF('Off-Balance Sheet'!$J$8:$J$174,$C76,'Off-Balance Sheet'!DX$8:DX$174)</f>
        <v>0</v>
      </c>
      <c r="CV76" s="254">
        <f>SUMIF('Off-Balance Sheet'!$J$8:$J$174,$C76,'Off-Balance Sheet'!DY$8:DY$174)</f>
        <v>0</v>
      </c>
      <c r="CW76" s="254">
        <f>SUMIF('Off-Balance Sheet'!$J$8:$J$174,$C76,'Off-Balance Sheet'!DZ$8:DZ$174)</f>
        <v>0</v>
      </c>
      <c r="CX76" s="254">
        <f>SUMIF('Off-Balance Sheet'!$J$8:$J$174,$C76,'Off-Balance Sheet'!EA$8:EA$174)</f>
        <v>0</v>
      </c>
      <c r="CY76" s="254">
        <f>SUMIF('Off-Balance Sheet'!$J$8:$J$174,$C76,'Off-Balance Sheet'!EB$8:EB$174)</f>
        <v>0</v>
      </c>
      <c r="CZ76" s="254">
        <f>SUMIF('Off-Balance Sheet'!$J$8:$J$174,$C76,'Off-Balance Sheet'!EC$8:EC$174)</f>
        <v>0</v>
      </c>
      <c r="DA76" s="254">
        <f>SUMIF('Off-Balance Sheet'!$J$8:$J$174,$C76,'Off-Balance Sheet'!ED$8:ED$174)</f>
        <v>0</v>
      </c>
      <c r="DB76" s="254">
        <f>SUMIF('Off-Balance Sheet'!$J$8:$J$174,$C76,'Off-Balance Sheet'!EE$8:EE$174)</f>
        <v>0</v>
      </c>
      <c r="DC76" s="254">
        <f>SUMIF('Off-Balance Sheet'!$J$8:$J$174,$C76,'Off-Balance Sheet'!EF$8:EF$174)</f>
        <v>0</v>
      </c>
      <c r="DD76" s="254">
        <f>SUMIF('Off-Balance Sheet'!$J$8:$J$174,$C76,'Off-Balance Sheet'!EG$8:EG$174)</f>
        <v>0</v>
      </c>
      <c r="DE76" s="254">
        <f>SUMIF('Off-Balance Sheet'!$J$8:$J$174,$C76,'Off-Balance Sheet'!EH$8:EH$174)</f>
        <v>0</v>
      </c>
      <c r="DF76" s="254">
        <f>SUMIF('Off-Balance Sheet'!$J$8:$J$174,$C76,'Off-Balance Sheet'!EI$8:EI$174)</f>
        <v>0</v>
      </c>
      <c r="DG76" s="254">
        <f>SUMIF('Off-Balance Sheet'!$J$8:$J$174,$C76,'Off-Balance Sheet'!EJ$8:EJ$174)</f>
        <v>0</v>
      </c>
      <c r="DH76" s="254">
        <f>SUMIF('Off-Balance Sheet'!$J$8:$J$174,$C76,'Off-Balance Sheet'!EK$8:EK$174)</f>
        <v>0</v>
      </c>
      <c r="DI76" s="254">
        <f>SUMIF('Off-Balance Sheet'!$J$8:$J$174,$C76,'Off-Balance Sheet'!EL$8:EL$174)</f>
        <v>0</v>
      </c>
      <c r="DJ76" s="254">
        <f>SUMIF('Off-Balance Sheet'!$J$8:$J$174,$C76,'Off-Balance Sheet'!EM$8:EM$174)</f>
        <v>0</v>
      </c>
      <c r="DK76" s="254">
        <f>SUMIF('Off-Balance Sheet'!$J$8:$J$174,$C76,'Off-Balance Sheet'!EN$8:EN$174)</f>
        <v>0</v>
      </c>
      <c r="DL76" s="254">
        <f ca="1">SUMIF('Off-Balance Sheet'!$J$8:$J$174,$C76,'Off-Balance Sheet'!EO$8:EO$174)</f>
        <v>170</v>
      </c>
      <c r="DM76" s="254">
        <f ca="1">SUMIF('Off-Balance Sheet'!$J$8:$J$174,$C76,'Off-Balance Sheet'!EP$8:EP$174)</f>
        <v>0</v>
      </c>
      <c r="DN76" s="254">
        <f>SUMIF('Off-Balance Sheet'!$J$8:$J$174,$C76,'Off-Balance Sheet'!EQ$8:EQ$174)</f>
        <v>0</v>
      </c>
    </row>
    <row r="77" spans="2:118" x14ac:dyDescent="0.2">
      <c r="B77">
        <v>4</v>
      </c>
      <c r="C77" s="72" t="s">
        <v>166</v>
      </c>
      <c r="D77" s="98">
        <f>SUMIF('Off-Balance Sheet'!$J$8:$J$174,$C77,'Off-Balance Sheet'!$U$8:$U$174)</f>
        <v>68.310940790000004</v>
      </c>
      <c r="F77" s="254">
        <f>SUMIF('Off-Balance Sheet'!$J$8:$J$174,$C77,'Off-Balance Sheet'!AI$8:AI$174)</f>
        <v>2.6641310000000002</v>
      </c>
      <c r="G77" s="254">
        <f>SUMIF('Off-Balance Sheet'!$J$8:$J$174,$C77,'Off-Balance Sheet'!AJ$8:AJ$174)</f>
        <v>2.7128939999999999</v>
      </c>
      <c r="H77" s="254">
        <f>SUMIF('Off-Balance Sheet'!$J$8:$J$174,$C77,'Off-Balance Sheet'!AK$8:AK$174)</f>
        <v>2.762553</v>
      </c>
      <c r="I77" s="254">
        <f>SUMIF('Off-Balance Sheet'!$J$8:$J$174,$C77,'Off-Balance Sheet'!AL$8:AL$174)</f>
        <v>2.7828600000000003</v>
      </c>
      <c r="J77" s="254">
        <f>SUMIF('Off-Balance Sheet'!$J$8:$J$174,$C77,'Off-Balance Sheet'!AM$8:AM$174)</f>
        <v>2.8650029999999997</v>
      </c>
      <c r="K77" s="254">
        <f>SUMIF('Off-Balance Sheet'!$J$8:$J$174,$C77,'Off-Balance Sheet'!AN$8:AN$174)</f>
        <v>2.9184079999999999</v>
      </c>
      <c r="L77" s="254">
        <f>SUMIF('Off-Balance Sheet'!$J$8:$J$174,$C77,'Off-Balance Sheet'!AO$8:AO$174)</f>
        <v>2.97281</v>
      </c>
      <c r="M77" s="254">
        <f>SUMIF('Off-Balance Sheet'!$J$8:$J$174,$C77,'Off-Balance Sheet'!AP$8:AP$174)</f>
        <v>2.9978560000000001</v>
      </c>
      <c r="N77" s="254">
        <f>SUMIF('Off-Balance Sheet'!$J$8:$J$174,$C77,'Off-Balance Sheet'!AQ$8:AQ$174)</f>
        <v>3.0841139999999996</v>
      </c>
      <c r="O77" s="254">
        <f>SUMIF('Off-Balance Sheet'!$J$8:$J$174,$C77,'Off-Balance Sheet'!AR$8:AR$174)</f>
        <v>3.1416119999999998</v>
      </c>
      <c r="P77" s="254">
        <f>SUMIF('Off-Balance Sheet'!$J$8:$J$174,$C77,'Off-Balance Sheet'!AS$8:AS$174)</f>
        <v>3.200183</v>
      </c>
      <c r="Q77" s="254">
        <f>SUMIF('Off-Balance Sheet'!$J$8:$J$174,$C77,'Off-Balance Sheet'!AT$8:AT$174)</f>
        <v>3.229476</v>
      </c>
      <c r="R77" s="254">
        <f>SUMIF('Off-Balance Sheet'!$J$8:$J$174,$C77,'Off-Balance Sheet'!AU$8:AU$174)</f>
        <v>3.3200610000000004</v>
      </c>
      <c r="S77" s="254">
        <f>SUMIF('Off-Balance Sheet'!$J$8:$J$174,$C77,'Off-Balance Sheet'!AV$8:AV$174)</f>
        <v>3.3819660000000002</v>
      </c>
      <c r="T77" s="254">
        <f>SUMIF('Off-Balance Sheet'!$J$8:$J$174,$C77,'Off-Balance Sheet'!AW$8:AW$174)</f>
        <v>3.4450270000000001</v>
      </c>
      <c r="U77" s="254">
        <f>SUMIF('Off-Balance Sheet'!$J$8:$J$174,$C77,'Off-Balance Sheet'!AX$8:AX$174)</f>
        <v>3.67232</v>
      </c>
      <c r="V77" s="254">
        <f>SUMIF('Off-Balance Sheet'!$J$8:$J$174,$C77,'Off-Balance Sheet'!AY$8:AY$174)</f>
        <v>3.5761369999999997</v>
      </c>
      <c r="W77" s="254">
        <f>SUMIF('Off-Balance Sheet'!$J$8:$J$174,$C77,'Off-Balance Sheet'!AZ$8:AZ$174)</f>
        <v>3.5552719000000002</v>
      </c>
      <c r="X77" s="254">
        <f>SUMIF('Off-Balance Sheet'!$J$8:$J$174,$C77,'Off-Balance Sheet'!BA$8:BA$174)</f>
        <v>3.708685</v>
      </c>
      <c r="Y77" s="254">
        <f>SUMIF('Off-Balance Sheet'!$J$8:$J$174,$C77,'Off-Balance Sheet'!BB$8:BB$174)</f>
        <v>3.7474780000000001</v>
      </c>
      <c r="Z77" s="254">
        <f>SUMIF('Off-Balance Sheet'!$J$8:$J$174,$C77,'Off-Balance Sheet'!BC$8:BC$174)</f>
        <v>3.8477399999999999</v>
      </c>
      <c r="AA77" s="254">
        <f>SUMIF('Off-Balance Sheet'!$J$8:$J$174,$C77,'Off-Balance Sheet'!BD$8:BD$174)</f>
        <v>2.604949</v>
      </c>
      <c r="AB77" s="254">
        <f>SUMIF('Off-Balance Sheet'!$J$8:$J$174,$C77,'Off-Balance Sheet'!BE$8:BE$174)</f>
        <v>0</v>
      </c>
      <c r="AC77" s="254">
        <f>SUMIF('Off-Balance Sheet'!$J$8:$J$174,$C77,'Off-Balance Sheet'!BF$8:BF$174)</f>
        <v>0</v>
      </c>
      <c r="AD77" s="254">
        <f>SUMIF('Off-Balance Sheet'!$J$8:$J$174,$C77,'Off-Balance Sheet'!BG$8:BG$174)</f>
        <v>0</v>
      </c>
      <c r="AE77" s="254">
        <f>SUMIF('Off-Balance Sheet'!$J$8:$J$174,$C77,'Off-Balance Sheet'!BH$8:BH$174)</f>
        <v>0</v>
      </c>
      <c r="AF77" s="254">
        <f>SUMIF('Off-Balance Sheet'!$J$8:$J$174,$C77,'Off-Balance Sheet'!BI$8:BI$174)</f>
        <v>0</v>
      </c>
      <c r="AG77" s="254">
        <f>SUMIF('Off-Balance Sheet'!$J$8:$J$174,$C77,'Off-Balance Sheet'!BJ$8:BJ$174)</f>
        <v>0</v>
      </c>
      <c r="AH77" s="254">
        <f>SUMIF('Off-Balance Sheet'!$J$8:$J$174,$C77,'Off-Balance Sheet'!BK$8:BK$174)</f>
        <v>0</v>
      </c>
      <c r="AI77" s="254">
        <f>SUMIF('Off-Balance Sheet'!$J$8:$J$174,$C77,'Off-Balance Sheet'!BL$8:BL$174)</f>
        <v>0</v>
      </c>
      <c r="AJ77" s="254">
        <f>SUMIF('Off-Balance Sheet'!$J$8:$J$174,$C77,'Off-Balance Sheet'!BM$8:BM$174)</f>
        <v>0</v>
      </c>
      <c r="AK77" s="254">
        <f>SUMIF('Off-Balance Sheet'!$J$8:$J$174,$C77,'Off-Balance Sheet'!BN$8:BN$174)</f>
        <v>0</v>
      </c>
      <c r="AL77" s="254">
        <f>SUMIF('Off-Balance Sheet'!$J$8:$J$174,$C77,'Off-Balance Sheet'!BO$8:BO$174)</f>
        <v>0</v>
      </c>
      <c r="AM77" s="254">
        <f>SUMIF('Off-Balance Sheet'!$J$8:$J$174,$C77,'Off-Balance Sheet'!BP$8:BP$174)</f>
        <v>0</v>
      </c>
      <c r="AN77" s="254">
        <f>SUMIF('Off-Balance Sheet'!$J$8:$J$174,$C77,'Off-Balance Sheet'!BQ$8:BQ$174)</f>
        <v>0</v>
      </c>
      <c r="AO77" s="254">
        <f>SUMIF('Off-Balance Sheet'!$J$8:$J$174,$C77,'Off-Balance Sheet'!BR$8:BR$174)</f>
        <v>0</v>
      </c>
      <c r="AP77" s="254">
        <f>SUMIF('Off-Balance Sheet'!$J$8:$J$174,$C77,'Off-Balance Sheet'!BS$8:BS$174)</f>
        <v>0</v>
      </c>
      <c r="AQ77" s="254">
        <f>SUMIF('Off-Balance Sheet'!$J$8:$J$174,$C77,'Off-Balance Sheet'!BT$8:BT$174)</f>
        <v>0</v>
      </c>
      <c r="AR77" s="254">
        <f>SUMIF('Off-Balance Sheet'!$J$8:$J$174,$C77,'Off-Balance Sheet'!BU$8:BU$174)</f>
        <v>0</v>
      </c>
      <c r="AS77" s="254">
        <f>SUMIF('Off-Balance Sheet'!$J$8:$J$174,$C77,'Off-Balance Sheet'!BV$8:BV$174)</f>
        <v>0</v>
      </c>
      <c r="AT77" s="254">
        <f>SUMIF('Off-Balance Sheet'!$J$8:$J$174,$C77,'Off-Balance Sheet'!BW$8:BW$174)</f>
        <v>0</v>
      </c>
      <c r="AU77" s="254">
        <f>SUMIF('Off-Balance Sheet'!$J$8:$J$174,$C77,'Off-Balance Sheet'!BX$8:BX$174)</f>
        <v>0</v>
      </c>
      <c r="AV77" s="254">
        <f>SUMIF('Off-Balance Sheet'!$J$8:$J$174,$C77,'Off-Balance Sheet'!BY$8:BY$174)</f>
        <v>0</v>
      </c>
      <c r="AW77" s="254">
        <f>SUMIF('Off-Balance Sheet'!$J$8:$J$174,$C77,'Off-Balance Sheet'!BZ$8:BZ$174)</f>
        <v>0</v>
      </c>
      <c r="AX77" s="254">
        <f>SUMIF('Off-Balance Sheet'!$J$8:$J$174,$C77,'Off-Balance Sheet'!CA$8:CA$174)</f>
        <v>0</v>
      </c>
      <c r="AY77" s="254">
        <f>SUMIF('Off-Balance Sheet'!$J$8:$J$174,$C77,'Off-Balance Sheet'!CB$8:CB$174)</f>
        <v>0</v>
      </c>
      <c r="AZ77" s="254">
        <f>SUMIF('Off-Balance Sheet'!$J$8:$J$174,$C77,'Off-Balance Sheet'!CC$8:CC$174)</f>
        <v>0</v>
      </c>
      <c r="BA77" s="254">
        <f>SUMIF('Off-Balance Sheet'!$J$8:$J$174,$C77,'Off-Balance Sheet'!CD$8:CD$174)</f>
        <v>0</v>
      </c>
      <c r="BB77" s="254">
        <f>SUMIF('Off-Balance Sheet'!$J$8:$J$174,$C77,'Off-Balance Sheet'!CE$8:CE$174)</f>
        <v>0</v>
      </c>
      <c r="BC77" s="254">
        <f>SUMIF('Off-Balance Sheet'!$J$8:$J$174,$C77,'Off-Balance Sheet'!CF$8:CF$174)</f>
        <v>0</v>
      </c>
      <c r="BD77" s="254">
        <f>SUMIF('Off-Balance Sheet'!$J$8:$J$174,$C77,'Off-Balance Sheet'!CG$8:CG$174)</f>
        <v>0</v>
      </c>
      <c r="BE77" s="254">
        <f>SUMIF('Off-Balance Sheet'!$J$8:$J$174,$C77,'Off-Balance Sheet'!CH$8:CH$174)</f>
        <v>0</v>
      </c>
      <c r="BF77" s="254">
        <f>SUMIF('Off-Balance Sheet'!$J$8:$J$174,$C77,'Off-Balance Sheet'!CI$8:CI$174)</f>
        <v>0</v>
      </c>
      <c r="BG77" s="254">
        <f>SUMIF('Off-Balance Sheet'!$J$8:$J$174,$C77,'Off-Balance Sheet'!CJ$8:CJ$174)</f>
        <v>0</v>
      </c>
      <c r="BH77" s="254">
        <f>SUMIF('Off-Balance Sheet'!$J$8:$J$174,$C77,'Off-Balance Sheet'!CK$8:CK$174)</f>
        <v>0</v>
      </c>
      <c r="BI77" s="254">
        <f>SUMIF('Off-Balance Sheet'!$J$8:$J$174,$C77,'Off-Balance Sheet'!CL$8:CL$174)</f>
        <v>0</v>
      </c>
      <c r="BJ77" s="254">
        <f>SUMIF('Off-Balance Sheet'!$J$8:$J$174,$C77,'Off-Balance Sheet'!CM$8:CM$174)</f>
        <v>0</v>
      </c>
      <c r="BK77" s="254">
        <f>SUMIF('Off-Balance Sheet'!$J$8:$J$174,$C77,'Off-Balance Sheet'!CN$8:CN$174)</f>
        <v>0</v>
      </c>
      <c r="BL77" s="254">
        <f>SUMIF('Off-Balance Sheet'!$J$8:$J$174,$C77,'Off-Balance Sheet'!CO$8:CO$174)</f>
        <v>0</v>
      </c>
      <c r="BM77" s="254">
        <f>SUMIF('Off-Balance Sheet'!$J$8:$J$174,$C77,'Off-Balance Sheet'!CP$8:CP$174)</f>
        <v>0</v>
      </c>
      <c r="BN77" s="254">
        <f>SUMIF('Off-Balance Sheet'!$J$8:$J$174,$C77,'Off-Balance Sheet'!CQ$8:CQ$174)</f>
        <v>0</v>
      </c>
      <c r="BO77" s="254">
        <f>SUMIF('Off-Balance Sheet'!$J$8:$J$174,$C77,'Off-Balance Sheet'!CR$8:CR$174)</f>
        <v>0</v>
      </c>
      <c r="BP77" s="254">
        <f>SUMIF('Off-Balance Sheet'!$J$8:$J$174,$C77,'Off-Balance Sheet'!CS$8:CS$174)</f>
        <v>0</v>
      </c>
      <c r="BQ77" s="254">
        <f>SUMIF('Off-Balance Sheet'!$J$8:$J$174,$C77,'Off-Balance Sheet'!CT$8:CT$174)</f>
        <v>0</v>
      </c>
      <c r="BR77" s="254">
        <f>SUMIF('Off-Balance Sheet'!$J$8:$J$174,$C77,'Off-Balance Sheet'!CU$8:CU$174)</f>
        <v>0</v>
      </c>
      <c r="BS77" s="254">
        <f>SUMIF('Off-Balance Sheet'!$J$8:$J$174,$C77,'Off-Balance Sheet'!CV$8:CV$174)</f>
        <v>0</v>
      </c>
      <c r="BT77" s="254">
        <f>SUMIF('Off-Balance Sheet'!$J$8:$J$174,$C77,'Off-Balance Sheet'!CW$8:CW$174)</f>
        <v>0</v>
      </c>
      <c r="BU77" s="254">
        <f>SUMIF('Off-Balance Sheet'!$J$8:$J$174,$C77,'Off-Balance Sheet'!CX$8:CX$174)</f>
        <v>0</v>
      </c>
      <c r="BV77" s="254">
        <f>SUMIF('Off-Balance Sheet'!$J$8:$J$174,$C77,'Off-Balance Sheet'!CY$8:CY$174)</f>
        <v>0</v>
      </c>
      <c r="BW77" s="254">
        <f>SUMIF('Off-Balance Sheet'!$J$8:$J$174,$C77,'Off-Balance Sheet'!CZ$8:CZ$174)</f>
        <v>0</v>
      </c>
      <c r="BX77" s="254">
        <f>SUMIF('Off-Balance Sheet'!$J$8:$J$174,$C77,'Off-Balance Sheet'!DA$8:DA$174)</f>
        <v>0</v>
      </c>
      <c r="BY77" s="254">
        <f>SUMIF('Off-Balance Sheet'!$J$8:$J$174,$C77,'Off-Balance Sheet'!DB$8:DB$174)</f>
        <v>0</v>
      </c>
      <c r="BZ77" s="254">
        <f>SUMIF('Off-Balance Sheet'!$J$8:$J$174,$C77,'Off-Balance Sheet'!DC$8:DC$174)</f>
        <v>0</v>
      </c>
      <c r="CA77" s="254">
        <f>SUMIF('Off-Balance Sheet'!$J$8:$J$174,$C77,'Off-Balance Sheet'!DD$8:DD$174)</f>
        <v>0</v>
      </c>
      <c r="CB77" s="254">
        <f>SUMIF('Off-Balance Sheet'!$J$8:$J$174,$C77,'Off-Balance Sheet'!DE$8:DE$174)</f>
        <v>0</v>
      </c>
      <c r="CC77" s="254">
        <f>SUMIF('Off-Balance Sheet'!$J$8:$J$174,$C77,'Off-Balance Sheet'!DF$8:DF$174)</f>
        <v>0</v>
      </c>
      <c r="CD77" s="254">
        <f>SUMIF('Off-Balance Sheet'!$J$8:$J$174,$C77,'Off-Balance Sheet'!DG$8:DG$174)</f>
        <v>0</v>
      </c>
      <c r="CE77" s="254">
        <f>SUMIF('Off-Balance Sheet'!$J$8:$J$174,$C77,'Off-Balance Sheet'!DH$8:DH$174)</f>
        <v>0</v>
      </c>
      <c r="CF77" s="254">
        <f>SUMIF('Off-Balance Sheet'!$J$8:$J$174,$C77,'Off-Balance Sheet'!DI$8:DI$174)</f>
        <v>0</v>
      </c>
      <c r="CG77" s="254">
        <f>SUMIF('Off-Balance Sheet'!$J$8:$J$174,$C77,'Off-Balance Sheet'!DJ$8:DJ$174)</f>
        <v>0</v>
      </c>
      <c r="CH77" s="254">
        <f>SUMIF('Off-Balance Sheet'!$J$8:$J$174,$C77,'Off-Balance Sheet'!DK$8:DK$174)</f>
        <v>0</v>
      </c>
      <c r="CI77" s="254">
        <f>SUMIF('Off-Balance Sheet'!$J$8:$J$174,$C77,'Off-Balance Sheet'!DL$8:DL$174)</f>
        <v>0</v>
      </c>
      <c r="CJ77" s="254">
        <f>SUMIF('Off-Balance Sheet'!$J$8:$J$174,$C77,'Off-Balance Sheet'!DM$8:DM$174)</f>
        <v>0</v>
      </c>
      <c r="CK77" s="254">
        <f>SUMIF('Off-Balance Sheet'!$J$8:$J$174,$C77,'Off-Balance Sheet'!DN$8:DN$174)</f>
        <v>0</v>
      </c>
      <c r="CL77" s="254">
        <f>SUMIF('Off-Balance Sheet'!$J$8:$J$174,$C77,'Off-Balance Sheet'!DO$8:DO$174)</f>
        <v>0</v>
      </c>
      <c r="CM77" s="254">
        <f>SUMIF('Off-Balance Sheet'!$J$8:$J$174,$C77,'Off-Balance Sheet'!DP$8:DP$174)</f>
        <v>0</v>
      </c>
      <c r="CN77" s="254">
        <f>SUMIF('Off-Balance Sheet'!$J$8:$J$174,$C77,'Off-Balance Sheet'!DQ$8:DQ$174)</f>
        <v>0</v>
      </c>
      <c r="CO77" s="254">
        <f>SUMIF('Off-Balance Sheet'!$J$8:$J$174,$C77,'Off-Balance Sheet'!DR$8:DR$174)</f>
        <v>0</v>
      </c>
      <c r="CP77" s="254">
        <f>SUMIF('Off-Balance Sheet'!$J$8:$J$174,$C77,'Off-Balance Sheet'!DS$8:DS$174)</f>
        <v>0</v>
      </c>
      <c r="CQ77" s="254">
        <f>SUMIF('Off-Balance Sheet'!$J$8:$J$174,$C77,'Off-Balance Sheet'!DT$8:DT$174)</f>
        <v>0</v>
      </c>
      <c r="CR77" s="254">
        <f>SUMIF('Off-Balance Sheet'!$J$8:$J$174,$C77,'Off-Balance Sheet'!DU$8:DU$174)</f>
        <v>0</v>
      </c>
      <c r="CS77" s="254">
        <f>SUMIF('Off-Balance Sheet'!$J$8:$J$174,$C77,'Off-Balance Sheet'!DV$8:DV$174)</f>
        <v>0</v>
      </c>
      <c r="CT77" s="254">
        <f>SUMIF('Off-Balance Sheet'!$J$8:$J$174,$C77,'Off-Balance Sheet'!DW$8:DW$174)</f>
        <v>0</v>
      </c>
      <c r="CU77" s="254">
        <f>SUMIF('Off-Balance Sheet'!$J$8:$J$174,$C77,'Off-Balance Sheet'!DX$8:DX$174)</f>
        <v>0</v>
      </c>
      <c r="CV77" s="254">
        <f>SUMIF('Off-Balance Sheet'!$J$8:$J$174,$C77,'Off-Balance Sheet'!DY$8:DY$174)</f>
        <v>0</v>
      </c>
      <c r="CW77" s="254">
        <f>SUMIF('Off-Balance Sheet'!$J$8:$J$174,$C77,'Off-Balance Sheet'!DZ$8:DZ$174)</f>
        <v>0</v>
      </c>
      <c r="CX77" s="254">
        <f>SUMIF('Off-Balance Sheet'!$J$8:$J$174,$C77,'Off-Balance Sheet'!EA$8:EA$174)</f>
        <v>0</v>
      </c>
      <c r="CY77" s="254">
        <f>SUMIF('Off-Balance Sheet'!$J$8:$J$174,$C77,'Off-Balance Sheet'!EB$8:EB$174)</f>
        <v>0</v>
      </c>
      <c r="CZ77" s="254">
        <f>SUMIF('Off-Balance Sheet'!$J$8:$J$174,$C77,'Off-Balance Sheet'!EC$8:EC$174)</f>
        <v>0</v>
      </c>
      <c r="DA77" s="254">
        <f>SUMIF('Off-Balance Sheet'!$J$8:$J$174,$C77,'Off-Balance Sheet'!ED$8:ED$174)</f>
        <v>0</v>
      </c>
      <c r="DB77" s="254">
        <f>SUMIF('Off-Balance Sheet'!$J$8:$J$174,$C77,'Off-Balance Sheet'!EE$8:EE$174)</f>
        <v>0</v>
      </c>
      <c r="DC77" s="254">
        <f>SUMIF('Off-Balance Sheet'!$J$8:$J$174,$C77,'Off-Balance Sheet'!EF$8:EF$174)</f>
        <v>0</v>
      </c>
      <c r="DD77" s="254">
        <f>SUMIF('Off-Balance Sheet'!$J$8:$J$174,$C77,'Off-Balance Sheet'!EG$8:EG$174)</f>
        <v>0</v>
      </c>
      <c r="DE77" s="254">
        <f>SUMIF('Off-Balance Sheet'!$J$8:$J$174,$C77,'Off-Balance Sheet'!EH$8:EH$174)</f>
        <v>0</v>
      </c>
      <c r="DF77" s="254">
        <f>SUMIF('Off-Balance Sheet'!$J$8:$J$174,$C77,'Off-Balance Sheet'!EI$8:EI$174)</f>
        <v>0</v>
      </c>
      <c r="DG77" s="254">
        <f>SUMIF('Off-Balance Sheet'!$J$8:$J$174,$C77,'Off-Balance Sheet'!EJ$8:EJ$174)</f>
        <v>0</v>
      </c>
      <c r="DH77" s="254">
        <f>SUMIF('Off-Balance Sheet'!$J$8:$J$174,$C77,'Off-Balance Sheet'!EK$8:EK$174)</f>
        <v>0</v>
      </c>
      <c r="DI77" s="254">
        <f>SUMIF('Off-Balance Sheet'!$J$8:$J$174,$C77,'Off-Balance Sheet'!EL$8:EL$174)</f>
        <v>0</v>
      </c>
      <c r="DJ77" s="254">
        <f>SUMIF('Off-Balance Sheet'!$J$8:$J$174,$C77,'Off-Balance Sheet'!EM$8:EM$174)</f>
        <v>0</v>
      </c>
      <c r="DK77" s="254">
        <f>SUMIF('Off-Balance Sheet'!$J$8:$J$174,$C77,'Off-Balance Sheet'!EN$8:EN$174)</f>
        <v>0</v>
      </c>
      <c r="DL77" s="254">
        <f>SUMIF('Off-Balance Sheet'!$J$8:$J$174,$C77,'Off-Balance Sheet'!EO$8:EO$174)</f>
        <v>70.191534900000008</v>
      </c>
      <c r="DM77" s="254">
        <f>SUMIF('Off-Balance Sheet'!$J$8:$J$174,$C77,'Off-Balance Sheet'!EP$8:EP$174)</f>
        <v>1.8805941100000041</v>
      </c>
      <c r="DN77" s="254">
        <f>SUMIF('Off-Balance Sheet'!$J$8:$J$174,$C77,'Off-Balance Sheet'!EQ$8:EQ$174)</f>
        <v>0</v>
      </c>
    </row>
    <row r="78" spans="2:118" x14ac:dyDescent="0.2">
      <c r="B78">
        <v>4</v>
      </c>
      <c r="C78" s="72" t="s">
        <v>169</v>
      </c>
      <c r="D78" s="98">
        <f>SUMIF('Off-Balance Sheet'!$J$8:$J$174,$C78,'Off-Balance Sheet'!$U$8:$U$174)</f>
        <v>49.008679639999997</v>
      </c>
      <c r="F78" s="254">
        <f>SUMIF('Off-Balance Sheet'!$J$8:$J$174,$C78,'Off-Balance Sheet'!AI$8:AI$174)</f>
        <v>0.70451699999999995</v>
      </c>
      <c r="G78" s="254">
        <f>SUMIF('Off-Balance Sheet'!$J$8:$J$174,$C78,'Off-Balance Sheet'!AJ$8:AJ$174)</f>
        <v>0.86020000000000008</v>
      </c>
      <c r="H78" s="254">
        <f>SUMIF('Off-Balance Sheet'!$J$8:$J$174,$C78,'Off-Balance Sheet'!AK$8:AK$174)</f>
        <v>1.172604</v>
      </c>
      <c r="I78" s="254">
        <f>SUMIF('Off-Balance Sheet'!$J$8:$J$174,$C78,'Off-Balance Sheet'!AL$8:AL$174)</f>
        <v>1.8416090000000001</v>
      </c>
      <c r="J78" s="254">
        <f>SUMIF('Off-Balance Sheet'!$J$8:$J$174,$C78,'Off-Balance Sheet'!AM$8:AM$174)</f>
        <v>1.409246</v>
      </c>
      <c r="K78" s="254">
        <f>SUMIF('Off-Balance Sheet'!$J$8:$J$174,$C78,'Off-Balance Sheet'!AN$8:AN$174)</f>
        <v>1.6007</v>
      </c>
      <c r="L78" s="254">
        <f>SUMIF('Off-Balance Sheet'!$J$8:$J$174,$C78,'Off-Balance Sheet'!AO$8:AO$174)</f>
        <v>2.6827160000000001</v>
      </c>
      <c r="M78" s="254">
        <f>SUMIF('Off-Balance Sheet'!$J$8:$J$174,$C78,'Off-Balance Sheet'!AP$8:AP$174)</f>
        <v>2.1873319999999996</v>
      </c>
      <c r="N78" s="254">
        <f>SUMIF('Off-Balance Sheet'!$J$8:$J$174,$C78,'Off-Balance Sheet'!AQ$8:AQ$174)</f>
        <v>2.2208550000000002</v>
      </c>
      <c r="O78" s="254">
        <f>SUMIF('Off-Balance Sheet'!$J$8:$J$174,$C78,'Off-Balance Sheet'!AR$8:AR$174)</f>
        <v>2.525156</v>
      </c>
      <c r="P78" s="254">
        <f>SUMIF('Off-Balance Sheet'!$J$8:$J$174,$C78,'Off-Balance Sheet'!AS$8:AS$174)</f>
        <v>4.1315179999999998</v>
      </c>
      <c r="Q78" s="254">
        <f>SUMIF('Off-Balance Sheet'!$J$8:$J$174,$C78,'Off-Balance Sheet'!AT$8:AT$174)</f>
        <v>3.3089979999999999</v>
      </c>
      <c r="R78" s="254">
        <f>SUMIF('Off-Balance Sheet'!$J$8:$J$174,$C78,'Off-Balance Sheet'!AU$8:AU$174)</f>
        <v>3.3597119999999996</v>
      </c>
      <c r="S78" s="254">
        <f>SUMIF('Off-Balance Sheet'!$J$8:$J$174,$C78,'Off-Balance Sheet'!AV$8:AV$174)</f>
        <v>3.4557959999999999</v>
      </c>
      <c r="T78" s="254">
        <f>SUMIF('Off-Balance Sheet'!$J$8:$J$174,$C78,'Off-Balance Sheet'!AW$8:AW$174)</f>
        <v>5.7515999999999998</v>
      </c>
      <c r="U78" s="254">
        <f>SUMIF('Off-Balance Sheet'!$J$8:$J$174,$C78,'Off-Balance Sheet'!AX$8:AX$174)</f>
        <v>3.9837469999999997</v>
      </c>
      <c r="V78" s="254">
        <f>SUMIF('Off-Balance Sheet'!$J$8:$J$174,$C78,'Off-Balance Sheet'!AY$8:AY$174)</f>
        <v>4.0448009999999996</v>
      </c>
      <c r="W78" s="254">
        <f>SUMIF('Off-Balance Sheet'!$J$8:$J$174,$C78,'Off-Balance Sheet'!AZ$8:AZ$174)</f>
        <v>3.3018830000000001</v>
      </c>
      <c r="X78" s="254">
        <f>SUMIF('Off-Balance Sheet'!$J$8:$J$174,$C78,'Off-Balance Sheet'!BA$8:BA$174)</f>
        <v>1.4405160000000001</v>
      </c>
      <c r="Y78" s="254">
        <f>SUMIF('Off-Balance Sheet'!$J$8:$J$174,$C78,'Off-Balance Sheet'!BB$8:BB$174)</f>
        <v>0</v>
      </c>
      <c r="Z78" s="254">
        <f>SUMIF('Off-Balance Sheet'!$J$8:$J$174,$C78,'Off-Balance Sheet'!BC$8:BC$174)</f>
        <v>0</v>
      </c>
      <c r="AA78" s="254">
        <f>SUMIF('Off-Balance Sheet'!$J$8:$J$174,$C78,'Off-Balance Sheet'!BD$8:BD$174)</f>
        <v>0</v>
      </c>
      <c r="AB78" s="254">
        <f>SUMIF('Off-Balance Sheet'!$J$8:$J$174,$C78,'Off-Balance Sheet'!BE$8:BE$174)</f>
        <v>0</v>
      </c>
      <c r="AC78" s="254">
        <f>SUMIF('Off-Balance Sheet'!$J$8:$J$174,$C78,'Off-Balance Sheet'!BF$8:BF$174)</f>
        <v>0</v>
      </c>
      <c r="AD78" s="254">
        <f>SUMIF('Off-Balance Sheet'!$J$8:$J$174,$C78,'Off-Balance Sheet'!BG$8:BG$174)</f>
        <v>0</v>
      </c>
      <c r="AE78" s="254">
        <f>SUMIF('Off-Balance Sheet'!$J$8:$J$174,$C78,'Off-Balance Sheet'!BH$8:BH$174)</f>
        <v>0</v>
      </c>
      <c r="AF78" s="254">
        <f>SUMIF('Off-Balance Sheet'!$J$8:$J$174,$C78,'Off-Balance Sheet'!BI$8:BI$174)</f>
        <v>0</v>
      </c>
      <c r="AG78" s="254">
        <f>SUMIF('Off-Balance Sheet'!$J$8:$J$174,$C78,'Off-Balance Sheet'!BJ$8:BJ$174)</f>
        <v>0</v>
      </c>
      <c r="AH78" s="254">
        <f>SUMIF('Off-Balance Sheet'!$J$8:$J$174,$C78,'Off-Balance Sheet'!BK$8:BK$174)</f>
        <v>0</v>
      </c>
      <c r="AI78" s="254">
        <f>SUMIF('Off-Balance Sheet'!$J$8:$J$174,$C78,'Off-Balance Sheet'!BL$8:BL$174)</f>
        <v>0</v>
      </c>
      <c r="AJ78" s="254">
        <f>SUMIF('Off-Balance Sheet'!$J$8:$J$174,$C78,'Off-Balance Sheet'!BM$8:BM$174)</f>
        <v>0</v>
      </c>
      <c r="AK78" s="254">
        <f>SUMIF('Off-Balance Sheet'!$J$8:$J$174,$C78,'Off-Balance Sheet'!BN$8:BN$174)</f>
        <v>0</v>
      </c>
      <c r="AL78" s="254">
        <f>SUMIF('Off-Balance Sheet'!$J$8:$J$174,$C78,'Off-Balance Sheet'!BO$8:BO$174)</f>
        <v>0</v>
      </c>
      <c r="AM78" s="254">
        <f>SUMIF('Off-Balance Sheet'!$J$8:$J$174,$C78,'Off-Balance Sheet'!BP$8:BP$174)</f>
        <v>0</v>
      </c>
      <c r="AN78" s="254">
        <f>SUMIF('Off-Balance Sheet'!$J$8:$J$174,$C78,'Off-Balance Sheet'!BQ$8:BQ$174)</f>
        <v>0</v>
      </c>
      <c r="AO78" s="254">
        <f>SUMIF('Off-Balance Sheet'!$J$8:$J$174,$C78,'Off-Balance Sheet'!BR$8:BR$174)</f>
        <v>0</v>
      </c>
      <c r="AP78" s="254">
        <f>SUMIF('Off-Balance Sheet'!$J$8:$J$174,$C78,'Off-Balance Sheet'!BS$8:BS$174)</f>
        <v>0</v>
      </c>
      <c r="AQ78" s="254">
        <f>SUMIF('Off-Balance Sheet'!$J$8:$J$174,$C78,'Off-Balance Sheet'!BT$8:BT$174)</f>
        <v>0</v>
      </c>
      <c r="AR78" s="254">
        <f>SUMIF('Off-Balance Sheet'!$J$8:$J$174,$C78,'Off-Balance Sheet'!BU$8:BU$174)</f>
        <v>0</v>
      </c>
      <c r="AS78" s="254">
        <f>SUMIF('Off-Balance Sheet'!$J$8:$J$174,$C78,'Off-Balance Sheet'!BV$8:BV$174)</f>
        <v>0</v>
      </c>
      <c r="AT78" s="254">
        <f>SUMIF('Off-Balance Sheet'!$J$8:$J$174,$C78,'Off-Balance Sheet'!BW$8:BW$174)</f>
        <v>0</v>
      </c>
      <c r="AU78" s="254">
        <f>SUMIF('Off-Balance Sheet'!$J$8:$J$174,$C78,'Off-Balance Sheet'!BX$8:BX$174)</f>
        <v>0</v>
      </c>
      <c r="AV78" s="254">
        <f>SUMIF('Off-Balance Sheet'!$J$8:$J$174,$C78,'Off-Balance Sheet'!BY$8:BY$174)</f>
        <v>0</v>
      </c>
      <c r="AW78" s="254">
        <f>SUMIF('Off-Balance Sheet'!$J$8:$J$174,$C78,'Off-Balance Sheet'!BZ$8:BZ$174)</f>
        <v>0</v>
      </c>
      <c r="AX78" s="254">
        <f>SUMIF('Off-Balance Sheet'!$J$8:$J$174,$C78,'Off-Balance Sheet'!CA$8:CA$174)</f>
        <v>0</v>
      </c>
      <c r="AY78" s="254">
        <f>SUMIF('Off-Balance Sheet'!$J$8:$J$174,$C78,'Off-Balance Sheet'!CB$8:CB$174)</f>
        <v>0</v>
      </c>
      <c r="AZ78" s="254">
        <f>SUMIF('Off-Balance Sheet'!$J$8:$J$174,$C78,'Off-Balance Sheet'!CC$8:CC$174)</f>
        <v>0</v>
      </c>
      <c r="BA78" s="254">
        <f>SUMIF('Off-Balance Sheet'!$J$8:$J$174,$C78,'Off-Balance Sheet'!CD$8:CD$174)</f>
        <v>0</v>
      </c>
      <c r="BB78" s="254">
        <f>SUMIF('Off-Balance Sheet'!$J$8:$J$174,$C78,'Off-Balance Sheet'!CE$8:CE$174)</f>
        <v>0</v>
      </c>
      <c r="BC78" s="254">
        <f>SUMIF('Off-Balance Sheet'!$J$8:$J$174,$C78,'Off-Balance Sheet'!CF$8:CF$174)</f>
        <v>0</v>
      </c>
      <c r="BD78" s="254">
        <f>SUMIF('Off-Balance Sheet'!$J$8:$J$174,$C78,'Off-Balance Sheet'!CG$8:CG$174)</f>
        <v>0</v>
      </c>
      <c r="BE78" s="254">
        <f>SUMIF('Off-Balance Sheet'!$J$8:$J$174,$C78,'Off-Balance Sheet'!CH$8:CH$174)</f>
        <v>0</v>
      </c>
      <c r="BF78" s="254">
        <f>SUMIF('Off-Balance Sheet'!$J$8:$J$174,$C78,'Off-Balance Sheet'!CI$8:CI$174)</f>
        <v>0</v>
      </c>
      <c r="BG78" s="254">
        <f>SUMIF('Off-Balance Sheet'!$J$8:$J$174,$C78,'Off-Balance Sheet'!CJ$8:CJ$174)</f>
        <v>0</v>
      </c>
      <c r="BH78" s="254">
        <f>SUMIF('Off-Balance Sheet'!$J$8:$J$174,$C78,'Off-Balance Sheet'!CK$8:CK$174)</f>
        <v>0</v>
      </c>
      <c r="BI78" s="254">
        <f>SUMIF('Off-Balance Sheet'!$J$8:$J$174,$C78,'Off-Balance Sheet'!CL$8:CL$174)</f>
        <v>0</v>
      </c>
      <c r="BJ78" s="254">
        <f>SUMIF('Off-Balance Sheet'!$J$8:$J$174,$C78,'Off-Balance Sheet'!CM$8:CM$174)</f>
        <v>0</v>
      </c>
      <c r="BK78" s="254">
        <f>SUMIF('Off-Balance Sheet'!$J$8:$J$174,$C78,'Off-Balance Sheet'!CN$8:CN$174)</f>
        <v>0</v>
      </c>
      <c r="BL78" s="254">
        <f>SUMIF('Off-Balance Sheet'!$J$8:$J$174,$C78,'Off-Balance Sheet'!CO$8:CO$174)</f>
        <v>0</v>
      </c>
      <c r="BM78" s="254">
        <f>SUMIF('Off-Balance Sheet'!$J$8:$J$174,$C78,'Off-Balance Sheet'!CP$8:CP$174)</f>
        <v>0</v>
      </c>
      <c r="BN78" s="254">
        <f>SUMIF('Off-Balance Sheet'!$J$8:$J$174,$C78,'Off-Balance Sheet'!CQ$8:CQ$174)</f>
        <v>0</v>
      </c>
      <c r="BO78" s="254">
        <f>SUMIF('Off-Balance Sheet'!$J$8:$J$174,$C78,'Off-Balance Sheet'!CR$8:CR$174)</f>
        <v>0</v>
      </c>
      <c r="BP78" s="254">
        <f>SUMIF('Off-Balance Sheet'!$J$8:$J$174,$C78,'Off-Balance Sheet'!CS$8:CS$174)</f>
        <v>0</v>
      </c>
      <c r="BQ78" s="254">
        <f>SUMIF('Off-Balance Sheet'!$J$8:$J$174,$C78,'Off-Balance Sheet'!CT$8:CT$174)</f>
        <v>0</v>
      </c>
      <c r="BR78" s="254">
        <f>SUMIF('Off-Balance Sheet'!$J$8:$J$174,$C78,'Off-Balance Sheet'!CU$8:CU$174)</f>
        <v>0</v>
      </c>
      <c r="BS78" s="254">
        <f>SUMIF('Off-Balance Sheet'!$J$8:$J$174,$C78,'Off-Balance Sheet'!CV$8:CV$174)</f>
        <v>0</v>
      </c>
      <c r="BT78" s="254">
        <f>SUMIF('Off-Balance Sheet'!$J$8:$J$174,$C78,'Off-Balance Sheet'!CW$8:CW$174)</f>
        <v>0</v>
      </c>
      <c r="BU78" s="254">
        <f>SUMIF('Off-Balance Sheet'!$J$8:$J$174,$C78,'Off-Balance Sheet'!CX$8:CX$174)</f>
        <v>0</v>
      </c>
      <c r="BV78" s="254">
        <f>SUMIF('Off-Balance Sheet'!$J$8:$J$174,$C78,'Off-Balance Sheet'!CY$8:CY$174)</f>
        <v>0</v>
      </c>
      <c r="BW78" s="254">
        <f>SUMIF('Off-Balance Sheet'!$J$8:$J$174,$C78,'Off-Balance Sheet'!CZ$8:CZ$174)</f>
        <v>0</v>
      </c>
      <c r="BX78" s="254">
        <f>SUMIF('Off-Balance Sheet'!$J$8:$J$174,$C78,'Off-Balance Sheet'!DA$8:DA$174)</f>
        <v>0</v>
      </c>
      <c r="BY78" s="254">
        <f>SUMIF('Off-Balance Sheet'!$J$8:$J$174,$C78,'Off-Balance Sheet'!DB$8:DB$174)</f>
        <v>0</v>
      </c>
      <c r="BZ78" s="254">
        <f>SUMIF('Off-Balance Sheet'!$J$8:$J$174,$C78,'Off-Balance Sheet'!DC$8:DC$174)</f>
        <v>0</v>
      </c>
      <c r="CA78" s="254">
        <f>SUMIF('Off-Balance Sheet'!$J$8:$J$174,$C78,'Off-Balance Sheet'!DD$8:DD$174)</f>
        <v>0</v>
      </c>
      <c r="CB78" s="254">
        <f>SUMIF('Off-Balance Sheet'!$J$8:$J$174,$C78,'Off-Balance Sheet'!DE$8:DE$174)</f>
        <v>0</v>
      </c>
      <c r="CC78" s="254">
        <f>SUMIF('Off-Balance Sheet'!$J$8:$J$174,$C78,'Off-Balance Sheet'!DF$8:DF$174)</f>
        <v>0</v>
      </c>
      <c r="CD78" s="254">
        <f>SUMIF('Off-Balance Sheet'!$J$8:$J$174,$C78,'Off-Balance Sheet'!DG$8:DG$174)</f>
        <v>0</v>
      </c>
      <c r="CE78" s="254">
        <f>SUMIF('Off-Balance Sheet'!$J$8:$J$174,$C78,'Off-Balance Sheet'!DH$8:DH$174)</f>
        <v>0</v>
      </c>
      <c r="CF78" s="254">
        <f>SUMIF('Off-Balance Sheet'!$J$8:$J$174,$C78,'Off-Balance Sheet'!DI$8:DI$174)</f>
        <v>0</v>
      </c>
      <c r="CG78" s="254">
        <f>SUMIF('Off-Balance Sheet'!$J$8:$J$174,$C78,'Off-Balance Sheet'!DJ$8:DJ$174)</f>
        <v>0</v>
      </c>
      <c r="CH78" s="254">
        <f>SUMIF('Off-Balance Sheet'!$J$8:$J$174,$C78,'Off-Balance Sheet'!DK$8:DK$174)</f>
        <v>0</v>
      </c>
      <c r="CI78" s="254">
        <f>SUMIF('Off-Balance Sheet'!$J$8:$J$174,$C78,'Off-Balance Sheet'!DL$8:DL$174)</f>
        <v>0</v>
      </c>
      <c r="CJ78" s="254">
        <f>SUMIF('Off-Balance Sheet'!$J$8:$J$174,$C78,'Off-Balance Sheet'!DM$8:DM$174)</f>
        <v>0</v>
      </c>
      <c r="CK78" s="254">
        <f>SUMIF('Off-Balance Sheet'!$J$8:$J$174,$C78,'Off-Balance Sheet'!DN$8:DN$174)</f>
        <v>0</v>
      </c>
      <c r="CL78" s="254">
        <f>SUMIF('Off-Balance Sheet'!$J$8:$J$174,$C78,'Off-Balance Sheet'!DO$8:DO$174)</f>
        <v>0</v>
      </c>
      <c r="CM78" s="254">
        <f>SUMIF('Off-Balance Sheet'!$J$8:$J$174,$C78,'Off-Balance Sheet'!DP$8:DP$174)</f>
        <v>0</v>
      </c>
      <c r="CN78" s="254">
        <f>SUMIF('Off-Balance Sheet'!$J$8:$J$174,$C78,'Off-Balance Sheet'!DQ$8:DQ$174)</f>
        <v>0</v>
      </c>
      <c r="CO78" s="254">
        <f>SUMIF('Off-Balance Sheet'!$J$8:$J$174,$C78,'Off-Balance Sheet'!DR$8:DR$174)</f>
        <v>0</v>
      </c>
      <c r="CP78" s="254">
        <f>SUMIF('Off-Balance Sheet'!$J$8:$J$174,$C78,'Off-Balance Sheet'!DS$8:DS$174)</f>
        <v>0</v>
      </c>
      <c r="CQ78" s="254">
        <f>SUMIF('Off-Balance Sheet'!$J$8:$J$174,$C78,'Off-Balance Sheet'!DT$8:DT$174)</f>
        <v>0</v>
      </c>
      <c r="CR78" s="254">
        <f>SUMIF('Off-Balance Sheet'!$J$8:$J$174,$C78,'Off-Balance Sheet'!DU$8:DU$174)</f>
        <v>0</v>
      </c>
      <c r="CS78" s="254">
        <f>SUMIF('Off-Balance Sheet'!$J$8:$J$174,$C78,'Off-Balance Sheet'!DV$8:DV$174)</f>
        <v>0</v>
      </c>
      <c r="CT78" s="254">
        <f>SUMIF('Off-Balance Sheet'!$J$8:$J$174,$C78,'Off-Balance Sheet'!DW$8:DW$174)</f>
        <v>0</v>
      </c>
      <c r="CU78" s="254">
        <f>SUMIF('Off-Balance Sheet'!$J$8:$J$174,$C78,'Off-Balance Sheet'!DX$8:DX$174)</f>
        <v>0</v>
      </c>
      <c r="CV78" s="254">
        <f>SUMIF('Off-Balance Sheet'!$J$8:$J$174,$C78,'Off-Balance Sheet'!DY$8:DY$174)</f>
        <v>0</v>
      </c>
      <c r="CW78" s="254">
        <f>SUMIF('Off-Balance Sheet'!$J$8:$J$174,$C78,'Off-Balance Sheet'!DZ$8:DZ$174)</f>
        <v>0</v>
      </c>
      <c r="CX78" s="254">
        <f>SUMIF('Off-Balance Sheet'!$J$8:$J$174,$C78,'Off-Balance Sheet'!EA$8:EA$174)</f>
        <v>0</v>
      </c>
      <c r="CY78" s="254">
        <f>SUMIF('Off-Balance Sheet'!$J$8:$J$174,$C78,'Off-Balance Sheet'!EB$8:EB$174)</f>
        <v>0</v>
      </c>
      <c r="CZ78" s="254">
        <f>SUMIF('Off-Balance Sheet'!$J$8:$J$174,$C78,'Off-Balance Sheet'!EC$8:EC$174)</f>
        <v>0</v>
      </c>
      <c r="DA78" s="254">
        <f>SUMIF('Off-Balance Sheet'!$J$8:$J$174,$C78,'Off-Balance Sheet'!ED$8:ED$174)</f>
        <v>0</v>
      </c>
      <c r="DB78" s="254">
        <f>SUMIF('Off-Balance Sheet'!$J$8:$J$174,$C78,'Off-Balance Sheet'!EE$8:EE$174)</f>
        <v>0</v>
      </c>
      <c r="DC78" s="254">
        <f>SUMIF('Off-Balance Sheet'!$J$8:$J$174,$C78,'Off-Balance Sheet'!EF$8:EF$174)</f>
        <v>0</v>
      </c>
      <c r="DD78" s="254">
        <f>SUMIF('Off-Balance Sheet'!$J$8:$J$174,$C78,'Off-Balance Sheet'!EG$8:EG$174)</f>
        <v>0</v>
      </c>
      <c r="DE78" s="254">
        <f>SUMIF('Off-Balance Sheet'!$J$8:$J$174,$C78,'Off-Balance Sheet'!EH$8:EH$174)</f>
        <v>0</v>
      </c>
      <c r="DF78" s="254">
        <f>SUMIF('Off-Balance Sheet'!$J$8:$J$174,$C78,'Off-Balance Sheet'!EI$8:EI$174)</f>
        <v>0</v>
      </c>
      <c r="DG78" s="254">
        <f>SUMIF('Off-Balance Sheet'!$J$8:$J$174,$C78,'Off-Balance Sheet'!EJ$8:EJ$174)</f>
        <v>0</v>
      </c>
      <c r="DH78" s="254">
        <f>SUMIF('Off-Balance Sheet'!$J$8:$J$174,$C78,'Off-Balance Sheet'!EK$8:EK$174)</f>
        <v>0</v>
      </c>
      <c r="DI78" s="254">
        <f>SUMIF('Off-Balance Sheet'!$J$8:$J$174,$C78,'Off-Balance Sheet'!EL$8:EL$174)</f>
        <v>0</v>
      </c>
      <c r="DJ78" s="254">
        <f>SUMIF('Off-Balance Sheet'!$J$8:$J$174,$C78,'Off-Balance Sheet'!EM$8:EM$174)</f>
        <v>0</v>
      </c>
      <c r="DK78" s="254">
        <f>SUMIF('Off-Balance Sheet'!$J$8:$J$174,$C78,'Off-Balance Sheet'!EN$8:EN$174)</f>
        <v>0</v>
      </c>
      <c r="DL78" s="254">
        <f>SUMIF('Off-Balance Sheet'!$J$8:$J$174,$C78,'Off-Balance Sheet'!EO$8:EO$174)</f>
        <v>49.983506000000006</v>
      </c>
      <c r="DM78" s="254">
        <f>SUMIF('Off-Balance Sheet'!$J$8:$J$174,$C78,'Off-Balance Sheet'!EP$8:EP$174)</f>
        <v>0.97482636000000866</v>
      </c>
      <c r="DN78" s="254">
        <f>SUMIF('Off-Balance Sheet'!$J$8:$J$174,$C78,'Off-Balance Sheet'!EQ$8:EQ$174)</f>
        <v>0</v>
      </c>
    </row>
    <row r="79" spans="2:118" x14ac:dyDescent="0.2">
      <c r="B79">
        <v>4</v>
      </c>
      <c r="C79" s="72" t="s">
        <v>172</v>
      </c>
      <c r="D79" s="98">
        <f>SUMIF('Off-Balance Sheet'!$J$8:$J$174,$C79,'Off-Balance Sheet'!$U$8:$U$174)</f>
        <v>123.267</v>
      </c>
      <c r="F79" s="254">
        <f ca="1">SUMIF('Off-Balance Sheet'!$J$8:$J$174,$C79,'Off-Balance Sheet'!AI$8:AI$174)</f>
        <v>0</v>
      </c>
      <c r="G79" s="254">
        <f>SUMIF('Off-Balance Sheet'!$J$8:$J$174,$C79,'Off-Balance Sheet'!AJ$8:AJ$174)</f>
        <v>8.9109999999999996</v>
      </c>
      <c r="H79" s="254">
        <f>SUMIF('Off-Balance Sheet'!$J$8:$J$174,$C79,'Off-Balance Sheet'!AK$8:AK$174)</f>
        <v>0</v>
      </c>
      <c r="I79" s="254">
        <f>SUMIF('Off-Balance Sheet'!$J$8:$J$174,$C79,'Off-Balance Sheet'!AL$8:AL$174)</f>
        <v>0</v>
      </c>
      <c r="J79" s="254">
        <f>SUMIF('Off-Balance Sheet'!$J$8:$J$174,$C79,'Off-Balance Sheet'!AM$8:AM$174)</f>
        <v>0</v>
      </c>
      <c r="K79" s="254">
        <f>SUMIF('Off-Balance Sheet'!$J$8:$J$174,$C79,'Off-Balance Sheet'!AN$8:AN$174)</f>
        <v>8.9109999999999996</v>
      </c>
      <c r="L79" s="254">
        <f>SUMIF('Off-Balance Sheet'!$J$8:$J$174,$C79,'Off-Balance Sheet'!AO$8:AO$174)</f>
        <v>0</v>
      </c>
      <c r="M79" s="254">
        <f>SUMIF('Off-Balance Sheet'!$J$8:$J$174,$C79,'Off-Balance Sheet'!AP$8:AP$174)</f>
        <v>0</v>
      </c>
      <c r="N79" s="254">
        <f>SUMIF('Off-Balance Sheet'!$J$8:$J$174,$C79,'Off-Balance Sheet'!AQ$8:AQ$174)</f>
        <v>0</v>
      </c>
      <c r="O79" s="254">
        <f>SUMIF('Off-Balance Sheet'!$J$8:$J$174,$C79,'Off-Balance Sheet'!AR$8:AR$174)</f>
        <v>8.9109999999999996</v>
      </c>
      <c r="P79" s="254">
        <f>SUMIF('Off-Balance Sheet'!$J$8:$J$174,$C79,'Off-Balance Sheet'!AS$8:AS$174)</f>
        <v>0</v>
      </c>
      <c r="Q79" s="254">
        <f>SUMIF('Off-Balance Sheet'!$J$8:$J$174,$C79,'Off-Balance Sheet'!AT$8:AT$174)</f>
        <v>0</v>
      </c>
      <c r="R79" s="254">
        <f>SUMIF('Off-Balance Sheet'!$J$8:$J$174,$C79,'Off-Balance Sheet'!AU$8:AU$174)</f>
        <v>0</v>
      </c>
      <c r="S79" s="254">
        <f>SUMIF('Off-Balance Sheet'!$J$8:$J$174,$C79,'Off-Balance Sheet'!AV$8:AV$174)</f>
        <v>8.9109999999999996</v>
      </c>
      <c r="T79" s="254">
        <f>SUMIF('Off-Balance Sheet'!$J$8:$J$174,$C79,'Off-Balance Sheet'!AW$8:AW$174)</f>
        <v>0</v>
      </c>
      <c r="U79" s="254">
        <f>SUMIF('Off-Balance Sheet'!$J$8:$J$174,$C79,'Off-Balance Sheet'!AX$8:AX$174)</f>
        <v>0</v>
      </c>
      <c r="V79" s="254">
        <f>SUMIF('Off-Balance Sheet'!$J$8:$J$174,$C79,'Off-Balance Sheet'!AY$8:AY$174)</f>
        <v>0</v>
      </c>
      <c r="W79" s="254">
        <f>SUMIF('Off-Balance Sheet'!$J$8:$J$174,$C79,'Off-Balance Sheet'!AZ$8:AZ$174)</f>
        <v>8.9109999999999996</v>
      </c>
      <c r="X79" s="254">
        <f>SUMIF('Off-Balance Sheet'!$J$8:$J$174,$C79,'Off-Balance Sheet'!BA$8:BA$174)</f>
        <v>0</v>
      </c>
      <c r="Y79" s="254">
        <f>SUMIF('Off-Balance Sheet'!$J$8:$J$174,$C79,'Off-Balance Sheet'!BB$8:BB$174)</f>
        <v>0</v>
      </c>
      <c r="Z79" s="254">
        <f>SUMIF('Off-Balance Sheet'!$J$8:$J$174,$C79,'Off-Balance Sheet'!BC$8:BC$174)</f>
        <v>0</v>
      </c>
      <c r="AA79" s="254">
        <f>SUMIF('Off-Balance Sheet'!$J$8:$J$174,$C79,'Off-Balance Sheet'!BD$8:BD$174)</f>
        <v>8.9109999999999996</v>
      </c>
      <c r="AB79" s="254">
        <f>SUMIF('Off-Balance Sheet'!$J$8:$J$174,$C79,'Off-Balance Sheet'!BE$8:BE$174)</f>
        <v>0</v>
      </c>
      <c r="AC79" s="254">
        <f>SUMIF('Off-Balance Sheet'!$J$8:$J$174,$C79,'Off-Balance Sheet'!BF$8:BF$174)</f>
        <v>0</v>
      </c>
      <c r="AD79" s="254">
        <f>SUMIF('Off-Balance Sheet'!$J$8:$J$174,$C79,'Off-Balance Sheet'!BG$8:BG$174)</f>
        <v>0</v>
      </c>
      <c r="AE79" s="254">
        <f>SUMIF('Off-Balance Sheet'!$J$8:$J$174,$C79,'Off-Balance Sheet'!BH$8:BH$174)</f>
        <v>8.9109999999999996</v>
      </c>
      <c r="AF79" s="254">
        <f>SUMIF('Off-Balance Sheet'!$J$8:$J$174,$C79,'Off-Balance Sheet'!BI$8:BI$174)</f>
        <v>0</v>
      </c>
      <c r="AG79" s="254">
        <f>SUMIF('Off-Balance Sheet'!$J$8:$J$174,$C79,'Off-Balance Sheet'!BJ$8:BJ$174)</f>
        <v>0</v>
      </c>
      <c r="AH79" s="254">
        <f>SUMIF('Off-Balance Sheet'!$J$8:$J$174,$C79,'Off-Balance Sheet'!BK$8:BK$174)</f>
        <v>0</v>
      </c>
      <c r="AI79" s="254">
        <f>SUMIF('Off-Balance Sheet'!$J$8:$J$174,$C79,'Off-Balance Sheet'!BL$8:BL$174)</f>
        <v>8.9109999999999996</v>
      </c>
      <c r="AJ79" s="254">
        <f>SUMIF('Off-Balance Sheet'!$J$8:$J$174,$C79,'Off-Balance Sheet'!BM$8:BM$174)</f>
        <v>0</v>
      </c>
      <c r="AK79" s="254">
        <f>SUMIF('Off-Balance Sheet'!$J$8:$J$174,$C79,'Off-Balance Sheet'!BN$8:BN$174)</f>
        <v>0</v>
      </c>
      <c r="AL79" s="254">
        <f>SUMIF('Off-Balance Sheet'!$J$8:$J$174,$C79,'Off-Balance Sheet'!BO$8:BO$174)</f>
        <v>0</v>
      </c>
      <c r="AM79" s="254">
        <f>SUMIF('Off-Balance Sheet'!$J$8:$J$174,$C79,'Off-Balance Sheet'!BP$8:BP$174)</f>
        <v>8.9109999999999996</v>
      </c>
      <c r="AN79" s="254">
        <f>SUMIF('Off-Balance Sheet'!$J$8:$J$174,$C79,'Off-Balance Sheet'!BQ$8:BQ$174)</f>
        <v>0</v>
      </c>
      <c r="AO79" s="254">
        <f>SUMIF('Off-Balance Sheet'!$J$8:$J$174,$C79,'Off-Balance Sheet'!BR$8:BR$174)</f>
        <v>0</v>
      </c>
      <c r="AP79" s="254">
        <f>SUMIF('Off-Balance Sheet'!$J$8:$J$174,$C79,'Off-Balance Sheet'!BS$8:BS$174)</f>
        <v>0</v>
      </c>
      <c r="AQ79" s="254">
        <f>SUMIF('Off-Balance Sheet'!$J$8:$J$174,$C79,'Off-Balance Sheet'!BT$8:BT$174)</f>
        <v>8.9109999999999996</v>
      </c>
      <c r="AR79" s="254">
        <f>SUMIF('Off-Balance Sheet'!$J$8:$J$174,$C79,'Off-Balance Sheet'!BU$8:BU$174)</f>
        <v>0</v>
      </c>
      <c r="AS79" s="254">
        <f>SUMIF('Off-Balance Sheet'!$J$8:$J$174,$C79,'Off-Balance Sheet'!BV$8:BV$174)</f>
        <v>0</v>
      </c>
      <c r="AT79" s="254">
        <f>SUMIF('Off-Balance Sheet'!$J$8:$J$174,$C79,'Off-Balance Sheet'!BW$8:BW$174)</f>
        <v>0</v>
      </c>
      <c r="AU79" s="254">
        <f>SUMIF('Off-Balance Sheet'!$J$8:$J$174,$C79,'Off-Balance Sheet'!BX$8:BX$174)</f>
        <v>8.9109999999999996</v>
      </c>
      <c r="AV79" s="254">
        <f>SUMIF('Off-Balance Sheet'!$J$8:$J$174,$C79,'Off-Balance Sheet'!BY$8:BY$174)</f>
        <v>0</v>
      </c>
      <c r="AW79" s="254">
        <f>SUMIF('Off-Balance Sheet'!$J$8:$J$174,$C79,'Off-Balance Sheet'!BZ$8:BZ$174)</f>
        <v>0</v>
      </c>
      <c r="AX79" s="254">
        <f>SUMIF('Off-Balance Sheet'!$J$8:$J$174,$C79,'Off-Balance Sheet'!CA$8:CA$174)</f>
        <v>0</v>
      </c>
      <c r="AY79" s="254">
        <f>SUMIF('Off-Balance Sheet'!$J$8:$J$174,$C79,'Off-Balance Sheet'!CB$8:CB$174)</f>
        <v>8.9109999999999996</v>
      </c>
      <c r="AZ79" s="254">
        <f>SUMIF('Off-Balance Sheet'!$J$8:$J$174,$C79,'Off-Balance Sheet'!CC$8:CC$174)</f>
        <v>0</v>
      </c>
      <c r="BA79" s="254">
        <f>SUMIF('Off-Balance Sheet'!$J$8:$J$174,$C79,'Off-Balance Sheet'!CD$8:CD$174)</f>
        <v>0</v>
      </c>
      <c r="BB79" s="254">
        <f>SUMIF('Off-Balance Sheet'!$J$8:$J$174,$C79,'Off-Balance Sheet'!CE$8:CE$174)</f>
        <v>0</v>
      </c>
      <c r="BC79" s="254">
        <f>SUMIF('Off-Balance Sheet'!$J$8:$J$174,$C79,'Off-Balance Sheet'!CF$8:CF$174)</f>
        <v>0</v>
      </c>
      <c r="BD79" s="254">
        <f>SUMIF('Off-Balance Sheet'!$J$8:$J$174,$C79,'Off-Balance Sheet'!CG$8:CG$174)</f>
        <v>0</v>
      </c>
      <c r="BE79" s="254">
        <f>SUMIF('Off-Balance Sheet'!$J$8:$J$174,$C79,'Off-Balance Sheet'!CH$8:CH$174)</f>
        <v>0</v>
      </c>
      <c r="BF79" s="254">
        <f>SUMIF('Off-Balance Sheet'!$J$8:$J$174,$C79,'Off-Balance Sheet'!CI$8:CI$174)</f>
        <v>0</v>
      </c>
      <c r="BG79" s="254">
        <f>SUMIF('Off-Balance Sheet'!$J$8:$J$174,$C79,'Off-Balance Sheet'!CJ$8:CJ$174)</f>
        <v>0</v>
      </c>
      <c r="BH79" s="254">
        <f>SUMIF('Off-Balance Sheet'!$J$8:$J$174,$C79,'Off-Balance Sheet'!CK$8:CK$174)</f>
        <v>0</v>
      </c>
      <c r="BI79" s="254">
        <f>SUMIF('Off-Balance Sheet'!$J$8:$J$174,$C79,'Off-Balance Sheet'!CL$8:CL$174)</f>
        <v>0</v>
      </c>
      <c r="BJ79" s="254">
        <f>SUMIF('Off-Balance Sheet'!$J$8:$J$174,$C79,'Off-Balance Sheet'!CM$8:CM$174)</f>
        <v>0</v>
      </c>
      <c r="BK79" s="254">
        <f>SUMIF('Off-Balance Sheet'!$J$8:$J$174,$C79,'Off-Balance Sheet'!CN$8:CN$174)</f>
        <v>0</v>
      </c>
      <c r="BL79" s="254">
        <f>SUMIF('Off-Balance Sheet'!$J$8:$J$174,$C79,'Off-Balance Sheet'!CO$8:CO$174)</f>
        <v>0</v>
      </c>
      <c r="BM79" s="254">
        <f>SUMIF('Off-Balance Sheet'!$J$8:$J$174,$C79,'Off-Balance Sheet'!CP$8:CP$174)</f>
        <v>0</v>
      </c>
      <c r="BN79" s="254">
        <f>SUMIF('Off-Balance Sheet'!$J$8:$J$174,$C79,'Off-Balance Sheet'!CQ$8:CQ$174)</f>
        <v>0</v>
      </c>
      <c r="BO79" s="254">
        <f>SUMIF('Off-Balance Sheet'!$J$8:$J$174,$C79,'Off-Balance Sheet'!CR$8:CR$174)</f>
        <v>0</v>
      </c>
      <c r="BP79" s="254">
        <f>SUMIF('Off-Balance Sheet'!$J$8:$J$174,$C79,'Off-Balance Sheet'!CS$8:CS$174)</f>
        <v>0</v>
      </c>
      <c r="BQ79" s="254">
        <f>SUMIF('Off-Balance Sheet'!$J$8:$J$174,$C79,'Off-Balance Sheet'!CT$8:CT$174)</f>
        <v>0</v>
      </c>
      <c r="BR79" s="254">
        <f>SUMIF('Off-Balance Sheet'!$J$8:$J$174,$C79,'Off-Balance Sheet'!CU$8:CU$174)</f>
        <v>0</v>
      </c>
      <c r="BS79" s="254">
        <f>SUMIF('Off-Balance Sheet'!$J$8:$J$174,$C79,'Off-Balance Sheet'!CV$8:CV$174)</f>
        <v>0</v>
      </c>
      <c r="BT79" s="254">
        <f>SUMIF('Off-Balance Sheet'!$J$8:$J$174,$C79,'Off-Balance Sheet'!CW$8:CW$174)</f>
        <v>0</v>
      </c>
      <c r="BU79" s="254">
        <f>SUMIF('Off-Balance Sheet'!$J$8:$J$174,$C79,'Off-Balance Sheet'!CX$8:CX$174)</f>
        <v>0</v>
      </c>
      <c r="BV79" s="254">
        <f>SUMIF('Off-Balance Sheet'!$J$8:$J$174,$C79,'Off-Balance Sheet'!CY$8:CY$174)</f>
        <v>0</v>
      </c>
      <c r="BW79" s="254">
        <f>SUMIF('Off-Balance Sheet'!$J$8:$J$174,$C79,'Off-Balance Sheet'!CZ$8:CZ$174)</f>
        <v>0</v>
      </c>
      <c r="BX79" s="254">
        <f>SUMIF('Off-Balance Sheet'!$J$8:$J$174,$C79,'Off-Balance Sheet'!DA$8:DA$174)</f>
        <v>0</v>
      </c>
      <c r="BY79" s="254">
        <f>SUMIF('Off-Balance Sheet'!$J$8:$J$174,$C79,'Off-Balance Sheet'!DB$8:DB$174)</f>
        <v>0</v>
      </c>
      <c r="BZ79" s="254">
        <f>SUMIF('Off-Balance Sheet'!$J$8:$J$174,$C79,'Off-Balance Sheet'!DC$8:DC$174)</f>
        <v>0</v>
      </c>
      <c r="CA79" s="254">
        <f>SUMIF('Off-Balance Sheet'!$J$8:$J$174,$C79,'Off-Balance Sheet'!DD$8:DD$174)</f>
        <v>0</v>
      </c>
      <c r="CB79" s="254">
        <f>SUMIF('Off-Balance Sheet'!$J$8:$J$174,$C79,'Off-Balance Sheet'!DE$8:DE$174)</f>
        <v>0</v>
      </c>
      <c r="CC79" s="254">
        <f>SUMIF('Off-Balance Sheet'!$J$8:$J$174,$C79,'Off-Balance Sheet'!DF$8:DF$174)</f>
        <v>0</v>
      </c>
      <c r="CD79" s="254">
        <f>SUMIF('Off-Balance Sheet'!$J$8:$J$174,$C79,'Off-Balance Sheet'!DG$8:DG$174)</f>
        <v>0</v>
      </c>
      <c r="CE79" s="254">
        <f>SUMIF('Off-Balance Sheet'!$J$8:$J$174,$C79,'Off-Balance Sheet'!DH$8:DH$174)</f>
        <v>0</v>
      </c>
      <c r="CF79" s="254">
        <f>SUMIF('Off-Balance Sheet'!$J$8:$J$174,$C79,'Off-Balance Sheet'!DI$8:DI$174)</f>
        <v>0</v>
      </c>
      <c r="CG79" s="254">
        <f>SUMIF('Off-Balance Sheet'!$J$8:$J$174,$C79,'Off-Balance Sheet'!DJ$8:DJ$174)</f>
        <v>0</v>
      </c>
      <c r="CH79" s="254">
        <f>SUMIF('Off-Balance Sheet'!$J$8:$J$174,$C79,'Off-Balance Sheet'!DK$8:DK$174)</f>
        <v>0</v>
      </c>
      <c r="CI79" s="254">
        <f>SUMIF('Off-Balance Sheet'!$J$8:$J$174,$C79,'Off-Balance Sheet'!DL$8:DL$174)</f>
        <v>0</v>
      </c>
      <c r="CJ79" s="254">
        <f>SUMIF('Off-Balance Sheet'!$J$8:$J$174,$C79,'Off-Balance Sheet'!DM$8:DM$174)</f>
        <v>0</v>
      </c>
      <c r="CK79" s="254">
        <f>SUMIF('Off-Balance Sheet'!$J$8:$J$174,$C79,'Off-Balance Sheet'!DN$8:DN$174)</f>
        <v>0</v>
      </c>
      <c r="CL79" s="254">
        <f>SUMIF('Off-Balance Sheet'!$J$8:$J$174,$C79,'Off-Balance Sheet'!DO$8:DO$174)</f>
        <v>0</v>
      </c>
      <c r="CM79" s="254">
        <f>SUMIF('Off-Balance Sheet'!$J$8:$J$174,$C79,'Off-Balance Sheet'!DP$8:DP$174)</f>
        <v>0</v>
      </c>
      <c r="CN79" s="254">
        <f>SUMIF('Off-Balance Sheet'!$J$8:$J$174,$C79,'Off-Balance Sheet'!DQ$8:DQ$174)</f>
        <v>0</v>
      </c>
      <c r="CO79" s="254">
        <f>SUMIF('Off-Balance Sheet'!$J$8:$J$174,$C79,'Off-Balance Sheet'!DR$8:DR$174)</f>
        <v>0</v>
      </c>
      <c r="CP79" s="254">
        <f>SUMIF('Off-Balance Sheet'!$J$8:$J$174,$C79,'Off-Balance Sheet'!DS$8:DS$174)</f>
        <v>0</v>
      </c>
      <c r="CQ79" s="254">
        <f>SUMIF('Off-Balance Sheet'!$J$8:$J$174,$C79,'Off-Balance Sheet'!DT$8:DT$174)</f>
        <v>0</v>
      </c>
      <c r="CR79" s="254">
        <f>SUMIF('Off-Balance Sheet'!$J$8:$J$174,$C79,'Off-Balance Sheet'!DU$8:DU$174)</f>
        <v>0</v>
      </c>
      <c r="CS79" s="254">
        <f>SUMIF('Off-Balance Sheet'!$J$8:$J$174,$C79,'Off-Balance Sheet'!DV$8:DV$174)</f>
        <v>0</v>
      </c>
      <c r="CT79" s="254">
        <f>SUMIF('Off-Balance Sheet'!$J$8:$J$174,$C79,'Off-Balance Sheet'!DW$8:DW$174)</f>
        <v>0</v>
      </c>
      <c r="CU79" s="254">
        <f>SUMIF('Off-Balance Sheet'!$J$8:$J$174,$C79,'Off-Balance Sheet'!DX$8:DX$174)</f>
        <v>0</v>
      </c>
      <c r="CV79" s="254">
        <f>SUMIF('Off-Balance Sheet'!$J$8:$J$174,$C79,'Off-Balance Sheet'!DY$8:DY$174)</f>
        <v>0</v>
      </c>
      <c r="CW79" s="254">
        <f>SUMIF('Off-Balance Sheet'!$J$8:$J$174,$C79,'Off-Balance Sheet'!DZ$8:DZ$174)</f>
        <v>0</v>
      </c>
      <c r="CX79" s="254">
        <f>SUMIF('Off-Balance Sheet'!$J$8:$J$174,$C79,'Off-Balance Sheet'!EA$8:EA$174)</f>
        <v>0</v>
      </c>
      <c r="CY79" s="254">
        <f>SUMIF('Off-Balance Sheet'!$J$8:$J$174,$C79,'Off-Balance Sheet'!EB$8:EB$174)</f>
        <v>0</v>
      </c>
      <c r="CZ79" s="254">
        <f>SUMIF('Off-Balance Sheet'!$J$8:$J$174,$C79,'Off-Balance Sheet'!EC$8:EC$174)</f>
        <v>0</v>
      </c>
      <c r="DA79" s="254">
        <f>SUMIF('Off-Balance Sheet'!$J$8:$J$174,$C79,'Off-Balance Sheet'!ED$8:ED$174)</f>
        <v>0</v>
      </c>
      <c r="DB79" s="254">
        <f>SUMIF('Off-Balance Sheet'!$J$8:$J$174,$C79,'Off-Balance Sheet'!EE$8:EE$174)</f>
        <v>0</v>
      </c>
      <c r="DC79" s="254">
        <f>SUMIF('Off-Balance Sheet'!$J$8:$J$174,$C79,'Off-Balance Sheet'!EF$8:EF$174)</f>
        <v>0</v>
      </c>
      <c r="DD79" s="254">
        <f>SUMIF('Off-Balance Sheet'!$J$8:$J$174,$C79,'Off-Balance Sheet'!EG$8:EG$174)</f>
        <v>0</v>
      </c>
      <c r="DE79" s="254">
        <f>SUMIF('Off-Balance Sheet'!$J$8:$J$174,$C79,'Off-Balance Sheet'!EH$8:EH$174)</f>
        <v>0</v>
      </c>
      <c r="DF79" s="254">
        <f>SUMIF('Off-Balance Sheet'!$J$8:$J$174,$C79,'Off-Balance Sheet'!EI$8:EI$174)</f>
        <v>0</v>
      </c>
      <c r="DG79" s="254">
        <f>SUMIF('Off-Balance Sheet'!$J$8:$J$174,$C79,'Off-Balance Sheet'!EJ$8:EJ$174)</f>
        <v>0</v>
      </c>
      <c r="DH79" s="254">
        <f>SUMIF('Off-Balance Sheet'!$J$8:$J$174,$C79,'Off-Balance Sheet'!EK$8:EK$174)</f>
        <v>0</v>
      </c>
      <c r="DI79" s="254">
        <f>SUMIF('Off-Balance Sheet'!$J$8:$J$174,$C79,'Off-Balance Sheet'!EL$8:EL$174)</f>
        <v>0</v>
      </c>
      <c r="DJ79" s="254">
        <f>SUMIF('Off-Balance Sheet'!$J$8:$J$174,$C79,'Off-Balance Sheet'!EM$8:EM$174)</f>
        <v>0</v>
      </c>
      <c r="DK79" s="254">
        <f>SUMIF('Off-Balance Sheet'!$J$8:$J$174,$C79,'Off-Balance Sheet'!EN$8:EN$174)</f>
        <v>0</v>
      </c>
      <c r="DL79" s="98"/>
      <c r="DM79" s="98"/>
      <c r="DN79" s="98"/>
    </row>
    <row r="80" spans="2:118" ht="6.75" customHeight="1" x14ac:dyDescent="0.2"/>
    <row r="81" spans="1:118" x14ac:dyDescent="0.2">
      <c r="C81" s="220" t="s">
        <v>611</v>
      </c>
      <c r="D81" s="255">
        <f>SUM(D63:D80)</f>
        <v>4884.0582944300004</v>
      </c>
      <c r="F81" s="255">
        <f t="shared" ref="F81:AI81" ca="1" si="15">SUM(F63:F80)</f>
        <v>35.205027255416482</v>
      </c>
      <c r="G81" s="255">
        <f t="shared" si="15"/>
        <v>41.190313038204948</v>
      </c>
      <c r="H81" s="255">
        <f t="shared" si="15"/>
        <v>33.194625472628012</v>
      </c>
      <c r="I81" s="255">
        <f t="shared" si="15"/>
        <v>2779.7696872554166</v>
      </c>
      <c r="J81" s="255">
        <f t="shared" si="15"/>
        <v>34.202760255416486</v>
      </c>
      <c r="K81" s="255">
        <f t="shared" si="15"/>
        <v>956.22515025541634</v>
      </c>
      <c r="L81" s="255">
        <f t="shared" si="15"/>
        <v>32.941133255416482</v>
      </c>
      <c r="M81" s="255">
        <f t="shared" si="15"/>
        <v>31.997626255416478</v>
      </c>
      <c r="N81" s="255">
        <f t="shared" si="15"/>
        <v>32.066302255416481</v>
      </c>
      <c r="O81" s="255">
        <f t="shared" si="15"/>
        <v>294.59381125541648</v>
      </c>
      <c r="P81" s="255">
        <f t="shared" si="15"/>
        <v>33.707712994486982</v>
      </c>
      <c r="Q81" s="255">
        <f t="shared" si="15"/>
        <v>32.780124994486989</v>
      </c>
      <c r="R81" s="255">
        <f t="shared" si="15"/>
        <v>32.75133725541648</v>
      </c>
      <c r="S81" s="255">
        <f t="shared" si="15"/>
        <v>38.799854516345967</v>
      </c>
      <c r="T81" s="255">
        <f t="shared" si="15"/>
        <v>81.319474994486981</v>
      </c>
      <c r="U81" s="255">
        <f t="shared" si="15"/>
        <v>29.778914994486989</v>
      </c>
      <c r="V81" s="255">
        <f t="shared" si="15"/>
        <v>29.50332025541648</v>
      </c>
      <c r="W81" s="255">
        <f t="shared" si="15"/>
        <v>37.410071416345964</v>
      </c>
      <c r="X81" s="255">
        <f t="shared" si="15"/>
        <v>27.272048994486987</v>
      </c>
      <c r="Y81" s="255">
        <f t="shared" si="15"/>
        <v>3.7474780000000001</v>
      </c>
      <c r="Z81" s="255">
        <f t="shared" si="15"/>
        <v>3.8477399999999999</v>
      </c>
      <c r="AA81" s="255">
        <f t="shared" si="15"/>
        <v>11.515948999999999</v>
      </c>
      <c r="AB81" s="255">
        <f t="shared" si="15"/>
        <v>0</v>
      </c>
      <c r="AC81" s="255">
        <f t="shared" si="15"/>
        <v>0</v>
      </c>
      <c r="AD81" s="255">
        <f t="shared" si="15"/>
        <v>170</v>
      </c>
      <c r="AE81" s="255">
        <f t="shared" si="15"/>
        <v>8.9109999999999996</v>
      </c>
      <c r="AF81" s="255">
        <f t="shared" si="15"/>
        <v>148.34901500000001</v>
      </c>
      <c r="AG81" s="255">
        <f t="shared" si="15"/>
        <v>0</v>
      </c>
      <c r="AH81" s="255">
        <f t="shared" si="15"/>
        <v>0</v>
      </c>
      <c r="AI81" s="255">
        <f t="shared" si="15"/>
        <v>8.9109999999999996</v>
      </c>
    </row>
    <row r="82" spans="1:118" x14ac:dyDescent="0.2">
      <c r="C82" s="212" t="s">
        <v>612</v>
      </c>
      <c r="D82" s="255"/>
      <c r="F82" s="255"/>
      <c r="G82" s="255"/>
      <c r="H82" s="255"/>
      <c r="I82" s="255"/>
      <c r="J82" s="255"/>
      <c r="K82" s="255"/>
      <c r="L82" s="255"/>
      <c r="M82" s="255"/>
      <c r="N82" s="255"/>
      <c r="O82" s="255"/>
      <c r="P82" s="255"/>
      <c r="Q82" s="255"/>
      <c r="R82" s="255"/>
      <c r="S82" s="255"/>
      <c r="T82" s="255"/>
      <c r="U82" s="255"/>
      <c r="V82" s="255"/>
      <c r="W82" s="255"/>
      <c r="X82" s="255"/>
      <c r="Y82" s="255"/>
      <c r="Z82" s="255"/>
      <c r="AA82" s="255"/>
      <c r="AB82" s="255"/>
      <c r="AC82" s="255"/>
      <c r="AD82" s="255"/>
      <c r="AE82" s="255"/>
      <c r="AF82" s="255"/>
      <c r="AG82" s="255"/>
      <c r="AH82" s="255"/>
      <c r="AI82" s="255"/>
    </row>
    <row r="83" spans="1:118" x14ac:dyDescent="0.2">
      <c r="C83" s="212" t="s">
        <v>613</v>
      </c>
      <c r="D83" s="255"/>
      <c r="F83" s="255"/>
      <c r="G83" s="255"/>
      <c r="H83" s="255"/>
      <c r="I83" s="255"/>
      <c r="J83" s="255"/>
      <c r="K83" s="255"/>
      <c r="L83" s="255"/>
      <c r="M83" s="255"/>
      <c r="N83" s="255"/>
      <c r="O83" s="255"/>
      <c r="P83" s="255"/>
      <c r="Q83" s="255"/>
      <c r="R83" s="255"/>
      <c r="S83" s="255"/>
      <c r="T83" s="255"/>
      <c r="U83" s="255"/>
      <c r="V83" s="255"/>
      <c r="W83" s="255"/>
      <c r="X83" s="255"/>
      <c r="Y83" s="255"/>
      <c r="Z83" s="255"/>
      <c r="AA83" s="255"/>
      <c r="AB83" s="255"/>
      <c r="AC83" s="255"/>
      <c r="AD83" s="255"/>
      <c r="AE83" s="255"/>
      <c r="AF83" s="255"/>
      <c r="AG83" s="255"/>
      <c r="AH83" s="255"/>
      <c r="AI83" s="255"/>
    </row>
    <row r="84" spans="1:118" x14ac:dyDescent="0.2">
      <c r="C84" s="212" t="s">
        <v>614</v>
      </c>
      <c r="D84" s="255"/>
      <c r="F84" s="255"/>
      <c r="G84" s="255"/>
      <c r="H84" s="255"/>
      <c r="I84" s="255"/>
      <c r="J84" s="255"/>
      <c r="K84" s="255"/>
      <c r="L84" s="255"/>
      <c r="M84" s="255"/>
      <c r="N84" s="255"/>
      <c r="O84" s="255"/>
      <c r="P84" s="255"/>
      <c r="Q84" s="255"/>
      <c r="R84" s="255"/>
      <c r="S84" s="255"/>
      <c r="T84" s="255"/>
      <c r="U84" s="255"/>
      <c r="V84" s="255"/>
      <c r="W84" s="255"/>
      <c r="X84" s="255"/>
      <c r="Y84" s="255"/>
      <c r="Z84" s="255"/>
      <c r="AA84" s="255"/>
      <c r="AB84" s="255"/>
      <c r="AC84" s="255"/>
      <c r="AD84" s="255"/>
      <c r="AE84" s="255"/>
      <c r="AF84" s="255"/>
      <c r="AG84" s="255"/>
      <c r="AH84" s="255"/>
      <c r="AI84" s="255"/>
    </row>
    <row r="85" spans="1:118" x14ac:dyDescent="0.2">
      <c r="C85" s="212" t="s">
        <v>615</v>
      </c>
      <c r="D85" s="255"/>
      <c r="F85" s="255"/>
      <c r="G85" s="255"/>
      <c r="H85" s="255"/>
      <c r="I85" s="255"/>
      <c r="J85" s="255"/>
      <c r="K85" s="255"/>
      <c r="L85" s="255"/>
      <c r="M85" s="255"/>
      <c r="N85" s="255"/>
      <c r="O85" s="255"/>
      <c r="P85" s="255"/>
      <c r="Q85" s="255"/>
      <c r="R85" s="255"/>
      <c r="S85" s="255"/>
      <c r="T85" s="255"/>
      <c r="U85" s="255"/>
      <c r="V85" s="255"/>
      <c r="W85" s="255"/>
      <c r="X85" s="255"/>
      <c r="Y85" s="255"/>
      <c r="Z85" s="255"/>
      <c r="AA85" s="255"/>
      <c r="AB85" s="255"/>
      <c r="AC85" s="255"/>
      <c r="AD85" s="255"/>
      <c r="AE85" s="255"/>
      <c r="AF85" s="255"/>
      <c r="AG85" s="255"/>
      <c r="AH85" s="255"/>
      <c r="AI85" s="255"/>
    </row>
    <row r="86" spans="1:118" x14ac:dyDescent="0.2">
      <c r="C86" s="264"/>
      <c r="D86" s="255"/>
      <c r="F86" s="255"/>
      <c r="G86" s="255"/>
      <c r="H86" s="255"/>
      <c r="I86" s="255"/>
      <c r="J86" s="255"/>
      <c r="K86" s="255"/>
      <c r="L86" s="255"/>
      <c r="M86" s="255"/>
      <c r="N86" s="255"/>
      <c r="O86" s="255"/>
      <c r="P86" s="255"/>
      <c r="Q86" s="255"/>
      <c r="R86" s="255"/>
      <c r="S86" s="255"/>
      <c r="T86" s="255"/>
      <c r="U86" s="255"/>
      <c r="V86" s="255"/>
      <c r="W86" s="255"/>
      <c r="X86" s="255"/>
      <c r="Y86" s="255"/>
      <c r="Z86" s="255"/>
      <c r="AA86" s="255"/>
      <c r="AB86" s="255"/>
      <c r="AC86" s="255"/>
      <c r="AD86" s="255"/>
      <c r="AE86" s="255"/>
      <c r="AF86" s="255"/>
      <c r="AG86" s="255"/>
      <c r="AH86" s="255"/>
      <c r="AI86" s="255"/>
    </row>
    <row r="88" spans="1:118" s="242" customFormat="1" ht="40.5" customHeight="1" thickBot="1" x14ac:dyDescent="0.25">
      <c r="C88" s="243"/>
      <c r="D88" s="243" t="s">
        <v>479</v>
      </c>
      <c r="E88" s="243"/>
      <c r="F88" s="244" t="s">
        <v>480</v>
      </c>
      <c r="G88" s="244" t="s">
        <v>481</v>
      </c>
      <c r="H88" s="244" t="s">
        <v>482</v>
      </c>
      <c r="I88" s="244" t="s">
        <v>483</v>
      </c>
      <c r="J88" s="244" t="s">
        <v>484</v>
      </c>
      <c r="K88" s="244" t="s">
        <v>485</v>
      </c>
      <c r="L88" s="244" t="s">
        <v>486</v>
      </c>
      <c r="M88" s="244" t="s">
        <v>487</v>
      </c>
      <c r="N88" s="244" t="s">
        <v>488</v>
      </c>
      <c r="O88" s="244" t="s">
        <v>489</v>
      </c>
      <c r="P88" s="244" t="s">
        <v>490</v>
      </c>
      <c r="Q88" s="244" t="s">
        <v>491</v>
      </c>
      <c r="R88" s="244" t="s">
        <v>492</v>
      </c>
      <c r="S88" s="244" t="s">
        <v>493</v>
      </c>
      <c r="T88" s="244" t="s">
        <v>494</v>
      </c>
      <c r="U88" s="244" t="s">
        <v>495</v>
      </c>
      <c r="V88" s="244" t="s">
        <v>496</v>
      </c>
      <c r="W88" s="244" t="s">
        <v>497</v>
      </c>
      <c r="X88" s="244" t="s">
        <v>498</v>
      </c>
      <c r="Y88" s="244" t="s">
        <v>499</v>
      </c>
      <c r="Z88" s="244" t="s">
        <v>500</v>
      </c>
      <c r="AA88" s="244" t="s">
        <v>501</v>
      </c>
      <c r="AB88" s="244" t="s">
        <v>502</v>
      </c>
      <c r="AC88" s="244" t="s">
        <v>503</v>
      </c>
      <c r="AD88" s="244" t="s">
        <v>504</v>
      </c>
      <c r="AE88" s="244" t="s">
        <v>505</v>
      </c>
      <c r="AF88" s="244" t="s">
        <v>506</v>
      </c>
      <c r="AG88" s="244" t="s">
        <v>507</v>
      </c>
      <c r="AH88" s="244" t="s">
        <v>508</v>
      </c>
      <c r="AI88" s="244" t="s">
        <v>509</v>
      </c>
      <c r="AJ88" s="244" t="s">
        <v>510</v>
      </c>
      <c r="AK88" s="244" t="s">
        <v>511</v>
      </c>
      <c r="AL88" s="244" t="s">
        <v>512</v>
      </c>
      <c r="AM88" s="244" t="s">
        <v>513</v>
      </c>
      <c r="AN88" s="244" t="s">
        <v>514</v>
      </c>
      <c r="AO88" s="244" t="s">
        <v>515</v>
      </c>
      <c r="AP88" s="244" t="s">
        <v>516</v>
      </c>
      <c r="AQ88" s="244" t="s">
        <v>517</v>
      </c>
      <c r="AR88" s="244" t="s">
        <v>518</v>
      </c>
      <c r="AS88" s="244" t="s">
        <v>519</v>
      </c>
      <c r="AT88" s="244" t="s">
        <v>520</v>
      </c>
      <c r="AU88" s="244" t="s">
        <v>521</v>
      </c>
      <c r="AV88" s="244" t="s">
        <v>522</v>
      </c>
      <c r="AW88" s="244" t="s">
        <v>523</v>
      </c>
      <c r="AX88" s="244" t="s">
        <v>524</v>
      </c>
      <c r="AY88" s="244" t="s">
        <v>525</v>
      </c>
      <c r="AZ88" s="244" t="s">
        <v>526</v>
      </c>
      <c r="BA88" s="244" t="s">
        <v>527</v>
      </c>
      <c r="BB88" s="244" t="s">
        <v>528</v>
      </c>
      <c r="BC88" s="244" t="s">
        <v>529</v>
      </c>
      <c r="BD88" s="244" t="s">
        <v>530</v>
      </c>
      <c r="BE88" s="244" t="s">
        <v>531</v>
      </c>
      <c r="BF88" s="244" t="s">
        <v>532</v>
      </c>
      <c r="BG88" s="244" t="s">
        <v>533</v>
      </c>
      <c r="BH88" s="244" t="s">
        <v>534</v>
      </c>
      <c r="BI88" s="244" t="s">
        <v>535</v>
      </c>
      <c r="BJ88" s="244" t="s">
        <v>536</v>
      </c>
      <c r="BK88" s="244" t="s">
        <v>537</v>
      </c>
      <c r="BL88" s="244" t="s">
        <v>538</v>
      </c>
      <c r="BM88" s="244" t="s">
        <v>539</v>
      </c>
      <c r="BN88" s="244" t="s">
        <v>540</v>
      </c>
      <c r="BO88" s="244" t="s">
        <v>541</v>
      </c>
      <c r="BP88" s="244" t="s">
        <v>542</v>
      </c>
      <c r="BQ88" s="244" t="s">
        <v>543</v>
      </c>
      <c r="BR88" s="244" t="s">
        <v>544</v>
      </c>
      <c r="BS88" s="244" t="s">
        <v>545</v>
      </c>
      <c r="BT88" s="244" t="s">
        <v>546</v>
      </c>
      <c r="BU88" s="244" t="s">
        <v>547</v>
      </c>
      <c r="BV88" s="244" t="s">
        <v>548</v>
      </c>
      <c r="BW88" s="244" t="s">
        <v>549</v>
      </c>
      <c r="BX88" s="244" t="s">
        <v>550</v>
      </c>
      <c r="BY88" s="244" t="s">
        <v>551</v>
      </c>
      <c r="BZ88" s="244" t="s">
        <v>552</v>
      </c>
      <c r="CA88" s="244" t="s">
        <v>553</v>
      </c>
      <c r="CB88" s="244" t="s">
        <v>554</v>
      </c>
      <c r="CC88" s="244" t="s">
        <v>555</v>
      </c>
      <c r="CD88" s="244" t="s">
        <v>556</v>
      </c>
      <c r="CE88" s="244" t="s">
        <v>557</v>
      </c>
      <c r="CF88" s="244" t="s">
        <v>558</v>
      </c>
      <c r="CG88" s="244" t="s">
        <v>559</v>
      </c>
      <c r="CH88" s="244" t="s">
        <v>560</v>
      </c>
      <c r="CI88" s="244" t="s">
        <v>561</v>
      </c>
      <c r="CJ88" s="244" t="s">
        <v>562</v>
      </c>
      <c r="CK88" s="244" t="s">
        <v>563</v>
      </c>
      <c r="CL88" s="244" t="s">
        <v>564</v>
      </c>
      <c r="CM88" s="244" t="s">
        <v>565</v>
      </c>
      <c r="CN88" s="244" t="s">
        <v>566</v>
      </c>
      <c r="CO88" s="244" t="s">
        <v>567</v>
      </c>
      <c r="CP88" s="244" t="s">
        <v>568</v>
      </c>
      <c r="CQ88" s="244" t="s">
        <v>569</v>
      </c>
      <c r="CR88" s="244" t="s">
        <v>570</v>
      </c>
      <c r="CS88" s="244" t="s">
        <v>571</v>
      </c>
      <c r="CT88" s="244" t="s">
        <v>572</v>
      </c>
      <c r="CU88" s="244" t="s">
        <v>573</v>
      </c>
      <c r="CV88" s="244" t="s">
        <v>574</v>
      </c>
      <c r="CW88" s="244" t="s">
        <v>575</v>
      </c>
      <c r="CX88" s="244" t="s">
        <v>576</v>
      </c>
      <c r="CY88" s="244" t="s">
        <v>577</v>
      </c>
      <c r="CZ88" s="244" t="s">
        <v>578</v>
      </c>
      <c r="DA88" s="244" t="s">
        <v>579</v>
      </c>
      <c r="DB88" s="244" t="s">
        <v>580</v>
      </c>
      <c r="DC88" s="244" t="s">
        <v>581</v>
      </c>
      <c r="DD88" s="244" t="s">
        <v>582</v>
      </c>
      <c r="DE88" s="244" t="s">
        <v>583</v>
      </c>
      <c r="DF88" s="244" t="s">
        <v>584</v>
      </c>
      <c r="DG88" s="244" t="s">
        <v>585</v>
      </c>
      <c r="DH88" s="244" t="s">
        <v>586</v>
      </c>
      <c r="DI88" s="244" t="s">
        <v>587</v>
      </c>
      <c r="DJ88" s="244" t="s">
        <v>588</v>
      </c>
      <c r="DK88" s="244" t="s">
        <v>589</v>
      </c>
      <c r="DL88" s="244" t="s">
        <v>590</v>
      </c>
      <c r="DM88" s="244" t="s">
        <v>591</v>
      </c>
      <c r="DN88" s="244" t="s">
        <v>592</v>
      </c>
    </row>
    <row r="89" spans="1:118" x14ac:dyDescent="0.2">
      <c r="C89" s="212" t="s">
        <v>616</v>
      </c>
    </row>
    <row r="90" spans="1:118" x14ac:dyDescent="0.2">
      <c r="A90" s="69"/>
      <c r="C90" s="69" t="s">
        <v>53</v>
      </c>
      <c r="D90" s="98">
        <f>SUMIF('Off-Balance Sheet'!$J$8:$J$174,$C90,'Off-Balance Sheet'!$U$8:$U$174)</f>
        <v>0</v>
      </c>
      <c r="F90" s="254">
        <f ca="1">SUMIF('Off-Balance Sheet'!$J$8:$J$174,$C90,'Off-Balance Sheet'!AI$8:AI$174)</f>
        <v>0</v>
      </c>
      <c r="G90" s="254">
        <f>SUMIF('Off-Balance Sheet'!$J$8:$J$174,$C90,'Off-Balance Sheet'!AJ$8:AJ$174)</f>
        <v>0</v>
      </c>
      <c r="H90" s="254">
        <f>SUMIF('Off-Balance Sheet'!$J$8:$J$174,$C90,'Off-Balance Sheet'!AK$8:AK$174)</f>
        <v>0</v>
      </c>
      <c r="I90" s="254">
        <f>SUMIF('Off-Balance Sheet'!$J$8:$J$174,$C90,'Off-Balance Sheet'!AL$8:AL$174)</f>
        <v>0</v>
      </c>
      <c r="J90" s="254">
        <f>SUMIF('Off-Balance Sheet'!$J$8:$J$174,$C90,'Off-Balance Sheet'!AM$8:AM$174)</f>
        <v>0</v>
      </c>
      <c r="K90" s="254">
        <f>SUMIF('Off-Balance Sheet'!$J$8:$J$174,$C90,'Off-Balance Sheet'!AN$8:AN$174)</f>
        <v>0</v>
      </c>
      <c r="L90" s="254">
        <f>SUMIF('Off-Balance Sheet'!$J$8:$J$174,$C90,'Off-Balance Sheet'!AO$8:AO$174)</f>
        <v>0</v>
      </c>
      <c r="M90" s="254">
        <f>SUMIF('Off-Balance Sheet'!$J$8:$J$174,$C90,'Off-Balance Sheet'!AP$8:AP$174)</f>
        <v>0</v>
      </c>
      <c r="N90" s="254">
        <f>SUMIF('Off-Balance Sheet'!$J$8:$J$174,$C90,'Off-Balance Sheet'!AQ$8:AQ$174)</f>
        <v>0</v>
      </c>
      <c r="O90" s="254">
        <f>SUMIF('Off-Balance Sheet'!$J$8:$J$174,$C90,'Off-Balance Sheet'!AR$8:AR$174)</f>
        <v>0</v>
      </c>
      <c r="P90" s="254">
        <f>SUMIF('Off-Balance Sheet'!$J$8:$J$174,$C90,'Off-Balance Sheet'!AS$8:AS$174)</f>
        <v>0</v>
      </c>
      <c r="Q90" s="254">
        <f>SUMIF('Off-Balance Sheet'!$J$8:$J$174,$C90,'Off-Balance Sheet'!AT$8:AT$174)</f>
        <v>0</v>
      </c>
      <c r="R90" s="254">
        <f>SUMIF('Off-Balance Sheet'!$J$8:$J$174,$C90,'Off-Balance Sheet'!AU$8:AU$174)</f>
        <v>0</v>
      </c>
      <c r="S90" s="254">
        <f>SUMIF('Off-Balance Sheet'!$J$8:$J$174,$C90,'Off-Balance Sheet'!AV$8:AV$174)</f>
        <v>0</v>
      </c>
      <c r="T90" s="254">
        <f>SUMIF('Off-Balance Sheet'!$J$8:$J$174,$C90,'Off-Balance Sheet'!AW$8:AW$174)</f>
        <v>0</v>
      </c>
      <c r="U90" s="254">
        <f>SUMIF('Off-Balance Sheet'!$J$8:$J$174,$C90,'Off-Balance Sheet'!AX$8:AX$174)</f>
        <v>0</v>
      </c>
      <c r="V90" s="254">
        <f>SUMIF('Off-Balance Sheet'!$J$8:$J$174,$C90,'Off-Balance Sheet'!AY$8:AY$174)</f>
        <v>0</v>
      </c>
      <c r="W90" s="254">
        <f>SUMIF('Off-Balance Sheet'!$J$8:$J$174,$C90,'Off-Balance Sheet'!AZ$8:AZ$174)</f>
        <v>0</v>
      </c>
      <c r="X90" s="254">
        <f>SUMIF('Off-Balance Sheet'!$J$8:$J$174,$C90,'Off-Balance Sheet'!BA$8:BA$174)</f>
        <v>0</v>
      </c>
      <c r="Y90" s="254">
        <f>SUMIF('Off-Balance Sheet'!$J$8:$J$174,$C90,'Off-Balance Sheet'!BB$8:BB$174)</f>
        <v>0</v>
      </c>
      <c r="Z90" s="254">
        <f>SUMIF('Off-Balance Sheet'!$J$8:$J$174,$C90,'Off-Balance Sheet'!BC$8:BC$174)</f>
        <v>0</v>
      </c>
      <c r="AA90" s="254">
        <f>SUMIF('Off-Balance Sheet'!$J$8:$J$174,$C90,'Off-Balance Sheet'!BD$8:BD$174)</f>
        <v>0</v>
      </c>
      <c r="AB90" s="254">
        <f>SUMIF('Off-Balance Sheet'!$J$8:$J$174,$C90,'Off-Balance Sheet'!BE$8:BE$174)</f>
        <v>0</v>
      </c>
      <c r="AC90" s="254">
        <f>SUMIF('Off-Balance Sheet'!$J$8:$J$174,$C90,'Off-Balance Sheet'!BF$8:BF$174)</f>
        <v>0</v>
      </c>
      <c r="AD90" s="254">
        <f>SUMIF('Off-Balance Sheet'!$J$8:$J$174,$C90,'Off-Balance Sheet'!BG$8:BG$174)</f>
        <v>0</v>
      </c>
      <c r="AE90" s="254">
        <f>SUMIF('Off-Balance Sheet'!$J$8:$J$174,$C90,'Off-Balance Sheet'!BH$8:BH$174)</f>
        <v>0</v>
      </c>
      <c r="AF90" s="254">
        <f>SUMIF('Off-Balance Sheet'!$J$8:$J$174,$C90,'Off-Balance Sheet'!BI$8:BI$174)</f>
        <v>0</v>
      </c>
      <c r="AG90" s="254">
        <f>SUMIF('Off-Balance Sheet'!$J$8:$J$174,$C90,'Off-Balance Sheet'!BJ$8:BJ$174)</f>
        <v>0</v>
      </c>
      <c r="AH90" s="254">
        <f>SUMIF('Off-Balance Sheet'!$J$8:$J$174,$C90,'Off-Balance Sheet'!BK$8:BK$174)</f>
        <v>0</v>
      </c>
      <c r="AI90" s="254">
        <f>SUMIF('Off-Balance Sheet'!$J$8:$J$174,$C90,'Off-Balance Sheet'!BL$8:BL$174)</f>
        <v>0</v>
      </c>
      <c r="AJ90" s="254">
        <f>SUMIF('Off-Balance Sheet'!$J$8:$J$174,$C90,'Off-Balance Sheet'!BM$8:BM$174)</f>
        <v>0</v>
      </c>
      <c r="AK90" s="254">
        <f>SUMIF('Off-Balance Sheet'!$J$8:$J$174,$C90,'Off-Balance Sheet'!BN$8:BN$174)</f>
        <v>0</v>
      </c>
      <c r="AL90" s="254">
        <f>SUMIF('Off-Balance Sheet'!$J$8:$J$174,$C90,'Off-Balance Sheet'!BO$8:BO$174)</f>
        <v>0</v>
      </c>
      <c r="AM90" s="254">
        <f>SUMIF('Off-Balance Sheet'!$J$8:$J$174,$C90,'Off-Balance Sheet'!BP$8:BP$174)</f>
        <v>0</v>
      </c>
      <c r="AN90" s="254">
        <f>SUMIF('Off-Balance Sheet'!$J$8:$J$174,$C90,'Off-Balance Sheet'!BQ$8:BQ$174)</f>
        <v>0</v>
      </c>
      <c r="AO90" s="254">
        <f>SUMIF('Off-Balance Sheet'!$J$8:$J$174,$C90,'Off-Balance Sheet'!BR$8:BR$174)</f>
        <v>0</v>
      </c>
      <c r="AP90" s="254">
        <f>SUMIF('Off-Balance Sheet'!$J$8:$J$174,$C90,'Off-Balance Sheet'!BS$8:BS$174)</f>
        <v>0</v>
      </c>
      <c r="AQ90" s="254">
        <f>SUMIF('Off-Balance Sheet'!$J$8:$J$174,$C90,'Off-Balance Sheet'!BT$8:BT$174)</f>
        <v>0</v>
      </c>
      <c r="AR90" s="254">
        <f>SUMIF('Off-Balance Sheet'!$J$8:$J$174,$C90,'Off-Balance Sheet'!BU$8:BU$174)</f>
        <v>0</v>
      </c>
      <c r="AS90" s="254">
        <f>SUMIF('Off-Balance Sheet'!$J$8:$J$174,$C90,'Off-Balance Sheet'!BV$8:BV$174)</f>
        <v>0</v>
      </c>
      <c r="AT90" s="254">
        <f>SUMIF('Off-Balance Sheet'!$J$8:$J$174,$C90,'Off-Balance Sheet'!BW$8:BW$174)</f>
        <v>0</v>
      </c>
      <c r="AU90" s="254">
        <f>SUMIF('Off-Balance Sheet'!$J$8:$J$174,$C90,'Off-Balance Sheet'!BX$8:BX$174)</f>
        <v>0</v>
      </c>
      <c r="AV90" s="254">
        <f>SUMIF('Off-Balance Sheet'!$J$8:$J$174,$C90,'Off-Balance Sheet'!BY$8:BY$174)</f>
        <v>0</v>
      </c>
      <c r="AW90" s="254">
        <f>SUMIF('Off-Balance Sheet'!$J$8:$J$174,$C90,'Off-Balance Sheet'!BZ$8:BZ$174)</f>
        <v>0</v>
      </c>
      <c r="AX90" s="254">
        <f>SUMIF('Off-Balance Sheet'!$J$8:$J$174,$C90,'Off-Balance Sheet'!CA$8:CA$174)</f>
        <v>0</v>
      </c>
      <c r="AY90" s="254">
        <f>SUMIF('Off-Balance Sheet'!$J$8:$J$174,$C90,'Off-Balance Sheet'!CB$8:CB$174)</f>
        <v>0</v>
      </c>
      <c r="AZ90" s="254">
        <f>SUMIF('Off-Balance Sheet'!$J$8:$J$174,$C90,'Off-Balance Sheet'!CC$8:CC$174)</f>
        <v>0</v>
      </c>
      <c r="BA90" s="254">
        <f>SUMIF('Off-Balance Sheet'!$J$8:$J$174,$C90,'Off-Balance Sheet'!CD$8:CD$174)</f>
        <v>0</v>
      </c>
      <c r="BB90" s="254">
        <f>SUMIF('Off-Balance Sheet'!$J$8:$J$174,$C90,'Off-Balance Sheet'!CE$8:CE$174)</f>
        <v>0</v>
      </c>
      <c r="BC90" s="254"/>
      <c r="BD90" s="254"/>
      <c r="BE90" s="254"/>
      <c r="BF90" s="254"/>
      <c r="BG90" s="254"/>
      <c r="BH90" s="254"/>
      <c r="BI90" s="254"/>
      <c r="BJ90" s="254"/>
      <c r="BK90" s="254"/>
      <c r="BL90" s="254"/>
      <c r="BM90" s="254"/>
      <c r="BN90" s="254"/>
      <c r="BO90" s="254"/>
      <c r="BP90" s="254"/>
      <c r="BQ90" s="254"/>
      <c r="BR90" s="254"/>
      <c r="BS90" s="254"/>
      <c r="BT90" s="254"/>
      <c r="BU90" s="254"/>
      <c r="BV90" s="254"/>
      <c r="BW90" s="254"/>
      <c r="BX90" s="254"/>
      <c r="BY90" s="254"/>
      <c r="BZ90" s="254"/>
      <c r="CA90" s="254"/>
      <c r="CB90" s="254"/>
      <c r="CC90" s="254"/>
      <c r="CD90" s="254"/>
      <c r="CE90" s="254"/>
      <c r="CF90" s="254"/>
      <c r="CG90" s="254"/>
      <c r="CH90" s="254"/>
      <c r="CI90" s="254"/>
      <c r="CJ90" s="254"/>
      <c r="CK90" s="254"/>
      <c r="CL90" s="254"/>
      <c r="CM90" s="254"/>
      <c r="CN90" s="254"/>
      <c r="CO90" s="254"/>
      <c r="CP90" s="254"/>
      <c r="CQ90" s="254"/>
      <c r="CR90" s="254"/>
      <c r="CS90" s="254"/>
      <c r="CT90" s="254"/>
      <c r="CU90" s="254"/>
      <c r="CV90" s="254"/>
      <c r="CW90" s="254"/>
      <c r="CX90" s="254"/>
      <c r="CY90" s="254"/>
      <c r="CZ90" s="254"/>
      <c r="DA90" s="254"/>
      <c r="DB90" s="254"/>
      <c r="DC90" s="254"/>
      <c r="DD90" s="254"/>
      <c r="DE90" s="254"/>
      <c r="DF90" s="254"/>
      <c r="DG90" s="254"/>
      <c r="DH90" s="254"/>
      <c r="DI90" s="254"/>
      <c r="DJ90" s="254"/>
      <c r="DK90" s="254"/>
    </row>
    <row r="91" spans="1:118" x14ac:dyDescent="0.2">
      <c r="A91" s="69"/>
      <c r="C91" s="85" t="s">
        <v>59</v>
      </c>
      <c r="D91" s="98">
        <f>SUMIF('Off-Balance Sheet'!$J$8:$J$174,$C91,'Off-Balance Sheet'!$U$8:$U$174)</f>
        <v>517.48824999999999</v>
      </c>
      <c r="F91" s="254">
        <f ca="1">SUMIF('Off-Balance Sheet'!$J$8:$J$174,$C91,'Off-Balance Sheet'!AI$8:AI$174)</f>
        <v>0</v>
      </c>
      <c r="G91" s="254">
        <f>SUMIF('Off-Balance Sheet'!$J$8:$J$174,$C91,'Off-Balance Sheet'!AJ$8:AJ$174)</f>
        <v>0</v>
      </c>
      <c r="H91" s="254">
        <f>SUMIF('Off-Balance Sheet'!$J$8:$J$174,$C91,'Off-Balance Sheet'!AK$8:AK$174)</f>
        <v>517.48824999999999</v>
      </c>
      <c r="I91" s="254">
        <f>SUMIF('Off-Balance Sheet'!$J$8:$J$174,$C91,'Off-Balance Sheet'!AL$8:AL$174)</f>
        <v>0</v>
      </c>
      <c r="J91" s="254">
        <f>SUMIF('Off-Balance Sheet'!$J$8:$J$174,$C91,'Off-Balance Sheet'!AM$8:AM$174)</f>
        <v>0</v>
      </c>
      <c r="K91" s="254">
        <f>SUMIF('Off-Balance Sheet'!$J$8:$J$174,$C91,'Off-Balance Sheet'!AN$8:AN$174)</f>
        <v>0</v>
      </c>
      <c r="L91" s="254">
        <f>SUMIF('Off-Balance Sheet'!$J$8:$J$174,$C91,'Off-Balance Sheet'!AO$8:AO$174)</f>
        <v>0</v>
      </c>
      <c r="M91" s="254">
        <f>SUMIF('Off-Balance Sheet'!$J$8:$J$174,$C91,'Off-Balance Sheet'!AP$8:AP$174)</f>
        <v>0</v>
      </c>
      <c r="N91" s="254">
        <f>SUMIF('Off-Balance Sheet'!$J$8:$J$174,$C91,'Off-Balance Sheet'!AQ$8:AQ$174)</f>
        <v>0</v>
      </c>
      <c r="O91" s="254">
        <f>SUMIF('Off-Balance Sheet'!$J$8:$J$174,$C91,'Off-Balance Sheet'!AR$8:AR$174)</f>
        <v>0</v>
      </c>
      <c r="P91" s="254">
        <f>SUMIF('Off-Balance Sheet'!$J$8:$J$174,$C91,'Off-Balance Sheet'!AS$8:AS$174)</f>
        <v>0</v>
      </c>
      <c r="Q91" s="254">
        <f>SUMIF('Off-Balance Sheet'!$J$8:$J$174,$C91,'Off-Balance Sheet'!AT$8:AT$174)</f>
        <v>0</v>
      </c>
      <c r="R91" s="254">
        <f>SUMIF('Off-Balance Sheet'!$J$8:$J$174,$C91,'Off-Balance Sheet'!AU$8:AU$174)</f>
        <v>0</v>
      </c>
      <c r="S91" s="254">
        <f>SUMIF('Off-Balance Sheet'!$J$8:$J$174,$C91,'Off-Balance Sheet'!AV$8:AV$174)</f>
        <v>0</v>
      </c>
      <c r="T91" s="254">
        <f>SUMIF('Off-Balance Sheet'!$J$8:$J$174,$C91,'Off-Balance Sheet'!AW$8:AW$174)</f>
        <v>0</v>
      </c>
      <c r="U91" s="254">
        <f>SUMIF('Off-Balance Sheet'!$J$8:$J$174,$C91,'Off-Balance Sheet'!AX$8:AX$174)</f>
        <v>0</v>
      </c>
      <c r="V91" s="254">
        <f>SUMIF('Off-Balance Sheet'!$J$8:$J$174,$C91,'Off-Balance Sheet'!AY$8:AY$174)</f>
        <v>0</v>
      </c>
      <c r="W91" s="254">
        <f>SUMIF('Off-Balance Sheet'!$J$8:$J$174,$C91,'Off-Balance Sheet'!AZ$8:AZ$174)</f>
        <v>0</v>
      </c>
      <c r="X91" s="254">
        <f>SUMIF('Off-Balance Sheet'!$J$8:$J$174,$C91,'Off-Balance Sheet'!BA$8:BA$174)</f>
        <v>0</v>
      </c>
      <c r="Y91" s="254">
        <f>SUMIF('Off-Balance Sheet'!$J$8:$J$174,$C91,'Off-Balance Sheet'!BB$8:BB$174)</f>
        <v>0</v>
      </c>
      <c r="Z91" s="254">
        <f>SUMIF('Off-Balance Sheet'!$J$8:$J$174,$C91,'Off-Balance Sheet'!BC$8:BC$174)</f>
        <v>0</v>
      </c>
      <c r="AA91" s="254">
        <f>SUMIF('Off-Balance Sheet'!$J$8:$J$174,$C91,'Off-Balance Sheet'!BD$8:BD$174)</f>
        <v>0</v>
      </c>
      <c r="AB91" s="254">
        <f>SUMIF('Off-Balance Sheet'!$J$8:$J$174,$C91,'Off-Balance Sheet'!BE$8:BE$174)</f>
        <v>0</v>
      </c>
      <c r="AC91" s="254">
        <f>SUMIF('Off-Balance Sheet'!$J$8:$J$174,$C91,'Off-Balance Sheet'!BF$8:BF$174)</f>
        <v>0</v>
      </c>
      <c r="AD91" s="254">
        <f>SUMIF('Off-Balance Sheet'!$J$8:$J$174,$C91,'Off-Balance Sheet'!BG$8:BG$174)</f>
        <v>0</v>
      </c>
      <c r="AE91" s="254">
        <f>SUMIF('Off-Balance Sheet'!$J$8:$J$174,$C91,'Off-Balance Sheet'!BH$8:BH$174)</f>
        <v>0</v>
      </c>
      <c r="AF91" s="254">
        <f>SUMIF('Off-Balance Sheet'!$J$8:$J$174,$C91,'Off-Balance Sheet'!BI$8:BI$174)</f>
        <v>0</v>
      </c>
      <c r="AG91" s="254">
        <f>SUMIF('Off-Balance Sheet'!$J$8:$J$174,$C91,'Off-Balance Sheet'!BJ$8:BJ$174)</f>
        <v>0</v>
      </c>
      <c r="AH91" s="254">
        <f>SUMIF('Off-Balance Sheet'!$J$8:$J$174,$C91,'Off-Balance Sheet'!BK$8:BK$174)</f>
        <v>0</v>
      </c>
      <c r="AI91" s="254">
        <f>SUMIF('Off-Balance Sheet'!$J$8:$J$174,$C91,'Off-Balance Sheet'!BL$8:BL$174)</f>
        <v>0</v>
      </c>
      <c r="AJ91" s="254">
        <f>SUMIF('Off-Balance Sheet'!$J$8:$J$174,$C91,'Off-Balance Sheet'!BM$8:BM$174)</f>
        <v>0</v>
      </c>
      <c r="AK91" s="254">
        <f>SUMIF('Off-Balance Sheet'!$J$8:$J$174,$C91,'Off-Balance Sheet'!BN$8:BN$174)</f>
        <v>0</v>
      </c>
      <c r="AL91" s="254">
        <f>SUMIF('Off-Balance Sheet'!$J$8:$J$174,$C91,'Off-Balance Sheet'!BO$8:BO$174)</f>
        <v>0</v>
      </c>
      <c r="AM91" s="254">
        <f>SUMIF('Off-Balance Sheet'!$J$8:$J$174,$C91,'Off-Balance Sheet'!BP$8:BP$174)</f>
        <v>0</v>
      </c>
      <c r="AN91" s="254">
        <f>SUMIF('Off-Balance Sheet'!$J$8:$J$174,$C91,'Off-Balance Sheet'!BQ$8:BQ$174)</f>
        <v>0</v>
      </c>
      <c r="AO91" s="254">
        <f>SUMIF('Off-Balance Sheet'!$J$8:$J$174,$C91,'Off-Balance Sheet'!BR$8:BR$174)</f>
        <v>0</v>
      </c>
      <c r="AP91" s="254">
        <f>SUMIF('Off-Balance Sheet'!$J$8:$J$174,$C91,'Off-Balance Sheet'!BS$8:BS$174)</f>
        <v>0</v>
      </c>
      <c r="AQ91" s="254">
        <f>SUMIF('Off-Balance Sheet'!$J$8:$J$174,$C91,'Off-Balance Sheet'!BT$8:BT$174)</f>
        <v>0</v>
      </c>
      <c r="AR91" s="254">
        <f>SUMIF('Off-Balance Sheet'!$J$8:$J$174,$C91,'Off-Balance Sheet'!BU$8:BU$174)</f>
        <v>0</v>
      </c>
      <c r="AS91" s="254">
        <f>SUMIF('Off-Balance Sheet'!$J$8:$J$174,$C91,'Off-Balance Sheet'!BV$8:BV$174)</f>
        <v>0</v>
      </c>
      <c r="AT91" s="254">
        <f>SUMIF('Off-Balance Sheet'!$J$8:$J$174,$C91,'Off-Balance Sheet'!BW$8:BW$174)</f>
        <v>0</v>
      </c>
      <c r="AU91" s="254">
        <f>SUMIF('Off-Balance Sheet'!$J$8:$J$174,$C91,'Off-Balance Sheet'!BX$8:BX$174)</f>
        <v>0</v>
      </c>
      <c r="AV91" s="254">
        <f>SUMIF('Off-Balance Sheet'!$J$8:$J$174,$C91,'Off-Balance Sheet'!BY$8:BY$174)</f>
        <v>0</v>
      </c>
      <c r="AW91" s="254">
        <f>SUMIF('Off-Balance Sheet'!$J$8:$J$174,$C91,'Off-Balance Sheet'!BZ$8:BZ$174)</f>
        <v>0</v>
      </c>
      <c r="AX91" s="254">
        <f>SUMIF('Off-Balance Sheet'!$J$8:$J$174,$C91,'Off-Balance Sheet'!CA$8:CA$174)</f>
        <v>0</v>
      </c>
      <c r="AY91" s="254">
        <f>SUMIF('Off-Balance Sheet'!$J$8:$J$174,$C91,'Off-Balance Sheet'!CB$8:CB$174)</f>
        <v>0</v>
      </c>
      <c r="AZ91" s="254">
        <f>SUMIF('Off-Balance Sheet'!$J$8:$J$174,$C91,'Off-Balance Sheet'!CC$8:CC$174)</f>
        <v>0</v>
      </c>
      <c r="BA91" s="254">
        <f>SUMIF('Off-Balance Sheet'!$J$8:$J$174,$C91,'Off-Balance Sheet'!CD$8:CD$174)</f>
        <v>0</v>
      </c>
      <c r="BB91" s="254">
        <f>SUMIF('Off-Balance Sheet'!$J$8:$J$174,$C91,'Off-Balance Sheet'!CE$8:CE$174)</f>
        <v>0</v>
      </c>
      <c r="BC91" s="254"/>
      <c r="BD91" s="254"/>
      <c r="BE91" s="254"/>
      <c r="BF91" s="254"/>
      <c r="BG91" s="254"/>
      <c r="BH91" s="254"/>
      <c r="BI91" s="254"/>
      <c r="BJ91" s="254"/>
      <c r="BK91" s="254"/>
      <c r="BL91" s="254"/>
      <c r="BM91" s="254"/>
      <c r="BN91" s="254"/>
      <c r="BO91" s="254"/>
      <c r="BP91" s="254"/>
      <c r="BQ91" s="254"/>
      <c r="BR91" s="254"/>
      <c r="BS91" s="254"/>
      <c r="BT91" s="254"/>
      <c r="BU91" s="254"/>
      <c r="BV91" s="254"/>
      <c r="BW91" s="254"/>
      <c r="BX91" s="254"/>
      <c r="BY91" s="254"/>
      <c r="BZ91" s="254"/>
      <c r="CA91" s="254"/>
      <c r="CB91" s="254"/>
      <c r="CC91" s="254"/>
      <c r="CD91" s="254"/>
      <c r="CE91" s="254"/>
      <c r="CF91" s="254"/>
      <c r="CG91" s="254"/>
      <c r="CH91" s="254"/>
      <c r="CI91" s="254"/>
      <c r="CJ91" s="254"/>
      <c r="CK91" s="254"/>
      <c r="CL91" s="254"/>
      <c r="CM91" s="254"/>
      <c r="CN91" s="254"/>
      <c r="CO91" s="254"/>
      <c r="CP91" s="254"/>
      <c r="CQ91" s="254"/>
      <c r="CR91" s="254"/>
      <c r="CS91" s="254"/>
      <c r="CT91" s="254"/>
      <c r="CU91" s="254"/>
      <c r="CV91" s="254"/>
      <c r="CW91" s="254"/>
      <c r="CX91" s="254"/>
      <c r="CY91" s="254"/>
      <c r="CZ91" s="254"/>
      <c r="DA91" s="254"/>
      <c r="DB91" s="254"/>
      <c r="DC91" s="254"/>
      <c r="DD91" s="254"/>
      <c r="DE91" s="254"/>
      <c r="DF91" s="254"/>
      <c r="DG91" s="254"/>
      <c r="DH91" s="254"/>
      <c r="DI91" s="254"/>
      <c r="DJ91" s="254"/>
      <c r="DK91" s="254"/>
    </row>
    <row r="92" spans="1:118" x14ac:dyDescent="0.2">
      <c r="A92" s="69"/>
      <c r="C92" s="69" t="s">
        <v>66</v>
      </c>
      <c r="D92" s="98">
        <f>SUMIF('Off-Balance Sheet'!$J$8:$J$174,$C92,'Off-Balance Sheet'!$U$8:$U$174)</f>
        <v>222.1</v>
      </c>
      <c r="F92" s="254">
        <f ca="1">SUMIF('Off-Balance Sheet'!$J$8:$J$174,$C92,'Off-Balance Sheet'!AI$8:AI$174)</f>
        <v>0</v>
      </c>
      <c r="G92" s="254">
        <f>SUMIF('Off-Balance Sheet'!$J$8:$J$174,$C92,'Off-Balance Sheet'!AJ$8:AJ$174)</f>
        <v>222.1</v>
      </c>
      <c r="H92" s="254">
        <f>SUMIF('Off-Balance Sheet'!$J$8:$J$174,$C92,'Off-Balance Sheet'!AK$8:AK$174)</f>
        <v>0</v>
      </c>
      <c r="I92" s="254">
        <f>SUMIF('Off-Balance Sheet'!$J$8:$J$174,$C92,'Off-Balance Sheet'!AL$8:AL$174)</f>
        <v>0</v>
      </c>
      <c r="J92" s="254">
        <f>SUMIF('Off-Balance Sheet'!$J$8:$J$174,$C92,'Off-Balance Sheet'!AM$8:AM$174)</f>
        <v>0</v>
      </c>
      <c r="K92" s="254">
        <f>SUMIF('Off-Balance Sheet'!$J$8:$J$174,$C92,'Off-Balance Sheet'!AN$8:AN$174)</f>
        <v>0</v>
      </c>
      <c r="L92" s="254">
        <f>SUMIF('Off-Balance Sheet'!$J$8:$J$174,$C92,'Off-Balance Sheet'!AO$8:AO$174)</f>
        <v>0</v>
      </c>
      <c r="M92" s="254">
        <f>SUMIF('Off-Balance Sheet'!$J$8:$J$174,$C92,'Off-Balance Sheet'!AP$8:AP$174)</f>
        <v>0</v>
      </c>
      <c r="N92" s="254">
        <f>SUMIF('Off-Balance Sheet'!$J$8:$J$174,$C92,'Off-Balance Sheet'!AQ$8:AQ$174)</f>
        <v>0</v>
      </c>
      <c r="O92" s="254">
        <f>SUMIF('Off-Balance Sheet'!$J$8:$J$174,$C92,'Off-Balance Sheet'!AR$8:AR$174)</f>
        <v>0</v>
      </c>
      <c r="P92" s="254">
        <f>SUMIF('Off-Balance Sheet'!$J$8:$J$174,$C92,'Off-Balance Sheet'!AS$8:AS$174)</f>
        <v>0</v>
      </c>
      <c r="Q92" s="254">
        <f>SUMIF('Off-Balance Sheet'!$J$8:$J$174,$C92,'Off-Balance Sheet'!AT$8:AT$174)</f>
        <v>0</v>
      </c>
      <c r="R92" s="254">
        <f>SUMIF('Off-Balance Sheet'!$J$8:$J$174,$C92,'Off-Balance Sheet'!AU$8:AU$174)</f>
        <v>0</v>
      </c>
      <c r="S92" s="254">
        <f>SUMIF('Off-Balance Sheet'!$J$8:$J$174,$C92,'Off-Balance Sheet'!AV$8:AV$174)</f>
        <v>0</v>
      </c>
      <c r="T92" s="254">
        <f>SUMIF('Off-Balance Sheet'!$J$8:$J$174,$C92,'Off-Balance Sheet'!AW$8:AW$174)</f>
        <v>0</v>
      </c>
      <c r="U92" s="254">
        <f>SUMIF('Off-Balance Sheet'!$J$8:$J$174,$C92,'Off-Balance Sheet'!AX$8:AX$174)</f>
        <v>0</v>
      </c>
      <c r="V92" s="254">
        <f>SUMIF('Off-Balance Sheet'!$J$8:$J$174,$C92,'Off-Balance Sheet'!AY$8:AY$174)</f>
        <v>0</v>
      </c>
      <c r="W92" s="254">
        <f>SUMIF('Off-Balance Sheet'!$J$8:$J$174,$C92,'Off-Balance Sheet'!AZ$8:AZ$174)</f>
        <v>0</v>
      </c>
      <c r="X92" s="254">
        <f>SUMIF('Off-Balance Sheet'!$J$8:$J$174,$C92,'Off-Balance Sheet'!BA$8:BA$174)</f>
        <v>0</v>
      </c>
      <c r="Y92" s="254">
        <f>SUMIF('Off-Balance Sheet'!$J$8:$J$174,$C92,'Off-Balance Sheet'!BB$8:BB$174)</f>
        <v>0</v>
      </c>
      <c r="Z92" s="254">
        <f>SUMIF('Off-Balance Sheet'!$J$8:$J$174,$C92,'Off-Balance Sheet'!BC$8:BC$174)</f>
        <v>0</v>
      </c>
      <c r="AA92" s="254">
        <f>SUMIF('Off-Balance Sheet'!$J$8:$J$174,$C92,'Off-Balance Sheet'!BD$8:BD$174)</f>
        <v>0</v>
      </c>
      <c r="AB92" s="254">
        <f>SUMIF('Off-Balance Sheet'!$J$8:$J$174,$C92,'Off-Balance Sheet'!BE$8:BE$174)</f>
        <v>0</v>
      </c>
      <c r="AC92" s="254">
        <f>SUMIF('Off-Balance Sheet'!$J$8:$J$174,$C92,'Off-Balance Sheet'!BF$8:BF$174)</f>
        <v>0</v>
      </c>
      <c r="AD92" s="254">
        <f>SUMIF('Off-Balance Sheet'!$J$8:$J$174,$C92,'Off-Balance Sheet'!BG$8:BG$174)</f>
        <v>0</v>
      </c>
      <c r="AE92" s="254">
        <f>SUMIF('Off-Balance Sheet'!$J$8:$J$174,$C92,'Off-Balance Sheet'!BH$8:BH$174)</f>
        <v>0</v>
      </c>
      <c r="AF92" s="254">
        <f>SUMIF('Off-Balance Sheet'!$J$8:$J$174,$C92,'Off-Balance Sheet'!BI$8:BI$174)</f>
        <v>0</v>
      </c>
      <c r="AG92" s="254">
        <f>SUMIF('Off-Balance Sheet'!$J$8:$J$174,$C92,'Off-Balance Sheet'!BJ$8:BJ$174)</f>
        <v>0</v>
      </c>
      <c r="AH92" s="254">
        <f>SUMIF('Off-Balance Sheet'!$J$8:$J$174,$C92,'Off-Balance Sheet'!BK$8:BK$174)</f>
        <v>0</v>
      </c>
      <c r="AI92" s="254">
        <f>SUMIF('Off-Balance Sheet'!$J$8:$J$174,$C92,'Off-Balance Sheet'!BL$8:BL$174)</f>
        <v>0</v>
      </c>
      <c r="AJ92" s="254">
        <f>SUMIF('Off-Balance Sheet'!$J$8:$J$174,$C92,'Off-Balance Sheet'!BM$8:BM$174)</f>
        <v>0</v>
      </c>
      <c r="AK92" s="254">
        <f>SUMIF('Off-Balance Sheet'!$J$8:$J$174,$C92,'Off-Balance Sheet'!BN$8:BN$174)</f>
        <v>0</v>
      </c>
      <c r="AL92" s="254">
        <f>SUMIF('Off-Balance Sheet'!$J$8:$J$174,$C92,'Off-Balance Sheet'!BO$8:BO$174)</f>
        <v>0</v>
      </c>
      <c r="AM92" s="254">
        <f>SUMIF('Off-Balance Sheet'!$J$8:$J$174,$C92,'Off-Balance Sheet'!BP$8:BP$174)</f>
        <v>0</v>
      </c>
      <c r="AN92" s="254">
        <f>SUMIF('Off-Balance Sheet'!$J$8:$J$174,$C92,'Off-Balance Sheet'!BQ$8:BQ$174)</f>
        <v>0</v>
      </c>
      <c r="AO92" s="254">
        <f>SUMIF('Off-Balance Sheet'!$J$8:$J$174,$C92,'Off-Balance Sheet'!BR$8:BR$174)</f>
        <v>0</v>
      </c>
      <c r="AP92" s="254">
        <f>SUMIF('Off-Balance Sheet'!$J$8:$J$174,$C92,'Off-Balance Sheet'!BS$8:BS$174)</f>
        <v>0</v>
      </c>
      <c r="AQ92" s="254">
        <f>SUMIF('Off-Balance Sheet'!$J$8:$J$174,$C92,'Off-Balance Sheet'!BT$8:BT$174)</f>
        <v>0</v>
      </c>
      <c r="AR92" s="254">
        <f>SUMIF('Off-Balance Sheet'!$J$8:$J$174,$C92,'Off-Balance Sheet'!BU$8:BU$174)</f>
        <v>0</v>
      </c>
      <c r="AS92" s="254">
        <f>SUMIF('Off-Balance Sheet'!$J$8:$J$174,$C92,'Off-Balance Sheet'!BV$8:BV$174)</f>
        <v>0</v>
      </c>
      <c r="AT92" s="254">
        <f>SUMIF('Off-Balance Sheet'!$J$8:$J$174,$C92,'Off-Balance Sheet'!BW$8:BW$174)</f>
        <v>0</v>
      </c>
      <c r="AU92" s="254">
        <f>SUMIF('Off-Balance Sheet'!$J$8:$J$174,$C92,'Off-Balance Sheet'!BX$8:BX$174)</f>
        <v>0</v>
      </c>
      <c r="AV92" s="254">
        <f>SUMIF('Off-Balance Sheet'!$J$8:$J$174,$C92,'Off-Balance Sheet'!BY$8:BY$174)</f>
        <v>0</v>
      </c>
      <c r="AW92" s="254">
        <f>SUMIF('Off-Balance Sheet'!$J$8:$J$174,$C92,'Off-Balance Sheet'!BZ$8:BZ$174)</f>
        <v>0</v>
      </c>
      <c r="AX92" s="254">
        <f>SUMIF('Off-Balance Sheet'!$J$8:$J$174,$C92,'Off-Balance Sheet'!CA$8:CA$174)</f>
        <v>0</v>
      </c>
      <c r="AY92" s="254">
        <f>SUMIF('Off-Balance Sheet'!$J$8:$J$174,$C92,'Off-Balance Sheet'!CB$8:CB$174)</f>
        <v>0</v>
      </c>
      <c r="AZ92" s="254">
        <f>SUMIF('Off-Balance Sheet'!$J$8:$J$174,$C92,'Off-Balance Sheet'!CC$8:CC$174)</f>
        <v>0</v>
      </c>
      <c r="BA92" s="254">
        <f>SUMIF('Off-Balance Sheet'!$J$8:$J$174,$C92,'Off-Balance Sheet'!CD$8:CD$174)</f>
        <v>0</v>
      </c>
      <c r="BB92" s="254">
        <f>SUMIF('Off-Balance Sheet'!$J$8:$J$174,$C92,'Off-Balance Sheet'!CE$8:CE$174)</f>
        <v>0</v>
      </c>
      <c r="BC92" s="254"/>
      <c r="BD92" s="254"/>
      <c r="BE92" s="254"/>
      <c r="BF92" s="254"/>
      <c r="BG92" s="254"/>
      <c r="BH92" s="254"/>
      <c r="BI92" s="254"/>
      <c r="BJ92" s="254"/>
      <c r="BK92" s="254"/>
      <c r="BL92" s="254"/>
      <c r="BM92" s="254"/>
      <c r="BN92" s="254"/>
      <c r="BO92" s="254"/>
      <c r="BP92" s="254"/>
      <c r="BQ92" s="254"/>
      <c r="BR92" s="254"/>
      <c r="BS92" s="254"/>
      <c r="BT92" s="254"/>
      <c r="BU92" s="254"/>
      <c r="BV92" s="254"/>
      <c r="BW92" s="254"/>
      <c r="BX92" s="254"/>
      <c r="BY92" s="254"/>
      <c r="BZ92" s="254"/>
      <c r="CA92" s="254"/>
      <c r="CB92" s="254"/>
      <c r="CC92" s="254"/>
      <c r="CD92" s="254"/>
      <c r="CE92" s="254"/>
      <c r="CF92" s="254"/>
      <c r="CG92" s="254"/>
      <c r="CH92" s="254"/>
      <c r="CI92" s="254"/>
      <c r="CJ92" s="254"/>
      <c r="CK92" s="254"/>
      <c r="CL92" s="254"/>
      <c r="CM92" s="254"/>
      <c r="CN92" s="254"/>
      <c r="CO92" s="254"/>
      <c r="CP92" s="254"/>
      <c r="CQ92" s="254"/>
      <c r="CR92" s="254"/>
      <c r="CS92" s="254"/>
      <c r="CT92" s="254"/>
      <c r="CU92" s="254"/>
      <c r="CV92" s="254"/>
      <c r="CW92" s="254"/>
      <c r="CX92" s="254"/>
      <c r="CY92" s="254"/>
      <c r="CZ92" s="254"/>
      <c r="DA92" s="254"/>
      <c r="DB92" s="254"/>
      <c r="DC92" s="254"/>
      <c r="DD92" s="254"/>
      <c r="DE92" s="254"/>
      <c r="DF92" s="254"/>
      <c r="DG92" s="254"/>
      <c r="DH92" s="254"/>
      <c r="DI92" s="254"/>
      <c r="DJ92" s="254"/>
      <c r="DK92" s="254"/>
    </row>
    <row r="93" spans="1:118" x14ac:dyDescent="0.2">
      <c r="A93" s="69"/>
      <c r="C93" s="85" t="s">
        <v>70</v>
      </c>
      <c r="D93" s="98">
        <f>SUMIF('Off-Balance Sheet'!$J$8:$J$174,$C93,'Off-Balance Sheet'!$U$8:$U$174)</f>
        <v>80</v>
      </c>
      <c r="F93" s="254">
        <f ca="1">SUMIF('Off-Balance Sheet'!$J$8:$J$174,$C93,'Off-Balance Sheet'!AI$8:AI$174)</f>
        <v>0</v>
      </c>
      <c r="G93" s="254">
        <f>SUMIF('Off-Balance Sheet'!$J$8:$J$174,$C93,'Off-Balance Sheet'!AJ$8:AJ$174)</f>
        <v>0</v>
      </c>
      <c r="H93" s="254">
        <f>SUMIF('Off-Balance Sheet'!$J$8:$J$174,$C93,'Off-Balance Sheet'!AK$8:AK$174)</f>
        <v>0</v>
      </c>
      <c r="I93" s="254">
        <f>SUMIF('Off-Balance Sheet'!$J$8:$J$174,$C93,'Off-Balance Sheet'!AL$8:AL$174)</f>
        <v>0</v>
      </c>
      <c r="J93" s="254">
        <f>SUMIF('Off-Balance Sheet'!$J$8:$J$174,$C93,'Off-Balance Sheet'!AM$8:AM$174)</f>
        <v>0</v>
      </c>
      <c r="K93" s="254">
        <f>SUMIF('Off-Balance Sheet'!$J$8:$J$174,$C93,'Off-Balance Sheet'!AN$8:AN$174)</f>
        <v>0</v>
      </c>
      <c r="L93" s="254">
        <f>SUMIF('Off-Balance Sheet'!$J$8:$J$174,$C93,'Off-Balance Sheet'!AO$8:AO$174)</f>
        <v>0</v>
      </c>
      <c r="M93" s="254">
        <f>SUMIF('Off-Balance Sheet'!$J$8:$J$174,$C93,'Off-Balance Sheet'!AP$8:AP$174)</f>
        <v>80</v>
      </c>
      <c r="N93" s="254">
        <f>SUMIF('Off-Balance Sheet'!$J$8:$J$174,$C93,'Off-Balance Sheet'!AQ$8:AQ$174)</f>
        <v>0</v>
      </c>
      <c r="O93" s="254">
        <f>SUMIF('Off-Balance Sheet'!$J$8:$J$174,$C93,'Off-Balance Sheet'!AR$8:AR$174)</f>
        <v>0</v>
      </c>
      <c r="P93" s="254">
        <f>SUMIF('Off-Balance Sheet'!$J$8:$J$174,$C93,'Off-Balance Sheet'!AS$8:AS$174)</f>
        <v>0</v>
      </c>
      <c r="Q93" s="254">
        <f>SUMIF('Off-Balance Sheet'!$J$8:$J$174,$C93,'Off-Balance Sheet'!AT$8:AT$174)</f>
        <v>0</v>
      </c>
      <c r="R93" s="254">
        <f>SUMIF('Off-Balance Sheet'!$J$8:$J$174,$C93,'Off-Balance Sheet'!AU$8:AU$174)</f>
        <v>0</v>
      </c>
      <c r="S93" s="254">
        <f>SUMIF('Off-Balance Sheet'!$J$8:$J$174,$C93,'Off-Balance Sheet'!AV$8:AV$174)</f>
        <v>0</v>
      </c>
      <c r="T93" s="254">
        <f>SUMIF('Off-Balance Sheet'!$J$8:$J$174,$C93,'Off-Balance Sheet'!AW$8:AW$174)</f>
        <v>0</v>
      </c>
      <c r="U93" s="254">
        <f>SUMIF('Off-Balance Sheet'!$J$8:$J$174,$C93,'Off-Balance Sheet'!AX$8:AX$174)</f>
        <v>0</v>
      </c>
      <c r="V93" s="254">
        <f>SUMIF('Off-Balance Sheet'!$J$8:$J$174,$C93,'Off-Balance Sheet'!AY$8:AY$174)</f>
        <v>0</v>
      </c>
      <c r="W93" s="254">
        <f>SUMIF('Off-Balance Sheet'!$J$8:$J$174,$C93,'Off-Balance Sheet'!AZ$8:AZ$174)</f>
        <v>0</v>
      </c>
      <c r="X93" s="254">
        <f>SUMIF('Off-Balance Sheet'!$J$8:$J$174,$C93,'Off-Balance Sheet'!BA$8:BA$174)</f>
        <v>0</v>
      </c>
      <c r="Y93" s="254">
        <f>SUMIF('Off-Balance Sheet'!$J$8:$J$174,$C93,'Off-Balance Sheet'!BB$8:BB$174)</f>
        <v>0</v>
      </c>
      <c r="Z93" s="254">
        <f>SUMIF('Off-Balance Sheet'!$J$8:$J$174,$C93,'Off-Balance Sheet'!BC$8:BC$174)</f>
        <v>0</v>
      </c>
      <c r="AA93" s="254">
        <f>SUMIF('Off-Balance Sheet'!$J$8:$J$174,$C93,'Off-Balance Sheet'!BD$8:BD$174)</f>
        <v>0</v>
      </c>
      <c r="AB93" s="254">
        <f>SUMIF('Off-Balance Sheet'!$J$8:$J$174,$C93,'Off-Balance Sheet'!BE$8:BE$174)</f>
        <v>0</v>
      </c>
      <c r="AC93" s="254">
        <f>SUMIF('Off-Balance Sheet'!$J$8:$J$174,$C93,'Off-Balance Sheet'!BF$8:BF$174)</f>
        <v>0</v>
      </c>
      <c r="AD93" s="254">
        <f>SUMIF('Off-Balance Sheet'!$J$8:$J$174,$C93,'Off-Balance Sheet'!BG$8:BG$174)</f>
        <v>0</v>
      </c>
      <c r="AE93" s="254">
        <f>SUMIF('Off-Balance Sheet'!$J$8:$J$174,$C93,'Off-Balance Sheet'!BH$8:BH$174)</f>
        <v>0</v>
      </c>
      <c r="AF93" s="254">
        <f>SUMIF('Off-Balance Sheet'!$J$8:$J$174,$C93,'Off-Balance Sheet'!BI$8:BI$174)</f>
        <v>0</v>
      </c>
      <c r="AG93" s="254">
        <f>SUMIF('Off-Balance Sheet'!$J$8:$J$174,$C93,'Off-Balance Sheet'!BJ$8:BJ$174)</f>
        <v>0</v>
      </c>
      <c r="AH93" s="254">
        <f>SUMIF('Off-Balance Sheet'!$J$8:$J$174,$C93,'Off-Balance Sheet'!BK$8:BK$174)</f>
        <v>0</v>
      </c>
      <c r="AI93" s="254">
        <f>SUMIF('Off-Balance Sheet'!$J$8:$J$174,$C93,'Off-Balance Sheet'!BL$8:BL$174)</f>
        <v>0</v>
      </c>
      <c r="AJ93" s="254">
        <f>SUMIF('Off-Balance Sheet'!$J$8:$J$174,$C93,'Off-Balance Sheet'!BM$8:BM$174)</f>
        <v>0</v>
      </c>
      <c r="AK93" s="254">
        <f>SUMIF('Off-Balance Sheet'!$J$8:$J$174,$C93,'Off-Balance Sheet'!BN$8:BN$174)</f>
        <v>0</v>
      </c>
      <c r="AL93" s="254">
        <f>SUMIF('Off-Balance Sheet'!$J$8:$J$174,$C93,'Off-Balance Sheet'!BO$8:BO$174)</f>
        <v>0</v>
      </c>
      <c r="AM93" s="254">
        <f>SUMIF('Off-Balance Sheet'!$J$8:$J$174,$C93,'Off-Balance Sheet'!BP$8:BP$174)</f>
        <v>0</v>
      </c>
      <c r="AN93" s="254">
        <f>SUMIF('Off-Balance Sheet'!$J$8:$J$174,$C93,'Off-Balance Sheet'!BQ$8:BQ$174)</f>
        <v>0</v>
      </c>
      <c r="AO93" s="254">
        <f>SUMIF('Off-Balance Sheet'!$J$8:$J$174,$C93,'Off-Balance Sheet'!BR$8:BR$174)</f>
        <v>0</v>
      </c>
      <c r="AP93" s="254">
        <f>SUMIF('Off-Balance Sheet'!$J$8:$J$174,$C93,'Off-Balance Sheet'!BS$8:BS$174)</f>
        <v>0</v>
      </c>
      <c r="AQ93" s="254">
        <f>SUMIF('Off-Balance Sheet'!$J$8:$J$174,$C93,'Off-Balance Sheet'!BT$8:BT$174)</f>
        <v>0</v>
      </c>
      <c r="AR93" s="254">
        <f>SUMIF('Off-Balance Sheet'!$J$8:$J$174,$C93,'Off-Balance Sheet'!BU$8:BU$174)</f>
        <v>0</v>
      </c>
      <c r="AS93" s="254">
        <f>SUMIF('Off-Balance Sheet'!$J$8:$J$174,$C93,'Off-Balance Sheet'!BV$8:BV$174)</f>
        <v>0</v>
      </c>
      <c r="AT93" s="254">
        <f>SUMIF('Off-Balance Sheet'!$J$8:$J$174,$C93,'Off-Balance Sheet'!BW$8:BW$174)</f>
        <v>0</v>
      </c>
      <c r="AU93" s="254">
        <f>SUMIF('Off-Balance Sheet'!$J$8:$J$174,$C93,'Off-Balance Sheet'!BX$8:BX$174)</f>
        <v>0</v>
      </c>
      <c r="AV93" s="254">
        <f>SUMIF('Off-Balance Sheet'!$J$8:$J$174,$C93,'Off-Balance Sheet'!BY$8:BY$174)</f>
        <v>0</v>
      </c>
      <c r="AW93" s="254">
        <f>SUMIF('Off-Balance Sheet'!$J$8:$J$174,$C93,'Off-Balance Sheet'!BZ$8:BZ$174)</f>
        <v>0</v>
      </c>
      <c r="AX93" s="254">
        <f>SUMIF('Off-Balance Sheet'!$J$8:$J$174,$C93,'Off-Balance Sheet'!CA$8:CA$174)</f>
        <v>0</v>
      </c>
      <c r="AY93" s="254">
        <f>SUMIF('Off-Balance Sheet'!$J$8:$J$174,$C93,'Off-Balance Sheet'!CB$8:CB$174)</f>
        <v>0</v>
      </c>
      <c r="AZ93" s="254">
        <f>SUMIF('Off-Balance Sheet'!$J$8:$J$174,$C93,'Off-Balance Sheet'!CC$8:CC$174)</f>
        <v>0</v>
      </c>
      <c r="BA93" s="254">
        <f>SUMIF('Off-Balance Sheet'!$J$8:$J$174,$C93,'Off-Balance Sheet'!CD$8:CD$174)</f>
        <v>0</v>
      </c>
      <c r="BB93" s="254">
        <f>SUMIF('Off-Balance Sheet'!$J$8:$J$174,$C93,'Off-Balance Sheet'!CE$8:CE$174)</f>
        <v>0</v>
      </c>
      <c r="BC93" s="254"/>
      <c r="BD93" s="254"/>
      <c r="BE93" s="254"/>
      <c r="BF93" s="254"/>
      <c r="BG93" s="254"/>
      <c r="BH93" s="254"/>
      <c r="BI93" s="254"/>
      <c r="BJ93" s="254"/>
      <c r="BK93" s="254"/>
      <c r="BL93" s="254"/>
      <c r="BM93" s="254"/>
      <c r="BN93" s="254"/>
      <c r="BO93" s="254"/>
      <c r="BP93" s="254"/>
      <c r="BQ93" s="254"/>
      <c r="BR93" s="254"/>
      <c r="BS93" s="254"/>
      <c r="BT93" s="254"/>
      <c r="BU93" s="254"/>
      <c r="BV93" s="254"/>
      <c r="BW93" s="254"/>
      <c r="BX93" s="254"/>
      <c r="BY93" s="254"/>
      <c r="BZ93" s="254"/>
      <c r="CA93" s="254"/>
      <c r="CB93" s="254"/>
      <c r="CC93" s="254"/>
      <c r="CD93" s="254"/>
      <c r="CE93" s="254"/>
      <c r="CF93" s="254"/>
      <c r="CG93" s="254"/>
      <c r="CH93" s="254"/>
      <c r="CI93" s="254"/>
      <c r="CJ93" s="254"/>
      <c r="CK93" s="254"/>
      <c r="CL93" s="254"/>
      <c r="CM93" s="254"/>
      <c r="CN93" s="254"/>
      <c r="CO93" s="254"/>
      <c r="CP93" s="254"/>
      <c r="CQ93" s="254"/>
      <c r="CR93" s="254"/>
      <c r="CS93" s="254"/>
      <c r="CT93" s="254"/>
      <c r="CU93" s="254"/>
      <c r="CV93" s="254"/>
      <c r="CW93" s="254"/>
      <c r="CX93" s="254"/>
      <c r="CY93" s="254"/>
      <c r="CZ93" s="254"/>
      <c r="DA93" s="254"/>
      <c r="DB93" s="254"/>
      <c r="DC93" s="254"/>
      <c r="DD93" s="254"/>
      <c r="DE93" s="254"/>
      <c r="DF93" s="254"/>
      <c r="DG93" s="254"/>
      <c r="DH93" s="254"/>
      <c r="DI93" s="254"/>
      <c r="DJ93" s="254"/>
      <c r="DK93" s="254"/>
    </row>
    <row r="94" spans="1:118" x14ac:dyDescent="0.2">
      <c r="A94" s="69"/>
      <c r="C94" s="85" t="s">
        <v>77</v>
      </c>
      <c r="D94" s="98">
        <f>SUMIF('Off-Balance Sheet'!$J$8:$J$174,$C94,'Off-Balance Sheet'!$U$8:$U$174)</f>
        <v>43.5</v>
      </c>
      <c r="F94" s="254">
        <f ca="1">SUMIF('Off-Balance Sheet'!$J$8:$J$174,$C94,'Off-Balance Sheet'!AI$8:AI$174)</f>
        <v>0</v>
      </c>
      <c r="G94" s="254">
        <f>SUMIF('Off-Balance Sheet'!$J$8:$J$174,$C94,'Off-Balance Sheet'!AJ$8:AJ$174)</f>
        <v>0</v>
      </c>
      <c r="H94" s="254">
        <f>SUMIF('Off-Balance Sheet'!$J$8:$J$174,$C94,'Off-Balance Sheet'!AK$8:AK$174)</f>
        <v>0</v>
      </c>
      <c r="I94" s="254">
        <f>SUMIF('Off-Balance Sheet'!$J$8:$J$174,$C94,'Off-Balance Sheet'!AL$8:AL$174)</f>
        <v>0</v>
      </c>
      <c r="J94" s="254">
        <f>SUMIF('Off-Balance Sheet'!$J$8:$J$174,$C94,'Off-Balance Sheet'!AM$8:AM$174)</f>
        <v>0</v>
      </c>
      <c r="K94" s="254">
        <f>SUMIF('Off-Balance Sheet'!$J$8:$J$174,$C94,'Off-Balance Sheet'!AN$8:AN$174)</f>
        <v>0</v>
      </c>
      <c r="L94" s="254">
        <f>SUMIF('Off-Balance Sheet'!$J$8:$J$174,$C94,'Off-Balance Sheet'!AO$8:AO$174)</f>
        <v>0</v>
      </c>
      <c r="M94" s="254">
        <f>SUMIF('Off-Balance Sheet'!$J$8:$J$174,$C94,'Off-Balance Sheet'!AP$8:AP$174)</f>
        <v>0</v>
      </c>
      <c r="N94" s="254">
        <f>SUMIF('Off-Balance Sheet'!$J$8:$J$174,$C94,'Off-Balance Sheet'!AQ$8:AQ$174)</f>
        <v>0</v>
      </c>
      <c r="O94" s="254">
        <f>SUMIF('Off-Balance Sheet'!$J$8:$J$174,$C94,'Off-Balance Sheet'!AR$8:AR$174)</f>
        <v>43.5</v>
      </c>
      <c r="P94" s="254">
        <f>SUMIF('Off-Balance Sheet'!$J$8:$J$174,$C94,'Off-Balance Sheet'!AS$8:AS$174)</f>
        <v>0</v>
      </c>
      <c r="Q94" s="254">
        <f>SUMIF('Off-Balance Sheet'!$J$8:$J$174,$C94,'Off-Balance Sheet'!AT$8:AT$174)</f>
        <v>0</v>
      </c>
      <c r="R94" s="254">
        <f>SUMIF('Off-Balance Sheet'!$J$8:$J$174,$C94,'Off-Balance Sheet'!AU$8:AU$174)</f>
        <v>0</v>
      </c>
      <c r="S94" s="254">
        <f>SUMIF('Off-Balance Sheet'!$J$8:$J$174,$C94,'Off-Balance Sheet'!AV$8:AV$174)</f>
        <v>0</v>
      </c>
      <c r="T94" s="254">
        <f>SUMIF('Off-Balance Sheet'!$J$8:$J$174,$C94,'Off-Balance Sheet'!AW$8:AW$174)</f>
        <v>0</v>
      </c>
      <c r="U94" s="254">
        <f>SUMIF('Off-Balance Sheet'!$J$8:$J$174,$C94,'Off-Balance Sheet'!AX$8:AX$174)</f>
        <v>0</v>
      </c>
      <c r="V94" s="254">
        <f>SUMIF('Off-Balance Sheet'!$J$8:$J$174,$C94,'Off-Balance Sheet'!AY$8:AY$174)</f>
        <v>0</v>
      </c>
      <c r="W94" s="254">
        <f>SUMIF('Off-Balance Sheet'!$J$8:$J$174,$C94,'Off-Balance Sheet'!AZ$8:AZ$174)</f>
        <v>0</v>
      </c>
      <c r="X94" s="254">
        <f>SUMIF('Off-Balance Sheet'!$J$8:$J$174,$C94,'Off-Balance Sheet'!BA$8:BA$174)</f>
        <v>0</v>
      </c>
      <c r="Y94" s="254">
        <f>SUMIF('Off-Balance Sheet'!$J$8:$J$174,$C94,'Off-Balance Sheet'!BB$8:BB$174)</f>
        <v>0</v>
      </c>
      <c r="Z94" s="254">
        <f>SUMIF('Off-Balance Sheet'!$J$8:$J$174,$C94,'Off-Balance Sheet'!BC$8:BC$174)</f>
        <v>0</v>
      </c>
      <c r="AA94" s="254">
        <f>SUMIF('Off-Balance Sheet'!$J$8:$J$174,$C94,'Off-Balance Sheet'!BD$8:BD$174)</f>
        <v>0</v>
      </c>
      <c r="AB94" s="254">
        <f>SUMIF('Off-Balance Sheet'!$J$8:$J$174,$C94,'Off-Balance Sheet'!BE$8:BE$174)</f>
        <v>0</v>
      </c>
      <c r="AC94" s="254">
        <f>SUMIF('Off-Balance Sheet'!$J$8:$J$174,$C94,'Off-Balance Sheet'!BF$8:BF$174)</f>
        <v>0</v>
      </c>
      <c r="AD94" s="254">
        <f>SUMIF('Off-Balance Sheet'!$J$8:$J$174,$C94,'Off-Balance Sheet'!BG$8:BG$174)</f>
        <v>0</v>
      </c>
      <c r="AE94" s="254">
        <f>SUMIF('Off-Balance Sheet'!$J$8:$J$174,$C94,'Off-Balance Sheet'!BH$8:BH$174)</f>
        <v>0</v>
      </c>
      <c r="AF94" s="254">
        <f>SUMIF('Off-Balance Sheet'!$J$8:$J$174,$C94,'Off-Balance Sheet'!BI$8:BI$174)</f>
        <v>0</v>
      </c>
      <c r="AG94" s="254">
        <f>SUMIF('Off-Balance Sheet'!$J$8:$J$174,$C94,'Off-Balance Sheet'!BJ$8:BJ$174)</f>
        <v>0</v>
      </c>
      <c r="AH94" s="254">
        <f>SUMIF('Off-Balance Sheet'!$J$8:$J$174,$C94,'Off-Balance Sheet'!BK$8:BK$174)</f>
        <v>0</v>
      </c>
      <c r="AI94" s="254">
        <f>SUMIF('Off-Balance Sheet'!$J$8:$J$174,$C94,'Off-Balance Sheet'!BL$8:BL$174)</f>
        <v>0</v>
      </c>
      <c r="AJ94" s="254">
        <f>SUMIF('Off-Balance Sheet'!$J$8:$J$174,$C94,'Off-Balance Sheet'!BM$8:BM$174)</f>
        <v>0</v>
      </c>
      <c r="AK94" s="254">
        <f>SUMIF('Off-Balance Sheet'!$J$8:$J$174,$C94,'Off-Balance Sheet'!BN$8:BN$174)</f>
        <v>0</v>
      </c>
      <c r="AL94" s="254">
        <f>SUMIF('Off-Balance Sheet'!$J$8:$J$174,$C94,'Off-Balance Sheet'!BO$8:BO$174)</f>
        <v>0</v>
      </c>
      <c r="AM94" s="254">
        <f>SUMIF('Off-Balance Sheet'!$J$8:$J$174,$C94,'Off-Balance Sheet'!BP$8:BP$174)</f>
        <v>0</v>
      </c>
      <c r="AN94" s="254">
        <f>SUMIF('Off-Balance Sheet'!$J$8:$J$174,$C94,'Off-Balance Sheet'!BQ$8:BQ$174)</f>
        <v>0</v>
      </c>
      <c r="AO94" s="254">
        <f>SUMIF('Off-Balance Sheet'!$J$8:$J$174,$C94,'Off-Balance Sheet'!BR$8:BR$174)</f>
        <v>0</v>
      </c>
      <c r="AP94" s="254">
        <f>SUMIF('Off-Balance Sheet'!$J$8:$J$174,$C94,'Off-Balance Sheet'!BS$8:BS$174)</f>
        <v>0</v>
      </c>
      <c r="AQ94" s="254">
        <f>SUMIF('Off-Balance Sheet'!$J$8:$J$174,$C94,'Off-Balance Sheet'!BT$8:BT$174)</f>
        <v>0</v>
      </c>
      <c r="AR94" s="254">
        <f>SUMIF('Off-Balance Sheet'!$J$8:$J$174,$C94,'Off-Balance Sheet'!BU$8:BU$174)</f>
        <v>0</v>
      </c>
      <c r="AS94" s="254">
        <f>SUMIF('Off-Balance Sheet'!$J$8:$J$174,$C94,'Off-Balance Sheet'!BV$8:BV$174)</f>
        <v>0</v>
      </c>
      <c r="AT94" s="254">
        <f>SUMIF('Off-Balance Sheet'!$J$8:$J$174,$C94,'Off-Balance Sheet'!BW$8:BW$174)</f>
        <v>0</v>
      </c>
      <c r="AU94" s="254">
        <f>SUMIF('Off-Balance Sheet'!$J$8:$J$174,$C94,'Off-Balance Sheet'!BX$8:BX$174)</f>
        <v>0</v>
      </c>
      <c r="AV94" s="254">
        <f>SUMIF('Off-Balance Sheet'!$J$8:$J$174,$C94,'Off-Balance Sheet'!BY$8:BY$174)</f>
        <v>0</v>
      </c>
      <c r="AW94" s="254">
        <f>SUMIF('Off-Balance Sheet'!$J$8:$J$174,$C94,'Off-Balance Sheet'!BZ$8:BZ$174)</f>
        <v>0</v>
      </c>
      <c r="AX94" s="254">
        <f>SUMIF('Off-Balance Sheet'!$J$8:$J$174,$C94,'Off-Balance Sheet'!CA$8:CA$174)</f>
        <v>0</v>
      </c>
      <c r="AY94" s="254">
        <f>SUMIF('Off-Balance Sheet'!$J$8:$J$174,$C94,'Off-Balance Sheet'!CB$8:CB$174)</f>
        <v>0</v>
      </c>
      <c r="AZ94" s="254">
        <f>SUMIF('Off-Balance Sheet'!$J$8:$J$174,$C94,'Off-Balance Sheet'!CC$8:CC$174)</f>
        <v>0</v>
      </c>
      <c r="BA94" s="254">
        <f>SUMIF('Off-Balance Sheet'!$J$8:$J$174,$C94,'Off-Balance Sheet'!CD$8:CD$174)</f>
        <v>0</v>
      </c>
      <c r="BB94" s="254">
        <f>SUMIF('Off-Balance Sheet'!$J$8:$J$174,$C94,'Off-Balance Sheet'!CE$8:CE$174)</f>
        <v>0</v>
      </c>
      <c r="BC94" s="254"/>
      <c r="BD94" s="254"/>
      <c r="BE94" s="254"/>
      <c r="BF94" s="254"/>
      <c r="BG94" s="254"/>
      <c r="BH94" s="254"/>
      <c r="BI94" s="254"/>
      <c r="BJ94" s="254"/>
      <c r="BK94" s="254"/>
      <c r="BL94" s="254"/>
      <c r="BM94" s="254"/>
      <c r="BN94" s="254"/>
      <c r="BO94" s="254"/>
      <c r="BP94" s="254"/>
      <c r="BQ94" s="254"/>
      <c r="BR94" s="254"/>
      <c r="BS94" s="254"/>
      <c r="BT94" s="254"/>
      <c r="BU94" s="254"/>
      <c r="BV94" s="254"/>
      <c r="BW94" s="254"/>
      <c r="BX94" s="254"/>
      <c r="BY94" s="254"/>
      <c r="BZ94" s="254"/>
      <c r="CA94" s="254"/>
      <c r="CB94" s="254"/>
      <c r="CC94" s="254"/>
      <c r="CD94" s="254"/>
      <c r="CE94" s="254"/>
      <c r="CF94" s="254"/>
      <c r="CG94" s="254"/>
      <c r="CH94" s="254"/>
      <c r="CI94" s="254"/>
      <c r="CJ94" s="254"/>
      <c r="CK94" s="254"/>
      <c r="CL94" s="254"/>
      <c r="CM94" s="254"/>
      <c r="CN94" s="254"/>
      <c r="CO94" s="254"/>
      <c r="CP94" s="254"/>
      <c r="CQ94" s="254"/>
      <c r="CR94" s="254"/>
      <c r="CS94" s="254"/>
      <c r="CT94" s="254"/>
      <c r="CU94" s="254"/>
      <c r="CV94" s="254"/>
      <c r="CW94" s="254"/>
      <c r="CX94" s="254"/>
      <c r="CY94" s="254"/>
      <c r="CZ94" s="254"/>
      <c r="DA94" s="254"/>
      <c r="DB94" s="254"/>
      <c r="DC94" s="254"/>
      <c r="DD94" s="254"/>
      <c r="DE94" s="254"/>
      <c r="DF94" s="254"/>
      <c r="DG94" s="254"/>
      <c r="DH94" s="254"/>
      <c r="DI94" s="254"/>
      <c r="DJ94" s="254"/>
      <c r="DK94" s="254"/>
    </row>
    <row r="95" spans="1:118" x14ac:dyDescent="0.2">
      <c r="A95" s="69"/>
      <c r="C95" s="85" t="s">
        <v>82</v>
      </c>
      <c r="D95" s="98">
        <f>SUMIF('Off-Balance Sheet'!$J$8:$J$174,$C95,'Off-Balance Sheet'!$U$8:$U$174)</f>
        <v>247.3</v>
      </c>
      <c r="F95" s="254">
        <f ca="1">SUMIF('Off-Balance Sheet'!$J$8:$J$174,$C95,'Off-Balance Sheet'!AI$8:AI$174)</f>
        <v>0</v>
      </c>
      <c r="G95" s="254">
        <f>SUMIF('Off-Balance Sheet'!$J$8:$J$174,$C95,'Off-Balance Sheet'!AJ$8:AJ$174)</f>
        <v>0</v>
      </c>
      <c r="H95" s="254">
        <f>SUMIF('Off-Balance Sheet'!$J$8:$J$174,$C95,'Off-Balance Sheet'!AK$8:AK$174)</f>
        <v>0</v>
      </c>
      <c r="I95" s="254">
        <f>SUMIF('Off-Balance Sheet'!$J$8:$J$174,$C95,'Off-Balance Sheet'!AL$8:AL$174)</f>
        <v>0</v>
      </c>
      <c r="J95" s="254">
        <f>SUMIF('Off-Balance Sheet'!$J$8:$J$174,$C95,'Off-Balance Sheet'!AM$8:AM$174)</f>
        <v>0</v>
      </c>
      <c r="K95" s="254">
        <f>SUMIF('Off-Balance Sheet'!$J$8:$J$174,$C95,'Off-Balance Sheet'!AN$8:AN$174)</f>
        <v>0</v>
      </c>
      <c r="L95" s="254">
        <f>SUMIF('Off-Balance Sheet'!$J$8:$J$174,$C95,'Off-Balance Sheet'!AO$8:AO$174)</f>
        <v>0</v>
      </c>
      <c r="M95" s="254">
        <f>SUMIF('Off-Balance Sheet'!$J$8:$J$174,$C95,'Off-Balance Sheet'!AP$8:AP$174)</f>
        <v>0</v>
      </c>
      <c r="N95" s="254">
        <f>SUMIF('Off-Balance Sheet'!$J$8:$J$174,$C95,'Off-Balance Sheet'!AQ$8:AQ$174)</f>
        <v>0</v>
      </c>
      <c r="O95" s="254">
        <f>SUMIF('Off-Balance Sheet'!$J$8:$J$174,$C95,'Off-Balance Sheet'!AR$8:AR$174)</f>
        <v>247.3</v>
      </c>
      <c r="P95" s="254">
        <f>SUMIF('Off-Balance Sheet'!$J$8:$J$174,$C95,'Off-Balance Sheet'!AS$8:AS$174)</f>
        <v>0</v>
      </c>
      <c r="Q95" s="254">
        <f>SUMIF('Off-Balance Sheet'!$J$8:$J$174,$C95,'Off-Balance Sheet'!AT$8:AT$174)</f>
        <v>0</v>
      </c>
      <c r="R95" s="254">
        <f>SUMIF('Off-Balance Sheet'!$J$8:$J$174,$C95,'Off-Balance Sheet'!AU$8:AU$174)</f>
        <v>0</v>
      </c>
      <c r="S95" s="254">
        <f>SUMIF('Off-Balance Sheet'!$J$8:$J$174,$C95,'Off-Balance Sheet'!AV$8:AV$174)</f>
        <v>0</v>
      </c>
      <c r="T95" s="254">
        <f>SUMIF('Off-Balance Sheet'!$J$8:$J$174,$C95,'Off-Balance Sheet'!AW$8:AW$174)</f>
        <v>0</v>
      </c>
      <c r="U95" s="254">
        <f>SUMIF('Off-Balance Sheet'!$J$8:$J$174,$C95,'Off-Balance Sheet'!AX$8:AX$174)</f>
        <v>0</v>
      </c>
      <c r="V95" s="254">
        <f>SUMIF('Off-Balance Sheet'!$J$8:$J$174,$C95,'Off-Balance Sheet'!AY$8:AY$174)</f>
        <v>0</v>
      </c>
      <c r="W95" s="254">
        <f>SUMIF('Off-Balance Sheet'!$J$8:$J$174,$C95,'Off-Balance Sheet'!AZ$8:AZ$174)</f>
        <v>0</v>
      </c>
      <c r="X95" s="254">
        <f>SUMIF('Off-Balance Sheet'!$J$8:$J$174,$C95,'Off-Balance Sheet'!BA$8:BA$174)</f>
        <v>0</v>
      </c>
      <c r="Y95" s="254">
        <f>SUMIF('Off-Balance Sheet'!$J$8:$J$174,$C95,'Off-Balance Sheet'!BB$8:BB$174)</f>
        <v>0</v>
      </c>
      <c r="Z95" s="254">
        <f>SUMIF('Off-Balance Sheet'!$J$8:$J$174,$C95,'Off-Balance Sheet'!BC$8:BC$174)</f>
        <v>0</v>
      </c>
      <c r="AA95" s="254">
        <f>SUMIF('Off-Balance Sheet'!$J$8:$J$174,$C95,'Off-Balance Sheet'!BD$8:BD$174)</f>
        <v>0</v>
      </c>
      <c r="AB95" s="254">
        <f>SUMIF('Off-Balance Sheet'!$J$8:$J$174,$C95,'Off-Balance Sheet'!BE$8:BE$174)</f>
        <v>0</v>
      </c>
      <c r="AC95" s="254">
        <f>SUMIF('Off-Balance Sheet'!$J$8:$J$174,$C95,'Off-Balance Sheet'!BF$8:BF$174)</f>
        <v>0</v>
      </c>
      <c r="AD95" s="254">
        <f>SUMIF('Off-Balance Sheet'!$J$8:$J$174,$C95,'Off-Balance Sheet'!BG$8:BG$174)</f>
        <v>0</v>
      </c>
      <c r="AE95" s="254">
        <f>SUMIF('Off-Balance Sheet'!$J$8:$J$174,$C95,'Off-Balance Sheet'!BH$8:BH$174)</f>
        <v>0</v>
      </c>
      <c r="AF95" s="254">
        <f>SUMIF('Off-Balance Sheet'!$J$8:$J$174,$C95,'Off-Balance Sheet'!BI$8:BI$174)</f>
        <v>0</v>
      </c>
      <c r="AG95" s="254">
        <f>SUMIF('Off-Balance Sheet'!$J$8:$J$174,$C95,'Off-Balance Sheet'!BJ$8:BJ$174)</f>
        <v>0</v>
      </c>
      <c r="AH95" s="254">
        <f>SUMIF('Off-Balance Sheet'!$J$8:$J$174,$C95,'Off-Balance Sheet'!BK$8:BK$174)</f>
        <v>0</v>
      </c>
      <c r="AI95" s="254">
        <f>SUMIF('Off-Balance Sheet'!$J$8:$J$174,$C95,'Off-Balance Sheet'!BL$8:BL$174)</f>
        <v>0</v>
      </c>
      <c r="AJ95" s="254">
        <f>SUMIF('Off-Balance Sheet'!$J$8:$J$174,$C95,'Off-Balance Sheet'!BM$8:BM$174)</f>
        <v>0</v>
      </c>
      <c r="AK95" s="254">
        <f>SUMIF('Off-Balance Sheet'!$J$8:$J$174,$C95,'Off-Balance Sheet'!BN$8:BN$174)</f>
        <v>0</v>
      </c>
      <c r="AL95" s="254">
        <f>SUMIF('Off-Balance Sheet'!$J$8:$J$174,$C95,'Off-Balance Sheet'!BO$8:BO$174)</f>
        <v>0</v>
      </c>
      <c r="AM95" s="254">
        <f>SUMIF('Off-Balance Sheet'!$J$8:$J$174,$C95,'Off-Balance Sheet'!BP$8:BP$174)</f>
        <v>0</v>
      </c>
      <c r="AN95" s="254">
        <f>SUMIF('Off-Balance Sheet'!$J$8:$J$174,$C95,'Off-Balance Sheet'!BQ$8:BQ$174)</f>
        <v>0</v>
      </c>
      <c r="AO95" s="254">
        <f>SUMIF('Off-Balance Sheet'!$J$8:$J$174,$C95,'Off-Balance Sheet'!BR$8:BR$174)</f>
        <v>0</v>
      </c>
      <c r="AP95" s="254">
        <f>SUMIF('Off-Balance Sheet'!$J$8:$J$174,$C95,'Off-Balance Sheet'!BS$8:BS$174)</f>
        <v>0</v>
      </c>
      <c r="AQ95" s="254">
        <f>SUMIF('Off-Balance Sheet'!$J$8:$J$174,$C95,'Off-Balance Sheet'!BT$8:BT$174)</f>
        <v>0</v>
      </c>
      <c r="AR95" s="254">
        <f>SUMIF('Off-Balance Sheet'!$J$8:$J$174,$C95,'Off-Balance Sheet'!BU$8:BU$174)</f>
        <v>0</v>
      </c>
      <c r="AS95" s="254">
        <f>SUMIF('Off-Balance Sheet'!$J$8:$J$174,$C95,'Off-Balance Sheet'!BV$8:BV$174)</f>
        <v>0</v>
      </c>
      <c r="AT95" s="254">
        <f>SUMIF('Off-Balance Sheet'!$J$8:$J$174,$C95,'Off-Balance Sheet'!BW$8:BW$174)</f>
        <v>0</v>
      </c>
      <c r="AU95" s="254">
        <f>SUMIF('Off-Balance Sheet'!$J$8:$J$174,$C95,'Off-Balance Sheet'!BX$8:BX$174)</f>
        <v>0</v>
      </c>
      <c r="AV95" s="254">
        <f>SUMIF('Off-Balance Sheet'!$J$8:$J$174,$C95,'Off-Balance Sheet'!BY$8:BY$174)</f>
        <v>0</v>
      </c>
      <c r="AW95" s="254">
        <f>SUMIF('Off-Balance Sheet'!$J$8:$J$174,$C95,'Off-Balance Sheet'!BZ$8:BZ$174)</f>
        <v>0</v>
      </c>
      <c r="AX95" s="254">
        <f>SUMIF('Off-Balance Sheet'!$J$8:$J$174,$C95,'Off-Balance Sheet'!CA$8:CA$174)</f>
        <v>0</v>
      </c>
      <c r="AY95" s="254">
        <f>SUMIF('Off-Balance Sheet'!$J$8:$J$174,$C95,'Off-Balance Sheet'!CB$8:CB$174)</f>
        <v>0</v>
      </c>
      <c r="AZ95" s="254">
        <f>SUMIF('Off-Balance Sheet'!$J$8:$J$174,$C95,'Off-Balance Sheet'!CC$8:CC$174)</f>
        <v>0</v>
      </c>
      <c r="BA95" s="254">
        <f>SUMIF('Off-Balance Sheet'!$J$8:$J$174,$C95,'Off-Balance Sheet'!CD$8:CD$174)</f>
        <v>0</v>
      </c>
      <c r="BB95" s="254">
        <f>SUMIF('Off-Balance Sheet'!$J$8:$J$174,$C95,'Off-Balance Sheet'!CE$8:CE$174)</f>
        <v>0</v>
      </c>
      <c r="BC95" s="254"/>
      <c r="BD95" s="254"/>
      <c r="BE95" s="254"/>
      <c r="BF95" s="254"/>
      <c r="BG95" s="254"/>
      <c r="BH95" s="254"/>
      <c r="BI95" s="254"/>
      <c r="BJ95" s="254"/>
      <c r="BK95" s="254"/>
      <c r="BL95" s="254"/>
      <c r="BM95" s="254"/>
      <c r="BN95" s="254"/>
      <c r="BO95" s="254"/>
      <c r="BP95" s="254"/>
      <c r="BQ95" s="254"/>
      <c r="BR95" s="254"/>
      <c r="BS95" s="254"/>
      <c r="BT95" s="254"/>
      <c r="BU95" s="254"/>
      <c r="BV95" s="254"/>
      <c r="BW95" s="254"/>
      <c r="BX95" s="254"/>
      <c r="BY95" s="254"/>
      <c r="BZ95" s="254"/>
      <c r="CA95" s="254"/>
      <c r="CB95" s="254"/>
      <c r="CC95" s="254"/>
      <c r="CD95" s="254"/>
      <c r="CE95" s="254"/>
      <c r="CF95" s="254"/>
      <c r="CG95" s="254"/>
      <c r="CH95" s="254"/>
      <c r="CI95" s="254"/>
      <c r="CJ95" s="254"/>
      <c r="CK95" s="254"/>
      <c r="CL95" s="254"/>
      <c r="CM95" s="254"/>
      <c r="CN95" s="254"/>
      <c r="CO95" s="254"/>
      <c r="CP95" s="254"/>
      <c r="CQ95" s="254"/>
      <c r="CR95" s="254"/>
      <c r="CS95" s="254"/>
      <c r="CT95" s="254"/>
      <c r="CU95" s="254"/>
      <c r="CV95" s="254"/>
      <c r="CW95" s="254"/>
      <c r="CX95" s="254"/>
      <c r="CY95" s="254"/>
      <c r="CZ95" s="254"/>
      <c r="DA95" s="254"/>
      <c r="DB95" s="254"/>
      <c r="DC95" s="254"/>
      <c r="DD95" s="254"/>
      <c r="DE95" s="254"/>
      <c r="DF95" s="254"/>
      <c r="DG95" s="254"/>
      <c r="DH95" s="254"/>
      <c r="DI95" s="254"/>
      <c r="DJ95" s="254"/>
      <c r="DK95" s="254"/>
    </row>
    <row r="96" spans="1:118" x14ac:dyDescent="0.2">
      <c r="A96" s="69"/>
      <c r="C96" s="69" t="s">
        <v>83</v>
      </c>
      <c r="D96" s="98">
        <f>SUMIF('Off-Balance Sheet'!$J$8:$J$174,$C96,'Off-Balance Sheet'!$U$8:$U$174)</f>
        <v>62.777500000000003</v>
      </c>
      <c r="F96" s="254">
        <f ca="1">SUMIF('Off-Balance Sheet'!$J$8:$J$174,$C96,'Off-Balance Sheet'!AI$8:AI$174)</f>
        <v>0</v>
      </c>
      <c r="G96" s="254">
        <f>SUMIF('Off-Balance Sheet'!$J$8:$J$174,$C96,'Off-Balance Sheet'!AJ$8:AJ$174)</f>
        <v>62.777500000000003</v>
      </c>
      <c r="H96" s="254">
        <f>SUMIF('Off-Balance Sheet'!$J$8:$J$174,$C96,'Off-Balance Sheet'!AK$8:AK$174)</f>
        <v>0</v>
      </c>
      <c r="I96" s="254">
        <f>SUMIF('Off-Balance Sheet'!$J$8:$J$174,$C96,'Off-Balance Sheet'!AL$8:AL$174)</f>
        <v>0</v>
      </c>
      <c r="J96" s="254">
        <f>SUMIF('Off-Balance Sheet'!$J$8:$J$174,$C96,'Off-Balance Sheet'!AM$8:AM$174)</f>
        <v>0</v>
      </c>
      <c r="K96" s="254">
        <f>SUMIF('Off-Balance Sheet'!$J$8:$J$174,$C96,'Off-Balance Sheet'!AN$8:AN$174)</f>
        <v>0</v>
      </c>
      <c r="L96" s="254">
        <f>SUMIF('Off-Balance Sheet'!$J$8:$J$174,$C96,'Off-Balance Sheet'!AO$8:AO$174)</f>
        <v>0</v>
      </c>
      <c r="M96" s="254">
        <f>SUMIF('Off-Balance Sheet'!$J$8:$J$174,$C96,'Off-Balance Sheet'!AP$8:AP$174)</f>
        <v>0</v>
      </c>
      <c r="N96" s="254">
        <f>SUMIF('Off-Balance Sheet'!$J$8:$J$174,$C96,'Off-Balance Sheet'!AQ$8:AQ$174)</f>
        <v>0</v>
      </c>
      <c r="O96" s="254">
        <f>SUMIF('Off-Balance Sheet'!$J$8:$J$174,$C96,'Off-Balance Sheet'!AR$8:AR$174)</f>
        <v>0</v>
      </c>
      <c r="P96" s="254">
        <f>SUMIF('Off-Balance Sheet'!$J$8:$J$174,$C96,'Off-Balance Sheet'!AS$8:AS$174)</f>
        <v>0</v>
      </c>
      <c r="Q96" s="254">
        <f>SUMIF('Off-Balance Sheet'!$J$8:$J$174,$C96,'Off-Balance Sheet'!AT$8:AT$174)</f>
        <v>0</v>
      </c>
      <c r="R96" s="254">
        <f>SUMIF('Off-Balance Sheet'!$J$8:$J$174,$C96,'Off-Balance Sheet'!AU$8:AU$174)</f>
        <v>0</v>
      </c>
      <c r="S96" s="254">
        <f>SUMIF('Off-Balance Sheet'!$J$8:$J$174,$C96,'Off-Balance Sheet'!AV$8:AV$174)</f>
        <v>0</v>
      </c>
      <c r="T96" s="254">
        <f>SUMIF('Off-Balance Sheet'!$J$8:$J$174,$C96,'Off-Balance Sheet'!AW$8:AW$174)</f>
        <v>0</v>
      </c>
      <c r="U96" s="254">
        <f>SUMIF('Off-Balance Sheet'!$J$8:$J$174,$C96,'Off-Balance Sheet'!AX$8:AX$174)</f>
        <v>0</v>
      </c>
      <c r="V96" s="254">
        <f>SUMIF('Off-Balance Sheet'!$J$8:$J$174,$C96,'Off-Balance Sheet'!AY$8:AY$174)</f>
        <v>0</v>
      </c>
      <c r="W96" s="254">
        <f>SUMIF('Off-Balance Sheet'!$J$8:$J$174,$C96,'Off-Balance Sheet'!AZ$8:AZ$174)</f>
        <v>0</v>
      </c>
      <c r="X96" s="254">
        <f>SUMIF('Off-Balance Sheet'!$J$8:$J$174,$C96,'Off-Balance Sheet'!BA$8:BA$174)</f>
        <v>0</v>
      </c>
      <c r="Y96" s="254">
        <f>SUMIF('Off-Balance Sheet'!$J$8:$J$174,$C96,'Off-Balance Sheet'!BB$8:BB$174)</f>
        <v>0</v>
      </c>
      <c r="Z96" s="254">
        <f>SUMIF('Off-Balance Sheet'!$J$8:$J$174,$C96,'Off-Balance Sheet'!BC$8:BC$174)</f>
        <v>0</v>
      </c>
      <c r="AA96" s="254">
        <f>SUMIF('Off-Balance Sheet'!$J$8:$J$174,$C96,'Off-Balance Sheet'!BD$8:BD$174)</f>
        <v>0</v>
      </c>
      <c r="AB96" s="254">
        <f>SUMIF('Off-Balance Sheet'!$J$8:$J$174,$C96,'Off-Balance Sheet'!BE$8:BE$174)</f>
        <v>0</v>
      </c>
      <c r="AC96" s="254">
        <f>SUMIF('Off-Balance Sheet'!$J$8:$J$174,$C96,'Off-Balance Sheet'!BF$8:BF$174)</f>
        <v>0</v>
      </c>
      <c r="AD96" s="254">
        <f>SUMIF('Off-Balance Sheet'!$J$8:$J$174,$C96,'Off-Balance Sheet'!BG$8:BG$174)</f>
        <v>0</v>
      </c>
      <c r="AE96" s="254">
        <f>SUMIF('Off-Balance Sheet'!$J$8:$J$174,$C96,'Off-Balance Sheet'!BH$8:BH$174)</f>
        <v>0</v>
      </c>
      <c r="AF96" s="254">
        <f>SUMIF('Off-Balance Sheet'!$J$8:$J$174,$C96,'Off-Balance Sheet'!BI$8:BI$174)</f>
        <v>0</v>
      </c>
      <c r="AG96" s="254">
        <f>SUMIF('Off-Balance Sheet'!$J$8:$J$174,$C96,'Off-Balance Sheet'!BJ$8:BJ$174)</f>
        <v>0</v>
      </c>
      <c r="AH96" s="254">
        <f>SUMIF('Off-Balance Sheet'!$J$8:$J$174,$C96,'Off-Balance Sheet'!BK$8:BK$174)</f>
        <v>0</v>
      </c>
      <c r="AI96" s="254">
        <f>SUMIF('Off-Balance Sheet'!$J$8:$J$174,$C96,'Off-Balance Sheet'!BL$8:BL$174)</f>
        <v>0</v>
      </c>
      <c r="AJ96" s="254">
        <f>SUMIF('Off-Balance Sheet'!$J$8:$J$174,$C96,'Off-Balance Sheet'!BM$8:BM$174)</f>
        <v>0</v>
      </c>
      <c r="AK96" s="254">
        <f>SUMIF('Off-Balance Sheet'!$J$8:$J$174,$C96,'Off-Balance Sheet'!BN$8:BN$174)</f>
        <v>0</v>
      </c>
      <c r="AL96" s="254">
        <f>SUMIF('Off-Balance Sheet'!$J$8:$J$174,$C96,'Off-Balance Sheet'!BO$8:BO$174)</f>
        <v>0</v>
      </c>
      <c r="AM96" s="254">
        <f>SUMIF('Off-Balance Sheet'!$J$8:$J$174,$C96,'Off-Balance Sheet'!BP$8:BP$174)</f>
        <v>0</v>
      </c>
      <c r="AN96" s="254">
        <f>SUMIF('Off-Balance Sheet'!$J$8:$J$174,$C96,'Off-Balance Sheet'!BQ$8:BQ$174)</f>
        <v>0</v>
      </c>
      <c r="AO96" s="254">
        <f>SUMIF('Off-Balance Sheet'!$J$8:$J$174,$C96,'Off-Balance Sheet'!BR$8:BR$174)</f>
        <v>0</v>
      </c>
      <c r="AP96" s="254">
        <f>SUMIF('Off-Balance Sheet'!$J$8:$J$174,$C96,'Off-Balance Sheet'!BS$8:BS$174)</f>
        <v>0</v>
      </c>
      <c r="AQ96" s="254">
        <f>SUMIF('Off-Balance Sheet'!$J$8:$J$174,$C96,'Off-Balance Sheet'!BT$8:BT$174)</f>
        <v>0</v>
      </c>
      <c r="AR96" s="254">
        <f>SUMIF('Off-Balance Sheet'!$J$8:$J$174,$C96,'Off-Balance Sheet'!BU$8:BU$174)</f>
        <v>0</v>
      </c>
      <c r="AS96" s="254">
        <f>SUMIF('Off-Balance Sheet'!$J$8:$J$174,$C96,'Off-Balance Sheet'!BV$8:BV$174)</f>
        <v>0</v>
      </c>
      <c r="AT96" s="254">
        <f>SUMIF('Off-Balance Sheet'!$J$8:$J$174,$C96,'Off-Balance Sheet'!BW$8:BW$174)</f>
        <v>0</v>
      </c>
      <c r="AU96" s="254">
        <f>SUMIF('Off-Balance Sheet'!$J$8:$J$174,$C96,'Off-Balance Sheet'!BX$8:BX$174)</f>
        <v>0</v>
      </c>
      <c r="AV96" s="254">
        <f>SUMIF('Off-Balance Sheet'!$J$8:$J$174,$C96,'Off-Balance Sheet'!BY$8:BY$174)</f>
        <v>0</v>
      </c>
      <c r="AW96" s="254">
        <f>SUMIF('Off-Balance Sheet'!$J$8:$J$174,$C96,'Off-Balance Sheet'!BZ$8:BZ$174)</f>
        <v>0</v>
      </c>
      <c r="AX96" s="254">
        <f>SUMIF('Off-Balance Sheet'!$J$8:$J$174,$C96,'Off-Balance Sheet'!CA$8:CA$174)</f>
        <v>0</v>
      </c>
      <c r="AY96" s="254">
        <f>SUMIF('Off-Balance Sheet'!$J$8:$J$174,$C96,'Off-Balance Sheet'!CB$8:CB$174)</f>
        <v>0</v>
      </c>
      <c r="AZ96" s="254">
        <f>SUMIF('Off-Balance Sheet'!$J$8:$J$174,$C96,'Off-Balance Sheet'!CC$8:CC$174)</f>
        <v>0</v>
      </c>
      <c r="BA96" s="254">
        <f>SUMIF('Off-Balance Sheet'!$J$8:$J$174,$C96,'Off-Balance Sheet'!CD$8:CD$174)</f>
        <v>0</v>
      </c>
      <c r="BB96" s="254">
        <f>SUMIF('Off-Balance Sheet'!$J$8:$J$174,$C96,'Off-Balance Sheet'!CE$8:CE$174)</f>
        <v>0</v>
      </c>
      <c r="BC96" s="254"/>
      <c r="BD96" s="254"/>
      <c r="BE96" s="254"/>
      <c r="BF96" s="254"/>
      <c r="BG96" s="254"/>
      <c r="BH96" s="254"/>
      <c r="BI96" s="254"/>
      <c r="BJ96" s="254"/>
      <c r="BK96" s="254"/>
      <c r="BL96" s="254"/>
      <c r="BM96" s="254"/>
      <c r="BN96" s="254"/>
      <c r="BO96" s="254"/>
      <c r="BP96" s="254"/>
      <c r="BQ96" s="254"/>
      <c r="BR96" s="254"/>
      <c r="BS96" s="254"/>
      <c r="BT96" s="254"/>
      <c r="BU96" s="254"/>
      <c r="BV96" s="254"/>
      <c r="BW96" s="254"/>
      <c r="BX96" s="254"/>
      <c r="BY96" s="254"/>
      <c r="BZ96" s="254"/>
      <c r="CA96" s="254"/>
      <c r="CB96" s="254"/>
      <c r="CC96" s="254"/>
      <c r="CD96" s="254"/>
      <c r="CE96" s="254"/>
      <c r="CF96" s="254"/>
      <c r="CG96" s="254"/>
      <c r="CH96" s="254"/>
      <c r="CI96" s="254"/>
      <c r="CJ96" s="254"/>
      <c r="CK96" s="254"/>
      <c r="CL96" s="254"/>
      <c r="CM96" s="254"/>
      <c r="CN96" s="254"/>
      <c r="CO96" s="254"/>
      <c r="CP96" s="254"/>
      <c r="CQ96" s="254"/>
      <c r="CR96" s="254"/>
      <c r="CS96" s="254"/>
      <c r="CT96" s="254"/>
      <c r="CU96" s="254"/>
      <c r="CV96" s="254"/>
      <c r="CW96" s="254"/>
      <c r="CX96" s="254"/>
      <c r="CY96" s="254"/>
      <c r="CZ96" s="254"/>
      <c r="DA96" s="254"/>
      <c r="DB96" s="254"/>
      <c r="DC96" s="254"/>
      <c r="DD96" s="254"/>
      <c r="DE96" s="254"/>
      <c r="DF96" s="254"/>
      <c r="DG96" s="254"/>
      <c r="DH96" s="254"/>
      <c r="DI96" s="254"/>
      <c r="DJ96" s="254"/>
      <c r="DK96" s="254"/>
    </row>
    <row r="97" spans="1:115" x14ac:dyDescent="0.2">
      <c r="A97" s="69"/>
      <c r="C97" s="85" t="s">
        <v>85</v>
      </c>
      <c r="D97" s="98">
        <f>SUMIF('Off-Balance Sheet'!$J$8:$J$174,$C97,'Off-Balance Sheet'!$U$8:$U$174)</f>
        <v>2.949983</v>
      </c>
      <c r="F97" s="254">
        <f ca="1">SUMIF('Off-Balance Sheet'!$J$8:$J$174,$C97,'Off-Balance Sheet'!AI$8:AI$174)</f>
        <v>0</v>
      </c>
      <c r="G97" s="254">
        <f>SUMIF('Off-Balance Sheet'!$J$8:$J$174,$C97,'Off-Balance Sheet'!AJ$8:AJ$174)</f>
        <v>0</v>
      </c>
      <c r="H97" s="254">
        <f>SUMIF('Off-Balance Sheet'!$J$8:$J$174,$C97,'Off-Balance Sheet'!AK$8:AK$174)</f>
        <v>0</v>
      </c>
      <c r="I97" s="254">
        <f>SUMIF('Off-Balance Sheet'!$J$8:$J$174,$C97,'Off-Balance Sheet'!AL$8:AL$174)</f>
        <v>0</v>
      </c>
      <c r="J97" s="254">
        <f>SUMIF('Off-Balance Sheet'!$J$8:$J$174,$C97,'Off-Balance Sheet'!AM$8:AM$174)</f>
        <v>0</v>
      </c>
      <c r="K97" s="254">
        <f>SUMIF('Off-Balance Sheet'!$J$8:$J$174,$C97,'Off-Balance Sheet'!AN$8:AN$174)</f>
        <v>0</v>
      </c>
      <c r="L97" s="254">
        <f>SUMIF('Off-Balance Sheet'!$J$8:$J$174,$C97,'Off-Balance Sheet'!AO$8:AO$174)</f>
        <v>0</v>
      </c>
      <c r="M97" s="254">
        <f>SUMIF('Off-Balance Sheet'!$J$8:$J$174,$C97,'Off-Balance Sheet'!AP$8:AP$174)</f>
        <v>0</v>
      </c>
      <c r="N97" s="254">
        <f>SUMIF('Off-Balance Sheet'!$J$8:$J$174,$C97,'Off-Balance Sheet'!AQ$8:AQ$174)</f>
        <v>0</v>
      </c>
      <c r="O97" s="254">
        <f>SUMIF('Off-Balance Sheet'!$J$8:$J$174,$C97,'Off-Balance Sheet'!AR$8:AR$174)</f>
        <v>0</v>
      </c>
      <c r="P97" s="254">
        <f>SUMIF('Off-Balance Sheet'!$J$8:$J$174,$C97,'Off-Balance Sheet'!AS$8:AS$174)</f>
        <v>0</v>
      </c>
      <c r="Q97" s="254">
        <f>SUMIF('Off-Balance Sheet'!$J$8:$J$174,$C97,'Off-Balance Sheet'!AT$8:AT$174)</f>
        <v>0</v>
      </c>
      <c r="R97" s="254">
        <f>SUMIF('Off-Balance Sheet'!$J$8:$J$174,$C97,'Off-Balance Sheet'!AU$8:AU$174)</f>
        <v>0</v>
      </c>
      <c r="S97" s="254">
        <f>SUMIF('Off-Balance Sheet'!$J$8:$J$174,$C97,'Off-Balance Sheet'!AV$8:AV$174)</f>
        <v>0</v>
      </c>
      <c r="T97" s="254">
        <f>SUMIF('Off-Balance Sheet'!$J$8:$J$174,$C97,'Off-Balance Sheet'!AW$8:AW$174)</f>
        <v>0</v>
      </c>
      <c r="U97" s="254">
        <f>SUMIF('Off-Balance Sheet'!$J$8:$J$174,$C97,'Off-Balance Sheet'!AX$8:AX$174)</f>
        <v>0</v>
      </c>
      <c r="V97" s="254">
        <f>SUMIF('Off-Balance Sheet'!$J$8:$J$174,$C97,'Off-Balance Sheet'!AY$8:AY$174)</f>
        <v>0</v>
      </c>
      <c r="W97" s="254">
        <f>SUMIF('Off-Balance Sheet'!$J$8:$J$174,$C97,'Off-Balance Sheet'!AZ$8:AZ$174)</f>
        <v>0</v>
      </c>
      <c r="X97" s="254">
        <f>SUMIF('Off-Balance Sheet'!$J$8:$J$174,$C97,'Off-Balance Sheet'!BA$8:BA$174)</f>
        <v>0</v>
      </c>
      <c r="Y97" s="254">
        <f>SUMIF('Off-Balance Sheet'!$J$8:$J$174,$C97,'Off-Balance Sheet'!BB$8:BB$174)</f>
        <v>0</v>
      </c>
      <c r="Z97" s="254">
        <f>SUMIF('Off-Balance Sheet'!$J$8:$J$174,$C97,'Off-Balance Sheet'!BC$8:BC$174)</f>
        <v>0</v>
      </c>
      <c r="AA97" s="254">
        <f>SUMIF('Off-Balance Sheet'!$J$8:$J$174,$C97,'Off-Balance Sheet'!BD$8:BD$174)</f>
        <v>0</v>
      </c>
      <c r="AB97" s="254">
        <f>SUMIF('Off-Balance Sheet'!$J$8:$J$174,$C97,'Off-Balance Sheet'!BE$8:BE$174)</f>
        <v>0</v>
      </c>
      <c r="AC97" s="254">
        <f>SUMIF('Off-Balance Sheet'!$J$8:$J$174,$C97,'Off-Balance Sheet'!BF$8:BF$174)</f>
        <v>0</v>
      </c>
      <c r="AD97" s="254">
        <f>SUMIF('Off-Balance Sheet'!$J$8:$J$174,$C97,'Off-Balance Sheet'!BG$8:BG$174)</f>
        <v>0</v>
      </c>
      <c r="AE97" s="254">
        <f>SUMIF('Off-Balance Sheet'!$J$8:$J$174,$C97,'Off-Balance Sheet'!BH$8:BH$174)</f>
        <v>0</v>
      </c>
      <c r="AF97" s="254">
        <f>SUMIF('Off-Balance Sheet'!$J$8:$J$174,$C97,'Off-Balance Sheet'!BI$8:BI$174)</f>
        <v>0</v>
      </c>
      <c r="AG97" s="254">
        <f>SUMIF('Off-Balance Sheet'!$J$8:$J$174,$C97,'Off-Balance Sheet'!BJ$8:BJ$174)</f>
        <v>0</v>
      </c>
      <c r="AH97" s="254">
        <f>SUMIF('Off-Balance Sheet'!$J$8:$J$174,$C97,'Off-Balance Sheet'!BK$8:BK$174)</f>
        <v>0</v>
      </c>
      <c r="AI97" s="254">
        <f>SUMIF('Off-Balance Sheet'!$J$8:$J$174,$C97,'Off-Balance Sheet'!BL$8:BL$174)</f>
        <v>0</v>
      </c>
      <c r="AJ97" s="254">
        <f>SUMIF('Off-Balance Sheet'!$J$8:$J$174,$C97,'Off-Balance Sheet'!BM$8:BM$174)</f>
        <v>0</v>
      </c>
      <c r="AK97" s="254">
        <f>SUMIF('Off-Balance Sheet'!$J$8:$J$174,$C97,'Off-Balance Sheet'!BN$8:BN$174)</f>
        <v>0</v>
      </c>
      <c r="AL97" s="254">
        <f>SUMIF('Off-Balance Sheet'!$J$8:$J$174,$C97,'Off-Balance Sheet'!BO$8:BO$174)</f>
        <v>0</v>
      </c>
      <c r="AM97" s="254">
        <f>SUMIF('Off-Balance Sheet'!$J$8:$J$174,$C97,'Off-Balance Sheet'!BP$8:BP$174)</f>
        <v>0</v>
      </c>
      <c r="AN97" s="254">
        <f>SUMIF('Off-Balance Sheet'!$J$8:$J$174,$C97,'Off-Balance Sheet'!BQ$8:BQ$174)</f>
        <v>0</v>
      </c>
      <c r="AO97" s="254">
        <f>SUMIF('Off-Balance Sheet'!$J$8:$J$174,$C97,'Off-Balance Sheet'!BR$8:BR$174)</f>
        <v>0</v>
      </c>
      <c r="AP97" s="254">
        <f>SUMIF('Off-Balance Sheet'!$J$8:$J$174,$C97,'Off-Balance Sheet'!BS$8:BS$174)</f>
        <v>0</v>
      </c>
      <c r="AQ97" s="254">
        <f>SUMIF('Off-Balance Sheet'!$J$8:$J$174,$C97,'Off-Balance Sheet'!BT$8:BT$174)</f>
        <v>0</v>
      </c>
      <c r="AR97" s="254">
        <f>SUMIF('Off-Balance Sheet'!$J$8:$J$174,$C97,'Off-Balance Sheet'!BU$8:BU$174)</f>
        <v>0</v>
      </c>
      <c r="AS97" s="254">
        <f>SUMIF('Off-Balance Sheet'!$J$8:$J$174,$C97,'Off-Balance Sheet'!BV$8:BV$174)</f>
        <v>0</v>
      </c>
      <c r="AT97" s="254">
        <f>SUMIF('Off-Balance Sheet'!$J$8:$J$174,$C97,'Off-Balance Sheet'!BW$8:BW$174)</f>
        <v>0</v>
      </c>
      <c r="AU97" s="254">
        <f>SUMIF('Off-Balance Sheet'!$J$8:$J$174,$C97,'Off-Balance Sheet'!BX$8:BX$174)</f>
        <v>0</v>
      </c>
      <c r="AV97" s="254">
        <f>SUMIF('Off-Balance Sheet'!$J$8:$J$174,$C97,'Off-Balance Sheet'!BY$8:BY$174)</f>
        <v>0</v>
      </c>
      <c r="AW97" s="254">
        <f>SUMIF('Off-Balance Sheet'!$J$8:$J$174,$C97,'Off-Balance Sheet'!BZ$8:BZ$174)</f>
        <v>0</v>
      </c>
      <c r="AX97" s="254">
        <f>SUMIF('Off-Balance Sheet'!$J$8:$J$174,$C97,'Off-Balance Sheet'!CA$8:CA$174)</f>
        <v>0</v>
      </c>
      <c r="AY97" s="254">
        <f>SUMIF('Off-Balance Sheet'!$J$8:$J$174,$C97,'Off-Balance Sheet'!CB$8:CB$174)</f>
        <v>0</v>
      </c>
      <c r="AZ97" s="254">
        <f>SUMIF('Off-Balance Sheet'!$J$8:$J$174,$C97,'Off-Balance Sheet'!CC$8:CC$174)</f>
        <v>0</v>
      </c>
      <c r="BA97" s="254">
        <f>SUMIF('Off-Balance Sheet'!$J$8:$J$174,$C97,'Off-Balance Sheet'!CD$8:CD$174)</f>
        <v>0</v>
      </c>
      <c r="BB97" s="254">
        <f>SUMIF('Off-Balance Sheet'!$J$8:$J$174,$C97,'Off-Balance Sheet'!CE$8:CE$174)</f>
        <v>2.949983</v>
      </c>
      <c r="BC97" s="254"/>
      <c r="BD97" s="254"/>
      <c r="BE97" s="254"/>
      <c r="BF97" s="254"/>
      <c r="BG97" s="254"/>
      <c r="BH97" s="254"/>
      <c r="BI97" s="254"/>
      <c r="BJ97" s="254"/>
      <c r="BK97" s="254"/>
      <c r="BL97" s="254"/>
      <c r="BM97" s="254"/>
      <c r="BN97" s="254"/>
      <c r="BO97" s="254"/>
      <c r="BP97" s="254"/>
      <c r="BQ97" s="254"/>
      <c r="BR97" s="254"/>
      <c r="BS97" s="254"/>
      <c r="BT97" s="254"/>
      <c r="BU97" s="254"/>
      <c r="BV97" s="254"/>
      <c r="BW97" s="254"/>
      <c r="BX97" s="254"/>
      <c r="BY97" s="254"/>
      <c r="BZ97" s="254"/>
      <c r="CA97" s="254"/>
      <c r="CB97" s="254"/>
      <c r="CC97" s="254"/>
      <c r="CD97" s="254"/>
      <c r="CE97" s="254"/>
      <c r="CF97" s="254"/>
      <c r="CG97" s="254"/>
      <c r="CH97" s="254"/>
      <c r="CI97" s="254"/>
      <c r="CJ97" s="254"/>
      <c r="CK97" s="254"/>
      <c r="CL97" s="254"/>
      <c r="CM97" s="254"/>
      <c r="CN97" s="254"/>
      <c r="CO97" s="254"/>
      <c r="CP97" s="254"/>
      <c r="CQ97" s="254"/>
      <c r="CR97" s="254"/>
      <c r="CS97" s="254"/>
      <c r="CT97" s="254"/>
      <c r="CU97" s="254"/>
      <c r="CV97" s="254"/>
      <c r="CW97" s="254"/>
      <c r="CX97" s="254"/>
      <c r="CY97" s="254"/>
      <c r="CZ97" s="254"/>
      <c r="DA97" s="254"/>
      <c r="DB97" s="254"/>
      <c r="DC97" s="254"/>
      <c r="DD97" s="254"/>
      <c r="DE97" s="254"/>
      <c r="DF97" s="254"/>
      <c r="DG97" s="254"/>
      <c r="DH97" s="254"/>
      <c r="DI97" s="254"/>
      <c r="DJ97" s="254"/>
      <c r="DK97" s="254"/>
    </row>
    <row r="98" spans="1:115" x14ac:dyDescent="0.2">
      <c r="A98" s="69"/>
      <c r="C98" s="85" t="s">
        <v>90</v>
      </c>
      <c r="D98" s="98">
        <f>SUMIF('Off-Balance Sheet'!$J$8:$J$174,$C98,'Off-Balance Sheet'!$U$8:$U$174)</f>
        <v>73.010000000000005</v>
      </c>
      <c r="F98" s="254">
        <f ca="1">SUMIF('Off-Balance Sheet'!$J$8:$J$174,$C98,'Off-Balance Sheet'!AI$8:AI$174)</f>
        <v>0</v>
      </c>
      <c r="G98" s="254">
        <f>SUMIF('Off-Balance Sheet'!$J$8:$J$174,$C98,'Off-Balance Sheet'!AJ$8:AJ$174)</f>
        <v>73.010000000000005</v>
      </c>
      <c r="H98" s="254">
        <f>SUMIF('Off-Balance Sheet'!$J$8:$J$174,$C98,'Off-Balance Sheet'!AK$8:AK$174)</f>
        <v>0</v>
      </c>
      <c r="I98" s="254">
        <f>SUMIF('Off-Balance Sheet'!$J$8:$J$174,$C98,'Off-Balance Sheet'!AL$8:AL$174)</f>
        <v>0</v>
      </c>
      <c r="J98" s="254">
        <f>SUMIF('Off-Balance Sheet'!$J$8:$J$174,$C98,'Off-Balance Sheet'!AM$8:AM$174)</f>
        <v>0</v>
      </c>
      <c r="K98" s="254">
        <f>SUMIF('Off-Balance Sheet'!$J$8:$J$174,$C98,'Off-Balance Sheet'!AN$8:AN$174)</f>
        <v>0</v>
      </c>
      <c r="L98" s="254">
        <f>SUMIF('Off-Balance Sheet'!$J$8:$J$174,$C98,'Off-Balance Sheet'!AO$8:AO$174)</f>
        <v>0</v>
      </c>
      <c r="M98" s="254">
        <f>SUMIF('Off-Balance Sheet'!$J$8:$J$174,$C98,'Off-Balance Sheet'!AP$8:AP$174)</f>
        <v>0</v>
      </c>
      <c r="N98" s="254">
        <f>SUMIF('Off-Balance Sheet'!$J$8:$J$174,$C98,'Off-Balance Sheet'!AQ$8:AQ$174)</f>
        <v>0</v>
      </c>
      <c r="O98" s="254">
        <f>SUMIF('Off-Balance Sheet'!$J$8:$J$174,$C98,'Off-Balance Sheet'!AR$8:AR$174)</f>
        <v>0</v>
      </c>
      <c r="P98" s="254">
        <f>SUMIF('Off-Balance Sheet'!$J$8:$J$174,$C98,'Off-Balance Sheet'!AS$8:AS$174)</f>
        <v>0</v>
      </c>
      <c r="Q98" s="254">
        <f>SUMIF('Off-Balance Sheet'!$J$8:$J$174,$C98,'Off-Balance Sheet'!AT$8:AT$174)</f>
        <v>0</v>
      </c>
      <c r="R98" s="254">
        <f>SUMIF('Off-Balance Sheet'!$J$8:$J$174,$C98,'Off-Balance Sheet'!AU$8:AU$174)</f>
        <v>0</v>
      </c>
      <c r="S98" s="254">
        <f>SUMIF('Off-Balance Sheet'!$J$8:$J$174,$C98,'Off-Balance Sheet'!AV$8:AV$174)</f>
        <v>0</v>
      </c>
      <c r="T98" s="254">
        <f>SUMIF('Off-Balance Sheet'!$J$8:$J$174,$C98,'Off-Balance Sheet'!AW$8:AW$174)</f>
        <v>0</v>
      </c>
      <c r="U98" s="254">
        <f>SUMIF('Off-Balance Sheet'!$J$8:$J$174,$C98,'Off-Balance Sheet'!AX$8:AX$174)</f>
        <v>0</v>
      </c>
      <c r="V98" s="254">
        <f>SUMIF('Off-Balance Sheet'!$J$8:$J$174,$C98,'Off-Balance Sheet'!AY$8:AY$174)</f>
        <v>0</v>
      </c>
      <c r="W98" s="254">
        <f>SUMIF('Off-Balance Sheet'!$J$8:$J$174,$C98,'Off-Balance Sheet'!AZ$8:AZ$174)</f>
        <v>0</v>
      </c>
      <c r="X98" s="254">
        <f>SUMIF('Off-Balance Sheet'!$J$8:$J$174,$C98,'Off-Balance Sheet'!BA$8:BA$174)</f>
        <v>0</v>
      </c>
      <c r="Y98" s="254">
        <f>SUMIF('Off-Balance Sheet'!$J$8:$J$174,$C98,'Off-Balance Sheet'!BB$8:BB$174)</f>
        <v>0</v>
      </c>
      <c r="Z98" s="254">
        <f>SUMIF('Off-Balance Sheet'!$J$8:$J$174,$C98,'Off-Balance Sheet'!BC$8:BC$174)</f>
        <v>0</v>
      </c>
      <c r="AA98" s="254">
        <f>SUMIF('Off-Balance Sheet'!$J$8:$J$174,$C98,'Off-Balance Sheet'!BD$8:BD$174)</f>
        <v>0</v>
      </c>
      <c r="AB98" s="254">
        <f>SUMIF('Off-Balance Sheet'!$J$8:$J$174,$C98,'Off-Balance Sheet'!BE$8:BE$174)</f>
        <v>0</v>
      </c>
      <c r="AC98" s="254">
        <f>SUMIF('Off-Balance Sheet'!$J$8:$J$174,$C98,'Off-Balance Sheet'!BF$8:BF$174)</f>
        <v>0</v>
      </c>
      <c r="AD98" s="254">
        <f>SUMIF('Off-Balance Sheet'!$J$8:$J$174,$C98,'Off-Balance Sheet'!BG$8:BG$174)</f>
        <v>0</v>
      </c>
      <c r="AE98" s="254">
        <f>SUMIF('Off-Balance Sheet'!$J$8:$J$174,$C98,'Off-Balance Sheet'!BH$8:BH$174)</f>
        <v>0</v>
      </c>
      <c r="AF98" s="254">
        <f>SUMIF('Off-Balance Sheet'!$J$8:$J$174,$C98,'Off-Balance Sheet'!BI$8:BI$174)</f>
        <v>0</v>
      </c>
      <c r="AG98" s="254">
        <f>SUMIF('Off-Balance Sheet'!$J$8:$J$174,$C98,'Off-Balance Sheet'!BJ$8:BJ$174)</f>
        <v>0</v>
      </c>
      <c r="AH98" s="254">
        <f>SUMIF('Off-Balance Sheet'!$J$8:$J$174,$C98,'Off-Balance Sheet'!BK$8:BK$174)</f>
        <v>0</v>
      </c>
      <c r="AI98" s="254">
        <f>SUMIF('Off-Balance Sheet'!$J$8:$J$174,$C98,'Off-Balance Sheet'!BL$8:BL$174)</f>
        <v>0</v>
      </c>
      <c r="AJ98" s="254">
        <f>SUMIF('Off-Balance Sheet'!$J$8:$J$174,$C98,'Off-Balance Sheet'!BM$8:BM$174)</f>
        <v>0</v>
      </c>
      <c r="AK98" s="254">
        <f>SUMIF('Off-Balance Sheet'!$J$8:$J$174,$C98,'Off-Balance Sheet'!BN$8:BN$174)</f>
        <v>0</v>
      </c>
      <c r="AL98" s="254">
        <f>SUMIF('Off-Balance Sheet'!$J$8:$J$174,$C98,'Off-Balance Sheet'!BO$8:BO$174)</f>
        <v>0</v>
      </c>
      <c r="AM98" s="254">
        <f>SUMIF('Off-Balance Sheet'!$J$8:$J$174,$C98,'Off-Balance Sheet'!BP$8:BP$174)</f>
        <v>0</v>
      </c>
      <c r="AN98" s="254">
        <f>SUMIF('Off-Balance Sheet'!$J$8:$J$174,$C98,'Off-Balance Sheet'!BQ$8:BQ$174)</f>
        <v>0</v>
      </c>
      <c r="AO98" s="254">
        <f>SUMIF('Off-Balance Sheet'!$J$8:$J$174,$C98,'Off-Balance Sheet'!BR$8:BR$174)</f>
        <v>0</v>
      </c>
      <c r="AP98" s="254">
        <f>SUMIF('Off-Balance Sheet'!$J$8:$J$174,$C98,'Off-Balance Sheet'!BS$8:BS$174)</f>
        <v>0</v>
      </c>
      <c r="AQ98" s="254">
        <f>SUMIF('Off-Balance Sheet'!$J$8:$J$174,$C98,'Off-Balance Sheet'!BT$8:BT$174)</f>
        <v>0</v>
      </c>
      <c r="AR98" s="254">
        <f>SUMIF('Off-Balance Sheet'!$J$8:$J$174,$C98,'Off-Balance Sheet'!BU$8:BU$174)</f>
        <v>0</v>
      </c>
      <c r="AS98" s="254">
        <f>SUMIF('Off-Balance Sheet'!$J$8:$J$174,$C98,'Off-Balance Sheet'!BV$8:BV$174)</f>
        <v>0</v>
      </c>
      <c r="AT98" s="254">
        <f>SUMIF('Off-Balance Sheet'!$J$8:$J$174,$C98,'Off-Balance Sheet'!BW$8:BW$174)</f>
        <v>0</v>
      </c>
      <c r="AU98" s="254">
        <f>SUMIF('Off-Balance Sheet'!$J$8:$J$174,$C98,'Off-Balance Sheet'!BX$8:BX$174)</f>
        <v>0</v>
      </c>
      <c r="AV98" s="254">
        <f>SUMIF('Off-Balance Sheet'!$J$8:$J$174,$C98,'Off-Balance Sheet'!BY$8:BY$174)</f>
        <v>0</v>
      </c>
      <c r="AW98" s="254">
        <f>SUMIF('Off-Balance Sheet'!$J$8:$J$174,$C98,'Off-Balance Sheet'!BZ$8:BZ$174)</f>
        <v>0</v>
      </c>
      <c r="AX98" s="254">
        <f>SUMIF('Off-Balance Sheet'!$J$8:$J$174,$C98,'Off-Balance Sheet'!CA$8:CA$174)</f>
        <v>0</v>
      </c>
      <c r="AY98" s="254">
        <f>SUMIF('Off-Balance Sheet'!$J$8:$J$174,$C98,'Off-Balance Sheet'!CB$8:CB$174)</f>
        <v>0</v>
      </c>
      <c r="AZ98" s="254">
        <f>SUMIF('Off-Balance Sheet'!$J$8:$J$174,$C98,'Off-Balance Sheet'!CC$8:CC$174)</f>
        <v>0</v>
      </c>
      <c r="BA98" s="254">
        <f>SUMIF('Off-Balance Sheet'!$J$8:$J$174,$C98,'Off-Balance Sheet'!CD$8:CD$174)</f>
        <v>0</v>
      </c>
      <c r="BB98" s="254">
        <f>SUMIF('Off-Balance Sheet'!$J$8:$J$174,$C98,'Off-Balance Sheet'!CE$8:CE$174)</f>
        <v>0</v>
      </c>
      <c r="BC98" s="254"/>
      <c r="BD98" s="254"/>
      <c r="BE98" s="254"/>
      <c r="BF98" s="254"/>
      <c r="BG98" s="254"/>
      <c r="BH98" s="254"/>
      <c r="BI98" s="254"/>
      <c r="BJ98" s="254"/>
      <c r="BK98" s="254"/>
      <c r="BL98" s="254"/>
      <c r="BM98" s="254"/>
      <c r="BN98" s="254"/>
      <c r="BO98" s="254"/>
      <c r="BP98" s="254"/>
      <c r="BQ98" s="254"/>
      <c r="BR98" s="254"/>
      <c r="BS98" s="254"/>
      <c r="BT98" s="254"/>
      <c r="BU98" s="254"/>
      <c r="BV98" s="254"/>
      <c r="BW98" s="254"/>
      <c r="BX98" s="254"/>
      <c r="BY98" s="254"/>
      <c r="BZ98" s="254"/>
      <c r="CA98" s="254"/>
      <c r="CB98" s="254"/>
      <c r="CC98" s="254"/>
      <c r="CD98" s="254"/>
      <c r="CE98" s="254"/>
      <c r="CF98" s="254"/>
      <c r="CG98" s="254"/>
      <c r="CH98" s="254"/>
      <c r="CI98" s="254"/>
      <c r="CJ98" s="254"/>
      <c r="CK98" s="254"/>
      <c r="CL98" s="254"/>
      <c r="CM98" s="254"/>
      <c r="CN98" s="254"/>
      <c r="CO98" s="254"/>
      <c r="CP98" s="254"/>
      <c r="CQ98" s="254"/>
      <c r="CR98" s="254"/>
      <c r="CS98" s="254"/>
      <c r="CT98" s="254"/>
      <c r="CU98" s="254"/>
      <c r="CV98" s="254"/>
      <c r="CW98" s="254"/>
      <c r="CX98" s="254"/>
      <c r="CY98" s="254"/>
      <c r="CZ98" s="254"/>
      <c r="DA98" s="254"/>
      <c r="DB98" s="254"/>
      <c r="DC98" s="254"/>
      <c r="DD98" s="254"/>
      <c r="DE98" s="254"/>
      <c r="DF98" s="254"/>
      <c r="DG98" s="254"/>
      <c r="DH98" s="254"/>
      <c r="DI98" s="254"/>
      <c r="DJ98" s="254"/>
      <c r="DK98" s="254"/>
    </row>
    <row r="99" spans="1:115" x14ac:dyDescent="0.2">
      <c r="A99" s="69"/>
      <c r="C99" s="85" t="s">
        <v>93</v>
      </c>
      <c r="D99" s="98">
        <f>SUMIF('Off-Balance Sheet'!$J$8:$J$174,$C99,'Off-Balance Sheet'!$U$8:$U$174)</f>
        <v>25</v>
      </c>
      <c r="F99" s="254">
        <f ca="1">SUMIF('Off-Balance Sheet'!$J$8:$J$174,$C99,'Off-Balance Sheet'!AI$8:AI$174)</f>
        <v>0</v>
      </c>
      <c r="G99" s="254">
        <f>SUMIF('Off-Balance Sheet'!$J$8:$J$174,$C99,'Off-Balance Sheet'!AJ$8:AJ$174)</f>
        <v>0</v>
      </c>
      <c r="H99" s="254">
        <f>SUMIF('Off-Balance Sheet'!$J$8:$J$174,$C99,'Off-Balance Sheet'!AK$8:AK$174)</f>
        <v>0</v>
      </c>
      <c r="I99" s="254">
        <f>SUMIF('Off-Balance Sheet'!$J$8:$J$174,$C99,'Off-Balance Sheet'!AL$8:AL$174)</f>
        <v>0</v>
      </c>
      <c r="J99" s="254">
        <f>SUMIF('Off-Balance Sheet'!$J$8:$J$174,$C99,'Off-Balance Sheet'!AM$8:AM$174)</f>
        <v>0</v>
      </c>
      <c r="K99" s="254">
        <f>SUMIF('Off-Balance Sheet'!$J$8:$J$174,$C99,'Off-Balance Sheet'!AN$8:AN$174)</f>
        <v>0</v>
      </c>
      <c r="L99" s="254">
        <f>SUMIF('Off-Balance Sheet'!$J$8:$J$174,$C99,'Off-Balance Sheet'!AO$8:AO$174)</f>
        <v>0</v>
      </c>
      <c r="M99" s="254">
        <f>SUMIF('Off-Balance Sheet'!$J$8:$J$174,$C99,'Off-Balance Sheet'!AP$8:AP$174)</f>
        <v>25</v>
      </c>
      <c r="N99" s="254">
        <f>SUMIF('Off-Balance Sheet'!$J$8:$J$174,$C99,'Off-Balance Sheet'!AQ$8:AQ$174)</f>
        <v>0</v>
      </c>
      <c r="O99" s="254">
        <f>SUMIF('Off-Balance Sheet'!$J$8:$J$174,$C99,'Off-Balance Sheet'!AR$8:AR$174)</f>
        <v>0</v>
      </c>
      <c r="P99" s="254">
        <f>SUMIF('Off-Balance Sheet'!$J$8:$J$174,$C99,'Off-Balance Sheet'!AS$8:AS$174)</f>
        <v>0</v>
      </c>
      <c r="Q99" s="254">
        <f>SUMIF('Off-Balance Sheet'!$J$8:$J$174,$C99,'Off-Balance Sheet'!AT$8:AT$174)</f>
        <v>0</v>
      </c>
      <c r="R99" s="254">
        <f>SUMIF('Off-Balance Sheet'!$J$8:$J$174,$C99,'Off-Balance Sheet'!AU$8:AU$174)</f>
        <v>0</v>
      </c>
      <c r="S99" s="254">
        <f>SUMIF('Off-Balance Sheet'!$J$8:$J$174,$C99,'Off-Balance Sheet'!AV$8:AV$174)</f>
        <v>0</v>
      </c>
      <c r="T99" s="254">
        <f>SUMIF('Off-Balance Sheet'!$J$8:$J$174,$C99,'Off-Balance Sheet'!AW$8:AW$174)</f>
        <v>0</v>
      </c>
      <c r="U99" s="254">
        <f>SUMIF('Off-Balance Sheet'!$J$8:$J$174,$C99,'Off-Balance Sheet'!AX$8:AX$174)</f>
        <v>0</v>
      </c>
      <c r="V99" s="254">
        <f>SUMIF('Off-Balance Sheet'!$J$8:$J$174,$C99,'Off-Balance Sheet'!AY$8:AY$174)</f>
        <v>0</v>
      </c>
      <c r="W99" s="254">
        <f>SUMIF('Off-Balance Sheet'!$J$8:$J$174,$C99,'Off-Balance Sheet'!AZ$8:AZ$174)</f>
        <v>0</v>
      </c>
      <c r="X99" s="254">
        <f>SUMIF('Off-Balance Sheet'!$J$8:$J$174,$C99,'Off-Balance Sheet'!BA$8:BA$174)</f>
        <v>0</v>
      </c>
      <c r="Y99" s="254">
        <f>SUMIF('Off-Balance Sheet'!$J$8:$J$174,$C99,'Off-Balance Sheet'!BB$8:BB$174)</f>
        <v>0</v>
      </c>
      <c r="Z99" s="254">
        <f>SUMIF('Off-Balance Sheet'!$J$8:$J$174,$C99,'Off-Balance Sheet'!BC$8:BC$174)</f>
        <v>0</v>
      </c>
      <c r="AA99" s="254">
        <f>SUMIF('Off-Balance Sheet'!$J$8:$J$174,$C99,'Off-Balance Sheet'!BD$8:BD$174)</f>
        <v>0</v>
      </c>
      <c r="AB99" s="254">
        <f>SUMIF('Off-Balance Sheet'!$J$8:$J$174,$C99,'Off-Balance Sheet'!BE$8:BE$174)</f>
        <v>0</v>
      </c>
      <c r="AC99" s="254">
        <f>SUMIF('Off-Balance Sheet'!$J$8:$J$174,$C99,'Off-Balance Sheet'!BF$8:BF$174)</f>
        <v>0</v>
      </c>
      <c r="AD99" s="254">
        <f>SUMIF('Off-Balance Sheet'!$J$8:$J$174,$C99,'Off-Balance Sheet'!BG$8:BG$174)</f>
        <v>0</v>
      </c>
      <c r="AE99" s="254">
        <f>SUMIF('Off-Balance Sheet'!$J$8:$J$174,$C99,'Off-Balance Sheet'!BH$8:BH$174)</f>
        <v>0</v>
      </c>
      <c r="AF99" s="254">
        <f>SUMIF('Off-Balance Sheet'!$J$8:$J$174,$C99,'Off-Balance Sheet'!BI$8:BI$174)</f>
        <v>0</v>
      </c>
      <c r="AG99" s="254">
        <f>SUMIF('Off-Balance Sheet'!$J$8:$J$174,$C99,'Off-Balance Sheet'!BJ$8:BJ$174)</f>
        <v>0</v>
      </c>
      <c r="AH99" s="254">
        <f>SUMIF('Off-Balance Sheet'!$J$8:$J$174,$C99,'Off-Balance Sheet'!BK$8:BK$174)</f>
        <v>0</v>
      </c>
      <c r="AI99" s="254">
        <f>SUMIF('Off-Balance Sheet'!$J$8:$J$174,$C99,'Off-Balance Sheet'!BL$8:BL$174)</f>
        <v>0</v>
      </c>
      <c r="AJ99" s="254">
        <f>SUMIF('Off-Balance Sheet'!$J$8:$J$174,$C99,'Off-Balance Sheet'!BM$8:BM$174)</f>
        <v>0</v>
      </c>
      <c r="AK99" s="254">
        <f>SUMIF('Off-Balance Sheet'!$J$8:$J$174,$C99,'Off-Balance Sheet'!BN$8:BN$174)</f>
        <v>0</v>
      </c>
      <c r="AL99" s="254">
        <f>SUMIF('Off-Balance Sheet'!$J$8:$J$174,$C99,'Off-Balance Sheet'!BO$8:BO$174)</f>
        <v>0</v>
      </c>
      <c r="AM99" s="254">
        <f>SUMIF('Off-Balance Sheet'!$J$8:$J$174,$C99,'Off-Balance Sheet'!BP$8:BP$174)</f>
        <v>0</v>
      </c>
      <c r="AN99" s="254">
        <f>SUMIF('Off-Balance Sheet'!$J$8:$J$174,$C99,'Off-Balance Sheet'!BQ$8:BQ$174)</f>
        <v>0</v>
      </c>
      <c r="AO99" s="254">
        <f>SUMIF('Off-Balance Sheet'!$J$8:$J$174,$C99,'Off-Balance Sheet'!BR$8:BR$174)</f>
        <v>0</v>
      </c>
      <c r="AP99" s="254">
        <f>SUMIF('Off-Balance Sheet'!$J$8:$J$174,$C99,'Off-Balance Sheet'!BS$8:BS$174)</f>
        <v>0</v>
      </c>
      <c r="AQ99" s="254">
        <f>SUMIF('Off-Balance Sheet'!$J$8:$J$174,$C99,'Off-Balance Sheet'!BT$8:BT$174)</f>
        <v>0</v>
      </c>
      <c r="AR99" s="254">
        <f>SUMIF('Off-Balance Sheet'!$J$8:$J$174,$C99,'Off-Balance Sheet'!BU$8:BU$174)</f>
        <v>0</v>
      </c>
      <c r="AS99" s="254">
        <f>SUMIF('Off-Balance Sheet'!$J$8:$J$174,$C99,'Off-Balance Sheet'!BV$8:BV$174)</f>
        <v>0</v>
      </c>
      <c r="AT99" s="254">
        <f>SUMIF('Off-Balance Sheet'!$J$8:$J$174,$C99,'Off-Balance Sheet'!BW$8:BW$174)</f>
        <v>0</v>
      </c>
      <c r="AU99" s="254">
        <f>SUMIF('Off-Balance Sheet'!$J$8:$J$174,$C99,'Off-Balance Sheet'!BX$8:BX$174)</f>
        <v>0</v>
      </c>
      <c r="AV99" s="254">
        <f>SUMIF('Off-Balance Sheet'!$J$8:$J$174,$C99,'Off-Balance Sheet'!BY$8:BY$174)</f>
        <v>0</v>
      </c>
      <c r="AW99" s="254">
        <f>SUMIF('Off-Balance Sheet'!$J$8:$J$174,$C99,'Off-Balance Sheet'!BZ$8:BZ$174)</f>
        <v>0</v>
      </c>
      <c r="AX99" s="254">
        <f>SUMIF('Off-Balance Sheet'!$J$8:$J$174,$C99,'Off-Balance Sheet'!CA$8:CA$174)</f>
        <v>0</v>
      </c>
      <c r="AY99" s="254">
        <f>SUMIF('Off-Balance Sheet'!$J$8:$J$174,$C99,'Off-Balance Sheet'!CB$8:CB$174)</f>
        <v>0</v>
      </c>
      <c r="AZ99" s="254">
        <f>SUMIF('Off-Balance Sheet'!$J$8:$J$174,$C99,'Off-Balance Sheet'!CC$8:CC$174)</f>
        <v>0</v>
      </c>
      <c r="BA99" s="254">
        <f>SUMIF('Off-Balance Sheet'!$J$8:$J$174,$C99,'Off-Balance Sheet'!CD$8:CD$174)</f>
        <v>0</v>
      </c>
      <c r="BB99" s="254">
        <f>SUMIF('Off-Balance Sheet'!$J$8:$J$174,$C99,'Off-Balance Sheet'!CE$8:CE$174)</f>
        <v>0</v>
      </c>
      <c r="BC99" s="254"/>
      <c r="BD99" s="254"/>
      <c r="BE99" s="254"/>
      <c r="BF99" s="254"/>
      <c r="BG99" s="254"/>
      <c r="BH99" s="254"/>
      <c r="BI99" s="254"/>
      <c r="BJ99" s="254"/>
      <c r="BK99" s="254"/>
      <c r="BL99" s="254"/>
      <c r="BM99" s="254"/>
      <c r="BN99" s="254"/>
      <c r="BO99" s="254"/>
      <c r="BP99" s="254"/>
      <c r="BQ99" s="254"/>
      <c r="BR99" s="254"/>
      <c r="BS99" s="254"/>
      <c r="BT99" s="254"/>
      <c r="BU99" s="254"/>
      <c r="BV99" s="254"/>
      <c r="BW99" s="254"/>
      <c r="BX99" s="254"/>
      <c r="BY99" s="254"/>
      <c r="BZ99" s="254"/>
      <c r="CA99" s="254"/>
      <c r="CB99" s="254"/>
      <c r="CC99" s="254"/>
      <c r="CD99" s="254"/>
      <c r="CE99" s="254"/>
      <c r="CF99" s="254"/>
      <c r="CG99" s="254"/>
      <c r="CH99" s="254"/>
      <c r="CI99" s="254"/>
      <c r="CJ99" s="254"/>
      <c r="CK99" s="254"/>
      <c r="CL99" s="254"/>
      <c r="CM99" s="254"/>
      <c r="CN99" s="254"/>
      <c r="CO99" s="254"/>
      <c r="CP99" s="254"/>
      <c r="CQ99" s="254"/>
      <c r="CR99" s="254"/>
      <c r="CS99" s="254"/>
      <c r="CT99" s="254"/>
      <c r="CU99" s="254"/>
      <c r="CV99" s="254"/>
      <c r="CW99" s="254"/>
      <c r="CX99" s="254"/>
      <c r="CY99" s="254"/>
      <c r="CZ99" s="254"/>
      <c r="DA99" s="254"/>
      <c r="DB99" s="254"/>
      <c r="DC99" s="254"/>
      <c r="DD99" s="254"/>
      <c r="DE99" s="254"/>
      <c r="DF99" s="254"/>
      <c r="DG99" s="254"/>
      <c r="DH99" s="254"/>
      <c r="DI99" s="254"/>
      <c r="DJ99" s="254"/>
      <c r="DK99" s="254"/>
    </row>
    <row r="100" spans="1:115" x14ac:dyDescent="0.2">
      <c r="A100" s="69"/>
      <c r="C100" s="69" t="s">
        <v>98</v>
      </c>
      <c r="D100" s="98">
        <f>SUMIF('Off-Balance Sheet'!$J$8:$J$174,$C100,'Off-Balance Sheet'!$U$8:$U$174)</f>
        <v>358</v>
      </c>
      <c r="F100" s="254">
        <f>SUMIF('Off-Balance Sheet'!$J$8:$J$174,$C100,'Off-Balance Sheet'!AI$8:AI$174)</f>
        <v>21.88</v>
      </c>
      <c r="G100" s="254">
        <f>SUMIF('Off-Balance Sheet'!$J$8:$J$174,$C100,'Off-Balance Sheet'!AJ$8:AJ$174)</f>
        <v>21.160985038204945</v>
      </c>
      <c r="H100" s="254">
        <f>SUMIF('Off-Balance Sheet'!$J$8:$J$174,$C100,'Off-Balance Sheet'!AK$8:AK$174)</f>
        <v>22.603779472628013</v>
      </c>
      <c r="I100" s="254">
        <f>SUMIF('Off-Balance Sheet'!$J$8:$J$174,$C100,'Off-Balance Sheet'!AL$8:AL$174)</f>
        <v>21.882382255416481</v>
      </c>
      <c r="J100" s="254">
        <f>SUMIF('Off-Balance Sheet'!$J$8:$J$174,$C100,'Off-Balance Sheet'!AM$8:AM$174)</f>
        <v>21.882382255416481</v>
      </c>
      <c r="K100" s="254">
        <f>SUMIF('Off-Balance Sheet'!$J$8:$J$174,$C100,'Off-Balance Sheet'!AN$8:AN$174)</f>
        <v>21.882382255416481</v>
      </c>
      <c r="L100" s="254">
        <f>SUMIF('Off-Balance Sheet'!$J$8:$J$174,$C100,'Off-Balance Sheet'!AO$8:AO$174)</f>
        <v>21.882382255416481</v>
      </c>
      <c r="M100" s="254">
        <f>SUMIF('Off-Balance Sheet'!$J$8:$J$174,$C100,'Off-Balance Sheet'!AP$8:AP$174)</f>
        <v>21.882382255416481</v>
      </c>
      <c r="N100" s="254">
        <f>SUMIF('Off-Balance Sheet'!$J$8:$J$174,$C100,'Off-Balance Sheet'!AQ$8:AQ$174)</f>
        <v>21.882382255416481</v>
      </c>
      <c r="O100" s="254">
        <f>SUMIF('Off-Balance Sheet'!$J$8:$J$174,$C100,'Off-Balance Sheet'!AR$8:AR$174)</f>
        <v>21.882382255416481</v>
      </c>
      <c r="P100" s="254">
        <f>SUMIF('Off-Balance Sheet'!$J$8:$J$174,$C100,'Off-Balance Sheet'!AS$8:AS$174)</f>
        <v>22.122847994486989</v>
      </c>
      <c r="Q100" s="254">
        <f>SUMIF('Off-Balance Sheet'!$J$8:$J$174,$C100,'Off-Balance Sheet'!AT$8:AT$174)</f>
        <v>22.122847994486989</v>
      </c>
      <c r="R100" s="254">
        <f>SUMIF('Off-Balance Sheet'!$J$8:$J$174,$C100,'Off-Balance Sheet'!AU$8:AU$174)</f>
        <v>21.882382255416481</v>
      </c>
      <c r="S100" s="254">
        <f>SUMIF('Off-Balance Sheet'!$J$8:$J$174,$C100,'Off-Balance Sheet'!AV$8:AV$174)</f>
        <v>21.641916516345965</v>
      </c>
      <c r="T100" s="254">
        <f>SUMIF('Off-Balance Sheet'!$J$8:$J$174,$C100,'Off-Balance Sheet'!AW$8:AW$174)</f>
        <v>22.122847994486989</v>
      </c>
      <c r="U100" s="254">
        <f>SUMIF('Off-Balance Sheet'!$J$8:$J$174,$C100,'Off-Balance Sheet'!AX$8:AX$174)</f>
        <v>22.122847994486989</v>
      </c>
      <c r="V100" s="254">
        <f>SUMIF('Off-Balance Sheet'!$J$8:$J$174,$C100,'Off-Balance Sheet'!AY$8:AY$174)</f>
        <v>21.882382255416481</v>
      </c>
      <c r="W100" s="254">
        <f>SUMIF('Off-Balance Sheet'!$J$8:$J$174,$C100,'Off-Balance Sheet'!AZ$8:AZ$174)</f>
        <v>21.641916516345965</v>
      </c>
      <c r="X100" s="254">
        <f>SUMIF('Off-Balance Sheet'!$J$8:$J$174,$C100,'Off-Balance Sheet'!BA$8:BA$174)</f>
        <v>22.122847994486989</v>
      </c>
      <c r="Y100" s="254">
        <f>SUMIF('Off-Balance Sheet'!$J$8:$J$174,$C100,'Off-Balance Sheet'!BB$8:BB$174)</f>
        <v>0</v>
      </c>
      <c r="Z100" s="254">
        <f>SUMIF('Off-Balance Sheet'!$J$8:$J$174,$C100,'Off-Balance Sheet'!BC$8:BC$174)</f>
        <v>0</v>
      </c>
      <c r="AA100" s="254">
        <f>SUMIF('Off-Balance Sheet'!$J$8:$J$174,$C100,'Off-Balance Sheet'!BD$8:BD$174)</f>
        <v>0</v>
      </c>
      <c r="AB100" s="254">
        <f>SUMIF('Off-Balance Sheet'!$J$8:$J$174,$C100,'Off-Balance Sheet'!BE$8:BE$174)</f>
        <v>0</v>
      </c>
      <c r="AC100" s="254">
        <f>SUMIF('Off-Balance Sheet'!$J$8:$J$174,$C100,'Off-Balance Sheet'!BF$8:BF$174)</f>
        <v>0</v>
      </c>
      <c r="AD100" s="254">
        <f>SUMIF('Off-Balance Sheet'!$J$8:$J$174,$C100,'Off-Balance Sheet'!BG$8:BG$174)</f>
        <v>0</v>
      </c>
      <c r="AE100" s="254">
        <f>SUMIF('Off-Balance Sheet'!$J$8:$J$174,$C100,'Off-Balance Sheet'!BH$8:BH$174)</f>
        <v>0</v>
      </c>
      <c r="AF100" s="254">
        <f>SUMIF('Off-Balance Sheet'!$J$8:$J$174,$C100,'Off-Balance Sheet'!BI$8:BI$174)</f>
        <v>0</v>
      </c>
      <c r="AG100" s="254">
        <f>SUMIF('Off-Balance Sheet'!$J$8:$J$174,$C100,'Off-Balance Sheet'!BJ$8:BJ$174)</f>
        <v>0</v>
      </c>
      <c r="AH100" s="254">
        <f>SUMIF('Off-Balance Sheet'!$J$8:$J$174,$C100,'Off-Balance Sheet'!BK$8:BK$174)</f>
        <v>0</v>
      </c>
      <c r="AI100" s="254">
        <f>SUMIF('Off-Balance Sheet'!$J$8:$J$174,$C100,'Off-Balance Sheet'!BL$8:BL$174)</f>
        <v>0</v>
      </c>
      <c r="AJ100" s="254">
        <f>SUMIF('Off-Balance Sheet'!$J$8:$J$174,$C100,'Off-Balance Sheet'!BM$8:BM$174)</f>
        <v>0</v>
      </c>
      <c r="AK100" s="254">
        <f>SUMIF('Off-Balance Sheet'!$J$8:$J$174,$C100,'Off-Balance Sheet'!BN$8:BN$174)</f>
        <v>0</v>
      </c>
      <c r="AL100" s="254">
        <f>SUMIF('Off-Balance Sheet'!$J$8:$J$174,$C100,'Off-Balance Sheet'!BO$8:BO$174)</f>
        <v>0</v>
      </c>
      <c r="AM100" s="254">
        <f>SUMIF('Off-Balance Sheet'!$J$8:$J$174,$C100,'Off-Balance Sheet'!BP$8:BP$174)</f>
        <v>0</v>
      </c>
      <c r="AN100" s="254">
        <f>SUMIF('Off-Balance Sheet'!$J$8:$J$174,$C100,'Off-Balance Sheet'!BQ$8:BQ$174)</f>
        <v>0</v>
      </c>
      <c r="AO100" s="254">
        <f>SUMIF('Off-Balance Sheet'!$J$8:$J$174,$C100,'Off-Balance Sheet'!BR$8:BR$174)</f>
        <v>0</v>
      </c>
      <c r="AP100" s="254">
        <f>SUMIF('Off-Balance Sheet'!$J$8:$J$174,$C100,'Off-Balance Sheet'!BS$8:BS$174)</f>
        <v>0</v>
      </c>
      <c r="AQ100" s="254">
        <f>SUMIF('Off-Balance Sheet'!$J$8:$J$174,$C100,'Off-Balance Sheet'!BT$8:BT$174)</f>
        <v>0</v>
      </c>
      <c r="AR100" s="254">
        <f>SUMIF('Off-Balance Sheet'!$J$8:$J$174,$C100,'Off-Balance Sheet'!BU$8:BU$174)</f>
        <v>0</v>
      </c>
      <c r="AS100" s="254">
        <f>SUMIF('Off-Balance Sheet'!$J$8:$J$174,$C100,'Off-Balance Sheet'!BV$8:BV$174)</f>
        <v>0</v>
      </c>
      <c r="AT100" s="254">
        <f>SUMIF('Off-Balance Sheet'!$J$8:$J$174,$C100,'Off-Balance Sheet'!BW$8:BW$174)</f>
        <v>0</v>
      </c>
      <c r="AU100" s="254">
        <f>SUMIF('Off-Balance Sheet'!$J$8:$J$174,$C100,'Off-Balance Sheet'!BX$8:BX$174)</f>
        <v>0</v>
      </c>
      <c r="AV100" s="254">
        <f>SUMIF('Off-Balance Sheet'!$J$8:$J$174,$C100,'Off-Balance Sheet'!BY$8:BY$174)</f>
        <v>0</v>
      </c>
      <c r="AW100" s="254">
        <f>SUMIF('Off-Balance Sheet'!$J$8:$J$174,$C100,'Off-Balance Sheet'!BZ$8:BZ$174)</f>
        <v>0</v>
      </c>
      <c r="AX100" s="254">
        <f>SUMIF('Off-Balance Sheet'!$J$8:$J$174,$C100,'Off-Balance Sheet'!CA$8:CA$174)</f>
        <v>0</v>
      </c>
      <c r="AY100" s="254">
        <f>SUMIF('Off-Balance Sheet'!$J$8:$J$174,$C100,'Off-Balance Sheet'!CB$8:CB$174)</f>
        <v>0</v>
      </c>
      <c r="AZ100" s="254">
        <f>SUMIF('Off-Balance Sheet'!$J$8:$J$174,$C100,'Off-Balance Sheet'!CC$8:CC$174)</f>
        <v>0</v>
      </c>
      <c r="BA100" s="254">
        <f>SUMIF('Off-Balance Sheet'!$J$8:$J$174,$C100,'Off-Balance Sheet'!CD$8:CD$174)</f>
        <v>0</v>
      </c>
      <c r="BB100" s="254">
        <f>SUMIF('Off-Balance Sheet'!$J$8:$J$174,$C100,'Off-Balance Sheet'!CE$8:CE$174)</f>
        <v>0</v>
      </c>
      <c r="BC100" s="254"/>
      <c r="BD100" s="254"/>
      <c r="BE100" s="254"/>
      <c r="BF100" s="254"/>
      <c r="BG100" s="254"/>
      <c r="BH100" s="254"/>
      <c r="BI100" s="254"/>
      <c r="BJ100" s="254"/>
      <c r="BK100" s="254"/>
      <c r="BL100" s="254"/>
      <c r="BM100" s="254"/>
      <c r="BN100" s="254"/>
      <c r="BO100" s="254"/>
      <c r="BP100" s="254"/>
      <c r="BQ100" s="254"/>
      <c r="BR100" s="254"/>
      <c r="BS100" s="254"/>
      <c r="BT100" s="254"/>
      <c r="BU100" s="254"/>
      <c r="BV100" s="254"/>
      <c r="BW100" s="254"/>
      <c r="BX100" s="254"/>
      <c r="BY100" s="254"/>
      <c r="BZ100" s="254"/>
      <c r="CA100" s="254"/>
      <c r="CB100" s="254"/>
      <c r="CC100" s="254"/>
      <c r="CD100" s="254"/>
      <c r="CE100" s="254"/>
      <c r="CF100" s="254"/>
      <c r="CG100" s="254"/>
      <c r="CH100" s="254"/>
      <c r="CI100" s="254"/>
      <c r="CJ100" s="254"/>
      <c r="CK100" s="254"/>
      <c r="CL100" s="254"/>
      <c r="CM100" s="254"/>
      <c r="CN100" s="254"/>
      <c r="CO100" s="254"/>
      <c r="CP100" s="254"/>
      <c r="CQ100" s="254"/>
      <c r="CR100" s="254"/>
      <c r="CS100" s="254"/>
      <c r="CT100" s="254"/>
      <c r="CU100" s="254"/>
      <c r="CV100" s="254"/>
      <c r="CW100" s="254"/>
      <c r="CX100" s="254"/>
      <c r="CY100" s="254"/>
      <c r="CZ100" s="254"/>
      <c r="DA100" s="254"/>
      <c r="DB100" s="254"/>
      <c r="DC100" s="254"/>
      <c r="DD100" s="254"/>
      <c r="DE100" s="254"/>
      <c r="DF100" s="254"/>
      <c r="DG100" s="254"/>
      <c r="DH100" s="254"/>
      <c r="DI100" s="254"/>
      <c r="DJ100" s="254"/>
      <c r="DK100" s="254"/>
    </row>
    <row r="101" spans="1:115" x14ac:dyDescent="0.2">
      <c r="C101" s="85" t="s">
        <v>102</v>
      </c>
      <c r="D101" s="98">
        <f>SUMIF('Off-Balance Sheet'!$J$8:$J$174,$C101,'Off-Balance Sheet'!$U$8:$U$174)</f>
        <v>31.298383999999999</v>
      </c>
      <c r="F101" s="254">
        <f ca="1">SUMIF('Off-Balance Sheet'!$J$8:$J$174,$C101,'Off-Balance Sheet'!AI$8:AI$174)</f>
        <v>0</v>
      </c>
      <c r="G101" s="254">
        <f>SUMIF('Off-Balance Sheet'!$J$8:$J$174,$C101,'Off-Balance Sheet'!AJ$8:AJ$174)</f>
        <v>0</v>
      </c>
      <c r="H101" s="254">
        <f>SUMIF('Off-Balance Sheet'!$J$8:$J$174,$C101,'Off-Balance Sheet'!AK$8:AK$174)</f>
        <v>0</v>
      </c>
      <c r="I101" s="254">
        <f>SUMIF('Off-Balance Sheet'!$J$8:$J$174,$C101,'Off-Balance Sheet'!AL$8:AL$174)</f>
        <v>0</v>
      </c>
      <c r="J101" s="254">
        <f>SUMIF('Off-Balance Sheet'!$J$8:$J$174,$C101,'Off-Balance Sheet'!AM$8:AM$174)</f>
        <v>31.298383999999999</v>
      </c>
      <c r="K101" s="254">
        <f>SUMIF('Off-Balance Sheet'!$J$8:$J$174,$C101,'Off-Balance Sheet'!AN$8:AN$174)</f>
        <v>0</v>
      </c>
      <c r="L101" s="254">
        <f>SUMIF('Off-Balance Sheet'!$J$8:$J$174,$C101,'Off-Balance Sheet'!AO$8:AO$174)</f>
        <v>0</v>
      </c>
      <c r="M101" s="254">
        <f>SUMIF('Off-Balance Sheet'!$J$8:$J$174,$C101,'Off-Balance Sheet'!AP$8:AP$174)</f>
        <v>0</v>
      </c>
      <c r="N101" s="254">
        <f>SUMIF('Off-Balance Sheet'!$J$8:$J$174,$C101,'Off-Balance Sheet'!AQ$8:AQ$174)</f>
        <v>0</v>
      </c>
      <c r="O101" s="254">
        <f>SUMIF('Off-Balance Sheet'!$J$8:$J$174,$C101,'Off-Balance Sheet'!AR$8:AR$174)</f>
        <v>0</v>
      </c>
      <c r="P101" s="254">
        <f>SUMIF('Off-Balance Sheet'!$J$8:$J$174,$C101,'Off-Balance Sheet'!AS$8:AS$174)</f>
        <v>0</v>
      </c>
      <c r="Q101" s="254">
        <f>SUMIF('Off-Balance Sheet'!$J$8:$J$174,$C101,'Off-Balance Sheet'!AT$8:AT$174)</f>
        <v>0</v>
      </c>
      <c r="R101" s="254">
        <f>SUMIF('Off-Balance Sheet'!$J$8:$J$174,$C101,'Off-Balance Sheet'!AU$8:AU$174)</f>
        <v>0</v>
      </c>
      <c r="S101" s="254">
        <f>SUMIF('Off-Balance Sheet'!$J$8:$J$174,$C101,'Off-Balance Sheet'!AV$8:AV$174)</f>
        <v>0</v>
      </c>
      <c r="T101" s="254">
        <f>SUMIF('Off-Balance Sheet'!$J$8:$J$174,$C101,'Off-Balance Sheet'!AW$8:AW$174)</f>
        <v>0</v>
      </c>
      <c r="U101" s="254">
        <f>SUMIF('Off-Balance Sheet'!$J$8:$J$174,$C101,'Off-Balance Sheet'!AX$8:AX$174)</f>
        <v>0</v>
      </c>
      <c r="V101" s="254">
        <f>SUMIF('Off-Balance Sheet'!$J$8:$J$174,$C101,'Off-Balance Sheet'!AY$8:AY$174)</f>
        <v>0</v>
      </c>
      <c r="W101" s="254">
        <f>SUMIF('Off-Balance Sheet'!$J$8:$J$174,$C101,'Off-Balance Sheet'!AZ$8:AZ$174)</f>
        <v>0</v>
      </c>
      <c r="X101" s="254">
        <f>SUMIF('Off-Balance Sheet'!$J$8:$J$174,$C101,'Off-Balance Sheet'!BA$8:BA$174)</f>
        <v>0</v>
      </c>
      <c r="Y101" s="254">
        <f>SUMIF('Off-Balance Sheet'!$J$8:$J$174,$C101,'Off-Balance Sheet'!BB$8:BB$174)</f>
        <v>0</v>
      </c>
      <c r="Z101" s="254">
        <f>SUMIF('Off-Balance Sheet'!$J$8:$J$174,$C101,'Off-Balance Sheet'!BC$8:BC$174)</f>
        <v>0</v>
      </c>
      <c r="AA101" s="254">
        <f>SUMIF('Off-Balance Sheet'!$J$8:$J$174,$C101,'Off-Balance Sheet'!BD$8:BD$174)</f>
        <v>0</v>
      </c>
      <c r="AB101" s="254">
        <f>SUMIF('Off-Balance Sheet'!$J$8:$J$174,$C101,'Off-Balance Sheet'!BE$8:BE$174)</f>
        <v>0</v>
      </c>
      <c r="AC101" s="254">
        <f>SUMIF('Off-Balance Sheet'!$J$8:$J$174,$C101,'Off-Balance Sheet'!BF$8:BF$174)</f>
        <v>0</v>
      </c>
      <c r="AD101" s="254">
        <f>SUMIF('Off-Balance Sheet'!$J$8:$J$174,$C101,'Off-Balance Sheet'!BG$8:BG$174)</f>
        <v>0</v>
      </c>
      <c r="AE101" s="254">
        <f>SUMIF('Off-Balance Sheet'!$J$8:$J$174,$C101,'Off-Balance Sheet'!BH$8:BH$174)</f>
        <v>0</v>
      </c>
      <c r="AF101" s="254">
        <f>SUMIF('Off-Balance Sheet'!$J$8:$J$174,$C101,'Off-Balance Sheet'!BI$8:BI$174)</f>
        <v>0</v>
      </c>
      <c r="AG101" s="254">
        <f>SUMIF('Off-Balance Sheet'!$J$8:$J$174,$C101,'Off-Balance Sheet'!BJ$8:BJ$174)</f>
        <v>0</v>
      </c>
      <c r="AH101" s="254">
        <f>SUMIF('Off-Balance Sheet'!$J$8:$J$174,$C101,'Off-Balance Sheet'!BK$8:BK$174)</f>
        <v>0</v>
      </c>
      <c r="AI101" s="254">
        <f>SUMIF('Off-Balance Sheet'!$J$8:$J$174,$C101,'Off-Balance Sheet'!BL$8:BL$174)</f>
        <v>0</v>
      </c>
      <c r="AJ101" s="254">
        <f>SUMIF('Off-Balance Sheet'!$J$8:$J$174,$C101,'Off-Balance Sheet'!BM$8:BM$174)</f>
        <v>0</v>
      </c>
      <c r="AK101" s="254">
        <f>SUMIF('Off-Balance Sheet'!$J$8:$J$174,$C101,'Off-Balance Sheet'!BN$8:BN$174)</f>
        <v>0</v>
      </c>
      <c r="AL101" s="254">
        <f>SUMIF('Off-Balance Sheet'!$J$8:$J$174,$C101,'Off-Balance Sheet'!BO$8:BO$174)</f>
        <v>0</v>
      </c>
      <c r="AM101" s="254">
        <f>SUMIF('Off-Balance Sheet'!$J$8:$J$174,$C101,'Off-Balance Sheet'!BP$8:BP$174)</f>
        <v>0</v>
      </c>
      <c r="AN101" s="254">
        <f>SUMIF('Off-Balance Sheet'!$J$8:$J$174,$C101,'Off-Balance Sheet'!BQ$8:BQ$174)</f>
        <v>0</v>
      </c>
      <c r="AO101" s="254">
        <f>SUMIF('Off-Balance Sheet'!$J$8:$J$174,$C101,'Off-Balance Sheet'!BR$8:BR$174)</f>
        <v>0</v>
      </c>
      <c r="AP101" s="254">
        <f>SUMIF('Off-Balance Sheet'!$J$8:$J$174,$C101,'Off-Balance Sheet'!BS$8:BS$174)</f>
        <v>0</v>
      </c>
      <c r="AQ101" s="254">
        <f>SUMIF('Off-Balance Sheet'!$J$8:$J$174,$C101,'Off-Balance Sheet'!BT$8:BT$174)</f>
        <v>0</v>
      </c>
      <c r="AR101" s="254">
        <f>SUMIF('Off-Balance Sheet'!$J$8:$J$174,$C101,'Off-Balance Sheet'!BU$8:BU$174)</f>
        <v>0</v>
      </c>
      <c r="AS101" s="254">
        <f>SUMIF('Off-Balance Sheet'!$J$8:$J$174,$C101,'Off-Balance Sheet'!BV$8:BV$174)</f>
        <v>0</v>
      </c>
      <c r="AT101" s="254">
        <f>SUMIF('Off-Balance Sheet'!$J$8:$J$174,$C101,'Off-Balance Sheet'!BW$8:BW$174)</f>
        <v>0</v>
      </c>
      <c r="AU101" s="254">
        <f>SUMIF('Off-Balance Sheet'!$J$8:$J$174,$C101,'Off-Balance Sheet'!BX$8:BX$174)</f>
        <v>0</v>
      </c>
      <c r="AV101" s="254">
        <f>SUMIF('Off-Balance Sheet'!$J$8:$J$174,$C101,'Off-Balance Sheet'!BY$8:BY$174)</f>
        <v>0</v>
      </c>
      <c r="AW101" s="254">
        <f>SUMIF('Off-Balance Sheet'!$J$8:$J$174,$C101,'Off-Balance Sheet'!BZ$8:BZ$174)</f>
        <v>0</v>
      </c>
      <c r="AX101" s="254">
        <f>SUMIF('Off-Balance Sheet'!$J$8:$J$174,$C101,'Off-Balance Sheet'!CA$8:CA$174)</f>
        <v>0</v>
      </c>
      <c r="AY101" s="254">
        <f>SUMIF('Off-Balance Sheet'!$J$8:$J$174,$C101,'Off-Balance Sheet'!CB$8:CB$174)</f>
        <v>0</v>
      </c>
      <c r="AZ101" s="254">
        <f>SUMIF('Off-Balance Sheet'!$J$8:$J$174,$C101,'Off-Balance Sheet'!CC$8:CC$174)</f>
        <v>0</v>
      </c>
      <c r="BA101" s="254">
        <f>SUMIF('Off-Balance Sheet'!$J$8:$J$174,$C101,'Off-Balance Sheet'!CD$8:CD$174)</f>
        <v>0</v>
      </c>
      <c r="BB101" s="254">
        <f>SUMIF('Off-Balance Sheet'!$J$8:$J$174,$C101,'Off-Balance Sheet'!CE$8:CE$174)</f>
        <v>0</v>
      </c>
      <c r="BC101" s="254"/>
      <c r="BD101" s="254"/>
      <c r="BE101" s="254"/>
      <c r="BF101" s="254"/>
      <c r="BG101" s="254"/>
      <c r="BH101" s="254"/>
      <c r="BI101" s="254"/>
      <c r="BJ101" s="254"/>
      <c r="BK101" s="254"/>
      <c r="BL101" s="254"/>
      <c r="BM101" s="254"/>
      <c r="BN101" s="254"/>
      <c r="BO101" s="254"/>
      <c r="BP101" s="254"/>
      <c r="BQ101" s="254"/>
      <c r="BR101" s="254"/>
      <c r="BS101" s="254"/>
      <c r="BT101" s="254"/>
      <c r="BU101" s="254"/>
      <c r="BV101" s="254"/>
      <c r="BW101" s="254"/>
      <c r="BX101" s="254"/>
      <c r="BY101" s="254"/>
      <c r="BZ101" s="254"/>
      <c r="CA101" s="254"/>
      <c r="CB101" s="254"/>
      <c r="CC101" s="254"/>
      <c r="CD101" s="254"/>
      <c r="CE101" s="254"/>
      <c r="CF101" s="254"/>
      <c r="CG101" s="254"/>
      <c r="CH101" s="254"/>
      <c r="CI101" s="254"/>
      <c r="CJ101" s="254"/>
      <c r="CK101" s="254"/>
      <c r="CL101" s="254"/>
      <c r="CM101" s="254"/>
      <c r="CN101" s="254"/>
      <c r="CO101" s="254"/>
      <c r="CP101" s="254"/>
      <c r="CQ101" s="254"/>
      <c r="CR101" s="254"/>
      <c r="CS101" s="254"/>
      <c r="CT101" s="254"/>
      <c r="CU101" s="254"/>
      <c r="CV101" s="254"/>
      <c r="CW101" s="254"/>
      <c r="CX101" s="254"/>
      <c r="CY101" s="254"/>
      <c r="CZ101" s="254"/>
      <c r="DA101" s="254"/>
      <c r="DB101" s="254"/>
      <c r="DC101" s="254"/>
      <c r="DD101" s="254"/>
      <c r="DE101" s="254"/>
      <c r="DF101" s="254"/>
      <c r="DG101" s="254"/>
      <c r="DH101" s="254"/>
      <c r="DI101" s="254"/>
      <c r="DJ101" s="254"/>
      <c r="DK101" s="254"/>
    </row>
    <row r="102" spans="1:115" x14ac:dyDescent="0.2">
      <c r="C102" s="85" t="s">
        <v>106</v>
      </c>
      <c r="D102" s="98">
        <f>SUMIF('Off-Balance Sheet'!$J$8:$J$174,$C102,'Off-Balance Sheet'!$U$8:$U$174)</f>
        <v>115.19287300000001</v>
      </c>
      <c r="F102" s="254">
        <f ca="1">SUMIF('Off-Balance Sheet'!$J$8:$J$174,$C102,'Off-Balance Sheet'!AI$8:AI$174)</f>
        <v>0</v>
      </c>
      <c r="G102" s="254">
        <f>SUMIF('Off-Balance Sheet'!$J$8:$J$174,$C102,'Off-Balance Sheet'!AJ$8:AJ$174)</f>
        <v>0</v>
      </c>
      <c r="H102" s="254">
        <f>SUMIF('Off-Balance Sheet'!$J$8:$J$174,$C102,'Off-Balance Sheet'!AK$8:AK$174)</f>
        <v>0</v>
      </c>
      <c r="I102" s="254">
        <f>SUMIF('Off-Balance Sheet'!$J$8:$J$174,$C102,'Off-Balance Sheet'!AL$8:AL$174)</f>
        <v>0</v>
      </c>
      <c r="J102" s="254">
        <f>SUMIF('Off-Balance Sheet'!$J$8:$J$174,$C102,'Off-Balance Sheet'!AM$8:AM$174)</f>
        <v>115.19287300000001</v>
      </c>
      <c r="K102" s="254">
        <f>SUMIF('Off-Balance Sheet'!$J$8:$J$174,$C102,'Off-Balance Sheet'!AN$8:AN$174)</f>
        <v>0</v>
      </c>
      <c r="L102" s="254">
        <f>SUMIF('Off-Balance Sheet'!$J$8:$J$174,$C102,'Off-Balance Sheet'!AO$8:AO$174)</f>
        <v>0</v>
      </c>
      <c r="M102" s="254">
        <f>SUMIF('Off-Balance Sheet'!$J$8:$J$174,$C102,'Off-Balance Sheet'!AP$8:AP$174)</f>
        <v>0</v>
      </c>
      <c r="N102" s="254">
        <f>SUMIF('Off-Balance Sheet'!$J$8:$J$174,$C102,'Off-Balance Sheet'!AQ$8:AQ$174)</f>
        <v>0</v>
      </c>
      <c r="O102" s="254">
        <f>SUMIF('Off-Balance Sheet'!$J$8:$J$174,$C102,'Off-Balance Sheet'!AR$8:AR$174)</f>
        <v>0</v>
      </c>
      <c r="P102" s="254">
        <f>SUMIF('Off-Balance Sheet'!$J$8:$J$174,$C102,'Off-Balance Sheet'!AS$8:AS$174)</f>
        <v>0</v>
      </c>
      <c r="Q102" s="254">
        <f>SUMIF('Off-Balance Sheet'!$J$8:$J$174,$C102,'Off-Balance Sheet'!AT$8:AT$174)</f>
        <v>0</v>
      </c>
      <c r="R102" s="254">
        <f>SUMIF('Off-Balance Sheet'!$J$8:$J$174,$C102,'Off-Balance Sheet'!AU$8:AU$174)</f>
        <v>0</v>
      </c>
      <c r="S102" s="254">
        <f>SUMIF('Off-Balance Sheet'!$J$8:$J$174,$C102,'Off-Balance Sheet'!AV$8:AV$174)</f>
        <v>0</v>
      </c>
      <c r="T102" s="254">
        <f>SUMIF('Off-Balance Sheet'!$J$8:$J$174,$C102,'Off-Balance Sheet'!AW$8:AW$174)</f>
        <v>0</v>
      </c>
      <c r="U102" s="254">
        <f>SUMIF('Off-Balance Sheet'!$J$8:$J$174,$C102,'Off-Balance Sheet'!AX$8:AX$174)</f>
        <v>0</v>
      </c>
      <c r="V102" s="254">
        <f>SUMIF('Off-Balance Sheet'!$J$8:$J$174,$C102,'Off-Balance Sheet'!AY$8:AY$174)</f>
        <v>0</v>
      </c>
      <c r="W102" s="254">
        <f>SUMIF('Off-Balance Sheet'!$J$8:$J$174,$C102,'Off-Balance Sheet'!AZ$8:AZ$174)</f>
        <v>0</v>
      </c>
      <c r="X102" s="254">
        <f>SUMIF('Off-Balance Sheet'!$J$8:$J$174,$C102,'Off-Balance Sheet'!BA$8:BA$174)</f>
        <v>0</v>
      </c>
      <c r="Y102" s="254">
        <f>SUMIF('Off-Balance Sheet'!$J$8:$J$174,$C102,'Off-Balance Sheet'!BB$8:BB$174)</f>
        <v>0</v>
      </c>
      <c r="Z102" s="254">
        <f>SUMIF('Off-Balance Sheet'!$J$8:$J$174,$C102,'Off-Balance Sheet'!BC$8:BC$174)</f>
        <v>0</v>
      </c>
      <c r="AA102" s="254">
        <f>SUMIF('Off-Balance Sheet'!$J$8:$J$174,$C102,'Off-Balance Sheet'!BD$8:BD$174)</f>
        <v>0</v>
      </c>
      <c r="AB102" s="254">
        <f>SUMIF('Off-Balance Sheet'!$J$8:$J$174,$C102,'Off-Balance Sheet'!BE$8:BE$174)</f>
        <v>0</v>
      </c>
      <c r="AC102" s="254">
        <f>SUMIF('Off-Balance Sheet'!$J$8:$J$174,$C102,'Off-Balance Sheet'!BF$8:BF$174)</f>
        <v>0</v>
      </c>
      <c r="AD102" s="254">
        <f>SUMIF('Off-Balance Sheet'!$J$8:$J$174,$C102,'Off-Balance Sheet'!BG$8:BG$174)</f>
        <v>0</v>
      </c>
      <c r="AE102" s="254">
        <f>SUMIF('Off-Balance Sheet'!$J$8:$J$174,$C102,'Off-Balance Sheet'!BH$8:BH$174)</f>
        <v>0</v>
      </c>
      <c r="AF102" s="254">
        <f>SUMIF('Off-Balance Sheet'!$J$8:$J$174,$C102,'Off-Balance Sheet'!BI$8:BI$174)</f>
        <v>0</v>
      </c>
      <c r="AG102" s="254">
        <f>SUMIF('Off-Balance Sheet'!$J$8:$J$174,$C102,'Off-Balance Sheet'!BJ$8:BJ$174)</f>
        <v>0</v>
      </c>
      <c r="AH102" s="254">
        <f>SUMIF('Off-Balance Sheet'!$J$8:$J$174,$C102,'Off-Balance Sheet'!BK$8:BK$174)</f>
        <v>0</v>
      </c>
      <c r="AI102" s="254">
        <f>SUMIF('Off-Balance Sheet'!$J$8:$J$174,$C102,'Off-Balance Sheet'!BL$8:BL$174)</f>
        <v>0</v>
      </c>
      <c r="AJ102" s="254">
        <f>SUMIF('Off-Balance Sheet'!$J$8:$J$174,$C102,'Off-Balance Sheet'!BM$8:BM$174)</f>
        <v>0</v>
      </c>
      <c r="AK102" s="254">
        <f>SUMIF('Off-Balance Sheet'!$J$8:$J$174,$C102,'Off-Balance Sheet'!BN$8:BN$174)</f>
        <v>0</v>
      </c>
      <c r="AL102" s="254">
        <f>SUMIF('Off-Balance Sheet'!$J$8:$J$174,$C102,'Off-Balance Sheet'!BO$8:BO$174)</f>
        <v>0</v>
      </c>
      <c r="AM102" s="254">
        <f>SUMIF('Off-Balance Sheet'!$J$8:$J$174,$C102,'Off-Balance Sheet'!BP$8:BP$174)</f>
        <v>0</v>
      </c>
      <c r="AN102" s="254">
        <f>SUMIF('Off-Balance Sheet'!$J$8:$J$174,$C102,'Off-Balance Sheet'!BQ$8:BQ$174)</f>
        <v>0</v>
      </c>
      <c r="AO102" s="254">
        <f>SUMIF('Off-Balance Sheet'!$J$8:$J$174,$C102,'Off-Balance Sheet'!BR$8:BR$174)</f>
        <v>0</v>
      </c>
      <c r="AP102" s="254">
        <f>SUMIF('Off-Balance Sheet'!$J$8:$J$174,$C102,'Off-Balance Sheet'!BS$8:BS$174)</f>
        <v>0</v>
      </c>
      <c r="AQ102" s="254">
        <f>SUMIF('Off-Balance Sheet'!$J$8:$J$174,$C102,'Off-Balance Sheet'!BT$8:BT$174)</f>
        <v>0</v>
      </c>
      <c r="AR102" s="254">
        <f>SUMIF('Off-Balance Sheet'!$J$8:$J$174,$C102,'Off-Balance Sheet'!BU$8:BU$174)</f>
        <v>0</v>
      </c>
      <c r="AS102" s="254">
        <f>SUMIF('Off-Balance Sheet'!$J$8:$J$174,$C102,'Off-Balance Sheet'!BV$8:BV$174)</f>
        <v>0</v>
      </c>
      <c r="AT102" s="254">
        <f>SUMIF('Off-Balance Sheet'!$J$8:$J$174,$C102,'Off-Balance Sheet'!BW$8:BW$174)</f>
        <v>0</v>
      </c>
      <c r="AU102" s="254">
        <f>SUMIF('Off-Balance Sheet'!$J$8:$J$174,$C102,'Off-Balance Sheet'!BX$8:BX$174)</f>
        <v>0</v>
      </c>
      <c r="AV102" s="254">
        <f>SUMIF('Off-Balance Sheet'!$J$8:$J$174,$C102,'Off-Balance Sheet'!BY$8:BY$174)</f>
        <v>0</v>
      </c>
      <c r="AW102" s="254">
        <f>SUMIF('Off-Balance Sheet'!$J$8:$J$174,$C102,'Off-Balance Sheet'!BZ$8:BZ$174)</f>
        <v>0</v>
      </c>
      <c r="AX102" s="254">
        <f>SUMIF('Off-Balance Sheet'!$J$8:$J$174,$C102,'Off-Balance Sheet'!CA$8:CA$174)</f>
        <v>0</v>
      </c>
      <c r="AY102" s="254">
        <f>SUMIF('Off-Balance Sheet'!$J$8:$J$174,$C102,'Off-Balance Sheet'!CB$8:CB$174)</f>
        <v>0</v>
      </c>
      <c r="AZ102" s="254">
        <f>SUMIF('Off-Balance Sheet'!$J$8:$J$174,$C102,'Off-Balance Sheet'!CC$8:CC$174)</f>
        <v>0</v>
      </c>
      <c r="BA102" s="254">
        <f>SUMIF('Off-Balance Sheet'!$J$8:$J$174,$C102,'Off-Balance Sheet'!CD$8:CD$174)</f>
        <v>0</v>
      </c>
      <c r="BB102" s="254">
        <f>SUMIF('Off-Balance Sheet'!$J$8:$J$174,$C102,'Off-Balance Sheet'!CE$8:CE$174)</f>
        <v>0</v>
      </c>
      <c r="BC102" s="254"/>
      <c r="BD102" s="254"/>
      <c r="BE102" s="254"/>
      <c r="BF102" s="254"/>
      <c r="BG102" s="254"/>
      <c r="BH102" s="254"/>
      <c r="BI102" s="254"/>
      <c r="BJ102" s="254"/>
      <c r="BK102" s="254"/>
      <c r="BL102" s="254"/>
      <c r="BM102" s="254"/>
      <c r="BN102" s="254"/>
      <c r="BO102" s="254"/>
      <c r="BP102" s="254"/>
      <c r="BQ102" s="254"/>
      <c r="BR102" s="254"/>
      <c r="BS102" s="254"/>
      <c r="BT102" s="254"/>
      <c r="BU102" s="254"/>
      <c r="BV102" s="254"/>
      <c r="BW102" s="254"/>
      <c r="BX102" s="254"/>
      <c r="BY102" s="254"/>
      <c r="BZ102" s="254"/>
      <c r="CA102" s="254"/>
      <c r="CB102" s="254"/>
      <c r="CC102" s="254"/>
      <c r="CD102" s="254"/>
      <c r="CE102" s="254"/>
      <c r="CF102" s="254"/>
      <c r="CG102" s="254"/>
      <c r="CH102" s="254"/>
      <c r="CI102" s="254"/>
      <c r="CJ102" s="254"/>
      <c r="CK102" s="254"/>
      <c r="CL102" s="254"/>
      <c r="CM102" s="254"/>
      <c r="CN102" s="254"/>
      <c r="CO102" s="254"/>
      <c r="CP102" s="254"/>
      <c r="CQ102" s="254"/>
      <c r="CR102" s="254"/>
      <c r="CS102" s="254"/>
      <c r="CT102" s="254"/>
      <c r="CU102" s="254"/>
      <c r="CV102" s="254"/>
      <c r="CW102" s="254"/>
      <c r="CX102" s="254"/>
      <c r="CY102" s="254"/>
      <c r="CZ102" s="254"/>
      <c r="DA102" s="254"/>
      <c r="DB102" s="254"/>
      <c r="DC102" s="254"/>
      <c r="DD102" s="254"/>
      <c r="DE102" s="254"/>
      <c r="DF102" s="254"/>
      <c r="DG102" s="254"/>
      <c r="DH102" s="254"/>
      <c r="DI102" s="254"/>
      <c r="DJ102" s="254"/>
      <c r="DK102" s="254"/>
    </row>
    <row r="103" spans="1:115" x14ac:dyDescent="0.2">
      <c r="C103" s="85" t="s">
        <v>109</v>
      </c>
      <c r="D103" s="98">
        <f>SUMIF('Off-Balance Sheet'!$J$8:$J$174,$C103,'Off-Balance Sheet'!$U$8:$U$174)</f>
        <v>38</v>
      </c>
      <c r="F103" s="254">
        <f ca="1">SUMIF('Off-Balance Sheet'!$J$8:$J$174,$C103,'Off-Balance Sheet'!AI$8:AI$174)</f>
        <v>0</v>
      </c>
      <c r="G103" s="254">
        <f>SUMIF('Off-Balance Sheet'!$J$8:$J$174,$C103,'Off-Balance Sheet'!AJ$8:AJ$174)</f>
        <v>0</v>
      </c>
      <c r="H103" s="254">
        <f>SUMIF('Off-Balance Sheet'!$J$8:$J$174,$C103,'Off-Balance Sheet'!AK$8:AK$174)</f>
        <v>0</v>
      </c>
      <c r="I103" s="254">
        <f>SUMIF('Off-Balance Sheet'!$J$8:$J$174,$C103,'Off-Balance Sheet'!AL$8:AL$174)</f>
        <v>0</v>
      </c>
      <c r="J103" s="254">
        <f>SUMIF('Off-Balance Sheet'!$J$8:$J$174,$C103,'Off-Balance Sheet'!AM$8:AM$174)</f>
        <v>38</v>
      </c>
      <c r="K103" s="254">
        <f>SUMIF('Off-Balance Sheet'!$J$8:$J$174,$C103,'Off-Balance Sheet'!AN$8:AN$174)</f>
        <v>0</v>
      </c>
      <c r="L103" s="254">
        <f>SUMIF('Off-Balance Sheet'!$J$8:$J$174,$C103,'Off-Balance Sheet'!AO$8:AO$174)</f>
        <v>0</v>
      </c>
      <c r="M103" s="254">
        <f>SUMIF('Off-Balance Sheet'!$J$8:$J$174,$C103,'Off-Balance Sheet'!AP$8:AP$174)</f>
        <v>0</v>
      </c>
      <c r="N103" s="254">
        <f>SUMIF('Off-Balance Sheet'!$J$8:$J$174,$C103,'Off-Balance Sheet'!AQ$8:AQ$174)</f>
        <v>0</v>
      </c>
      <c r="O103" s="254">
        <f>SUMIF('Off-Balance Sheet'!$J$8:$J$174,$C103,'Off-Balance Sheet'!AR$8:AR$174)</f>
        <v>0</v>
      </c>
      <c r="P103" s="254">
        <f>SUMIF('Off-Balance Sheet'!$J$8:$J$174,$C103,'Off-Balance Sheet'!AS$8:AS$174)</f>
        <v>0</v>
      </c>
      <c r="Q103" s="254">
        <f>SUMIF('Off-Balance Sheet'!$J$8:$J$174,$C103,'Off-Balance Sheet'!AT$8:AT$174)</f>
        <v>0</v>
      </c>
      <c r="R103" s="254">
        <f>SUMIF('Off-Balance Sheet'!$J$8:$J$174,$C103,'Off-Balance Sheet'!AU$8:AU$174)</f>
        <v>0</v>
      </c>
      <c r="S103" s="254">
        <f>SUMIF('Off-Balance Sheet'!$J$8:$J$174,$C103,'Off-Balance Sheet'!AV$8:AV$174)</f>
        <v>0</v>
      </c>
      <c r="T103" s="254">
        <f>SUMIF('Off-Balance Sheet'!$J$8:$J$174,$C103,'Off-Balance Sheet'!AW$8:AW$174)</f>
        <v>0</v>
      </c>
      <c r="U103" s="254">
        <f>SUMIF('Off-Balance Sheet'!$J$8:$J$174,$C103,'Off-Balance Sheet'!AX$8:AX$174)</f>
        <v>0</v>
      </c>
      <c r="V103" s="254">
        <f>SUMIF('Off-Balance Sheet'!$J$8:$J$174,$C103,'Off-Balance Sheet'!AY$8:AY$174)</f>
        <v>0</v>
      </c>
      <c r="W103" s="254">
        <f>SUMIF('Off-Balance Sheet'!$J$8:$J$174,$C103,'Off-Balance Sheet'!AZ$8:AZ$174)</f>
        <v>0</v>
      </c>
      <c r="X103" s="254">
        <f>SUMIF('Off-Balance Sheet'!$J$8:$J$174,$C103,'Off-Balance Sheet'!BA$8:BA$174)</f>
        <v>0</v>
      </c>
      <c r="Y103" s="254">
        <f>SUMIF('Off-Balance Sheet'!$J$8:$J$174,$C103,'Off-Balance Sheet'!BB$8:BB$174)</f>
        <v>0</v>
      </c>
      <c r="Z103" s="254">
        <f>SUMIF('Off-Balance Sheet'!$J$8:$J$174,$C103,'Off-Balance Sheet'!BC$8:BC$174)</f>
        <v>0</v>
      </c>
      <c r="AA103" s="254">
        <f>SUMIF('Off-Balance Sheet'!$J$8:$J$174,$C103,'Off-Balance Sheet'!BD$8:BD$174)</f>
        <v>0</v>
      </c>
      <c r="AB103" s="254">
        <f>SUMIF('Off-Balance Sheet'!$J$8:$J$174,$C103,'Off-Balance Sheet'!BE$8:BE$174)</f>
        <v>0</v>
      </c>
      <c r="AC103" s="254">
        <f>SUMIF('Off-Balance Sheet'!$J$8:$J$174,$C103,'Off-Balance Sheet'!BF$8:BF$174)</f>
        <v>0</v>
      </c>
      <c r="AD103" s="254">
        <f>SUMIF('Off-Balance Sheet'!$J$8:$J$174,$C103,'Off-Balance Sheet'!BG$8:BG$174)</f>
        <v>0</v>
      </c>
      <c r="AE103" s="254">
        <f>SUMIF('Off-Balance Sheet'!$J$8:$J$174,$C103,'Off-Balance Sheet'!BH$8:BH$174)</f>
        <v>0</v>
      </c>
      <c r="AF103" s="254">
        <f>SUMIF('Off-Balance Sheet'!$J$8:$J$174,$C103,'Off-Balance Sheet'!BI$8:BI$174)</f>
        <v>0</v>
      </c>
      <c r="AG103" s="254">
        <f>SUMIF('Off-Balance Sheet'!$J$8:$J$174,$C103,'Off-Balance Sheet'!BJ$8:BJ$174)</f>
        <v>0</v>
      </c>
      <c r="AH103" s="254">
        <f>SUMIF('Off-Balance Sheet'!$J$8:$J$174,$C103,'Off-Balance Sheet'!BK$8:BK$174)</f>
        <v>0</v>
      </c>
      <c r="AI103" s="254">
        <f>SUMIF('Off-Balance Sheet'!$J$8:$J$174,$C103,'Off-Balance Sheet'!BL$8:BL$174)</f>
        <v>0</v>
      </c>
      <c r="AJ103" s="254">
        <f>SUMIF('Off-Balance Sheet'!$J$8:$J$174,$C103,'Off-Balance Sheet'!BM$8:BM$174)</f>
        <v>0</v>
      </c>
      <c r="AK103" s="254">
        <f>SUMIF('Off-Balance Sheet'!$J$8:$J$174,$C103,'Off-Balance Sheet'!BN$8:BN$174)</f>
        <v>0</v>
      </c>
      <c r="AL103" s="254">
        <f>SUMIF('Off-Balance Sheet'!$J$8:$J$174,$C103,'Off-Balance Sheet'!BO$8:BO$174)</f>
        <v>0</v>
      </c>
      <c r="AM103" s="254">
        <f>SUMIF('Off-Balance Sheet'!$J$8:$J$174,$C103,'Off-Balance Sheet'!BP$8:BP$174)</f>
        <v>0</v>
      </c>
      <c r="AN103" s="254">
        <f>SUMIF('Off-Balance Sheet'!$J$8:$J$174,$C103,'Off-Balance Sheet'!BQ$8:BQ$174)</f>
        <v>0</v>
      </c>
      <c r="AO103" s="254">
        <f>SUMIF('Off-Balance Sheet'!$J$8:$J$174,$C103,'Off-Balance Sheet'!BR$8:BR$174)</f>
        <v>0</v>
      </c>
      <c r="AP103" s="254">
        <f>SUMIF('Off-Balance Sheet'!$J$8:$J$174,$C103,'Off-Balance Sheet'!BS$8:BS$174)</f>
        <v>0</v>
      </c>
      <c r="AQ103" s="254">
        <f>SUMIF('Off-Balance Sheet'!$J$8:$J$174,$C103,'Off-Balance Sheet'!BT$8:BT$174)</f>
        <v>0</v>
      </c>
      <c r="AR103" s="254">
        <f>SUMIF('Off-Balance Sheet'!$J$8:$J$174,$C103,'Off-Balance Sheet'!BU$8:BU$174)</f>
        <v>0</v>
      </c>
      <c r="AS103" s="254">
        <f>SUMIF('Off-Balance Sheet'!$J$8:$J$174,$C103,'Off-Balance Sheet'!BV$8:BV$174)</f>
        <v>0</v>
      </c>
      <c r="AT103" s="254">
        <f>SUMIF('Off-Balance Sheet'!$J$8:$J$174,$C103,'Off-Balance Sheet'!BW$8:BW$174)</f>
        <v>0</v>
      </c>
      <c r="AU103" s="254">
        <f>SUMIF('Off-Balance Sheet'!$J$8:$J$174,$C103,'Off-Balance Sheet'!BX$8:BX$174)</f>
        <v>0</v>
      </c>
      <c r="AV103" s="254">
        <f>SUMIF('Off-Balance Sheet'!$J$8:$J$174,$C103,'Off-Balance Sheet'!BY$8:BY$174)</f>
        <v>0</v>
      </c>
      <c r="AW103" s="254">
        <f>SUMIF('Off-Balance Sheet'!$J$8:$J$174,$C103,'Off-Balance Sheet'!BZ$8:BZ$174)</f>
        <v>0</v>
      </c>
      <c r="AX103" s="254">
        <f>SUMIF('Off-Balance Sheet'!$J$8:$J$174,$C103,'Off-Balance Sheet'!CA$8:CA$174)</f>
        <v>0</v>
      </c>
      <c r="AY103" s="254">
        <f>SUMIF('Off-Balance Sheet'!$J$8:$J$174,$C103,'Off-Balance Sheet'!CB$8:CB$174)</f>
        <v>0</v>
      </c>
      <c r="AZ103" s="254">
        <f>SUMIF('Off-Balance Sheet'!$J$8:$J$174,$C103,'Off-Balance Sheet'!CC$8:CC$174)</f>
        <v>0</v>
      </c>
      <c r="BA103" s="254">
        <f>SUMIF('Off-Balance Sheet'!$J$8:$J$174,$C103,'Off-Balance Sheet'!CD$8:CD$174)</f>
        <v>0</v>
      </c>
      <c r="BB103" s="254">
        <f>SUMIF('Off-Balance Sheet'!$J$8:$J$174,$C103,'Off-Balance Sheet'!CE$8:CE$174)</f>
        <v>0</v>
      </c>
      <c r="BC103" s="254"/>
      <c r="BD103" s="254"/>
      <c r="BE103" s="254"/>
      <c r="BF103" s="254"/>
      <c r="BG103" s="254"/>
      <c r="BH103" s="254"/>
      <c r="BI103" s="254"/>
      <c r="BJ103" s="254"/>
      <c r="BK103" s="254"/>
      <c r="BL103" s="254"/>
      <c r="BM103" s="254"/>
      <c r="BN103" s="254"/>
      <c r="BO103" s="254"/>
      <c r="BP103" s="254"/>
      <c r="BQ103" s="254"/>
      <c r="BR103" s="254"/>
      <c r="BS103" s="254"/>
      <c r="BT103" s="254"/>
      <c r="BU103" s="254"/>
      <c r="BV103" s="254"/>
      <c r="BW103" s="254"/>
      <c r="BX103" s="254"/>
      <c r="BY103" s="254"/>
      <c r="BZ103" s="254"/>
      <c r="CA103" s="254"/>
      <c r="CB103" s="254"/>
      <c r="CC103" s="254"/>
      <c r="CD103" s="254"/>
      <c r="CE103" s="254"/>
      <c r="CF103" s="254"/>
      <c r="CG103" s="254"/>
      <c r="CH103" s="254"/>
      <c r="CI103" s="254"/>
      <c r="CJ103" s="254"/>
      <c r="CK103" s="254"/>
      <c r="CL103" s="254"/>
      <c r="CM103" s="254"/>
      <c r="CN103" s="254"/>
      <c r="CO103" s="254"/>
      <c r="CP103" s="254"/>
      <c r="CQ103" s="254"/>
      <c r="CR103" s="254"/>
      <c r="CS103" s="254"/>
      <c r="CT103" s="254"/>
      <c r="CU103" s="254"/>
      <c r="CV103" s="254"/>
      <c r="CW103" s="254"/>
      <c r="CX103" s="254"/>
      <c r="CY103" s="254"/>
      <c r="CZ103" s="254"/>
      <c r="DA103" s="254"/>
      <c r="DB103" s="254"/>
      <c r="DC103" s="254"/>
      <c r="DD103" s="254"/>
      <c r="DE103" s="254"/>
      <c r="DF103" s="254"/>
      <c r="DG103" s="254"/>
      <c r="DH103" s="254"/>
      <c r="DI103" s="254"/>
      <c r="DJ103" s="254"/>
      <c r="DK103" s="254"/>
    </row>
    <row r="104" spans="1:115" x14ac:dyDescent="0.2">
      <c r="C104" s="85" t="s">
        <v>111</v>
      </c>
      <c r="D104" s="98">
        <f>SUMIF('Off-Balance Sheet'!$J$8:$J$174,$C104,'Off-Balance Sheet'!$U$8:$U$174)</f>
        <v>46.784345530000003</v>
      </c>
      <c r="F104" s="254">
        <f ca="1">SUMIF('Off-Balance Sheet'!$J$8:$J$174,$C104,'Off-Balance Sheet'!AI$8:AI$174)</f>
        <v>0</v>
      </c>
      <c r="G104" s="254">
        <f>SUMIF('Off-Balance Sheet'!$J$8:$J$174,$C104,'Off-Balance Sheet'!AJ$8:AJ$174)</f>
        <v>0</v>
      </c>
      <c r="H104" s="254">
        <f>SUMIF('Off-Balance Sheet'!$J$8:$J$174,$C104,'Off-Balance Sheet'!AK$8:AK$174)</f>
        <v>0</v>
      </c>
      <c r="I104" s="254">
        <f>SUMIF('Off-Balance Sheet'!$J$8:$J$174,$C104,'Off-Balance Sheet'!AL$8:AL$174)</f>
        <v>46.784345530000003</v>
      </c>
      <c r="J104" s="254">
        <f>SUMIF('Off-Balance Sheet'!$J$8:$J$174,$C104,'Off-Balance Sheet'!AM$8:AM$174)</f>
        <v>0</v>
      </c>
      <c r="K104" s="254">
        <f>SUMIF('Off-Balance Sheet'!$J$8:$J$174,$C104,'Off-Balance Sheet'!AN$8:AN$174)</f>
        <v>0</v>
      </c>
      <c r="L104" s="254">
        <f>SUMIF('Off-Balance Sheet'!$J$8:$J$174,$C104,'Off-Balance Sheet'!AO$8:AO$174)</f>
        <v>0</v>
      </c>
      <c r="M104" s="254">
        <f>SUMIF('Off-Balance Sheet'!$J$8:$J$174,$C104,'Off-Balance Sheet'!AP$8:AP$174)</f>
        <v>0</v>
      </c>
      <c r="N104" s="254">
        <f>SUMIF('Off-Balance Sheet'!$J$8:$J$174,$C104,'Off-Balance Sheet'!AQ$8:AQ$174)</f>
        <v>0</v>
      </c>
      <c r="O104" s="254">
        <f>SUMIF('Off-Balance Sheet'!$J$8:$J$174,$C104,'Off-Balance Sheet'!AR$8:AR$174)</f>
        <v>0</v>
      </c>
      <c r="P104" s="254">
        <f>SUMIF('Off-Balance Sheet'!$J$8:$J$174,$C104,'Off-Balance Sheet'!AS$8:AS$174)</f>
        <v>0</v>
      </c>
      <c r="Q104" s="254">
        <f>SUMIF('Off-Balance Sheet'!$J$8:$J$174,$C104,'Off-Balance Sheet'!AT$8:AT$174)</f>
        <v>0</v>
      </c>
      <c r="R104" s="254">
        <f>SUMIF('Off-Balance Sheet'!$J$8:$J$174,$C104,'Off-Balance Sheet'!AU$8:AU$174)</f>
        <v>0</v>
      </c>
      <c r="S104" s="254">
        <f>SUMIF('Off-Balance Sheet'!$J$8:$J$174,$C104,'Off-Balance Sheet'!AV$8:AV$174)</f>
        <v>0</v>
      </c>
      <c r="T104" s="254">
        <f>SUMIF('Off-Balance Sheet'!$J$8:$J$174,$C104,'Off-Balance Sheet'!AW$8:AW$174)</f>
        <v>0</v>
      </c>
      <c r="U104" s="254">
        <f>SUMIF('Off-Balance Sheet'!$J$8:$J$174,$C104,'Off-Balance Sheet'!AX$8:AX$174)</f>
        <v>0</v>
      </c>
      <c r="V104" s="254">
        <f>SUMIF('Off-Balance Sheet'!$J$8:$J$174,$C104,'Off-Balance Sheet'!AY$8:AY$174)</f>
        <v>0</v>
      </c>
      <c r="W104" s="254">
        <f>SUMIF('Off-Balance Sheet'!$J$8:$J$174,$C104,'Off-Balance Sheet'!AZ$8:AZ$174)</f>
        <v>0</v>
      </c>
      <c r="X104" s="254">
        <f>SUMIF('Off-Balance Sheet'!$J$8:$J$174,$C104,'Off-Balance Sheet'!BA$8:BA$174)</f>
        <v>0</v>
      </c>
      <c r="Y104" s="254">
        <f>SUMIF('Off-Balance Sheet'!$J$8:$J$174,$C104,'Off-Balance Sheet'!BB$8:BB$174)</f>
        <v>0</v>
      </c>
      <c r="Z104" s="254">
        <f>SUMIF('Off-Balance Sheet'!$J$8:$J$174,$C104,'Off-Balance Sheet'!BC$8:BC$174)</f>
        <v>0</v>
      </c>
      <c r="AA104" s="254">
        <f>SUMIF('Off-Balance Sheet'!$J$8:$J$174,$C104,'Off-Balance Sheet'!BD$8:BD$174)</f>
        <v>0</v>
      </c>
      <c r="AB104" s="254">
        <f>SUMIF('Off-Balance Sheet'!$J$8:$J$174,$C104,'Off-Balance Sheet'!BE$8:BE$174)</f>
        <v>0</v>
      </c>
      <c r="AC104" s="254">
        <f>SUMIF('Off-Balance Sheet'!$J$8:$J$174,$C104,'Off-Balance Sheet'!BF$8:BF$174)</f>
        <v>0</v>
      </c>
      <c r="AD104" s="254">
        <f>SUMIF('Off-Balance Sheet'!$J$8:$J$174,$C104,'Off-Balance Sheet'!BG$8:BG$174)</f>
        <v>0</v>
      </c>
      <c r="AE104" s="254">
        <f>SUMIF('Off-Balance Sheet'!$J$8:$J$174,$C104,'Off-Balance Sheet'!BH$8:BH$174)</f>
        <v>0</v>
      </c>
      <c r="AF104" s="254">
        <f>SUMIF('Off-Balance Sheet'!$J$8:$J$174,$C104,'Off-Balance Sheet'!BI$8:BI$174)</f>
        <v>0</v>
      </c>
      <c r="AG104" s="254">
        <f>SUMIF('Off-Balance Sheet'!$J$8:$J$174,$C104,'Off-Balance Sheet'!BJ$8:BJ$174)</f>
        <v>0</v>
      </c>
      <c r="AH104" s="254">
        <f>SUMIF('Off-Balance Sheet'!$J$8:$J$174,$C104,'Off-Balance Sheet'!BK$8:BK$174)</f>
        <v>0</v>
      </c>
      <c r="AI104" s="254">
        <f>SUMIF('Off-Balance Sheet'!$J$8:$J$174,$C104,'Off-Balance Sheet'!BL$8:BL$174)</f>
        <v>0</v>
      </c>
      <c r="AJ104" s="254">
        <f>SUMIF('Off-Balance Sheet'!$J$8:$J$174,$C104,'Off-Balance Sheet'!BM$8:BM$174)</f>
        <v>0</v>
      </c>
      <c r="AK104" s="254">
        <f>SUMIF('Off-Balance Sheet'!$J$8:$J$174,$C104,'Off-Balance Sheet'!BN$8:BN$174)</f>
        <v>0</v>
      </c>
      <c r="AL104" s="254">
        <f>SUMIF('Off-Balance Sheet'!$J$8:$J$174,$C104,'Off-Balance Sheet'!BO$8:BO$174)</f>
        <v>0</v>
      </c>
      <c r="AM104" s="254">
        <f>SUMIF('Off-Balance Sheet'!$J$8:$J$174,$C104,'Off-Balance Sheet'!BP$8:BP$174)</f>
        <v>0</v>
      </c>
      <c r="AN104" s="254">
        <f>SUMIF('Off-Balance Sheet'!$J$8:$J$174,$C104,'Off-Balance Sheet'!BQ$8:BQ$174)</f>
        <v>0</v>
      </c>
      <c r="AO104" s="254">
        <f>SUMIF('Off-Balance Sheet'!$J$8:$J$174,$C104,'Off-Balance Sheet'!BR$8:BR$174)</f>
        <v>0</v>
      </c>
      <c r="AP104" s="254">
        <f>SUMIF('Off-Balance Sheet'!$J$8:$J$174,$C104,'Off-Balance Sheet'!BS$8:BS$174)</f>
        <v>0</v>
      </c>
      <c r="AQ104" s="254">
        <f>SUMIF('Off-Balance Sheet'!$J$8:$J$174,$C104,'Off-Balance Sheet'!BT$8:BT$174)</f>
        <v>0</v>
      </c>
      <c r="AR104" s="254">
        <f>SUMIF('Off-Balance Sheet'!$J$8:$J$174,$C104,'Off-Balance Sheet'!BU$8:BU$174)</f>
        <v>0</v>
      </c>
      <c r="AS104" s="254">
        <f>SUMIF('Off-Balance Sheet'!$J$8:$J$174,$C104,'Off-Balance Sheet'!BV$8:BV$174)</f>
        <v>0</v>
      </c>
      <c r="AT104" s="254">
        <f>SUMIF('Off-Balance Sheet'!$J$8:$J$174,$C104,'Off-Balance Sheet'!BW$8:BW$174)</f>
        <v>0</v>
      </c>
      <c r="AU104" s="254">
        <f>SUMIF('Off-Balance Sheet'!$J$8:$J$174,$C104,'Off-Balance Sheet'!BX$8:BX$174)</f>
        <v>0</v>
      </c>
      <c r="AV104" s="254">
        <f>SUMIF('Off-Balance Sheet'!$J$8:$J$174,$C104,'Off-Balance Sheet'!BY$8:BY$174)</f>
        <v>0</v>
      </c>
      <c r="AW104" s="254">
        <f>SUMIF('Off-Balance Sheet'!$J$8:$J$174,$C104,'Off-Balance Sheet'!BZ$8:BZ$174)</f>
        <v>0</v>
      </c>
      <c r="AX104" s="254">
        <f>SUMIF('Off-Balance Sheet'!$J$8:$J$174,$C104,'Off-Balance Sheet'!CA$8:CA$174)</f>
        <v>0</v>
      </c>
      <c r="AY104" s="254">
        <f>SUMIF('Off-Balance Sheet'!$J$8:$J$174,$C104,'Off-Balance Sheet'!CB$8:CB$174)</f>
        <v>0</v>
      </c>
      <c r="AZ104" s="254">
        <f>SUMIF('Off-Balance Sheet'!$J$8:$J$174,$C104,'Off-Balance Sheet'!CC$8:CC$174)</f>
        <v>0</v>
      </c>
      <c r="BA104" s="254">
        <f>SUMIF('Off-Balance Sheet'!$J$8:$J$174,$C104,'Off-Balance Sheet'!CD$8:CD$174)</f>
        <v>0</v>
      </c>
      <c r="BB104" s="254">
        <f>SUMIF('Off-Balance Sheet'!$J$8:$J$174,$C104,'Off-Balance Sheet'!CE$8:CE$174)</f>
        <v>0</v>
      </c>
      <c r="BC104" s="254"/>
      <c r="BD104" s="254"/>
      <c r="BE104" s="254"/>
      <c r="BF104" s="254"/>
      <c r="BG104" s="254"/>
      <c r="BH104" s="254"/>
      <c r="BI104" s="254"/>
      <c r="BJ104" s="254"/>
      <c r="BK104" s="254"/>
      <c r="BL104" s="254"/>
      <c r="BM104" s="254"/>
      <c r="BN104" s="254"/>
      <c r="BO104" s="254"/>
      <c r="BP104" s="254"/>
      <c r="BQ104" s="254"/>
      <c r="BR104" s="254"/>
      <c r="BS104" s="254"/>
      <c r="BT104" s="254"/>
      <c r="BU104" s="254"/>
      <c r="BV104" s="254"/>
      <c r="BW104" s="254"/>
      <c r="BX104" s="254"/>
      <c r="BY104" s="254"/>
      <c r="BZ104" s="254"/>
      <c r="CA104" s="254"/>
      <c r="CB104" s="254"/>
      <c r="CC104" s="254"/>
      <c r="CD104" s="254"/>
      <c r="CE104" s="254"/>
      <c r="CF104" s="254"/>
      <c r="CG104" s="254"/>
      <c r="CH104" s="254"/>
      <c r="CI104" s="254"/>
      <c r="CJ104" s="254"/>
      <c r="CK104" s="254"/>
      <c r="CL104" s="254"/>
      <c r="CM104" s="254"/>
      <c r="CN104" s="254"/>
      <c r="CO104" s="254"/>
      <c r="CP104" s="254"/>
      <c r="CQ104" s="254"/>
      <c r="CR104" s="254"/>
      <c r="CS104" s="254"/>
      <c r="CT104" s="254"/>
      <c r="CU104" s="254"/>
      <c r="CV104" s="254"/>
      <c r="CW104" s="254"/>
      <c r="CX104" s="254"/>
      <c r="CY104" s="254"/>
      <c r="CZ104" s="254"/>
      <c r="DA104" s="254"/>
      <c r="DB104" s="254"/>
      <c r="DC104" s="254"/>
      <c r="DD104" s="254"/>
      <c r="DE104" s="254"/>
      <c r="DF104" s="254"/>
      <c r="DG104" s="254"/>
      <c r="DH104" s="254"/>
      <c r="DI104" s="254"/>
      <c r="DJ104" s="254"/>
      <c r="DK104" s="254"/>
    </row>
    <row r="105" spans="1:115" x14ac:dyDescent="0.2">
      <c r="C105" s="85" t="s">
        <v>113</v>
      </c>
      <c r="D105" s="98">
        <f>SUMIF('Off-Balance Sheet'!$J$8:$J$174,$C105,'Off-Balance Sheet'!$U$8:$U$174)</f>
        <v>30.143526999999999</v>
      </c>
      <c r="F105" s="254">
        <f ca="1">SUMIF('Off-Balance Sheet'!$J$8:$J$174,$C105,'Off-Balance Sheet'!AI$8:AI$174)</f>
        <v>0</v>
      </c>
      <c r="G105" s="254">
        <f>SUMIF('Off-Balance Sheet'!$J$8:$J$174,$C105,'Off-Balance Sheet'!AJ$8:AJ$174)</f>
        <v>0</v>
      </c>
      <c r="H105" s="254">
        <f>SUMIF('Off-Balance Sheet'!$J$8:$J$174,$C105,'Off-Balance Sheet'!AK$8:AK$174)</f>
        <v>0</v>
      </c>
      <c r="I105" s="254">
        <f>SUMIF('Off-Balance Sheet'!$J$8:$J$174,$C105,'Off-Balance Sheet'!AL$8:AL$174)</f>
        <v>30.143526999999999</v>
      </c>
      <c r="J105" s="254">
        <f>SUMIF('Off-Balance Sheet'!$J$8:$J$174,$C105,'Off-Balance Sheet'!AM$8:AM$174)</f>
        <v>0</v>
      </c>
      <c r="K105" s="254">
        <f>SUMIF('Off-Balance Sheet'!$J$8:$J$174,$C105,'Off-Balance Sheet'!AN$8:AN$174)</f>
        <v>0</v>
      </c>
      <c r="L105" s="254">
        <f>SUMIF('Off-Balance Sheet'!$J$8:$J$174,$C105,'Off-Balance Sheet'!AO$8:AO$174)</f>
        <v>0</v>
      </c>
      <c r="M105" s="254">
        <f>SUMIF('Off-Balance Sheet'!$J$8:$J$174,$C105,'Off-Balance Sheet'!AP$8:AP$174)</f>
        <v>0</v>
      </c>
      <c r="N105" s="254">
        <f>SUMIF('Off-Balance Sheet'!$J$8:$J$174,$C105,'Off-Balance Sheet'!AQ$8:AQ$174)</f>
        <v>0</v>
      </c>
      <c r="O105" s="254">
        <f>SUMIF('Off-Balance Sheet'!$J$8:$J$174,$C105,'Off-Balance Sheet'!AR$8:AR$174)</f>
        <v>0</v>
      </c>
      <c r="P105" s="254">
        <f>SUMIF('Off-Balance Sheet'!$J$8:$J$174,$C105,'Off-Balance Sheet'!AS$8:AS$174)</f>
        <v>0</v>
      </c>
      <c r="Q105" s="254">
        <f>SUMIF('Off-Balance Sheet'!$J$8:$J$174,$C105,'Off-Balance Sheet'!AT$8:AT$174)</f>
        <v>0</v>
      </c>
      <c r="R105" s="254">
        <f>SUMIF('Off-Balance Sheet'!$J$8:$J$174,$C105,'Off-Balance Sheet'!AU$8:AU$174)</f>
        <v>0</v>
      </c>
      <c r="S105" s="254">
        <f>SUMIF('Off-Balance Sheet'!$J$8:$J$174,$C105,'Off-Balance Sheet'!AV$8:AV$174)</f>
        <v>0</v>
      </c>
      <c r="T105" s="254">
        <f>SUMIF('Off-Balance Sheet'!$J$8:$J$174,$C105,'Off-Balance Sheet'!AW$8:AW$174)</f>
        <v>0</v>
      </c>
      <c r="U105" s="254">
        <f>SUMIF('Off-Balance Sheet'!$J$8:$J$174,$C105,'Off-Balance Sheet'!AX$8:AX$174)</f>
        <v>0</v>
      </c>
      <c r="V105" s="254">
        <f>SUMIF('Off-Balance Sheet'!$J$8:$J$174,$C105,'Off-Balance Sheet'!AY$8:AY$174)</f>
        <v>0</v>
      </c>
      <c r="W105" s="254">
        <f>SUMIF('Off-Balance Sheet'!$J$8:$J$174,$C105,'Off-Balance Sheet'!AZ$8:AZ$174)</f>
        <v>0</v>
      </c>
      <c r="X105" s="254">
        <f>SUMIF('Off-Balance Sheet'!$J$8:$J$174,$C105,'Off-Balance Sheet'!BA$8:BA$174)</f>
        <v>0</v>
      </c>
      <c r="Y105" s="254">
        <f>SUMIF('Off-Balance Sheet'!$J$8:$J$174,$C105,'Off-Balance Sheet'!BB$8:BB$174)</f>
        <v>0</v>
      </c>
      <c r="Z105" s="254">
        <f>SUMIF('Off-Balance Sheet'!$J$8:$J$174,$C105,'Off-Balance Sheet'!BC$8:BC$174)</f>
        <v>0</v>
      </c>
      <c r="AA105" s="254">
        <f>SUMIF('Off-Balance Sheet'!$J$8:$J$174,$C105,'Off-Balance Sheet'!BD$8:BD$174)</f>
        <v>0</v>
      </c>
      <c r="AB105" s="254">
        <f>SUMIF('Off-Balance Sheet'!$J$8:$J$174,$C105,'Off-Balance Sheet'!BE$8:BE$174)</f>
        <v>0</v>
      </c>
      <c r="AC105" s="254">
        <f>SUMIF('Off-Balance Sheet'!$J$8:$J$174,$C105,'Off-Balance Sheet'!BF$8:BF$174)</f>
        <v>0</v>
      </c>
      <c r="AD105" s="254">
        <f>SUMIF('Off-Balance Sheet'!$J$8:$J$174,$C105,'Off-Balance Sheet'!BG$8:BG$174)</f>
        <v>0</v>
      </c>
      <c r="AE105" s="254">
        <f>SUMIF('Off-Balance Sheet'!$J$8:$J$174,$C105,'Off-Balance Sheet'!BH$8:BH$174)</f>
        <v>0</v>
      </c>
      <c r="AF105" s="254">
        <f>SUMIF('Off-Balance Sheet'!$J$8:$J$174,$C105,'Off-Balance Sheet'!BI$8:BI$174)</f>
        <v>0</v>
      </c>
      <c r="AG105" s="254">
        <f>SUMIF('Off-Balance Sheet'!$J$8:$J$174,$C105,'Off-Balance Sheet'!BJ$8:BJ$174)</f>
        <v>0</v>
      </c>
      <c r="AH105" s="254">
        <f>SUMIF('Off-Balance Sheet'!$J$8:$J$174,$C105,'Off-Balance Sheet'!BK$8:BK$174)</f>
        <v>0</v>
      </c>
      <c r="AI105" s="254">
        <f>SUMIF('Off-Balance Sheet'!$J$8:$J$174,$C105,'Off-Balance Sheet'!BL$8:BL$174)</f>
        <v>0</v>
      </c>
      <c r="AJ105" s="254">
        <f>SUMIF('Off-Balance Sheet'!$J$8:$J$174,$C105,'Off-Balance Sheet'!BM$8:BM$174)</f>
        <v>0</v>
      </c>
      <c r="AK105" s="254">
        <f>SUMIF('Off-Balance Sheet'!$J$8:$J$174,$C105,'Off-Balance Sheet'!BN$8:BN$174)</f>
        <v>0</v>
      </c>
      <c r="AL105" s="254">
        <f>SUMIF('Off-Balance Sheet'!$J$8:$J$174,$C105,'Off-Balance Sheet'!BO$8:BO$174)</f>
        <v>0</v>
      </c>
      <c r="AM105" s="254">
        <f>SUMIF('Off-Balance Sheet'!$J$8:$J$174,$C105,'Off-Balance Sheet'!BP$8:BP$174)</f>
        <v>0</v>
      </c>
      <c r="AN105" s="254">
        <f>SUMIF('Off-Balance Sheet'!$J$8:$J$174,$C105,'Off-Balance Sheet'!BQ$8:BQ$174)</f>
        <v>0</v>
      </c>
      <c r="AO105" s="254">
        <f>SUMIF('Off-Balance Sheet'!$J$8:$J$174,$C105,'Off-Balance Sheet'!BR$8:BR$174)</f>
        <v>0</v>
      </c>
      <c r="AP105" s="254">
        <f>SUMIF('Off-Balance Sheet'!$J$8:$J$174,$C105,'Off-Balance Sheet'!BS$8:BS$174)</f>
        <v>0</v>
      </c>
      <c r="AQ105" s="254">
        <f>SUMIF('Off-Balance Sheet'!$J$8:$J$174,$C105,'Off-Balance Sheet'!BT$8:BT$174)</f>
        <v>0</v>
      </c>
      <c r="AR105" s="254">
        <f>SUMIF('Off-Balance Sheet'!$J$8:$J$174,$C105,'Off-Balance Sheet'!BU$8:BU$174)</f>
        <v>0</v>
      </c>
      <c r="AS105" s="254">
        <f>SUMIF('Off-Balance Sheet'!$J$8:$J$174,$C105,'Off-Balance Sheet'!BV$8:BV$174)</f>
        <v>0</v>
      </c>
      <c r="AT105" s="254">
        <f>SUMIF('Off-Balance Sheet'!$J$8:$J$174,$C105,'Off-Balance Sheet'!BW$8:BW$174)</f>
        <v>0</v>
      </c>
      <c r="AU105" s="254">
        <f>SUMIF('Off-Balance Sheet'!$J$8:$J$174,$C105,'Off-Balance Sheet'!BX$8:BX$174)</f>
        <v>0</v>
      </c>
      <c r="AV105" s="254">
        <f>SUMIF('Off-Balance Sheet'!$J$8:$J$174,$C105,'Off-Balance Sheet'!BY$8:BY$174)</f>
        <v>0</v>
      </c>
      <c r="AW105" s="254">
        <f>SUMIF('Off-Balance Sheet'!$J$8:$J$174,$C105,'Off-Balance Sheet'!BZ$8:BZ$174)</f>
        <v>0</v>
      </c>
      <c r="AX105" s="254">
        <f>SUMIF('Off-Balance Sheet'!$J$8:$J$174,$C105,'Off-Balance Sheet'!CA$8:CA$174)</f>
        <v>0</v>
      </c>
      <c r="AY105" s="254">
        <f>SUMIF('Off-Balance Sheet'!$J$8:$J$174,$C105,'Off-Balance Sheet'!CB$8:CB$174)</f>
        <v>0</v>
      </c>
      <c r="AZ105" s="254">
        <f>SUMIF('Off-Balance Sheet'!$J$8:$J$174,$C105,'Off-Balance Sheet'!CC$8:CC$174)</f>
        <v>0</v>
      </c>
      <c r="BA105" s="254">
        <f>SUMIF('Off-Balance Sheet'!$J$8:$J$174,$C105,'Off-Balance Sheet'!CD$8:CD$174)</f>
        <v>0</v>
      </c>
      <c r="BB105" s="254">
        <f>SUMIF('Off-Balance Sheet'!$J$8:$J$174,$C105,'Off-Balance Sheet'!CE$8:CE$174)</f>
        <v>0</v>
      </c>
      <c r="BC105" s="254"/>
      <c r="BD105" s="254"/>
      <c r="BE105" s="254"/>
      <c r="BF105" s="254"/>
      <c r="BG105" s="254"/>
      <c r="BH105" s="254"/>
      <c r="BI105" s="254"/>
      <c r="BJ105" s="254"/>
      <c r="BK105" s="254"/>
      <c r="BL105" s="254"/>
      <c r="BM105" s="254"/>
      <c r="BN105" s="254"/>
      <c r="BO105" s="254"/>
      <c r="BP105" s="254"/>
      <c r="BQ105" s="254"/>
      <c r="BR105" s="254"/>
      <c r="BS105" s="254"/>
      <c r="BT105" s="254"/>
      <c r="BU105" s="254"/>
      <c r="BV105" s="254"/>
      <c r="BW105" s="254"/>
      <c r="BX105" s="254"/>
      <c r="BY105" s="254"/>
      <c r="BZ105" s="254"/>
      <c r="CA105" s="254"/>
      <c r="CB105" s="254"/>
      <c r="CC105" s="254"/>
      <c r="CD105" s="254"/>
      <c r="CE105" s="254"/>
      <c r="CF105" s="254"/>
      <c r="CG105" s="254"/>
      <c r="CH105" s="254"/>
      <c r="CI105" s="254"/>
      <c r="CJ105" s="254"/>
      <c r="CK105" s="254"/>
      <c r="CL105" s="254"/>
      <c r="CM105" s="254"/>
      <c r="CN105" s="254"/>
      <c r="CO105" s="254"/>
      <c r="CP105" s="254"/>
      <c r="CQ105" s="254"/>
      <c r="CR105" s="254"/>
      <c r="CS105" s="254"/>
      <c r="CT105" s="254"/>
      <c r="CU105" s="254"/>
      <c r="CV105" s="254"/>
      <c r="CW105" s="254"/>
      <c r="CX105" s="254"/>
      <c r="CY105" s="254"/>
      <c r="CZ105" s="254"/>
      <c r="DA105" s="254"/>
      <c r="DB105" s="254"/>
      <c r="DC105" s="254"/>
      <c r="DD105" s="254"/>
      <c r="DE105" s="254"/>
      <c r="DF105" s="254"/>
      <c r="DG105" s="254"/>
      <c r="DH105" s="254"/>
      <c r="DI105" s="254"/>
      <c r="DJ105" s="254"/>
      <c r="DK105" s="254"/>
    </row>
    <row r="106" spans="1:115" x14ac:dyDescent="0.2">
      <c r="C106" s="85" t="s">
        <v>115</v>
      </c>
      <c r="D106" s="98">
        <f>SUMIF('Off-Balance Sheet'!$J$8:$J$174,$C106,'Off-Balance Sheet'!$U$8:$U$174)</f>
        <v>91.503944000000004</v>
      </c>
      <c r="F106" s="254">
        <f ca="1">SUMIF('Off-Balance Sheet'!$J$8:$J$174,$C106,'Off-Balance Sheet'!AI$8:AI$174)</f>
        <v>0</v>
      </c>
      <c r="G106" s="254">
        <f>SUMIF('Off-Balance Sheet'!$J$8:$J$174,$C106,'Off-Balance Sheet'!AJ$8:AJ$174)</f>
        <v>0</v>
      </c>
      <c r="H106" s="254">
        <f>SUMIF('Off-Balance Sheet'!$J$8:$J$174,$C106,'Off-Balance Sheet'!AK$8:AK$174)</f>
        <v>0</v>
      </c>
      <c r="I106" s="254">
        <f>SUMIF('Off-Balance Sheet'!$J$8:$J$174,$C106,'Off-Balance Sheet'!AL$8:AL$174)</f>
        <v>91.503944000000004</v>
      </c>
      <c r="J106" s="254">
        <f>SUMIF('Off-Balance Sheet'!$J$8:$J$174,$C106,'Off-Balance Sheet'!AM$8:AM$174)</f>
        <v>0</v>
      </c>
      <c r="K106" s="254">
        <f>SUMIF('Off-Balance Sheet'!$J$8:$J$174,$C106,'Off-Balance Sheet'!AN$8:AN$174)</f>
        <v>0</v>
      </c>
      <c r="L106" s="254">
        <f>SUMIF('Off-Balance Sheet'!$J$8:$J$174,$C106,'Off-Balance Sheet'!AO$8:AO$174)</f>
        <v>0</v>
      </c>
      <c r="M106" s="254">
        <f>SUMIF('Off-Balance Sheet'!$J$8:$J$174,$C106,'Off-Balance Sheet'!AP$8:AP$174)</f>
        <v>0</v>
      </c>
      <c r="N106" s="254">
        <f>SUMIF('Off-Balance Sheet'!$J$8:$J$174,$C106,'Off-Balance Sheet'!AQ$8:AQ$174)</f>
        <v>0</v>
      </c>
      <c r="O106" s="254">
        <f>SUMIF('Off-Balance Sheet'!$J$8:$J$174,$C106,'Off-Balance Sheet'!AR$8:AR$174)</f>
        <v>0</v>
      </c>
      <c r="P106" s="254">
        <f>SUMIF('Off-Balance Sheet'!$J$8:$J$174,$C106,'Off-Balance Sheet'!AS$8:AS$174)</f>
        <v>0</v>
      </c>
      <c r="Q106" s="254">
        <f>SUMIF('Off-Balance Sheet'!$J$8:$J$174,$C106,'Off-Balance Sheet'!AT$8:AT$174)</f>
        <v>0</v>
      </c>
      <c r="R106" s="254">
        <f>SUMIF('Off-Balance Sheet'!$J$8:$J$174,$C106,'Off-Balance Sheet'!AU$8:AU$174)</f>
        <v>0</v>
      </c>
      <c r="S106" s="254">
        <f>SUMIF('Off-Balance Sheet'!$J$8:$J$174,$C106,'Off-Balance Sheet'!AV$8:AV$174)</f>
        <v>0</v>
      </c>
      <c r="T106" s="254">
        <f>SUMIF('Off-Balance Sheet'!$J$8:$J$174,$C106,'Off-Balance Sheet'!AW$8:AW$174)</f>
        <v>0</v>
      </c>
      <c r="U106" s="254">
        <f>SUMIF('Off-Balance Sheet'!$J$8:$J$174,$C106,'Off-Balance Sheet'!AX$8:AX$174)</f>
        <v>0</v>
      </c>
      <c r="V106" s="254">
        <f>SUMIF('Off-Balance Sheet'!$J$8:$J$174,$C106,'Off-Balance Sheet'!AY$8:AY$174)</f>
        <v>0</v>
      </c>
      <c r="W106" s="254">
        <f>SUMIF('Off-Balance Sheet'!$J$8:$J$174,$C106,'Off-Balance Sheet'!AZ$8:AZ$174)</f>
        <v>0</v>
      </c>
      <c r="X106" s="254">
        <f>SUMIF('Off-Balance Sheet'!$J$8:$J$174,$C106,'Off-Balance Sheet'!BA$8:BA$174)</f>
        <v>0</v>
      </c>
      <c r="Y106" s="254">
        <f>SUMIF('Off-Balance Sheet'!$J$8:$J$174,$C106,'Off-Balance Sheet'!BB$8:BB$174)</f>
        <v>0</v>
      </c>
      <c r="Z106" s="254">
        <f>SUMIF('Off-Balance Sheet'!$J$8:$J$174,$C106,'Off-Balance Sheet'!BC$8:BC$174)</f>
        <v>0</v>
      </c>
      <c r="AA106" s="254">
        <f>SUMIF('Off-Balance Sheet'!$J$8:$J$174,$C106,'Off-Balance Sheet'!BD$8:BD$174)</f>
        <v>0</v>
      </c>
      <c r="AB106" s="254">
        <f>SUMIF('Off-Balance Sheet'!$J$8:$J$174,$C106,'Off-Balance Sheet'!BE$8:BE$174)</f>
        <v>0</v>
      </c>
      <c r="AC106" s="254">
        <f>SUMIF('Off-Balance Sheet'!$J$8:$J$174,$C106,'Off-Balance Sheet'!BF$8:BF$174)</f>
        <v>0</v>
      </c>
      <c r="AD106" s="254">
        <f>SUMIF('Off-Balance Sheet'!$J$8:$J$174,$C106,'Off-Balance Sheet'!BG$8:BG$174)</f>
        <v>0</v>
      </c>
      <c r="AE106" s="254">
        <f>SUMIF('Off-Balance Sheet'!$J$8:$J$174,$C106,'Off-Balance Sheet'!BH$8:BH$174)</f>
        <v>0</v>
      </c>
      <c r="AF106" s="254">
        <f>SUMIF('Off-Balance Sheet'!$J$8:$J$174,$C106,'Off-Balance Sheet'!BI$8:BI$174)</f>
        <v>0</v>
      </c>
      <c r="AG106" s="254">
        <f>SUMIF('Off-Balance Sheet'!$J$8:$J$174,$C106,'Off-Balance Sheet'!BJ$8:BJ$174)</f>
        <v>0</v>
      </c>
      <c r="AH106" s="254">
        <f>SUMIF('Off-Balance Sheet'!$J$8:$J$174,$C106,'Off-Balance Sheet'!BK$8:BK$174)</f>
        <v>0</v>
      </c>
      <c r="AI106" s="254">
        <f>SUMIF('Off-Balance Sheet'!$J$8:$J$174,$C106,'Off-Balance Sheet'!BL$8:BL$174)</f>
        <v>0</v>
      </c>
      <c r="AJ106" s="254">
        <f>SUMIF('Off-Balance Sheet'!$J$8:$J$174,$C106,'Off-Balance Sheet'!BM$8:BM$174)</f>
        <v>0</v>
      </c>
      <c r="AK106" s="254">
        <f>SUMIF('Off-Balance Sheet'!$J$8:$J$174,$C106,'Off-Balance Sheet'!BN$8:BN$174)</f>
        <v>0</v>
      </c>
      <c r="AL106" s="254">
        <f>SUMIF('Off-Balance Sheet'!$J$8:$J$174,$C106,'Off-Balance Sheet'!BO$8:BO$174)</f>
        <v>0</v>
      </c>
      <c r="AM106" s="254">
        <f>SUMIF('Off-Balance Sheet'!$J$8:$J$174,$C106,'Off-Balance Sheet'!BP$8:BP$174)</f>
        <v>0</v>
      </c>
      <c r="AN106" s="254">
        <f>SUMIF('Off-Balance Sheet'!$J$8:$J$174,$C106,'Off-Balance Sheet'!BQ$8:BQ$174)</f>
        <v>0</v>
      </c>
      <c r="AO106" s="254">
        <f>SUMIF('Off-Balance Sheet'!$J$8:$J$174,$C106,'Off-Balance Sheet'!BR$8:BR$174)</f>
        <v>0</v>
      </c>
      <c r="AP106" s="254">
        <f>SUMIF('Off-Balance Sheet'!$J$8:$J$174,$C106,'Off-Balance Sheet'!BS$8:BS$174)</f>
        <v>0</v>
      </c>
      <c r="AQ106" s="254">
        <f>SUMIF('Off-Balance Sheet'!$J$8:$J$174,$C106,'Off-Balance Sheet'!BT$8:BT$174)</f>
        <v>0</v>
      </c>
      <c r="AR106" s="254">
        <f>SUMIF('Off-Balance Sheet'!$J$8:$J$174,$C106,'Off-Balance Sheet'!BU$8:BU$174)</f>
        <v>0</v>
      </c>
      <c r="AS106" s="254">
        <f>SUMIF('Off-Balance Sheet'!$J$8:$J$174,$C106,'Off-Balance Sheet'!BV$8:BV$174)</f>
        <v>0</v>
      </c>
      <c r="AT106" s="254">
        <f>SUMIF('Off-Balance Sheet'!$J$8:$J$174,$C106,'Off-Balance Sheet'!BW$8:BW$174)</f>
        <v>0</v>
      </c>
      <c r="AU106" s="254">
        <f>SUMIF('Off-Balance Sheet'!$J$8:$J$174,$C106,'Off-Balance Sheet'!BX$8:BX$174)</f>
        <v>0</v>
      </c>
      <c r="AV106" s="254">
        <f>SUMIF('Off-Balance Sheet'!$J$8:$J$174,$C106,'Off-Balance Sheet'!BY$8:BY$174)</f>
        <v>0</v>
      </c>
      <c r="AW106" s="254">
        <f>SUMIF('Off-Balance Sheet'!$J$8:$J$174,$C106,'Off-Balance Sheet'!BZ$8:BZ$174)</f>
        <v>0</v>
      </c>
      <c r="AX106" s="254">
        <f>SUMIF('Off-Balance Sheet'!$J$8:$J$174,$C106,'Off-Balance Sheet'!CA$8:CA$174)</f>
        <v>0</v>
      </c>
      <c r="AY106" s="254">
        <f>SUMIF('Off-Balance Sheet'!$J$8:$J$174,$C106,'Off-Balance Sheet'!CB$8:CB$174)</f>
        <v>0</v>
      </c>
      <c r="AZ106" s="254">
        <f>SUMIF('Off-Balance Sheet'!$J$8:$J$174,$C106,'Off-Balance Sheet'!CC$8:CC$174)</f>
        <v>0</v>
      </c>
      <c r="BA106" s="254">
        <f>SUMIF('Off-Balance Sheet'!$J$8:$J$174,$C106,'Off-Balance Sheet'!CD$8:CD$174)</f>
        <v>0</v>
      </c>
      <c r="BB106" s="254">
        <f>SUMIF('Off-Balance Sheet'!$J$8:$J$174,$C106,'Off-Balance Sheet'!CE$8:CE$174)</f>
        <v>0</v>
      </c>
      <c r="BC106" s="254"/>
      <c r="BD106" s="254"/>
      <c r="BE106" s="254"/>
      <c r="BF106" s="254"/>
      <c r="BG106" s="254"/>
      <c r="BH106" s="254"/>
      <c r="BI106" s="254"/>
      <c r="BJ106" s="254"/>
      <c r="BK106" s="254"/>
      <c r="BL106" s="254"/>
      <c r="BM106" s="254"/>
      <c r="BN106" s="254"/>
      <c r="BO106" s="254"/>
      <c r="BP106" s="254"/>
      <c r="BQ106" s="254"/>
      <c r="BR106" s="254"/>
      <c r="BS106" s="254"/>
      <c r="BT106" s="254"/>
      <c r="BU106" s="254"/>
      <c r="BV106" s="254"/>
      <c r="BW106" s="254"/>
      <c r="BX106" s="254"/>
      <c r="BY106" s="254"/>
      <c r="BZ106" s="254"/>
      <c r="CA106" s="254"/>
      <c r="CB106" s="254"/>
      <c r="CC106" s="254"/>
      <c r="CD106" s="254"/>
      <c r="CE106" s="254"/>
      <c r="CF106" s="254"/>
      <c r="CG106" s="254"/>
      <c r="CH106" s="254"/>
      <c r="CI106" s="254"/>
      <c r="CJ106" s="254"/>
      <c r="CK106" s="254"/>
      <c r="CL106" s="254"/>
      <c r="CM106" s="254"/>
      <c r="CN106" s="254"/>
      <c r="CO106" s="254"/>
      <c r="CP106" s="254"/>
      <c r="CQ106" s="254"/>
      <c r="CR106" s="254"/>
      <c r="CS106" s="254"/>
      <c r="CT106" s="254"/>
      <c r="CU106" s="254"/>
      <c r="CV106" s="254"/>
      <c r="CW106" s="254"/>
      <c r="CX106" s="254"/>
      <c r="CY106" s="254"/>
      <c r="CZ106" s="254"/>
      <c r="DA106" s="254"/>
      <c r="DB106" s="254"/>
      <c r="DC106" s="254"/>
      <c r="DD106" s="254"/>
      <c r="DE106" s="254"/>
      <c r="DF106" s="254"/>
      <c r="DG106" s="254"/>
      <c r="DH106" s="254"/>
      <c r="DI106" s="254"/>
      <c r="DJ106" s="254"/>
      <c r="DK106" s="254"/>
    </row>
    <row r="107" spans="1:115" x14ac:dyDescent="0.2">
      <c r="C107" s="85" t="s">
        <v>116</v>
      </c>
      <c r="D107" s="98">
        <f>SUMIF('Off-Balance Sheet'!$J$8:$J$174,$C107,'Off-Balance Sheet'!$U$8:$U$174)</f>
        <v>52.213095000000003</v>
      </c>
      <c r="F107" s="254">
        <f ca="1">SUMIF('Off-Balance Sheet'!$J$8:$J$174,$C107,'Off-Balance Sheet'!AI$8:AI$174)</f>
        <v>0</v>
      </c>
      <c r="G107" s="254">
        <f>SUMIF('Off-Balance Sheet'!$J$8:$J$174,$C107,'Off-Balance Sheet'!AJ$8:AJ$174)</f>
        <v>0</v>
      </c>
      <c r="H107" s="254">
        <f>SUMIF('Off-Balance Sheet'!$J$8:$J$174,$C107,'Off-Balance Sheet'!AK$8:AK$174)</f>
        <v>0</v>
      </c>
      <c r="I107" s="254">
        <f>SUMIF('Off-Balance Sheet'!$J$8:$J$174,$C107,'Off-Balance Sheet'!AL$8:AL$174)</f>
        <v>0</v>
      </c>
      <c r="J107" s="254">
        <f>SUMIF('Off-Balance Sheet'!$J$8:$J$174,$C107,'Off-Balance Sheet'!AM$8:AM$174)</f>
        <v>52.213095000000003</v>
      </c>
      <c r="K107" s="254">
        <f>SUMIF('Off-Balance Sheet'!$J$8:$J$174,$C107,'Off-Balance Sheet'!AN$8:AN$174)</f>
        <v>0</v>
      </c>
      <c r="L107" s="254">
        <f>SUMIF('Off-Balance Sheet'!$J$8:$J$174,$C107,'Off-Balance Sheet'!AO$8:AO$174)</f>
        <v>0</v>
      </c>
      <c r="M107" s="254">
        <f>SUMIF('Off-Balance Sheet'!$J$8:$J$174,$C107,'Off-Balance Sheet'!AP$8:AP$174)</f>
        <v>0</v>
      </c>
      <c r="N107" s="254">
        <f>SUMIF('Off-Balance Sheet'!$J$8:$J$174,$C107,'Off-Balance Sheet'!AQ$8:AQ$174)</f>
        <v>0</v>
      </c>
      <c r="O107" s="254">
        <f>SUMIF('Off-Balance Sheet'!$J$8:$J$174,$C107,'Off-Balance Sheet'!AR$8:AR$174)</f>
        <v>0</v>
      </c>
      <c r="P107" s="254">
        <f>SUMIF('Off-Balance Sheet'!$J$8:$J$174,$C107,'Off-Balance Sheet'!AS$8:AS$174)</f>
        <v>0</v>
      </c>
      <c r="Q107" s="254">
        <f>SUMIF('Off-Balance Sheet'!$J$8:$J$174,$C107,'Off-Balance Sheet'!AT$8:AT$174)</f>
        <v>0</v>
      </c>
      <c r="R107" s="254">
        <f>SUMIF('Off-Balance Sheet'!$J$8:$J$174,$C107,'Off-Balance Sheet'!AU$8:AU$174)</f>
        <v>0</v>
      </c>
      <c r="S107" s="254">
        <f>SUMIF('Off-Balance Sheet'!$J$8:$J$174,$C107,'Off-Balance Sheet'!AV$8:AV$174)</f>
        <v>0</v>
      </c>
      <c r="T107" s="254">
        <f>SUMIF('Off-Balance Sheet'!$J$8:$J$174,$C107,'Off-Balance Sheet'!AW$8:AW$174)</f>
        <v>0</v>
      </c>
      <c r="U107" s="254">
        <f>SUMIF('Off-Balance Sheet'!$J$8:$J$174,$C107,'Off-Balance Sheet'!AX$8:AX$174)</f>
        <v>0</v>
      </c>
      <c r="V107" s="254">
        <f>SUMIF('Off-Balance Sheet'!$J$8:$J$174,$C107,'Off-Balance Sheet'!AY$8:AY$174)</f>
        <v>0</v>
      </c>
      <c r="W107" s="254">
        <f>SUMIF('Off-Balance Sheet'!$J$8:$J$174,$C107,'Off-Balance Sheet'!AZ$8:AZ$174)</f>
        <v>0</v>
      </c>
      <c r="X107" s="254">
        <f>SUMIF('Off-Balance Sheet'!$J$8:$J$174,$C107,'Off-Balance Sheet'!BA$8:BA$174)</f>
        <v>0</v>
      </c>
      <c r="Y107" s="254">
        <f>SUMIF('Off-Balance Sheet'!$J$8:$J$174,$C107,'Off-Balance Sheet'!BB$8:BB$174)</f>
        <v>0</v>
      </c>
      <c r="Z107" s="254">
        <f>SUMIF('Off-Balance Sheet'!$J$8:$J$174,$C107,'Off-Balance Sheet'!BC$8:BC$174)</f>
        <v>0</v>
      </c>
      <c r="AA107" s="254">
        <f>SUMIF('Off-Balance Sheet'!$J$8:$J$174,$C107,'Off-Balance Sheet'!BD$8:BD$174)</f>
        <v>0</v>
      </c>
      <c r="AB107" s="254">
        <f>SUMIF('Off-Balance Sheet'!$J$8:$J$174,$C107,'Off-Balance Sheet'!BE$8:BE$174)</f>
        <v>0</v>
      </c>
      <c r="AC107" s="254">
        <f>SUMIF('Off-Balance Sheet'!$J$8:$J$174,$C107,'Off-Balance Sheet'!BF$8:BF$174)</f>
        <v>0</v>
      </c>
      <c r="AD107" s="254">
        <f>SUMIF('Off-Balance Sheet'!$J$8:$J$174,$C107,'Off-Balance Sheet'!BG$8:BG$174)</f>
        <v>0</v>
      </c>
      <c r="AE107" s="254">
        <f>SUMIF('Off-Balance Sheet'!$J$8:$J$174,$C107,'Off-Balance Sheet'!BH$8:BH$174)</f>
        <v>0</v>
      </c>
      <c r="AF107" s="254">
        <f>SUMIF('Off-Balance Sheet'!$J$8:$J$174,$C107,'Off-Balance Sheet'!BI$8:BI$174)</f>
        <v>0</v>
      </c>
      <c r="AG107" s="254">
        <f>SUMIF('Off-Balance Sheet'!$J$8:$J$174,$C107,'Off-Balance Sheet'!BJ$8:BJ$174)</f>
        <v>0</v>
      </c>
      <c r="AH107" s="254">
        <f>SUMIF('Off-Balance Sheet'!$J$8:$J$174,$C107,'Off-Balance Sheet'!BK$8:BK$174)</f>
        <v>0</v>
      </c>
      <c r="AI107" s="254">
        <f>SUMIF('Off-Balance Sheet'!$J$8:$J$174,$C107,'Off-Balance Sheet'!BL$8:BL$174)</f>
        <v>0</v>
      </c>
      <c r="AJ107" s="254">
        <f>SUMIF('Off-Balance Sheet'!$J$8:$J$174,$C107,'Off-Balance Sheet'!BM$8:BM$174)</f>
        <v>0</v>
      </c>
      <c r="AK107" s="254">
        <f>SUMIF('Off-Balance Sheet'!$J$8:$J$174,$C107,'Off-Balance Sheet'!BN$8:BN$174)</f>
        <v>0</v>
      </c>
      <c r="AL107" s="254">
        <f>SUMIF('Off-Balance Sheet'!$J$8:$J$174,$C107,'Off-Balance Sheet'!BO$8:BO$174)</f>
        <v>0</v>
      </c>
      <c r="AM107" s="254">
        <f>SUMIF('Off-Balance Sheet'!$J$8:$J$174,$C107,'Off-Balance Sheet'!BP$8:BP$174)</f>
        <v>0</v>
      </c>
      <c r="AN107" s="254">
        <f>SUMIF('Off-Balance Sheet'!$J$8:$J$174,$C107,'Off-Balance Sheet'!BQ$8:BQ$174)</f>
        <v>0</v>
      </c>
      <c r="AO107" s="254">
        <f>SUMIF('Off-Balance Sheet'!$J$8:$J$174,$C107,'Off-Balance Sheet'!BR$8:BR$174)</f>
        <v>0</v>
      </c>
      <c r="AP107" s="254">
        <f>SUMIF('Off-Balance Sheet'!$J$8:$J$174,$C107,'Off-Balance Sheet'!BS$8:BS$174)</f>
        <v>0</v>
      </c>
      <c r="AQ107" s="254">
        <f>SUMIF('Off-Balance Sheet'!$J$8:$J$174,$C107,'Off-Balance Sheet'!BT$8:BT$174)</f>
        <v>0</v>
      </c>
      <c r="AR107" s="254">
        <f>SUMIF('Off-Balance Sheet'!$J$8:$J$174,$C107,'Off-Balance Sheet'!BU$8:BU$174)</f>
        <v>0</v>
      </c>
      <c r="AS107" s="254">
        <f>SUMIF('Off-Balance Sheet'!$J$8:$J$174,$C107,'Off-Balance Sheet'!BV$8:BV$174)</f>
        <v>0</v>
      </c>
      <c r="AT107" s="254">
        <f>SUMIF('Off-Balance Sheet'!$J$8:$J$174,$C107,'Off-Balance Sheet'!BW$8:BW$174)</f>
        <v>0</v>
      </c>
      <c r="AU107" s="254">
        <f>SUMIF('Off-Balance Sheet'!$J$8:$J$174,$C107,'Off-Balance Sheet'!BX$8:BX$174)</f>
        <v>0</v>
      </c>
      <c r="AV107" s="254">
        <f>SUMIF('Off-Balance Sheet'!$J$8:$J$174,$C107,'Off-Balance Sheet'!BY$8:BY$174)</f>
        <v>0</v>
      </c>
      <c r="AW107" s="254">
        <f>SUMIF('Off-Balance Sheet'!$J$8:$J$174,$C107,'Off-Balance Sheet'!BZ$8:BZ$174)</f>
        <v>0</v>
      </c>
      <c r="AX107" s="254">
        <f>SUMIF('Off-Balance Sheet'!$J$8:$J$174,$C107,'Off-Balance Sheet'!CA$8:CA$174)</f>
        <v>0</v>
      </c>
      <c r="AY107" s="254">
        <f>SUMIF('Off-Balance Sheet'!$J$8:$J$174,$C107,'Off-Balance Sheet'!CB$8:CB$174)</f>
        <v>0</v>
      </c>
      <c r="AZ107" s="254">
        <f>SUMIF('Off-Balance Sheet'!$J$8:$J$174,$C107,'Off-Balance Sheet'!CC$8:CC$174)</f>
        <v>0</v>
      </c>
      <c r="BA107" s="254">
        <f>SUMIF('Off-Balance Sheet'!$J$8:$J$174,$C107,'Off-Balance Sheet'!CD$8:CD$174)</f>
        <v>0</v>
      </c>
      <c r="BB107" s="254">
        <f>SUMIF('Off-Balance Sheet'!$J$8:$J$174,$C107,'Off-Balance Sheet'!CE$8:CE$174)</f>
        <v>0</v>
      </c>
      <c r="BC107" s="254"/>
      <c r="BD107" s="254"/>
      <c r="BE107" s="254"/>
      <c r="BF107" s="254"/>
      <c r="BG107" s="254"/>
      <c r="BH107" s="254"/>
      <c r="BI107" s="254"/>
      <c r="BJ107" s="254"/>
      <c r="BK107" s="254"/>
      <c r="BL107" s="254"/>
      <c r="BM107" s="254"/>
      <c r="BN107" s="254"/>
      <c r="BO107" s="254"/>
      <c r="BP107" s="254"/>
      <c r="BQ107" s="254"/>
      <c r="BR107" s="254"/>
      <c r="BS107" s="254"/>
      <c r="BT107" s="254"/>
      <c r="BU107" s="254"/>
      <c r="BV107" s="254"/>
      <c r="BW107" s="254"/>
      <c r="BX107" s="254"/>
      <c r="BY107" s="254"/>
      <c r="BZ107" s="254"/>
      <c r="CA107" s="254"/>
      <c r="CB107" s="254"/>
      <c r="CC107" s="254"/>
      <c r="CD107" s="254"/>
      <c r="CE107" s="254"/>
      <c r="CF107" s="254"/>
      <c r="CG107" s="254"/>
      <c r="CH107" s="254"/>
      <c r="CI107" s="254"/>
      <c r="CJ107" s="254"/>
      <c r="CK107" s="254"/>
      <c r="CL107" s="254"/>
      <c r="CM107" s="254"/>
      <c r="CN107" s="254"/>
      <c r="CO107" s="254"/>
      <c r="CP107" s="254"/>
      <c r="CQ107" s="254"/>
      <c r="CR107" s="254"/>
      <c r="CS107" s="254"/>
      <c r="CT107" s="254"/>
      <c r="CU107" s="254"/>
      <c r="CV107" s="254"/>
      <c r="CW107" s="254"/>
      <c r="CX107" s="254"/>
      <c r="CY107" s="254"/>
      <c r="CZ107" s="254"/>
      <c r="DA107" s="254"/>
      <c r="DB107" s="254"/>
      <c r="DC107" s="254"/>
      <c r="DD107" s="254"/>
      <c r="DE107" s="254"/>
      <c r="DF107" s="254"/>
      <c r="DG107" s="254"/>
      <c r="DH107" s="254"/>
      <c r="DI107" s="254"/>
      <c r="DJ107" s="254"/>
      <c r="DK107" s="254"/>
    </row>
    <row r="108" spans="1:115" x14ac:dyDescent="0.2">
      <c r="C108" s="85" t="s">
        <v>118</v>
      </c>
      <c r="D108" s="98">
        <f>SUMIF('Off-Balance Sheet'!$J$8:$J$174,$C108,'Off-Balance Sheet'!$U$8:$U$174)</f>
        <v>20.029250000000001</v>
      </c>
      <c r="F108" s="254">
        <f ca="1">SUMIF('Off-Balance Sheet'!$J$8:$J$174,$C108,'Off-Balance Sheet'!AI$8:AI$174)</f>
        <v>0</v>
      </c>
      <c r="G108" s="254">
        <f>SUMIF('Off-Balance Sheet'!$J$8:$J$174,$C108,'Off-Balance Sheet'!AJ$8:AJ$174)</f>
        <v>0</v>
      </c>
      <c r="H108" s="254">
        <f>SUMIF('Off-Balance Sheet'!$J$8:$J$174,$C108,'Off-Balance Sheet'!AK$8:AK$174)</f>
        <v>0</v>
      </c>
      <c r="I108" s="254">
        <f>SUMIF('Off-Balance Sheet'!$J$8:$J$174,$C108,'Off-Balance Sheet'!AL$8:AL$174)</f>
        <v>0</v>
      </c>
      <c r="J108" s="254">
        <f>SUMIF('Off-Balance Sheet'!$J$8:$J$174,$C108,'Off-Balance Sheet'!AM$8:AM$174)</f>
        <v>20.029250000000001</v>
      </c>
      <c r="K108" s="254">
        <f>SUMIF('Off-Balance Sheet'!$J$8:$J$174,$C108,'Off-Balance Sheet'!AN$8:AN$174)</f>
        <v>0</v>
      </c>
      <c r="L108" s="254">
        <f>SUMIF('Off-Balance Sheet'!$J$8:$J$174,$C108,'Off-Balance Sheet'!AO$8:AO$174)</f>
        <v>0</v>
      </c>
      <c r="M108" s="254">
        <f>SUMIF('Off-Balance Sheet'!$J$8:$J$174,$C108,'Off-Balance Sheet'!AP$8:AP$174)</f>
        <v>0</v>
      </c>
      <c r="N108" s="254">
        <f>SUMIF('Off-Balance Sheet'!$J$8:$J$174,$C108,'Off-Balance Sheet'!AQ$8:AQ$174)</f>
        <v>0</v>
      </c>
      <c r="O108" s="254">
        <f>SUMIF('Off-Balance Sheet'!$J$8:$J$174,$C108,'Off-Balance Sheet'!AR$8:AR$174)</f>
        <v>0</v>
      </c>
      <c r="P108" s="254">
        <f>SUMIF('Off-Balance Sheet'!$J$8:$J$174,$C108,'Off-Balance Sheet'!AS$8:AS$174)</f>
        <v>0</v>
      </c>
      <c r="Q108" s="254">
        <f>SUMIF('Off-Balance Sheet'!$J$8:$J$174,$C108,'Off-Balance Sheet'!AT$8:AT$174)</f>
        <v>0</v>
      </c>
      <c r="R108" s="254">
        <f>SUMIF('Off-Balance Sheet'!$J$8:$J$174,$C108,'Off-Balance Sheet'!AU$8:AU$174)</f>
        <v>0</v>
      </c>
      <c r="S108" s="254">
        <f>SUMIF('Off-Balance Sheet'!$J$8:$J$174,$C108,'Off-Balance Sheet'!AV$8:AV$174)</f>
        <v>0</v>
      </c>
      <c r="T108" s="254">
        <f>SUMIF('Off-Balance Sheet'!$J$8:$J$174,$C108,'Off-Balance Sheet'!AW$8:AW$174)</f>
        <v>0</v>
      </c>
      <c r="U108" s="254">
        <f>SUMIF('Off-Balance Sheet'!$J$8:$J$174,$C108,'Off-Balance Sheet'!AX$8:AX$174)</f>
        <v>0</v>
      </c>
      <c r="V108" s="254">
        <f>SUMIF('Off-Balance Sheet'!$J$8:$J$174,$C108,'Off-Balance Sheet'!AY$8:AY$174)</f>
        <v>0</v>
      </c>
      <c r="W108" s="254">
        <f>SUMIF('Off-Balance Sheet'!$J$8:$J$174,$C108,'Off-Balance Sheet'!AZ$8:AZ$174)</f>
        <v>0</v>
      </c>
      <c r="X108" s="254">
        <f>SUMIF('Off-Balance Sheet'!$J$8:$J$174,$C108,'Off-Balance Sheet'!BA$8:BA$174)</f>
        <v>0</v>
      </c>
      <c r="Y108" s="254">
        <f>SUMIF('Off-Balance Sheet'!$J$8:$J$174,$C108,'Off-Balance Sheet'!BB$8:BB$174)</f>
        <v>0</v>
      </c>
      <c r="Z108" s="254">
        <f>SUMIF('Off-Balance Sheet'!$J$8:$J$174,$C108,'Off-Balance Sheet'!BC$8:BC$174)</f>
        <v>0</v>
      </c>
      <c r="AA108" s="254">
        <f>SUMIF('Off-Balance Sheet'!$J$8:$J$174,$C108,'Off-Balance Sheet'!BD$8:BD$174)</f>
        <v>0</v>
      </c>
      <c r="AB108" s="254">
        <f>SUMIF('Off-Balance Sheet'!$J$8:$J$174,$C108,'Off-Balance Sheet'!BE$8:BE$174)</f>
        <v>0</v>
      </c>
      <c r="AC108" s="254">
        <f>SUMIF('Off-Balance Sheet'!$J$8:$J$174,$C108,'Off-Balance Sheet'!BF$8:BF$174)</f>
        <v>0</v>
      </c>
      <c r="AD108" s="254">
        <f>SUMIF('Off-Balance Sheet'!$J$8:$J$174,$C108,'Off-Balance Sheet'!BG$8:BG$174)</f>
        <v>0</v>
      </c>
      <c r="AE108" s="254">
        <f>SUMIF('Off-Balance Sheet'!$J$8:$J$174,$C108,'Off-Balance Sheet'!BH$8:BH$174)</f>
        <v>0</v>
      </c>
      <c r="AF108" s="254">
        <f>SUMIF('Off-Balance Sheet'!$J$8:$J$174,$C108,'Off-Balance Sheet'!BI$8:BI$174)</f>
        <v>0</v>
      </c>
      <c r="AG108" s="254">
        <f>SUMIF('Off-Balance Sheet'!$J$8:$J$174,$C108,'Off-Balance Sheet'!BJ$8:BJ$174)</f>
        <v>0</v>
      </c>
      <c r="AH108" s="254">
        <f>SUMIF('Off-Balance Sheet'!$J$8:$J$174,$C108,'Off-Balance Sheet'!BK$8:BK$174)</f>
        <v>0</v>
      </c>
      <c r="AI108" s="254">
        <f>SUMIF('Off-Balance Sheet'!$J$8:$J$174,$C108,'Off-Balance Sheet'!BL$8:BL$174)</f>
        <v>0</v>
      </c>
      <c r="AJ108" s="254">
        <f>SUMIF('Off-Balance Sheet'!$J$8:$J$174,$C108,'Off-Balance Sheet'!BM$8:BM$174)</f>
        <v>0</v>
      </c>
      <c r="AK108" s="254">
        <f>SUMIF('Off-Balance Sheet'!$J$8:$J$174,$C108,'Off-Balance Sheet'!BN$8:BN$174)</f>
        <v>0</v>
      </c>
      <c r="AL108" s="254">
        <f>SUMIF('Off-Balance Sheet'!$J$8:$J$174,$C108,'Off-Balance Sheet'!BO$8:BO$174)</f>
        <v>0</v>
      </c>
      <c r="AM108" s="254">
        <f>SUMIF('Off-Balance Sheet'!$J$8:$J$174,$C108,'Off-Balance Sheet'!BP$8:BP$174)</f>
        <v>0</v>
      </c>
      <c r="AN108" s="254">
        <f>SUMIF('Off-Balance Sheet'!$J$8:$J$174,$C108,'Off-Balance Sheet'!BQ$8:BQ$174)</f>
        <v>0</v>
      </c>
      <c r="AO108" s="254">
        <f>SUMIF('Off-Balance Sheet'!$J$8:$J$174,$C108,'Off-Balance Sheet'!BR$8:BR$174)</f>
        <v>0</v>
      </c>
      <c r="AP108" s="254">
        <f>SUMIF('Off-Balance Sheet'!$J$8:$J$174,$C108,'Off-Balance Sheet'!BS$8:BS$174)</f>
        <v>0</v>
      </c>
      <c r="AQ108" s="254">
        <f>SUMIF('Off-Balance Sheet'!$J$8:$J$174,$C108,'Off-Balance Sheet'!BT$8:BT$174)</f>
        <v>0</v>
      </c>
      <c r="AR108" s="254">
        <f>SUMIF('Off-Balance Sheet'!$J$8:$J$174,$C108,'Off-Balance Sheet'!BU$8:BU$174)</f>
        <v>0</v>
      </c>
      <c r="AS108" s="254">
        <f>SUMIF('Off-Balance Sheet'!$J$8:$J$174,$C108,'Off-Balance Sheet'!BV$8:BV$174)</f>
        <v>0</v>
      </c>
      <c r="AT108" s="254">
        <f>SUMIF('Off-Balance Sheet'!$J$8:$J$174,$C108,'Off-Balance Sheet'!BW$8:BW$174)</f>
        <v>0</v>
      </c>
      <c r="AU108" s="254">
        <f>SUMIF('Off-Balance Sheet'!$J$8:$J$174,$C108,'Off-Balance Sheet'!BX$8:BX$174)</f>
        <v>0</v>
      </c>
      <c r="AV108" s="254">
        <f>SUMIF('Off-Balance Sheet'!$J$8:$J$174,$C108,'Off-Balance Sheet'!BY$8:BY$174)</f>
        <v>0</v>
      </c>
      <c r="AW108" s="254">
        <f>SUMIF('Off-Balance Sheet'!$J$8:$J$174,$C108,'Off-Balance Sheet'!BZ$8:BZ$174)</f>
        <v>0</v>
      </c>
      <c r="AX108" s="254">
        <f>SUMIF('Off-Balance Sheet'!$J$8:$J$174,$C108,'Off-Balance Sheet'!CA$8:CA$174)</f>
        <v>0</v>
      </c>
      <c r="AY108" s="254">
        <f>SUMIF('Off-Balance Sheet'!$J$8:$J$174,$C108,'Off-Balance Sheet'!CB$8:CB$174)</f>
        <v>0</v>
      </c>
      <c r="AZ108" s="254">
        <f>SUMIF('Off-Balance Sheet'!$J$8:$J$174,$C108,'Off-Balance Sheet'!CC$8:CC$174)</f>
        <v>0</v>
      </c>
      <c r="BA108" s="254">
        <f>SUMIF('Off-Balance Sheet'!$J$8:$J$174,$C108,'Off-Balance Sheet'!CD$8:CD$174)</f>
        <v>0</v>
      </c>
      <c r="BB108" s="254">
        <f>SUMIF('Off-Balance Sheet'!$J$8:$J$174,$C108,'Off-Balance Sheet'!CE$8:CE$174)</f>
        <v>0</v>
      </c>
      <c r="BC108" s="254"/>
      <c r="BD108" s="254"/>
      <c r="BE108" s="254"/>
      <c r="BF108" s="254"/>
      <c r="BG108" s="254"/>
      <c r="BH108" s="254"/>
      <c r="BI108" s="254"/>
      <c r="BJ108" s="254"/>
      <c r="BK108" s="254"/>
      <c r="BL108" s="254"/>
      <c r="BM108" s="254"/>
      <c r="BN108" s="254"/>
      <c r="BO108" s="254"/>
      <c r="BP108" s="254"/>
      <c r="BQ108" s="254"/>
      <c r="BR108" s="254"/>
      <c r="BS108" s="254"/>
      <c r="BT108" s="254"/>
      <c r="BU108" s="254"/>
      <c r="BV108" s="254"/>
      <c r="BW108" s="254"/>
      <c r="BX108" s="254"/>
      <c r="BY108" s="254"/>
      <c r="BZ108" s="254"/>
      <c r="CA108" s="254"/>
      <c r="CB108" s="254"/>
      <c r="CC108" s="254"/>
      <c r="CD108" s="254"/>
      <c r="CE108" s="254"/>
      <c r="CF108" s="254"/>
      <c r="CG108" s="254"/>
      <c r="CH108" s="254"/>
      <c r="CI108" s="254"/>
      <c r="CJ108" s="254"/>
      <c r="CK108" s="254"/>
      <c r="CL108" s="254"/>
      <c r="CM108" s="254"/>
      <c r="CN108" s="254"/>
      <c r="CO108" s="254"/>
      <c r="CP108" s="254"/>
      <c r="CQ108" s="254"/>
      <c r="CR108" s="254"/>
      <c r="CS108" s="254"/>
      <c r="CT108" s="254"/>
      <c r="CU108" s="254"/>
      <c r="CV108" s="254"/>
      <c r="CW108" s="254"/>
      <c r="CX108" s="254"/>
      <c r="CY108" s="254"/>
      <c r="CZ108" s="254"/>
      <c r="DA108" s="254"/>
      <c r="DB108" s="254"/>
      <c r="DC108" s="254"/>
      <c r="DD108" s="254"/>
      <c r="DE108" s="254"/>
      <c r="DF108" s="254"/>
      <c r="DG108" s="254"/>
      <c r="DH108" s="254"/>
      <c r="DI108" s="254"/>
      <c r="DJ108" s="254"/>
      <c r="DK108" s="254"/>
    </row>
    <row r="109" spans="1:115" x14ac:dyDescent="0.2">
      <c r="C109" s="85" t="s">
        <v>120</v>
      </c>
      <c r="D109" s="98">
        <f>SUMIF('Off-Balance Sheet'!$J$8:$J$174,$C109,'Off-Balance Sheet'!$U$8:$U$174)</f>
        <v>30</v>
      </c>
      <c r="F109" s="254">
        <f ca="1">SUMIF('Off-Balance Sheet'!$J$8:$J$174,$C109,'Off-Balance Sheet'!AI$8:AI$174)</f>
        <v>0</v>
      </c>
      <c r="G109" s="254">
        <f>SUMIF('Off-Balance Sheet'!$J$8:$J$174,$C109,'Off-Balance Sheet'!AJ$8:AJ$174)</f>
        <v>0</v>
      </c>
      <c r="H109" s="254">
        <f>SUMIF('Off-Balance Sheet'!$J$8:$J$174,$C109,'Off-Balance Sheet'!AK$8:AK$174)</f>
        <v>0</v>
      </c>
      <c r="I109" s="254">
        <f>SUMIF('Off-Balance Sheet'!$J$8:$J$174,$C109,'Off-Balance Sheet'!AL$8:AL$174)</f>
        <v>0</v>
      </c>
      <c r="J109" s="254">
        <f>SUMIF('Off-Balance Sheet'!$J$8:$J$174,$C109,'Off-Balance Sheet'!AM$8:AM$174)</f>
        <v>30</v>
      </c>
      <c r="K109" s="254">
        <f>SUMIF('Off-Balance Sheet'!$J$8:$J$174,$C109,'Off-Balance Sheet'!AN$8:AN$174)</f>
        <v>0</v>
      </c>
      <c r="L109" s="254">
        <f>SUMIF('Off-Balance Sheet'!$J$8:$J$174,$C109,'Off-Balance Sheet'!AO$8:AO$174)</f>
        <v>0</v>
      </c>
      <c r="M109" s="254">
        <f>SUMIF('Off-Balance Sheet'!$J$8:$J$174,$C109,'Off-Balance Sheet'!AP$8:AP$174)</f>
        <v>0</v>
      </c>
      <c r="N109" s="254">
        <f>SUMIF('Off-Balance Sheet'!$J$8:$J$174,$C109,'Off-Balance Sheet'!AQ$8:AQ$174)</f>
        <v>0</v>
      </c>
      <c r="O109" s="254">
        <f>SUMIF('Off-Balance Sheet'!$J$8:$J$174,$C109,'Off-Balance Sheet'!AR$8:AR$174)</f>
        <v>0</v>
      </c>
      <c r="P109" s="254">
        <f>SUMIF('Off-Balance Sheet'!$J$8:$J$174,$C109,'Off-Balance Sheet'!AS$8:AS$174)</f>
        <v>0</v>
      </c>
      <c r="Q109" s="254">
        <f>SUMIF('Off-Balance Sheet'!$J$8:$J$174,$C109,'Off-Balance Sheet'!AT$8:AT$174)</f>
        <v>0</v>
      </c>
      <c r="R109" s="254">
        <f>SUMIF('Off-Balance Sheet'!$J$8:$J$174,$C109,'Off-Balance Sheet'!AU$8:AU$174)</f>
        <v>0</v>
      </c>
      <c r="S109" s="254">
        <f>SUMIF('Off-Balance Sheet'!$J$8:$J$174,$C109,'Off-Balance Sheet'!AV$8:AV$174)</f>
        <v>0</v>
      </c>
      <c r="T109" s="254">
        <f>SUMIF('Off-Balance Sheet'!$J$8:$J$174,$C109,'Off-Balance Sheet'!AW$8:AW$174)</f>
        <v>0</v>
      </c>
      <c r="U109" s="254">
        <f>SUMIF('Off-Balance Sheet'!$J$8:$J$174,$C109,'Off-Balance Sheet'!AX$8:AX$174)</f>
        <v>0</v>
      </c>
      <c r="V109" s="254">
        <f>SUMIF('Off-Balance Sheet'!$J$8:$J$174,$C109,'Off-Balance Sheet'!AY$8:AY$174)</f>
        <v>0</v>
      </c>
      <c r="W109" s="254">
        <f>SUMIF('Off-Balance Sheet'!$J$8:$J$174,$C109,'Off-Balance Sheet'!AZ$8:AZ$174)</f>
        <v>0</v>
      </c>
      <c r="X109" s="254">
        <f>SUMIF('Off-Balance Sheet'!$J$8:$J$174,$C109,'Off-Balance Sheet'!BA$8:BA$174)</f>
        <v>0</v>
      </c>
      <c r="Y109" s="254">
        <f>SUMIF('Off-Balance Sheet'!$J$8:$J$174,$C109,'Off-Balance Sheet'!BB$8:BB$174)</f>
        <v>0</v>
      </c>
      <c r="Z109" s="254">
        <f>SUMIF('Off-Balance Sheet'!$J$8:$J$174,$C109,'Off-Balance Sheet'!BC$8:BC$174)</f>
        <v>0</v>
      </c>
      <c r="AA109" s="254">
        <f>SUMIF('Off-Balance Sheet'!$J$8:$J$174,$C109,'Off-Balance Sheet'!BD$8:BD$174)</f>
        <v>0</v>
      </c>
      <c r="AB109" s="254">
        <f>SUMIF('Off-Balance Sheet'!$J$8:$J$174,$C109,'Off-Balance Sheet'!BE$8:BE$174)</f>
        <v>0</v>
      </c>
      <c r="AC109" s="254">
        <f>SUMIF('Off-Balance Sheet'!$J$8:$J$174,$C109,'Off-Balance Sheet'!BF$8:BF$174)</f>
        <v>0</v>
      </c>
      <c r="AD109" s="254">
        <f>SUMIF('Off-Balance Sheet'!$J$8:$J$174,$C109,'Off-Balance Sheet'!BG$8:BG$174)</f>
        <v>0</v>
      </c>
      <c r="AE109" s="254">
        <f>SUMIF('Off-Balance Sheet'!$J$8:$J$174,$C109,'Off-Balance Sheet'!BH$8:BH$174)</f>
        <v>0</v>
      </c>
      <c r="AF109" s="254">
        <f>SUMIF('Off-Balance Sheet'!$J$8:$J$174,$C109,'Off-Balance Sheet'!BI$8:BI$174)</f>
        <v>0</v>
      </c>
      <c r="AG109" s="254">
        <f>SUMIF('Off-Balance Sheet'!$J$8:$J$174,$C109,'Off-Balance Sheet'!BJ$8:BJ$174)</f>
        <v>0</v>
      </c>
      <c r="AH109" s="254">
        <f>SUMIF('Off-Balance Sheet'!$J$8:$J$174,$C109,'Off-Balance Sheet'!BK$8:BK$174)</f>
        <v>0</v>
      </c>
      <c r="AI109" s="254">
        <f>SUMIF('Off-Balance Sheet'!$J$8:$J$174,$C109,'Off-Balance Sheet'!BL$8:BL$174)</f>
        <v>0</v>
      </c>
      <c r="AJ109" s="254">
        <f>SUMIF('Off-Balance Sheet'!$J$8:$J$174,$C109,'Off-Balance Sheet'!BM$8:BM$174)</f>
        <v>0</v>
      </c>
      <c r="AK109" s="254">
        <f>SUMIF('Off-Balance Sheet'!$J$8:$J$174,$C109,'Off-Balance Sheet'!BN$8:BN$174)</f>
        <v>0</v>
      </c>
      <c r="AL109" s="254">
        <f>SUMIF('Off-Balance Sheet'!$J$8:$J$174,$C109,'Off-Balance Sheet'!BO$8:BO$174)</f>
        <v>0</v>
      </c>
      <c r="AM109" s="254">
        <f>SUMIF('Off-Balance Sheet'!$J$8:$J$174,$C109,'Off-Balance Sheet'!BP$8:BP$174)</f>
        <v>0</v>
      </c>
      <c r="AN109" s="254">
        <f>SUMIF('Off-Balance Sheet'!$J$8:$J$174,$C109,'Off-Balance Sheet'!BQ$8:BQ$174)</f>
        <v>0</v>
      </c>
      <c r="AO109" s="254">
        <f>SUMIF('Off-Balance Sheet'!$J$8:$J$174,$C109,'Off-Balance Sheet'!BR$8:BR$174)</f>
        <v>0</v>
      </c>
      <c r="AP109" s="254">
        <f>SUMIF('Off-Balance Sheet'!$J$8:$J$174,$C109,'Off-Balance Sheet'!BS$8:BS$174)</f>
        <v>0</v>
      </c>
      <c r="AQ109" s="254">
        <f>SUMIF('Off-Balance Sheet'!$J$8:$J$174,$C109,'Off-Balance Sheet'!BT$8:BT$174)</f>
        <v>0</v>
      </c>
      <c r="AR109" s="254">
        <f>SUMIF('Off-Balance Sheet'!$J$8:$J$174,$C109,'Off-Balance Sheet'!BU$8:BU$174)</f>
        <v>0</v>
      </c>
      <c r="AS109" s="254">
        <f>SUMIF('Off-Balance Sheet'!$J$8:$J$174,$C109,'Off-Balance Sheet'!BV$8:BV$174)</f>
        <v>0</v>
      </c>
      <c r="AT109" s="254">
        <f>SUMIF('Off-Balance Sheet'!$J$8:$J$174,$C109,'Off-Balance Sheet'!BW$8:BW$174)</f>
        <v>0</v>
      </c>
      <c r="AU109" s="254">
        <f>SUMIF('Off-Balance Sheet'!$J$8:$J$174,$C109,'Off-Balance Sheet'!BX$8:BX$174)</f>
        <v>0</v>
      </c>
      <c r="AV109" s="254">
        <f>SUMIF('Off-Balance Sheet'!$J$8:$J$174,$C109,'Off-Balance Sheet'!BY$8:BY$174)</f>
        <v>0</v>
      </c>
      <c r="AW109" s="254">
        <f>SUMIF('Off-Balance Sheet'!$J$8:$J$174,$C109,'Off-Balance Sheet'!BZ$8:BZ$174)</f>
        <v>0</v>
      </c>
      <c r="AX109" s="254">
        <f>SUMIF('Off-Balance Sheet'!$J$8:$J$174,$C109,'Off-Balance Sheet'!CA$8:CA$174)</f>
        <v>0</v>
      </c>
      <c r="AY109" s="254">
        <f>SUMIF('Off-Balance Sheet'!$J$8:$J$174,$C109,'Off-Balance Sheet'!CB$8:CB$174)</f>
        <v>0</v>
      </c>
      <c r="AZ109" s="254">
        <f>SUMIF('Off-Balance Sheet'!$J$8:$J$174,$C109,'Off-Balance Sheet'!CC$8:CC$174)</f>
        <v>0</v>
      </c>
      <c r="BA109" s="254">
        <f>SUMIF('Off-Balance Sheet'!$J$8:$J$174,$C109,'Off-Balance Sheet'!CD$8:CD$174)</f>
        <v>0</v>
      </c>
      <c r="BB109" s="254">
        <f>SUMIF('Off-Balance Sheet'!$J$8:$J$174,$C109,'Off-Balance Sheet'!CE$8:CE$174)</f>
        <v>0</v>
      </c>
      <c r="BC109" s="254"/>
      <c r="BD109" s="254"/>
      <c r="BE109" s="254"/>
      <c r="BF109" s="254"/>
      <c r="BG109" s="254"/>
      <c r="BH109" s="254"/>
      <c r="BI109" s="254"/>
      <c r="BJ109" s="254"/>
      <c r="BK109" s="254"/>
      <c r="BL109" s="254"/>
      <c r="BM109" s="254"/>
      <c r="BN109" s="254"/>
      <c r="BO109" s="254"/>
      <c r="BP109" s="254"/>
      <c r="BQ109" s="254"/>
      <c r="BR109" s="254"/>
      <c r="BS109" s="254"/>
      <c r="BT109" s="254"/>
      <c r="BU109" s="254"/>
      <c r="BV109" s="254"/>
      <c r="BW109" s="254"/>
      <c r="BX109" s="254"/>
      <c r="BY109" s="254"/>
      <c r="BZ109" s="254"/>
      <c r="CA109" s="254"/>
      <c r="CB109" s="254"/>
      <c r="CC109" s="254"/>
      <c r="CD109" s="254"/>
      <c r="CE109" s="254"/>
      <c r="CF109" s="254"/>
      <c r="CG109" s="254"/>
      <c r="CH109" s="254"/>
      <c r="CI109" s="254"/>
      <c r="CJ109" s="254"/>
      <c r="CK109" s="254"/>
      <c r="CL109" s="254"/>
      <c r="CM109" s="254"/>
      <c r="CN109" s="254"/>
      <c r="CO109" s="254"/>
      <c r="CP109" s="254"/>
      <c r="CQ109" s="254"/>
      <c r="CR109" s="254"/>
      <c r="CS109" s="254"/>
      <c r="CT109" s="254"/>
      <c r="CU109" s="254"/>
      <c r="CV109" s="254"/>
      <c r="CW109" s="254"/>
      <c r="CX109" s="254"/>
      <c r="CY109" s="254"/>
      <c r="CZ109" s="254"/>
      <c r="DA109" s="254"/>
      <c r="DB109" s="254"/>
      <c r="DC109" s="254"/>
      <c r="DD109" s="254"/>
      <c r="DE109" s="254"/>
      <c r="DF109" s="254"/>
      <c r="DG109" s="254"/>
      <c r="DH109" s="254"/>
      <c r="DI109" s="254"/>
      <c r="DJ109" s="254"/>
      <c r="DK109" s="254"/>
    </row>
    <row r="110" spans="1:115" x14ac:dyDescent="0.2">
      <c r="C110"/>
      <c r="D110" s="254"/>
      <c r="F110" s="254"/>
      <c r="G110" s="254"/>
      <c r="H110" s="254"/>
      <c r="I110" s="254"/>
      <c r="J110" s="254"/>
      <c r="K110" s="254"/>
      <c r="L110" s="254"/>
      <c r="M110" s="254"/>
      <c r="N110" s="254"/>
      <c r="O110" s="254"/>
      <c r="P110" s="254"/>
      <c r="Q110" s="254"/>
      <c r="R110" s="254"/>
      <c r="S110" s="254"/>
      <c r="T110" s="254"/>
      <c r="U110" s="254"/>
      <c r="V110" s="254"/>
      <c r="W110" s="254"/>
      <c r="X110" s="254"/>
      <c r="Y110" s="254"/>
      <c r="Z110" s="254"/>
      <c r="AA110" s="254"/>
      <c r="AB110" s="254"/>
      <c r="AC110" s="254"/>
      <c r="AD110" s="254"/>
      <c r="AE110" s="254"/>
      <c r="AF110" s="254"/>
      <c r="AG110" s="254"/>
      <c r="AH110" s="254"/>
      <c r="AI110" s="254"/>
      <c r="AJ110" s="254"/>
      <c r="AK110" s="254"/>
      <c r="AL110" s="254"/>
      <c r="AM110" s="254"/>
      <c r="AN110" s="254"/>
      <c r="AO110" s="254"/>
      <c r="AP110" s="254"/>
      <c r="AQ110" s="254"/>
      <c r="AR110" s="254"/>
      <c r="AS110" s="254"/>
      <c r="AT110" s="254"/>
      <c r="AU110" s="254"/>
      <c r="AV110" s="254"/>
      <c r="AW110" s="254"/>
      <c r="AX110" s="254"/>
      <c r="AY110" s="254"/>
      <c r="AZ110" s="254"/>
      <c r="BA110" s="254"/>
      <c r="BB110" s="254"/>
      <c r="BC110" s="254"/>
      <c r="BD110" s="254"/>
      <c r="BE110" s="254"/>
      <c r="BF110" s="254"/>
      <c r="BG110" s="254"/>
      <c r="BH110" s="254"/>
      <c r="BI110" s="254"/>
      <c r="BJ110" s="254"/>
      <c r="BK110" s="254"/>
      <c r="BL110" s="254"/>
      <c r="BM110" s="254"/>
      <c r="BN110" s="254"/>
      <c r="BO110" s="254"/>
      <c r="BP110" s="254"/>
      <c r="BQ110" s="254"/>
      <c r="BR110" s="254"/>
      <c r="BS110" s="254"/>
      <c r="BT110" s="254"/>
      <c r="BU110" s="254"/>
      <c r="BV110" s="254"/>
      <c r="BW110" s="254"/>
      <c r="BX110" s="254"/>
      <c r="BY110" s="254"/>
      <c r="BZ110" s="254"/>
      <c r="CA110" s="254"/>
      <c r="CB110" s="254"/>
      <c r="CC110" s="254"/>
      <c r="CD110" s="254"/>
      <c r="CE110" s="254"/>
      <c r="CF110" s="254"/>
      <c r="CG110" s="254"/>
      <c r="CH110" s="254"/>
      <c r="CI110" s="254"/>
      <c r="CJ110" s="254"/>
      <c r="CK110" s="254"/>
      <c r="CL110" s="254"/>
      <c r="CM110" s="254"/>
      <c r="CN110" s="254"/>
      <c r="CO110" s="254"/>
      <c r="CP110" s="254"/>
      <c r="CQ110" s="254"/>
      <c r="CR110" s="254"/>
      <c r="CS110" s="254"/>
      <c r="CT110" s="254"/>
      <c r="CU110" s="254"/>
      <c r="CV110" s="254"/>
      <c r="CW110" s="254"/>
      <c r="CX110" s="254"/>
      <c r="CY110" s="254"/>
      <c r="CZ110" s="254"/>
      <c r="DA110" s="254"/>
      <c r="DB110" s="254"/>
      <c r="DC110" s="254"/>
      <c r="DD110" s="254"/>
      <c r="DE110" s="254"/>
      <c r="DF110" s="254"/>
      <c r="DG110" s="254"/>
      <c r="DH110" s="254"/>
      <c r="DI110" s="254"/>
      <c r="DJ110" s="254"/>
      <c r="DK110" s="254"/>
    </row>
    <row r="111" spans="1:115" ht="3.75" customHeight="1" x14ac:dyDescent="0.2"/>
    <row r="112" spans="1:115" x14ac:dyDescent="0.2">
      <c r="C112" s="220" t="s">
        <v>611</v>
      </c>
      <c r="D112" s="255">
        <f>SUM(D90:D111)</f>
        <v>2087.2911515299998</v>
      </c>
      <c r="F112" s="255">
        <f ca="1">SUM(F90:F111)</f>
        <v>21.88</v>
      </c>
      <c r="G112" s="255">
        <f t="shared" ref="G112:AO112" si="16">SUM(G90:G111)</f>
        <v>379.04848503820494</v>
      </c>
      <c r="H112" s="255">
        <f t="shared" si="16"/>
        <v>540.09202947262804</v>
      </c>
      <c r="I112" s="255">
        <f t="shared" si="16"/>
        <v>190.31419878541647</v>
      </c>
      <c r="J112" s="255">
        <f t="shared" si="16"/>
        <v>308.61598425541649</v>
      </c>
      <c r="K112" s="255">
        <f t="shared" si="16"/>
        <v>21.882382255416481</v>
      </c>
      <c r="L112" s="255">
        <f t="shared" si="16"/>
        <v>21.882382255416481</v>
      </c>
      <c r="M112" s="255">
        <f t="shared" si="16"/>
        <v>126.88238225541647</v>
      </c>
      <c r="N112" s="255">
        <f t="shared" si="16"/>
        <v>21.882382255416481</v>
      </c>
      <c r="O112" s="255">
        <f t="shared" si="16"/>
        <v>312.68238225541648</v>
      </c>
      <c r="P112" s="255">
        <f t="shared" si="16"/>
        <v>22.122847994486989</v>
      </c>
      <c r="Q112" s="255">
        <f t="shared" si="16"/>
        <v>22.122847994486989</v>
      </c>
      <c r="R112" s="255">
        <f t="shared" si="16"/>
        <v>21.882382255416481</v>
      </c>
      <c r="S112" s="255">
        <f t="shared" si="16"/>
        <v>21.641916516345965</v>
      </c>
      <c r="T112" s="255">
        <f t="shared" si="16"/>
        <v>22.122847994486989</v>
      </c>
      <c r="U112" s="255">
        <f t="shared" si="16"/>
        <v>22.122847994486989</v>
      </c>
      <c r="V112" s="255">
        <f t="shared" si="16"/>
        <v>21.882382255416481</v>
      </c>
      <c r="W112" s="255">
        <f t="shared" si="16"/>
        <v>21.641916516345965</v>
      </c>
      <c r="X112" s="255">
        <f t="shared" si="16"/>
        <v>22.122847994486989</v>
      </c>
      <c r="Y112" s="255">
        <f t="shared" si="16"/>
        <v>0</v>
      </c>
      <c r="Z112" s="255">
        <f t="shared" si="16"/>
        <v>0</v>
      </c>
      <c r="AA112" s="255">
        <f t="shared" si="16"/>
        <v>0</v>
      </c>
      <c r="AB112" s="255">
        <f t="shared" si="16"/>
        <v>0</v>
      </c>
      <c r="AC112" s="255">
        <f t="shared" si="16"/>
        <v>0</v>
      </c>
      <c r="AD112" s="255">
        <f t="shared" si="16"/>
        <v>0</v>
      </c>
      <c r="AE112" s="255">
        <f t="shared" si="16"/>
        <v>0</v>
      </c>
      <c r="AF112" s="255">
        <f t="shared" si="16"/>
        <v>0</v>
      </c>
      <c r="AG112" s="255">
        <f t="shared" si="16"/>
        <v>0</v>
      </c>
      <c r="AH112" s="255">
        <f t="shared" si="16"/>
        <v>0</v>
      </c>
      <c r="AI112" s="255">
        <f t="shared" si="16"/>
        <v>0</v>
      </c>
      <c r="AJ112" s="255">
        <f t="shared" si="16"/>
        <v>0</v>
      </c>
      <c r="AK112" s="255">
        <f t="shared" si="16"/>
        <v>0</v>
      </c>
      <c r="AL112" s="255">
        <f t="shared" si="16"/>
        <v>0</v>
      </c>
      <c r="AM112" s="255">
        <f t="shared" si="16"/>
        <v>0</v>
      </c>
      <c r="AN112" s="255">
        <f t="shared" si="16"/>
        <v>0</v>
      </c>
      <c r="AO112" s="255">
        <f t="shared" si="16"/>
        <v>0</v>
      </c>
    </row>
    <row r="113" spans="1:118" x14ac:dyDescent="0.2">
      <c r="D113" s="255"/>
      <c r="F113" s="255"/>
      <c r="G113" s="255"/>
      <c r="H113" s="255"/>
      <c r="I113" s="255"/>
      <c r="J113" s="255"/>
      <c r="K113" s="255"/>
      <c r="L113" s="255"/>
      <c r="M113" s="255"/>
      <c r="N113" s="255"/>
      <c r="O113" s="255"/>
      <c r="P113" s="255"/>
      <c r="Q113" s="255"/>
      <c r="R113" s="255"/>
      <c r="S113" s="255"/>
      <c r="T113" s="255"/>
      <c r="U113" s="255"/>
      <c r="V113" s="255"/>
      <c r="W113" s="255"/>
      <c r="X113" s="255"/>
      <c r="Y113" s="255"/>
      <c r="Z113" s="255"/>
      <c r="AA113" s="255"/>
      <c r="AB113" s="255"/>
      <c r="AC113" s="255"/>
      <c r="AD113" s="255"/>
      <c r="AE113" s="255"/>
      <c r="AF113" s="255"/>
      <c r="AG113" s="255"/>
      <c r="AH113" s="255"/>
      <c r="AI113" s="255"/>
      <c r="AJ113" s="255"/>
      <c r="AK113" s="255"/>
      <c r="AL113" s="255"/>
      <c r="AM113" s="255"/>
      <c r="AN113" s="255"/>
      <c r="AO113" s="255"/>
    </row>
    <row r="114" spans="1:118" x14ac:dyDescent="0.2">
      <c r="C114" s="212" t="s">
        <v>617</v>
      </c>
    </row>
    <row r="115" spans="1:118" s="242" customFormat="1" ht="40.5" customHeight="1" thickBot="1" x14ac:dyDescent="0.25">
      <c r="C115" s="243"/>
      <c r="D115" s="243" t="s">
        <v>479</v>
      </c>
      <c r="E115" s="243"/>
      <c r="F115" s="244" t="s">
        <v>480</v>
      </c>
      <c r="G115" s="244" t="s">
        <v>481</v>
      </c>
      <c r="H115" s="244" t="s">
        <v>482</v>
      </c>
      <c r="I115" s="244" t="s">
        <v>483</v>
      </c>
      <c r="J115" s="244" t="s">
        <v>484</v>
      </c>
      <c r="K115" s="244" t="s">
        <v>485</v>
      </c>
      <c r="L115" s="244" t="s">
        <v>486</v>
      </c>
      <c r="M115" s="244" t="s">
        <v>487</v>
      </c>
      <c r="N115" s="244" t="s">
        <v>488</v>
      </c>
      <c r="O115" s="244" t="s">
        <v>489</v>
      </c>
      <c r="P115" s="244" t="s">
        <v>490</v>
      </c>
      <c r="Q115" s="244" t="s">
        <v>491</v>
      </c>
      <c r="R115" s="244" t="s">
        <v>492</v>
      </c>
      <c r="S115" s="244" t="s">
        <v>493</v>
      </c>
      <c r="T115" s="244" t="s">
        <v>494</v>
      </c>
      <c r="U115" s="244" t="s">
        <v>495</v>
      </c>
      <c r="V115" s="244" t="s">
        <v>496</v>
      </c>
      <c r="W115" s="244" t="s">
        <v>497</v>
      </c>
      <c r="X115" s="244" t="s">
        <v>498</v>
      </c>
      <c r="Y115" s="244" t="s">
        <v>499</v>
      </c>
      <c r="Z115" s="244" t="s">
        <v>500</v>
      </c>
      <c r="AA115" s="244" t="s">
        <v>501</v>
      </c>
      <c r="AB115" s="244" t="s">
        <v>502</v>
      </c>
      <c r="AC115" s="244" t="s">
        <v>503</v>
      </c>
      <c r="AD115" s="244" t="s">
        <v>504</v>
      </c>
      <c r="AE115" s="244" t="s">
        <v>505</v>
      </c>
      <c r="AF115" s="244" t="s">
        <v>506</v>
      </c>
      <c r="AG115" s="244" t="s">
        <v>507</v>
      </c>
      <c r="AH115" s="244" t="s">
        <v>508</v>
      </c>
      <c r="AI115" s="244" t="s">
        <v>509</v>
      </c>
      <c r="AJ115" s="244" t="s">
        <v>510</v>
      </c>
      <c r="AK115" s="244" t="s">
        <v>511</v>
      </c>
      <c r="AL115" s="244" t="s">
        <v>512</v>
      </c>
      <c r="AM115" s="244" t="s">
        <v>513</v>
      </c>
      <c r="AN115" s="244" t="s">
        <v>514</v>
      </c>
      <c r="AO115" s="244" t="s">
        <v>515</v>
      </c>
      <c r="AP115" s="244" t="s">
        <v>516</v>
      </c>
      <c r="AQ115" s="244" t="s">
        <v>517</v>
      </c>
      <c r="AR115" s="244" t="s">
        <v>518</v>
      </c>
      <c r="AS115" s="244" t="s">
        <v>519</v>
      </c>
      <c r="AT115" s="244" t="s">
        <v>520</v>
      </c>
      <c r="AU115" s="244" t="s">
        <v>521</v>
      </c>
      <c r="AV115" s="244" t="s">
        <v>522</v>
      </c>
      <c r="AW115" s="244" t="s">
        <v>523</v>
      </c>
      <c r="AX115" s="244" t="s">
        <v>524</v>
      </c>
      <c r="AY115" s="244" t="s">
        <v>525</v>
      </c>
      <c r="AZ115" s="244" t="s">
        <v>526</v>
      </c>
      <c r="BA115" s="244" t="s">
        <v>527</v>
      </c>
      <c r="BB115" s="244" t="s">
        <v>528</v>
      </c>
      <c r="BC115" s="244" t="s">
        <v>529</v>
      </c>
      <c r="BD115" s="244" t="s">
        <v>530</v>
      </c>
      <c r="BE115" s="244" t="s">
        <v>531</v>
      </c>
      <c r="BF115" s="244" t="s">
        <v>532</v>
      </c>
      <c r="BG115" s="244" t="s">
        <v>533</v>
      </c>
      <c r="BH115" s="244" t="s">
        <v>534</v>
      </c>
      <c r="BI115" s="244" t="s">
        <v>535</v>
      </c>
      <c r="BJ115" s="244" t="s">
        <v>536</v>
      </c>
      <c r="BK115" s="244" t="s">
        <v>537</v>
      </c>
      <c r="BL115" s="244" t="s">
        <v>538</v>
      </c>
      <c r="BM115" s="244" t="s">
        <v>539</v>
      </c>
      <c r="BN115" s="244" t="s">
        <v>540</v>
      </c>
      <c r="BO115" s="244" t="s">
        <v>541</v>
      </c>
      <c r="BP115" s="244" t="s">
        <v>542</v>
      </c>
      <c r="BQ115" s="244" t="s">
        <v>543</v>
      </c>
      <c r="BR115" s="244" t="s">
        <v>544</v>
      </c>
      <c r="BS115" s="244" t="s">
        <v>545</v>
      </c>
      <c r="BT115" s="244" t="s">
        <v>546</v>
      </c>
      <c r="BU115" s="244" t="s">
        <v>547</v>
      </c>
      <c r="BV115" s="244" t="s">
        <v>548</v>
      </c>
      <c r="BW115" s="244" t="s">
        <v>549</v>
      </c>
      <c r="BX115" s="244" t="s">
        <v>550</v>
      </c>
      <c r="BY115" s="244" t="s">
        <v>551</v>
      </c>
      <c r="BZ115" s="244" t="s">
        <v>552</v>
      </c>
      <c r="CA115" s="244" t="s">
        <v>553</v>
      </c>
      <c r="CB115" s="244" t="s">
        <v>554</v>
      </c>
      <c r="CC115" s="244" t="s">
        <v>555</v>
      </c>
      <c r="CD115" s="244" t="s">
        <v>556</v>
      </c>
      <c r="CE115" s="244" t="s">
        <v>557</v>
      </c>
      <c r="CF115" s="244" t="s">
        <v>558</v>
      </c>
      <c r="CG115" s="244" t="s">
        <v>559</v>
      </c>
      <c r="CH115" s="244" t="s">
        <v>560</v>
      </c>
      <c r="CI115" s="244" t="s">
        <v>561</v>
      </c>
      <c r="CJ115" s="244" t="s">
        <v>562</v>
      </c>
      <c r="CK115" s="244" t="s">
        <v>563</v>
      </c>
      <c r="CL115" s="244" t="s">
        <v>564</v>
      </c>
      <c r="CM115" s="244" t="s">
        <v>565</v>
      </c>
      <c r="CN115" s="244" t="s">
        <v>566</v>
      </c>
      <c r="CO115" s="244" t="s">
        <v>567</v>
      </c>
      <c r="CP115" s="244" t="s">
        <v>568</v>
      </c>
      <c r="CQ115" s="244" t="s">
        <v>569</v>
      </c>
      <c r="CR115" s="244" t="s">
        <v>570</v>
      </c>
      <c r="CS115" s="244" t="s">
        <v>571</v>
      </c>
      <c r="CT115" s="244" t="s">
        <v>572</v>
      </c>
      <c r="CU115" s="244" t="s">
        <v>573</v>
      </c>
      <c r="CV115" s="244" t="s">
        <v>574</v>
      </c>
      <c r="CW115" s="244" t="s">
        <v>575</v>
      </c>
      <c r="CX115" s="244" t="s">
        <v>576</v>
      </c>
      <c r="CY115" s="244" t="s">
        <v>577</v>
      </c>
      <c r="CZ115" s="244" t="s">
        <v>578</v>
      </c>
      <c r="DA115" s="244" t="s">
        <v>579</v>
      </c>
      <c r="DB115" s="244" t="s">
        <v>580</v>
      </c>
      <c r="DC115" s="244" t="s">
        <v>581</v>
      </c>
      <c r="DD115" s="244" t="s">
        <v>582</v>
      </c>
      <c r="DE115" s="244" t="s">
        <v>583</v>
      </c>
      <c r="DF115" s="244" t="s">
        <v>584</v>
      </c>
      <c r="DG115" s="244" t="s">
        <v>585</v>
      </c>
      <c r="DH115" s="244" t="s">
        <v>586</v>
      </c>
      <c r="DI115" s="244" t="s">
        <v>587</v>
      </c>
      <c r="DJ115" s="244" t="s">
        <v>588</v>
      </c>
      <c r="DK115" s="244" t="s">
        <v>589</v>
      </c>
      <c r="DL115" s="244" t="s">
        <v>590</v>
      </c>
      <c r="DM115" s="244" t="s">
        <v>591</v>
      </c>
      <c r="DN115" s="244" t="s">
        <v>592</v>
      </c>
    </row>
    <row r="116" spans="1:118" x14ac:dyDescent="0.2">
      <c r="C116" s="212" t="s">
        <v>199</v>
      </c>
    </row>
    <row r="117" spans="1:118" x14ac:dyDescent="0.2">
      <c r="A117" s="85"/>
      <c r="C117" s="184" t="s">
        <v>204</v>
      </c>
      <c r="D117" s="98">
        <f>SUMIF('Off-Balance Sheet'!$J$8:$J$174,$C117,'Off-Balance Sheet'!$U$8:$U$174)</f>
        <v>168.25781900000001</v>
      </c>
      <c r="F117" s="254">
        <f ca="1">SUMIF('Off-Balance Sheet'!$J$8:$J$174,$C117,'Off-Balance Sheet'!AI$8:AI$174)</f>
        <v>168.25781900000001</v>
      </c>
      <c r="G117" s="254">
        <f>SUMIF('Off-Balance Sheet'!$J$8:$J$174,$C117,'Off-Balance Sheet'!AJ$8:AJ$174)</f>
        <v>0</v>
      </c>
      <c r="H117" s="254">
        <f>SUMIF('Off-Balance Sheet'!$J$8:$J$174,$C117,'Off-Balance Sheet'!AK$8:AK$174)</f>
        <v>0</v>
      </c>
      <c r="I117" s="254">
        <f>SUMIF('Off-Balance Sheet'!$J$8:$J$174,$C117,'Off-Balance Sheet'!AL$8:AL$174)</f>
        <v>0</v>
      </c>
      <c r="J117" s="254">
        <f>SUMIF('Off-Balance Sheet'!$J$8:$J$174,$C117,'Off-Balance Sheet'!AM$8:AM$174)</f>
        <v>0</v>
      </c>
      <c r="K117" s="254">
        <f>SUMIF('Off-Balance Sheet'!$J$8:$J$174,$C117,'Off-Balance Sheet'!AN$8:AN$174)</f>
        <v>0</v>
      </c>
      <c r="L117" s="254">
        <f>SUMIF('Off-Balance Sheet'!$J$8:$J$174,$C117,'Off-Balance Sheet'!AO$8:AO$174)</f>
        <v>0</v>
      </c>
      <c r="M117" s="254">
        <f>SUMIF('Off-Balance Sheet'!$J$8:$J$174,$C117,'Off-Balance Sheet'!AP$8:AP$174)</f>
        <v>0</v>
      </c>
      <c r="N117" s="254">
        <f>SUMIF('Off-Balance Sheet'!$J$8:$J$174,$C117,'Off-Balance Sheet'!AQ$8:AQ$174)</f>
        <v>0</v>
      </c>
      <c r="O117" s="254">
        <f>SUMIF('Off-Balance Sheet'!$J$8:$J$174,$C117,'Off-Balance Sheet'!AR$8:AR$174)</f>
        <v>0</v>
      </c>
      <c r="P117" s="254">
        <f>SUMIF('Off-Balance Sheet'!$J$8:$J$174,$C117,'Off-Balance Sheet'!AS$8:AS$174)</f>
        <v>0</v>
      </c>
      <c r="Q117" s="254">
        <f>SUMIF('Off-Balance Sheet'!$J$8:$J$174,$C117,'Off-Balance Sheet'!AT$8:AT$174)</f>
        <v>0</v>
      </c>
      <c r="R117" s="254">
        <f>SUMIF('Off-Balance Sheet'!$J$8:$J$174,$C117,'Off-Balance Sheet'!AU$8:AU$174)</f>
        <v>0</v>
      </c>
      <c r="S117" s="254">
        <f>SUMIF('Off-Balance Sheet'!$J$8:$J$174,$C117,'Off-Balance Sheet'!AV$8:AV$174)</f>
        <v>0</v>
      </c>
      <c r="T117" s="254">
        <f>SUMIF('Off-Balance Sheet'!$J$8:$J$174,$C117,'Off-Balance Sheet'!AW$8:AW$174)</f>
        <v>0</v>
      </c>
      <c r="U117" s="254">
        <f>SUMIF('Off-Balance Sheet'!$J$8:$J$174,$C117,'Off-Balance Sheet'!AX$8:AX$174)</f>
        <v>0</v>
      </c>
      <c r="V117" s="254">
        <f>SUMIF('Off-Balance Sheet'!$J$8:$J$174,$C117,'Off-Balance Sheet'!AY$8:AY$174)</f>
        <v>0</v>
      </c>
      <c r="W117" s="254">
        <f>SUMIF('Off-Balance Sheet'!$J$8:$J$174,$C117,'Off-Balance Sheet'!AZ$8:AZ$174)</f>
        <v>0</v>
      </c>
      <c r="X117" s="254">
        <f>SUMIF('Off-Balance Sheet'!$J$8:$J$174,$C117,'Off-Balance Sheet'!BA$8:BA$174)</f>
        <v>0</v>
      </c>
      <c r="Y117" s="254">
        <f>SUMIF('Off-Balance Sheet'!$J$8:$J$174,$C117,'Off-Balance Sheet'!BB$8:BB$174)</f>
        <v>0</v>
      </c>
      <c r="Z117" s="254">
        <f>SUMIF('Off-Balance Sheet'!$J$8:$J$174,$C117,'Off-Balance Sheet'!BC$8:BC$174)</f>
        <v>0</v>
      </c>
      <c r="AA117" s="254">
        <f>SUMIF('Off-Balance Sheet'!$J$8:$J$174,$C117,'Off-Balance Sheet'!BD$8:BD$174)</f>
        <v>0</v>
      </c>
      <c r="AB117" s="254">
        <f>SUMIF('Off-Balance Sheet'!$J$8:$J$174,$C117,'Off-Balance Sheet'!BE$8:BE$174)</f>
        <v>0</v>
      </c>
      <c r="AC117" s="254">
        <f>SUMIF('Off-Balance Sheet'!$J$8:$J$174,$C117,'Off-Balance Sheet'!BF$8:BF$174)</f>
        <v>0</v>
      </c>
      <c r="AD117" s="254">
        <f>SUMIF('Off-Balance Sheet'!$J$8:$J$174,$C117,'Off-Balance Sheet'!BG$8:BG$174)</f>
        <v>0</v>
      </c>
      <c r="AE117" s="254">
        <f>SUMIF('Off-Balance Sheet'!$J$8:$J$174,$C117,'Off-Balance Sheet'!BH$8:BH$174)</f>
        <v>0</v>
      </c>
      <c r="AF117" s="254">
        <f>SUMIF('Off-Balance Sheet'!$J$8:$J$174,$C117,'Off-Balance Sheet'!BI$8:BI$174)</f>
        <v>0</v>
      </c>
      <c r="AG117" s="254">
        <f>SUMIF('Off-Balance Sheet'!$J$8:$J$174,$C117,'Off-Balance Sheet'!BJ$8:BJ$174)</f>
        <v>0</v>
      </c>
      <c r="AH117" s="254">
        <f>SUMIF('Off-Balance Sheet'!$J$8:$J$174,$C117,'Off-Balance Sheet'!BK$8:BK$174)</f>
        <v>0</v>
      </c>
      <c r="AI117" s="254">
        <f>SUMIF('Off-Balance Sheet'!$J$8:$J$174,$C117,'Off-Balance Sheet'!BL$8:BL$174)</f>
        <v>0</v>
      </c>
      <c r="AJ117" s="254">
        <f>SUMIF('Off-Balance Sheet'!$J$8:$J$174,$C117,'Off-Balance Sheet'!BM$8:BM$174)</f>
        <v>0</v>
      </c>
      <c r="AK117" s="254">
        <f>SUMIF('Off-Balance Sheet'!$J$8:$J$174,$C117,'Off-Balance Sheet'!BN$8:BN$174)</f>
        <v>0</v>
      </c>
      <c r="AL117" s="254">
        <f>SUMIF('Off-Balance Sheet'!$J$8:$J$174,$C117,'Off-Balance Sheet'!BO$8:BO$174)</f>
        <v>0</v>
      </c>
      <c r="AM117" s="254">
        <f>SUMIF('Off-Balance Sheet'!$J$8:$J$174,$C117,'Off-Balance Sheet'!BP$8:BP$174)</f>
        <v>0</v>
      </c>
      <c r="AN117" s="254">
        <f>SUMIF('Off-Balance Sheet'!$J$8:$J$174,$C117,'Off-Balance Sheet'!BQ$8:BQ$174)</f>
        <v>0</v>
      </c>
      <c r="AO117" s="254">
        <f>SUMIF('Off-Balance Sheet'!$J$8:$J$174,$C117,'Off-Balance Sheet'!BR$8:BR$174)</f>
        <v>0</v>
      </c>
      <c r="AP117" s="254">
        <f>SUMIF('Off-Balance Sheet'!$J$8:$J$174,$C117,'Off-Balance Sheet'!BS$8:BS$174)</f>
        <v>0</v>
      </c>
      <c r="AQ117" s="254">
        <f>SUMIF('Off-Balance Sheet'!$J$8:$J$174,$C117,'Off-Balance Sheet'!BT$8:BT$174)</f>
        <v>0</v>
      </c>
      <c r="AR117" s="254">
        <f>SUMIF('Off-Balance Sheet'!$J$8:$J$174,$C117,'Off-Balance Sheet'!BU$8:BU$174)</f>
        <v>0</v>
      </c>
      <c r="AS117" s="254">
        <f>SUMIF('Off-Balance Sheet'!$J$8:$J$174,$C117,'Off-Balance Sheet'!BV$8:BV$174)</f>
        <v>0</v>
      </c>
      <c r="AT117" s="254">
        <f>SUMIF('Off-Balance Sheet'!$J$8:$J$174,$C117,'Off-Balance Sheet'!BW$8:BW$174)</f>
        <v>0</v>
      </c>
      <c r="AU117" s="254"/>
      <c r="AV117" s="254"/>
      <c r="AW117" s="254"/>
      <c r="AX117" s="254"/>
      <c r="AY117" s="254"/>
      <c r="AZ117" s="254"/>
      <c r="BA117" s="254"/>
      <c r="BB117" s="254"/>
      <c r="BC117" s="254"/>
      <c r="BD117" s="254"/>
      <c r="BE117" s="254"/>
      <c r="BF117" s="254"/>
      <c r="BG117" s="254"/>
      <c r="BH117" s="254"/>
      <c r="BI117" s="254"/>
      <c r="BJ117" s="254"/>
      <c r="BK117" s="254"/>
      <c r="BL117" s="254"/>
      <c r="BM117" s="254"/>
      <c r="BN117" s="254"/>
      <c r="BO117" s="254"/>
      <c r="BP117" s="254"/>
      <c r="BQ117" s="254"/>
      <c r="BR117" s="254"/>
      <c r="BS117" s="254"/>
      <c r="BT117" s="254"/>
      <c r="BU117" s="254"/>
      <c r="BV117" s="254"/>
      <c r="BW117" s="254"/>
      <c r="BX117" s="254"/>
      <c r="BY117" s="254"/>
      <c r="BZ117" s="254"/>
      <c r="CA117" s="254"/>
      <c r="CB117" s="254"/>
      <c r="CC117" s="254"/>
      <c r="CD117" s="254"/>
      <c r="CE117" s="254"/>
      <c r="CF117" s="254"/>
      <c r="CG117" s="254"/>
      <c r="CH117" s="254"/>
      <c r="CI117" s="254"/>
      <c r="CJ117" s="254"/>
      <c r="CK117" s="254"/>
      <c r="CL117" s="254"/>
      <c r="CM117" s="254"/>
      <c r="CN117" s="254"/>
      <c r="CO117" s="254"/>
      <c r="CP117" s="254"/>
      <c r="CQ117" s="254"/>
      <c r="CR117" s="254"/>
      <c r="CS117" s="254"/>
      <c r="CT117" s="254"/>
      <c r="CU117" s="254"/>
      <c r="CV117" s="254"/>
      <c r="CW117" s="254"/>
      <c r="CX117" s="254"/>
      <c r="CY117" s="254"/>
      <c r="CZ117" s="254"/>
      <c r="DA117" s="254"/>
      <c r="DB117" s="254"/>
      <c r="DC117" s="254"/>
      <c r="DD117" s="254"/>
      <c r="DE117" s="254"/>
      <c r="DF117" s="254"/>
      <c r="DG117" s="254"/>
      <c r="DH117" s="254"/>
      <c r="DI117" s="254"/>
      <c r="DJ117" s="254"/>
      <c r="DK117" s="254"/>
    </row>
    <row r="118" spans="1:118" x14ac:dyDescent="0.2">
      <c r="A118" s="85"/>
      <c r="C118" s="85" t="s">
        <v>206</v>
      </c>
      <c r="D118" s="98">
        <f>SUMIF('Off-Balance Sheet'!$J$8:$J$174,$C118,'Off-Balance Sheet'!$U$8:$U$174)</f>
        <v>75.375360000000001</v>
      </c>
      <c r="F118" s="254">
        <f>SUMIF('Off-Balance Sheet'!$J$8:$J$174,$C118,'Off-Balance Sheet'!AI$8:AI$174)</f>
        <v>12.6</v>
      </c>
      <c r="G118" s="254">
        <f>SUMIF('Off-Balance Sheet'!$J$8:$J$174,$C118,'Off-Balance Sheet'!AJ$8:AJ$174)</f>
        <v>18.861000000000001</v>
      </c>
      <c r="H118" s="254">
        <f>SUMIF('Off-Balance Sheet'!$J$8:$J$174,$C118,'Off-Balance Sheet'!AK$8:AK$174)</f>
        <v>18.861000000000001</v>
      </c>
      <c r="I118" s="254">
        <f>SUMIF('Off-Balance Sheet'!$J$8:$J$174,$C118,'Off-Balance Sheet'!AL$8:AL$174)</f>
        <v>18.861000000000001</v>
      </c>
      <c r="J118" s="254">
        <f>SUMIF('Off-Balance Sheet'!$J$8:$J$174,$C118,'Off-Balance Sheet'!AM$8:AM$174)</f>
        <v>12.574</v>
      </c>
      <c r="K118" s="254">
        <f>SUMIF('Off-Balance Sheet'!$J$8:$J$174,$C118,'Off-Balance Sheet'!AN$8:AN$174)</f>
        <v>0</v>
      </c>
      <c r="L118" s="254">
        <f>SUMIF('Off-Balance Sheet'!$J$8:$J$174,$C118,'Off-Balance Sheet'!AO$8:AO$174)</f>
        <v>0</v>
      </c>
      <c r="M118" s="254">
        <f>SUMIF('Off-Balance Sheet'!$J$8:$J$174,$C118,'Off-Balance Sheet'!AP$8:AP$174)</f>
        <v>0</v>
      </c>
      <c r="N118" s="254">
        <f>SUMIF('Off-Balance Sheet'!$J$8:$J$174,$C118,'Off-Balance Sheet'!AQ$8:AQ$174)</f>
        <v>0</v>
      </c>
      <c r="O118" s="254">
        <f>SUMIF('Off-Balance Sheet'!$J$8:$J$174,$C118,'Off-Balance Sheet'!AR$8:AR$174)</f>
        <v>0</v>
      </c>
      <c r="P118" s="254">
        <f>SUMIF('Off-Balance Sheet'!$J$8:$J$174,$C118,'Off-Balance Sheet'!AS$8:AS$174)</f>
        <v>0</v>
      </c>
      <c r="Q118" s="254">
        <f>SUMIF('Off-Balance Sheet'!$J$8:$J$174,$C118,'Off-Balance Sheet'!AT$8:AT$174)</f>
        <v>0</v>
      </c>
      <c r="R118" s="254">
        <f>SUMIF('Off-Balance Sheet'!$J$8:$J$174,$C118,'Off-Balance Sheet'!AU$8:AU$174)</f>
        <v>0</v>
      </c>
      <c r="S118" s="254">
        <f>SUMIF('Off-Balance Sheet'!$J$8:$J$174,$C118,'Off-Balance Sheet'!AV$8:AV$174)</f>
        <v>0</v>
      </c>
      <c r="T118" s="254">
        <f>SUMIF('Off-Balance Sheet'!$J$8:$J$174,$C118,'Off-Balance Sheet'!AW$8:AW$174)</f>
        <v>0</v>
      </c>
      <c r="U118" s="254">
        <f>SUMIF('Off-Balance Sheet'!$J$8:$J$174,$C118,'Off-Balance Sheet'!AX$8:AX$174)</f>
        <v>0</v>
      </c>
      <c r="V118" s="254">
        <f>SUMIF('Off-Balance Sheet'!$J$8:$J$174,$C118,'Off-Balance Sheet'!AY$8:AY$174)</f>
        <v>0</v>
      </c>
      <c r="W118" s="254">
        <f>SUMIF('Off-Balance Sheet'!$J$8:$J$174,$C118,'Off-Balance Sheet'!AZ$8:AZ$174)</f>
        <v>0</v>
      </c>
      <c r="X118" s="254">
        <f>SUMIF('Off-Balance Sheet'!$J$8:$J$174,$C118,'Off-Balance Sheet'!BA$8:BA$174)</f>
        <v>0</v>
      </c>
      <c r="Y118" s="254">
        <f>SUMIF('Off-Balance Sheet'!$J$8:$J$174,$C118,'Off-Balance Sheet'!BB$8:BB$174)</f>
        <v>0</v>
      </c>
      <c r="Z118" s="254">
        <f>SUMIF('Off-Balance Sheet'!$J$8:$J$174,$C118,'Off-Balance Sheet'!BC$8:BC$174)</f>
        <v>0</v>
      </c>
      <c r="AA118" s="254">
        <f>SUMIF('Off-Balance Sheet'!$J$8:$J$174,$C118,'Off-Balance Sheet'!BD$8:BD$174)</f>
        <v>0</v>
      </c>
      <c r="AB118" s="254">
        <f>SUMIF('Off-Balance Sheet'!$J$8:$J$174,$C118,'Off-Balance Sheet'!BE$8:BE$174)</f>
        <v>0</v>
      </c>
      <c r="AC118" s="254">
        <f>SUMIF('Off-Balance Sheet'!$J$8:$J$174,$C118,'Off-Balance Sheet'!BF$8:BF$174)</f>
        <v>0</v>
      </c>
      <c r="AD118" s="254">
        <f>SUMIF('Off-Balance Sheet'!$J$8:$J$174,$C118,'Off-Balance Sheet'!BG$8:BG$174)</f>
        <v>0</v>
      </c>
      <c r="AE118" s="254">
        <f>SUMIF('Off-Balance Sheet'!$J$8:$J$174,$C118,'Off-Balance Sheet'!BH$8:BH$174)</f>
        <v>0</v>
      </c>
      <c r="AF118" s="254">
        <f>SUMIF('Off-Balance Sheet'!$J$8:$J$174,$C118,'Off-Balance Sheet'!BI$8:BI$174)</f>
        <v>0</v>
      </c>
      <c r="AG118" s="254">
        <f>SUMIF('Off-Balance Sheet'!$J$8:$J$174,$C118,'Off-Balance Sheet'!BJ$8:BJ$174)</f>
        <v>0</v>
      </c>
      <c r="AH118" s="254">
        <f>SUMIF('Off-Balance Sheet'!$J$8:$J$174,$C118,'Off-Balance Sheet'!BK$8:BK$174)</f>
        <v>0</v>
      </c>
      <c r="AI118" s="254">
        <f>SUMIF('Off-Balance Sheet'!$J$8:$J$174,$C118,'Off-Balance Sheet'!BL$8:BL$174)</f>
        <v>0</v>
      </c>
      <c r="AJ118" s="254">
        <f>SUMIF('Off-Balance Sheet'!$J$8:$J$174,$C118,'Off-Balance Sheet'!BM$8:BM$174)</f>
        <v>0</v>
      </c>
      <c r="AK118" s="254">
        <f>SUMIF('Off-Balance Sheet'!$J$8:$J$174,$C118,'Off-Balance Sheet'!BN$8:BN$174)</f>
        <v>0</v>
      </c>
      <c r="AL118" s="254">
        <f>SUMIF('Off-Balance Sheet'!$J$8:$J$174,$C118,'Off-Balance Sheet'!BO$8:BO$174)</f>
        <v>0</v>
      </c>
      <c r="AM118" s="254">
        <f>SUMIF('Off-Balance Sheet'!$J$8:$J$174,$C118,'Off-Balance Sheet'!BP$8:BP$174)</f>
        <v>0</v>
      </c>
      <c r="AN118" s="254">
        <f>SUMIF('Off-Balance Sheet'!$J$8:$J$174,$C118,'Off-Balance Sheet'!BQ$8:BQ$174)</f>
        <v>0</v>
      </c>
      <c r="AO118" s="254">
        <f>SUMIF('Off-Balance Sheet'!$J$8:$J$174,$C118,'Off-Balance Sheet'!BR$8:BR$174)</f>
        <v>0</v>
      </c>
      <c r="AP118" s="254">
        <f>SUMIF('Off-Balance Sheet'!$J$8:$J$174,$C118,'Off-Balance Sheet'!BS$8:BS$174)</f>
        <v>0</v>
      </c>
      <c r="AQ118" s="254">
        <f>SUMIF('Off-Balance Sheet'!$J$8:$J$174,$C118,'Off-Balance Sheet'!BT$8:BT$174)</f>
        <v>0</v>
      </c>
      <c r="AR118" s="254">
        <f>SUMIF('Off-Balance Sheet'!$J$8:$J$174,$C118,'Off-Balance Sheet'!BU$8:BU$174)</f>
        <v>0</v>
      </c>
      <c r="AS118" s="254">
        <f>SUMIF('Off-Balance Sheet'!$J$8:$J$174,$C118,'Off-Balance Sheet'!BV$8:BV$174)</f>
        <v>0</v>
      </c>
      <c r="AT118" s="254">
        <f>SUMIF('Off-Balance Sheet'!$J$8:$J$174,$C118,'Off-Balance Sheet'!BW$8:BW$174)</f>
        <v>0</v>
      </c>
      <c r="AU118" s="254"/>
      <c r="AV118" s="254"/>
      <c r="AW118" s="254"/>
      <c r="AX118" s="254"/>
      <c r="AY118" s="254"/>
      <c r="AZ118" s="254"/>
      <c r="BA118" s="254"/>
      <c r="BB118" s="254"/>
      <c r="BC118" s="254"/>
      <c r="BD118" s="254"/>
      <c r="BE118" s="254"/>
      <c r="BF118" s="254"/>
      <c r="BG118" s="254"/>
      <c r="BH118" s="254"/>
      <c r="BI118" s="254"/>
      <c r="BJ118" s="254"/>
      <c r="BK118" s="254"/>
      <c r="BL118" s="254"/>
      <c r="BM118" s="254"/>
      <c r="BN118" s="254"/>
      <c r="BO118" s="254"/>
      <c r="BP118" s="254"/>
      <c r="BQ118" s="254"/>
      <c r="BR118" s="254"/>
      <c r="BS118" s="254"/>
      <c r="BT118" s="254"/>
      <c r="BU118" s="254"/>
      <c r="BV118" s="254"/>
      <c r="BW118" s="254"/>
      <c r="BX118" s="254"/>
      <c r="BY118" s="254"/>
      <c r="BZ118" s="254"/>
      <c r="CA118" s="254"/>
      <c r="CB118" s="254"/>
      <c r="CC118" s="254"/>
      <c r="CD118" s="254"/>
      <c r="CE118" s="254"/>
      <c r="CF118" s="254"/>
      <c r="CG118" s="254"/>
      <c r="CH118" s="254"/>
      <c r="CI118" s="254"/>
      <c r="CJ118" s="254"/>
      <c r="CK118" s="254"/>
      <c r="CL118" s="254"/>
      <c r="CM118" s="254"/>
      <c r="CN118" s="254"/>
      <c r="CO118" s="254"/>
      <c r="CP118" s="254"/>
      <c r="CQ118" s="254"/>
      <c r="CR118" s="254"/>
      <c r="CS118" s="254"/>
      <c r="CT118" s="254"/>
      <c r="CU118" s="254"/>
      <c r="CV118" s="254"/>
      <c r="CW118" s="254"/>
      <c r="CX118" s="254"/>
      <c r="CY118" s="254"/>
      <c r="CZ118" s="254"/>
      <c r="DA118" s="254"/>
      <c r="DB118" s="254"/>
      <c r="DC118" s="254"/>
      <c r="DD118" s="254"/>
      <c r="DE118" s="254"/>
      <c r="DF118" s="254"/>
      <c r="DG118" s="254"/>
      <c r="DH118" s="254"/>
      <c r="DI118" s="254"/>
      <c r="DJ118" s="254"/>
      <c r="DK118" s="254"/>
    </row>
    <row r="119" spans="1:118" x14ac:dyDescent="0.2">
      <c r="A119" s="85"/>
      <c r="C119" s="85" t="s">
        <v>633</v>
      </c>
      <c r="D119" s="98">
        <f>SUMIF('Off-Balance Sheet'!$J$8:$J$174,$C119,'Off-Balance Sheet'!$U$8:$U$174)</f>
        <v>150</v>
      </c>
      <c r="F119" s="254">
        <f>SUMIF('Off-Balance Sheet'!$J$8:$J$174,$C119,'Off-Balance Sheet'!AI$8:AI$174)</f>
        <v>1.3720000000000001</v>
      </c>
      <c r="G119" s="254">
        <f>SUMIF('Off-Balance Sheet'!$J$8:$J$174,$C119,'Off-Balance Sheet'!AJ$8:AJ$174)</f>
        <v>1.3725540000000001</v>
      </c>
      <c r="H119" s="254">
        <f>SUMIF('Off-Balance Sheet'!$J$8:$J$174,$C119,'Off-Balance Sheet'!AK$8:AK$174)</f>
        <v>1.3725540000000001</v>
      </c>
      <c r="I119" s="254">
        <f>SUMIF('Off-Balance Sheet'!$J$8:$J$174,$C119,'Off-Balance Sheet'!AL$8:AL$174)</f>
        <v>0</v>
      </c>
      <c r="J119" s="254">
        <f>SUMIF('Off-Balance Sheet'!$J$8:$J$174,$C119,'Off-Balance Sheet'!AM$8:AM$174)</f>
        <v>151.76400000000001</v>
      </c>
      <c r="K119" s="254">
        <f>SUMIF('Off-Balance Sheet'!$J$8:$J$174,$C119,'Off-Balance Sheet'!AN$8:AN$174)</f>
        <v>0</v>
      </c>
      <c r="L119" s="254">
        <f>SUMIF('Off-Balance Sheet'!$J$8:$J$174,$C119,'Off-Balance Sheet'!AO$8:AO$174)</f>
        <v>0</v>
      </c>
      <c r="M119" s="254">
        <f>SUMIF('Off-Balance Sheet'!$J$8:$J$174,$C119,'Off-Balance Sheet'!AP$8:AP$174)</f>
        <v>0</v>
      </c>
      <c r="N119" s="254">
        <f>SUMIF('Off-Balance Sheet'!$J$8:$J$174,$C119,'Off-Balance Sheet'!AQ$8:AQ$174)</f>
        <v>0</v>
      </c>
      <c r="O119" s="254">
        <f>SUMIF('Off-Balance Sheet'!$J$8:$J$174,$C119,'Off-Balance Sheet'!AR$8:AR$174)</f>
        <v>0</v>
      </c>
      <c r="P119" s="254">
        <f>SUMIF('Off-Balance Sheet'!$J$8:$J$174,$C119,'Off-Balance Sheet'!AS$8:AS$174)</f>
        <v>0</v>
      </c>
      <c r="Q119" s="254">
        <f>SUMIF('Off-Balance Sheet'!$J$8:$J$174,$C119,'Off-Balance Sheet'!AT$8:AT$174)</f>
        <v>0</v>
      </c>
      <c r="R119" s="254">
        <f>SUMIF('Off-Balance Sheet'!$J$8:$J$174,$C119,'Off-Balance Sheet'!AU$8:AU$174)</f>
        <v>0</v>
      </c>
      <c r="S119" s="254">
        <f>SUMIF('Off-Balance Sheet'!$J$8:$J$174,$C119,'Off-Balance Sheet'!AV$8:AV$174)</f>
        <v>0</v>
      </c>
      <c r="T119" s="254">
        <f>SUMIF('Off-Balance Sheet'!$J$8:$J$174,$C119,'Off-Balance Sheet'!AW$8:AW$174)</f>
        <v>0</v>
      </c>
      <c r="U119" s="254">
        <f>SUMIF('Off-Balance Sheet'!$J$8:$J$174,$C119,'Off-Balance Sheet'!AX$8:AX$174)</f>
        <v>0</v>
      </c>
      <c r="V119" s="254">
        <f>SUMIF('Off-Balance Sheet'!$J$8:$J$174,$C119,'Off-Balance Sheet'!AY$8:AY$174)</f>
        <v>0</v>
      </c>
      <c r="W119" s="254">
        <f>SUMIF('Off-Balance Sheet'!$J$8:$J$174,$C119,'Off-Balance Sheet'!AZ$8:AZ$174)</f>
        <v>0</v>
      </c>
      <c r="X119" s="254">
        <f>SUMIF('Off-Balance Sheet'!$J$8:$J$174,$C119,'Off-Balance Sheet'!BA$8:BA$174)</f>
        <v>0</v>
      </c>
      <c r="Y119" s="254">
        <f>SUMIF('Off-Balance Sheet'!$J$8:$J$174,$C119,'Off-Balance Sheet'!BB$8:BB$174)</f>
        <v>0</v>
      </c>
      <c r="Z119" s="254">
        <f>SUMIF('Off-Balance Sheet'!$J$8:$J$174,$C119,'Off-Balance Sheet'!BC$8:BC$174)</f>
        <v>0</v>
      </c>
      <c r="AA119" s="254">
        <f>SUMIF('Off-Balance Sheet'!$J$8:$J$174,$C119,'Off-Balance Sheet'!BD$8:BD$174)</f>
        <v>0</v>
      </c>
      <c r="AB119" s="254">
        <f>SUMIF('Off-Balance Sheet'!$J$8:$J$174,$C119,'Off-Balance Sheet'!BE$8:BE$174)</f>
        <v>0</v>
      </c>
      <c r="AC119" s="254">
        <f>SUMIF('Off-Balance Sheet'!$J$8:$J$174,$C119,'Off-Balance Sheet'!BF$8:BF$174)</f>
        <v>0</v>
      </c>
      <c r="AD119" s="254">
        <f>SUMIF('Off-Balance Sheet'!$J$8:$J$174,$C119,'Off-Balance Sheet'!BG$8:BG$174)</f>
        <v>0</v>
      </c>
      <c r="AE119" s="254">
        <f>SUMIF('Off-Balance Sheet'!$J$8:$J$174,$C119,'Off-Balance Sheet'!BH$8:BH$174)</f>
        <v>0</v>
      </c>
      <c r="AF119" s="254">
        <f>SUMIF('Off-Balance Sheet'!$J$8:$J$174,$C119,'Off-Balance Sheet'!BI$8:BI$174)</f>
        <v>0</v>
      </c>
      <c r="AG119" s="254">
        <f>SUMIF('Off-Balance Sheet'!$J$8:$J$174,$C119,'Off-Balance Sheet'!BJ$8:BJ$174)</f>
        <v>0</v>
      </c>
      <c r="AH119" s="254">
        <f>SUMIF('Off-Balance Sheet'!$J$8:$J$174,$C119,'Off-Balance Sheet'!BK$8:BK$174)</f>
        <v>0</v>
      </c>
      <c r="AI119" s="254">
        <f>SUMIF('Off-Balance Sheet'!$J$8:$J$174,$C119,'Off-Balance Sheet'!BL$8:BL$174)</f>
        <v>0</v>
      </c>
      <c r="AJ119" s="254">
        <f>SUMIF('Off-Balance Sheet'!$J$8:$J$174,$C119,'Off-Balance Sheet'!BM$8:BM$174)</f>
        <v>0</v>
      </c>
      <c r="AK119" s="254">
        <f>SUMIF('Off-Balance Sheet'!$J$8:$J$174,$C119,'Off-Balance Sheet'!BN$8:BN$174)</f>
        <v>0</v>
      </c>
      <c r="AL119" s="254">
        <f>SUMIF('Off-Balance Sheet'!$J$8:$J$174,$C119,'Off-Balance Sheet'!BO$8:BO$174)</f>
        <v>0</v>
      </c>
      <c r="AM119" s="254">
        <f>SUMIF('Off-Balance Sheet'!$J$8:$J$174,$C119,'Off-Balance Sheet'!BP$8:BP$174)</f>
        <v>0</v>
      </c>
      <c r="AN119" s="254">
        <f>SUMIF('Off-Balance Sheet'!$J$8:$J$174,$C119,'Off-Balance Sheet'!BQ$8:BQ$174)</f>
        <v>0</v>
      </c>
      <c r="AO119" s="254">
        <f>SUMIF('Off-Balance Sheet'!$J$8:$J$174,$C119,'Off-Balance Sheet'!BR$8:BR$174)</f>
        <v>0</v>
      </c>
      <c r="AP119" s="254">
        <f>SUMIF('Off-Balance Sheet'!$J$8:$J$174,$C119,'Off-Balance Sheet'!BS$8:BS$174)</f>
        <v>0</v>
      </c>
      <c r="AQ119" s="254">
        <f>SUMIF('Off-Balance Sheet'!$J$8:$J$174,$C119,'Off-Balance Sheet'!BT$8:BT$174)</f>
        <v>0</v>
      </c>
      <c r="AR119" s="254">
        <f>SUMIF('Off-Balance Sheet'!$J$8:$J$174,$C119,'Off-Balance Sheet'!BU$8:BU$174)</f>
        <v>0</v>
      </c>
      <c r="AS119" s="254">
        <f>SUMIF('Off-Balance Sheet'!$J$8:$J$174,$C119,'Off-Balance Sheet'!BV$8:BV$174)</f>
        <v>0</v>
      </c>
      <c r="AT119" s="254">
        <f>SUMIF('Off-Balance Sheet'!$J$8:$J$174,$C119,'Off-Balance Sheet'!BW$8:BW$174)</f>
        <v>0</v>
      </c>
      <c r="AU119" s="254"/>
      <c r="AV119" s="254"/>
      <c r="AW119" s="254"/>
      <c r="AX119" s="254"/>
      <c r="AY119" s="254"/>
      <c r="AZ119" s="254"/>
      <c r="BA119" s="254"/>
      <c r="BB119" s="254"/>
      <c r="BC119" s="254"/>
      <c r="BD119" s="254"/>
      <c r="BE119" s="254"/>
      <c r="BF119" s="254"/>
      <c r="BG119" s="254"/>
      <c r="BH119" s="254"/>
      <c r="BI119" s="254"/>
      <c r="BJ119" s="254"/>
      <c r="BK119" s="254"/>
      <c r="BL119" s="254"/>
      <c r="BM119" s="254"/>
      <c r="BN119" s="254"/>
      <c r="BO119" s="254"/>
      <c r="BP119" s="254"/>
      <c r="BQ119" s="254"/>
      <c r="BR119" s="254"/>
      <c r="BS119" s="254"/>
      <c r="BT119" s="254"/>
      <c r="BU119" s="254"/>
      <c r="BV119" s="254"/>
      <c r="BW119" s="254"/>
      <c r="BX119" s="254"/>
      <c r="BY119" s="254"/>
      <c r="BZ119" s="254"/>
      <c r="CA119" s="254"/>
      <c r="CB119" s="254"/>
      <c r="CC119" s="254"/>
      <c r="CD119" s="254"/>
      <c r="CE119" s="254"/>
      <c r="CF119" s="254"/>
      <c r="CG119" s="254"/>
      <c r="CH119" s="254"/>
      <c r="CI119" s="254"/>
      <c r="CJ119" s="254"/>
      <c r="CK119" s="254"/>
      <c r="CL119" s="254"/>
      <c r="CM119" s="254"/>
      <c r="CN119" s="254"/>
      <c r="CO119" s="254"/>
      <c r="CP119" s="254"/>
      <c r="CQ119" s="254"/>
      <c r="CR119" s="254"/>
      <c r="CS119" s="254"/>
      <c r="CT119" s="254"/>
      <c r="CU119" s="254"/>
      <c r="CV119" s="254"/>
      <c r="CW119" s="254"/>
      <c r="CX119" s="254"/>
      <c r="CY119" s="254"/>
      <c r="CZ119" s="254"/>
      <c r="DA119" s="254"/>
      <c r="DB119" s="254"/>
      <c r="DC119" s="254"/>
      <c r="DD119" s="254"/>
      <c r="DE119" s="254"/>
      <c r="DF119" s="254"/>
      <c r="DG119" s="254"/>
      <c r="DH119" s="254"/>
      <c r="DI119" s="254"/>
      <c r="DJ119" s="254"/>
      <c r="DK119" s="254"/>
    </row>
    <row r="120" spans="1:118" x14ac:dyDescent="0.2">
      <c r="A120" s="85"/>
      <c r="C120" s="184" t="s">
        <v>208</v>
      </c>
      <c r="D120" s="98">
        <f>SUMIF('Off-Balance Sheet'!$J$8:$J$174,$C120,'Off-Balance Sheet'!$U$8:$U$174)</f>
        <v>475</v>
      </c>
      <c r="F120" s="254">
        <f ca="1">SUMIF('Off-Balance Sheet'!$J$8:$J$174,$C120,'Off-Balance Sheet'!AI$8:AI$174)</f>
        <v>0</v>
      </c>
      <c r="G120" s="254">
        <f>SUMIF('Off-Balance Sheet'!$J$8:$J$174,$C120,'Off-Balance Sheet'!AJ$8:AJ$174)</f>
        <v>17.741</v>
      </c>
      <c r="H120" s="254">
        <f>SUMIF('Off-Balance Sheet'!$J$8:$J$174,$C120,'Off-Balance Sheet'!AK$8:AK$174)</f>
        <v>0</v>
      </c>
      <c r="I120" s="254">
        <f>SUMIF('Off-Balance Sheet'!$J$8:$J$174,$C120,'Off-Balance Sheet'!AL$8:AL$174)</f>
        <v>17.741</v>
      </c>
      <c r="J120" s="254">
        <f>SUMIF('Off-Balance Sheet'!$J$8:$J$174,$C120,'Off-Balance Sheet'!AM$8:AM$174)</f>
        <v>0</v>
      </c>
      <c r="K120" s="254">
        <f>SUMIF('Off-Balance Sheet'!$J$8:$J$174,$C120,'Off-Balance Sheet'!AN$8:AN$174)</f>
        <v>17.741</v>
      </c>
      <c r="L120" s="254">
        <f>SUMIF('Off-Balance Sheet'!$J$8:$J$174,$C120,'Off-Balance Sheet'!AO$8:AO$174)</f>
        <v>0</v>
      </c>
      <c r="M120" s="254">
        <f>SUMIF('Off-Balance Sheet'!$J$8:$J$174,$C120,'Off-Balance Sheet'!AP$8:AP$174)</f>
        <v>17.741</v>
      </c>
      <c r="N120" s="254">
        <f>SUMIF('Off-Balance Sheet'!$J$8:$J$174,$C120,'Off-Balance Sheet'!AQ$8:AQ$174)</f>
        <v>0</v>
      </c>
      <c r="O120" s="254">
        <f>SUMIF('Off-Balance Sheet'!$J$8:$J$174,$C120,'Off-Balance Sheet'!AR$8:AR$174)</f>
        <v>17.7</v>
      </c>
      <c r="P120" s="254">
        <f>SUMIF('Off-Balance Sheet'!$J$8:$J$174,$C120,'Off-Balance Sheet'!AS$8:AS$174)</f>
        <v>0</v>
      </c>
      <c r="Q120" s="254">
        <f>SUMIF('Off-Balance Sheet'!$J$8:$J$174,$C120,'Off-Balance Sheet'!AT$8:AT$174)</f>
        <v>17.7</v>
      </c>
      <c r="R120" s="254">
        <f>SUMIF('Off-Balance Sheet'!$J$8:$J$174,$C120,'Off-Balance Sheet'!AU$8:AU$174)</f>
        <v>0</v>
      </c>
      <c r="S120" s="254">
        <f>SUMIF('Off-Balance Sheet'!$J$8:$J$174,$C120,'Off-Balance Sheet'!AV$8:AV$174)</f>
        <v>17.7</v>
      </c>
      <c r="T120" s="254">
        <f>SUMIF('Off-Balance Sheet'!$J$8:$J$174,$C120,'Off-Balance Sheet'!AW$8:AW$174)</f>
        <v>0</v>
      </c>
      <c r="U120" s="254">
        <f>SUMIF('Off-Balance Sheet'!$J$8:$J$174,$C120,'Off-Balance Sheet'!AX$8:AX$174)</f>
        <v>492.74099999999999</v>
      </c>
      <c r="V120" s="254">
        <f>SUMIF('Off-Balance Sheet'!$J$8:$J$174,$C120,'Off-Balance Sheet'!AY$8:AY$174)</f>
        <v>0</v>
      </c>
      <c r="W120" s="254">
        <f>SUMIF('Off-Balance Sheet'!$J$8:$J$174,$C120,'Off-Balance Sheet'!AZ$8:AZ$174)</f>
        <v>0</v>
      </c>
      <c r="X120" s="254">
        <f>SUMIF('Off-Balance Sheet'!$J$8:$J$174,$C120,'Off-Balance Sheet'!BA$8:BA$174)</f>
        <v>830.91300000000001</v>
      </c>
      <c r="Y120" s="254">
        <f>SUMIF('Off-Balance Sheet'!$J$8:$J$174,$C120,'Off-Balance Sheet'!BB$8:BB$174)</f>
        <v>0</v>
      </c>
      <c r="Z120" s="254">
        <f>SUMIF('Off-Balance Sheet'!$J$8:$J$174,$C120,'Off-Balance Sheet'!BC$8:BC$174)</f>
        <v>0</v>
      </c>
      <c r="AA120" s="254">
        <f>SUMIF('Off-Balance Sheet'!$J$8:$J$174,$C120,'Off-Balance Sheet'!BD$8:BD$174)</f>
        <v>0</v>
      </c>
      <c r="AB120" s="254">
        <f>SUMIF('Off-Balance Sheet'!$J$8:$J$174,$C120,'Off-Balance Sheet'!BE$8:BE$174)</f>
        <v>0</v>
      </c>
      <c r="AC120" s="254">
        <f>SUMIF('Off-Balance Sheet'!$J$8:$J$174,$C120,'Off-Balance Sheet'!BF$8:BF$174)</f>
        <v>0</v>
      </c>
      <c r="AD120" s="254">
        <f>SUMIF('Off-Balance Sheet'!$J$8:$J$174,$C120,'Off-Balance Sheet'!BG$8:BG$174)</f>
        <v>0</v>
      </c>
      <c r="AE120" s="254">
        <f>SUMIF('Off-Balance Sheet'!$J$8:$J$174,$C120,'Off-Balance Sheet'!BH$8:BH$174)</f>
        <v>0</v>
      </c>
      <c r="AF120" s="254">
        <f>SUMIF('Off-Balance Sheet'!$J$8:$J$174,$C120,'Off-Balance Sheet'!BI$8:BI$174)</f>
        <v>0</v>
      </c>
      <c r="AG120" s="254">
        <f>SUMIF('Off-Balance Sheet'!$J$8:$J$174,$C120,'Off-Balance Sheet'!BJ$8:BJ$174)</f>
        <v>0</v>
      </c>
      <c r="AH120" s="254">
        <f>SUMIF('Off-Balance Sheet'!$J$8:$J$174,$C120,'Off-Balance Sheet'!BK$8:BK$174)</f>
        <v>0</v>
      </c>
      <c r="AI120" s="254">
        <f>SUMIF('Off-Balance Sheet'!$J$8:$J$174,$C120,'Off-Balance Sheet'!BL$8:BL$174)</f>
        <v>0</v>
      </c>
      <c r="AJ120" s="254">
        <f>SUMIF('Off-Balance Sheet'!$J$8:$J$174,$C120,'Off-Balance Sheet'!BM$8:BM$174)</f>
        <v>0</v>
      </c>
      <c r="AK120" s="254">
        <f>SUMIF('Off-Balance Sheet'!$J$8:$J$174,$C120,'Off-Balance Sheet'!BN$8:BN$174)</f>
        <v>0</v>
      </c>
      <c r="AL120" s="254">
        <f>SUMIF('Off-Balance Sheet'!$J$8:$J$174,$C120,'Off-Balance Sheet'!BO$8:BO$174)</f>
        <v>0</v>
      </c>
      <c r="AM120" s="254">
        <f>SUMIF('Off-Balance Sheet'!$J$8:$J$174,$C120,'Off-Balance Sheet'!BP$8:BP$174)</f>
        <v>0</v>
      </c>
      <c r="AN120" s="254">
        <f>SUMIF('Off-Balance Sheet'!$J$8:$J$174,$C120,'Off-Balance Sheet'!BQ$8:BQ$174)</f>
        <v>0</v>
      </c>
      <c r="AO120" s="254">
        <f>SUMIF('Off-Balance Sheet'!$J$8:$J$174,$C120,'Off-Balance Sheet'!BR$8:BR$174)</f>
        <v>0</v>
      </c>
      <c r="AP120" s="254">
        <f>SUMIF('Off-Balance Sheet'!$J$8:$J$174,$C120,'Off-Balance Sheet'!BS$8:BS$174)</f>
        <v>0</v>
      </c>
      <c r="AQ120" s="254">
        <f>SUMIF('Off-Balance Sheet'!$J$8:$J$174,$C120,'Off-Balance Sheet'!BT$8:BT$174)</f>
        <v>0</v>
      </c>
      <c r="AR120" s="254">
        <f>SUMIF('Off-Balance Sheet'!$J$8:$J$174,$C120,'Off-Balance Sheet'!BU$8:BU$174)</f>
        <v>0</v>
      </c>
      <c r="AS120" s="254">
        <f>SUMIF('Off-Balance Sheet'!$J$8:$J$174,$C120,'Off-Balance Sheet'!BV$8:BV$174)</f>
        <v>0</v>
      </c>
      <c r="AT120" s="254">
        <f>SUMIF('Off-Balance Sheet'!$J$8:$J$174,$C120,'Off-Balance Sheet'!BW$8:BW$174)</f>
        <v>0</v>
      </c>
      <c r="AU120" s="254"/>
      <c r="AV120" s="254"/>
      <c r="AW120" s="254"/>
      <c r="AX120" s="254"/>
      <c r="AY120" s="254"/>
      <c r="AZ120" s="254"/>
      <c r="BA120" s="254"/>
      <c r="BB120" s="254"/>
      <c r="BC120" s="254"/>
      <c r="BD120" s="254"/>
      <c r="BE120" s="254"/>
      <c r="BF120" s="254"/>
      <c r="BG120" s="254"/>
      <c r="BH120" s="254"/>
      <c r="BI120" s="254"/>
      <c r="BJ120" s="254"/>
      <c r="BK120" s="254"/>
      <c r="BL120" s="254"/>
      <c r="BM120" s="254"/>
      <c r="BN120" s="254"/>
      <c r="BO120" s="254"/>
      <c r="BP120" s="254"/>
      <c r="BQ120" s="254"/>
      <c r="BR120" s="254"/>
      <c r="BS120" s="254"/>
      <c r="BT120" s="254"/>
      <c r="BU120" s="254"/>
      <c r="BV120" s="254"/>
      <c r="BW120" s="254"/>
      <c r="BX120" s="254"/>
      <c r="BY120" s="254"/>
      <c r="BZ120" s="254"/>
      <c r="CA120" s="254"/>
      <c r="CB120" s="254"/>
      <c r="CC120" s="254"/>
      <c r="CD120" s="254"/>
      <c r="CE120" s="254"/>
      <c r="CF120" s="254"/>
      <c r="CG120" s="254"/>
      <c r="CH120" s="254"/>
      <c r="CI120" s="254"/>
      <c r="CJ120" s="254"/>
      <c r="CK120" s="254"/>
      <c r="CL120" s="254"/>
      <c r="CM120" s="254"/>
      <c r="CN120" s="254"/>
      <c r="CO120" s="254"/>
      <c r="CP120" s="254"/>
      <c r="CQ120" s="254"/>
      <c r="CR120" s="254"/>
      <c r="CS120" s="254"/>
      <c r="CT120" s="254"/>
      <c r="CU120" s="254"/>
      <c r="CV120" s="254"/>
      <c r="CW120" s="254"/>
      <c r="CX120" s="254"/>
      <c r="CY120" s="254"/>
      <c r="CZ120" s="254"/>
      <c r="DA120" s="254"/>
      <c r="DB120" s="254"/>
      <c r="DC120" s="254"/>
      <c r="DD120" s="254"/>
      <c r="DE120" s="254"/>
      <c r="DF120" s="254"/>
      <c r="DG120" s="254"/>
      <c r="DH120" s="254"/>
      <c r="DI120" s="254"/>
      <c r="DJ120" s="254"/>
      <c r="DK120" s="254"/>
    </row>
    <row r="121" spans="1:118" x14ac:dyDescent="0.2">
      <c r="A121" s="85"/>
      <c r="C121" s="85" t="s">
        <v>213</v>
      </c>
      <c r="D121" s="98">
        <f>SUMIF('Off-Balance Sheet'!$J$8:$J$174,$C121,'Off-Balance Sheet'!$U$8:$U$174)</f>
        <v>154.92099999999999</v>
      </c>
      <c r="F121" s="254">
        <f ca="1">SUMIF('Off-Balance Sheet'!$J$8:$J$174,$C121,'Off-Balance Sheet'!AI$8:AI$174)</f>
        <v>0</v>
      </c>
      <c r="G121" s="254">
        <f>SUMIF('Off-Balance Sheet'!$J$8:$J$174,$C121,'Off-Balance Sheet'!AJ$8:AJ$174)</f>
        <v>0</v>
      </c>
      <c r="H121" s="254">
        <f>SUMIF('Off-Balance Sheet'!$J$8:$J$174,$C121,'Off-Balance Sheet'!AK$8:AK$174)</f>
        <v>8.9760000000000009</v>
      </c>
      <c r="I121" s="254">
        <f>SUMIF('Off-Balance Sheet'!$J$8:$J$174,$C121,'Off-Balance Sheet'!AL$8:AL$174)</f>
        <v>0</v>
      </c>
      <c r="J121" s="254">
        <f>SUMIF('Off-Balance Sheet'!$J$8:$J$174,$C121,'Off-Balance Sheet'!AM$8:AM$174)</f>
        <v>0</v>
      </c>
      <c r="K121" s="254">
        <f>SUMIF('Off-Balance Sheet'!$J$8:$J$174,$C121,'Off-Balance Sheet'!AN$8:AN$174)</f>
        <v>0</v>
      </c>
      <c r="L121" s="254">
        <f>SUMIF('Off-Balance Sheet'!$J$8:$J$174,$C121,'Off-Balance Sheet'!AO$8:AO$174)</f>
        <v>8.9760000000000009</v>
      </c>
      <c r="M121" s="254">
        <f>SUMIF('Off-Balance Sheet'!$J$8:$J$174,$C121,'Off-Balance Sheet'!AP$8:AP$174)</f>
        <v>0</v>
      </c>
      <c r="N121" s="254">
        <f>SUMIF('Off-Balance Sheet'!$J$8:$J$174,$C121,'Off-Balance Sheet'!AQ$8:AQ$174)</f>
        <v>0</v>
      </c>
      <c r="O121" s="254">
        <f>SUMIF('Off-Balance Sheet'!$J$8:$J$174,$C121,'Off-Balance Sheet'!AR$8:AR$174)</f>
        <v>0</v>
      </c>
      <c r="P121" s="254">
        <f>SUMIF('Off-Balance Sheet'!$J$8:$J$174,$C121,'Off-Balance Sheet'!AS$8:AS$174)</f>
        <v>8.9760000000000009</v>
      </c>
      <c r="Q121" s="254">
        <f>SUMIF('Off-Balance Sheet'!$J$8:$J$174,$C121,'Off-Balance Sheet'!AT$8:AT$174)</f>
        <v>0</v>
      </c>
      <c r="R121" s="254">
        <f>SUMIF('Off-Balance Sheet'!$J$8:$J$174,$C121,'Off-Balance Sheet'!AU$8:AU$174)</f>
        <v>0</v>
      </c>
      <c r="S121" s="254">
        <f>SUMIF('Off-Balance Sheet'!$J$8:$J$174,$C121,'Off-Balance Sheet'!AV$8:AV$174)</f>
        <v>0</v>
      </c>
      <c r="T121" s="254">
        <f>SUMIF('Off-Balance Sheet'!$J$8:$J$174,$C121,'Off-Balance Sheet'!AW$8:AW$174)</f>
        <v>8.9760000000000009</v>
      </c>
      <c r="U121" s="254">
        <f>SUMIF('Off-Balance Sheet'!$J$8:$J$174,$C121,'Off-Balance Sheet'!AX$8:AX$174)</f>
        <v>0</v>
      </c>
      <c r="V121" s="254">
        <f>SUMIF('Off-Balance Sheet'!$J$8:$J$174,$C121,'Off-Balance Sheet'!AY$8:AY$174)</f>
        <v>0</v>
      </c>
      <c r="W121" s="254">
        <f>SUMIF('Off-Balance Sheet'!$J$8:$J$174,$C121,'Off-Balance Sheet'!AZ$8:AZ$174)</f>
        <v>0</v>
      </c>
      <c r="X121" s="254">
        <f>SUMIF('Off-Balance Sheet'!$J$8:$J$174,$C121,'Off-Balance Sheet'!BA$8:BA$174)</f>
        <v>214.5</v>
      </c>
      <c r="Y121" s="254">
        <f>SUMIF('Off-Balance Sheet'!$J$8:$J$174,$C121,'Off-Balance Sheet'!BB$8:BB$174)</f>
        <v>0</v>
      </c>
      <c r="Z121" s="254">
        <f>SUMIF('Off-Balance Sheet'!$J$8:$J$174,$C121,'Off-Balance Sheet'!BC$8:BC$174)</f>
        <v>0</v>
      </c>
      <c r="AA121" s="254">
        <f>SUMIF('Off-Balance Sheet'!$J$8:$J$174,$C121,'Off-Balance Sheet'!BD$8:BD$174)</f>
        <v>0</v>
      </c>
      <c r="AB121" s="254">
        <f>SUMIF('Off-Balance Sheet'!$J$8:$J$174,$C121,'Off-Balance Sheet'!BE$8:BE$174)</f>
        <v>0</v>
      </c>
      <c r="AC121" s="254">
        <f>SUMIF('Off-Balance Sheet'!$J$8:$J$174,$C121,'Off-Balance Sheet'!BF$8:BF$174)</f>
        <v>0</v>
      </c>
      <c r="AD121" s="254">
        <f>SUMIF('Off-Balance Sheet'!$J$8:$J$174,$C121,'Off-Balance Sheet'!BG$8:BG$174)</f>
        <v>0</v>
      </c>
      <c r="AE121" s="254">
        <f>SUMIF('Off-Balance Sheet'!$J$8:$J$174,$C121,'Off-Balance Sheet'!BH$8:BH$174)</f>
        <v>0</v>
      </c>
      <c r="AF121" s="254">
        <f>SUMIF('Off-Balance Sheet'!$J$8:$J$174,$C121,'Off-Balance Sheet'!BI$8:BI$174)</f>
        <v>0</v>
      </c>
      <c r="AG121" s="254">
        <f>SUMIF('Off-Balance Sheet'!$J$8:$J$174,$C121,'Off-Balance Sheet'!BJ$8:BJ$174)</f>
        <v>0</v>
      </c>
      <c r="AH121" s="254">
        <f>SUMIF('Off-Balance Sheet'!$J$8:$J$174,$C121,'Off-Balance Sheet'!BK$8:BK$174)</f>
        <v>0</v>
      </c>
      <c r="AI121" s="254">
        <f>SUMIF('Off-Balance Sheet'!$J$8:$J$174,$C121,'Off-Balance Sheet'!BL$8:BL$174)</f>
        <v>0</v>
      </c>
      <c r="AJ121" s="254">
        <f>SUMIF('Off-Balance Sheet'!$J$8:$J$174,$C121,'Off-Balance Sheet'!BM$8:BM$174)</f>
        <v>0</v>
      </c>
      <c r="AK121" s="254">
        <f>SUMIF('Off-Balance Sheet'!$J$8:$J$174,$C121,'Off-Balance Sheet'!BN$8:BN$174)</f>
        <v>0</v>
      </c>
      <c r="AL121" s="254">
        <f>SUMIF('Off-Balance Sheet'!$J$8:$J$174,$C121,'Off-Balance Sheet'!BO$8:BO$174)</f>
        <v>0</v>
      </c>
      <c r="AM121" s="254">
        <f>SUMIF('Off-Balance Sheet'!$J$8:$J$174,$C121,'Off-Balance Sheet'!BP$8:BP$174)</f>
        <v>0</v>
      </c>
      <c r="AN121" s="254">
        <f>SUMIF('Off-Balance Sheet'!$J$8:$J$174,$C121,'Off-Balance Sheet'!BQ$8:BQ$174)</f>
        <v>0</v>
      </c>
      <c r="AO121" s="254">
        <f>SUMIF('Off-Balance Sheet'!$J$8:$J$174,$C121,'Off-Balance Sheet'!BR$8:BR$174)</f>
        <v>0</v>
      </c>
      <c r="AP121" s="254">
        <f>SUMIF('Off-Balance Sheet'!$J$8:$J$174,$C121,'Off-Balance Sheet'!BS$8:BS$174)</f>
        <v>0</v>
      </c>
      <c r="AQ121" s="254">
        <f>SUMIF('Off-Balance Sheet'!$J$8:$J$174,$C121,'Off-Balance Sheet'!BT$8:BT$174)</f>
        <v>0</v>
      </c>
      <c r="AR121" s="254">
        <f>SUMIF('Off-Balance Sheet'!$J$8:$J$174,$C121,'Off-Balance Sheet'!BU$8:BU$174)</f>
        <v>0</v>
      </c>
      <c r="AS121" s="254">
        <f>SUMIF('Off-Balance Sheet'!$J$8:$J$174,$C121,'Off-Balance Sheet'!BV$8:BV$174)</f>
        <v>0</v>
      </c>
      <c r="AT121" s="254">
        <f>SUMIF('Off-Balance Sheet'!$J$8:$J$174,$C121,'Off-Balance Sheet'!BW$8:BW$174)</f>
        <v>0</v>
      </c>
      <c r="AU121" s="254"/>
      <c r="AV121" s="254"/>
      <c r="AW121" s="254"/>
      <c r="AX121" s="254"/>
      <c r="AY121" s="254"/>
      <c r="AZ121" s="254"/>
      <c r="BA121" s="254"/>
      <c r="BB121" s="254"/>
      <c r="BC121" s="254"/>
      <c r="BD121" s="254"/>
      <c r="BE121" s="254"/>
      <c r="BF121" s="254"/>
      <c r="BG121" s="254"/>
      <c r="BH121" s="254"/>
      <c r="BI121" s="254"/>
      <c r="BJ121" s="254"/>
      <c r="BK121" s="254"/>
      <c r="BL121" s="254"/>
      <c r="BM121" s="254"/>
      <c r="BN121" s="254"/>
      <c r="BO121" s="254"/>
      <c r="BP121" s="254"/>
      <c r="BQ121" s="254"/>
      <c r="BR121" s="254"/>
      <c r="BS121" s="254"/>
      <c r="BT121" s="254"/>
      <c r="BU121" s="254"/>
      <c r="BV121" s="254"/>
      <c r="BW121" s="254"/>
      <c r="BX121" s="254"/>
      <c r="BY121" s="254"/>
      <c r="BZ121" s="254"/>
      <c r="CA121" s="254"/>
      <c r="CB121" s="254"/>
      <c r="CC121" s="254"/>
      <c r="CD121" s="254"/>
      <c r="CE121" s="254"/>
      <c r="CF121" s="254"/>
      <c r="CG121" s="254"/>
      <c r="CH121" s="254"/>
      <c r="CI121" s="254"/>
      <c r="CJ121" s="254"/>
      <c r="CK121" s="254"/>
      <c r="CL121" s="254"/>
      <c r="CM121" s="254"/>
      <c r="CN121" s="254"/>
      <c r="CO121" s="254"/>
      <c r="CP121" s="254"/>
      <c r="CQ121" s="254"/>
      <c r="CR121" s="254"/>
      <c r="CS121" s="254"/>
      <c r="CT121" s="254"/>
      <c r="CU121" s="254"/>
      <c r="CV121" s="254"/>
      <c r="CW121" s="254"/>
      <c r="CX121" s="254"/>
      <c r="CY121" s="254"/>
      <c r="CZ121" s="254"/>
      <c r="DA121" s="254"/>
      <c r="DB121" s="254"/>
      <c r="DC121" s="254"/>
      <c r="DD121" s="254"/>
      <c r="DE121" s="254"/>
      <c r="DF121" s="254"/>
      <c r="DG121" s="254"/>
      <c r="DH121" s="254"/>
      <c r="DI121" s="254"/>
      <c r="DJ121" s="254"/>
      <c r="DK121" s="254"/>
    </row>
    <row r="122" spans="1:118" x14ac:dyDescent="0.2">
      <c r="A122" s="85"/>
      <c r="C122" s="85" t="s">
        <v>214</v>
      </c>
      <c r="D122" s="98">
        <f>SUMIF('Off-Balance Sheet'!$J$8:$J$174,$C122,'Off-Balance Sheet'!$U$8:$U$174)</f>
        <v>161.63404500000001</v>
      </c>
      <c r="F122" s="254">
        <f ca="1">SUMIF('Off-Balance Sheet'!$J$8:$J$174,$C122,'Off-Balance Sheet'!AI$8:AI$174)</f>
        <v>0</v>
      </c>
      <c r="G122" s="254">
        <f>SUMIF('Off-Balance Sheet'!$J$8:$J$174,$C122,'Off-Balance Sheet'!AJ$8:AJ$174)</f>
        <v>0</v>
      </c>
      <c r="H122" s="254">
        <f>SUMIF('Off-Balance Sheet'!$J$8:$J$174,$C122,'Off-Balance Sheet'!AK$8:AK$174)</f>
        <v>10.115</v>
      </c>
      <c r="I122" s="254">
        <f>SUMIF('Off-Balance Sheet'!$J$8:$J$174,$C122,'Off-Balance Sheet'!AL$8:AL$174)</f>
        <v>0</v>
      </c>
      <c r="J122" s="254">
        <f>SUMIF('Off-Balance Sheet'!$J$8:$J$174,$C122,'Off-Balance Sheet'!AM$8:AM$174)</f>
        <v>0</v>
      </c>
      <c r="K122" s="254">
        <f>SUMIF('Off-Balance Sheet'!$J$8:$J$174,$C122,'Off-Balance Sheet'!AN$8:AN$174)</f>
        <v>0</v>
      </c>
      <c r="L122" s="254">
        <f>SUMIF('Off-Balance Sheet'!$J$8:$J$174,$C122,'Off-Balance Sheet'!AO$8:AO$174)</f>
        <v>10.115</v>
      </c>
      <c r="M122" s="254">
        <f>SUMIF('Off-Balance Sheet'!$J$8:$J$174,$C122,'Off-Balance Sheet'!AP$8:AP$174)</f>
        <v>0</v>
      </c>
      <c r="N122" s="254">
        <f>SUMIF('Off-Balance Sheet'!$J$8:$J$174,$C122,'Off-Balance Sheet'!AQ$8:AQ$174)</f>
        <v>0</v>
      </c>
      <c r="O122" s="254">
        <f>SUMIF('Off-Balance Sheet'!$J$8:$J$174,$C122,'Off-Balance Sheet'!AR$8:AR$174)</f>
        <v>0</v>
      </c>
      <c r="P122" s="254">
        <f>SUMIF('Off-Balance Sheet'!$J$8:$J$174,$C122,'Off-Balance Sheet'!AS$8:AS$174)</f>
        <v>10.115</v>
      </c>
      <c r="Q122" s="254">
        <f>SUMIF('Off-Balance Sheet'!$J$8:$J$174,$C122,'Off-Balance Sheet'!AT$8:AT$174)</f>
        <v>0</v>
      </c>
      <c r="R122" s="254">
        <f>SUMIF('Off-Balance Sheet'!$J$8:$J$174,$C122,'Off-Balance Sheet'!AU$8:AU$174)</f>
        <v>0</v>
      </c>
      <c r="S122" s="254">
        <f>SUMIF('Off-Balance Sheet'!$J$8:$J$174,$C122,'Off-Balance Sheet'!AV$8:AV$174)</f>
        <v>0</v>
      </c>
      <c r="T122" s="254">
        <f>SUMIF('Off-Balance Sheet'!$J$8:$J$174,$C122,'Off-Balance Sheet'!AW$8:AW$174)</f>
        <v>10.115</v>
      </c>
      <c r="U122" s="254">
        <f>SUMIF('Off-Balance Sheet'!$J$8:$J$174,$C122,'Off-Balance Sheet'!AX$8:AX$174)</f>
        <v>0</v>
      </c>
      <c r="V122" s="254">
        <f>SUMIF('Off-Balance Sheet'!$J$8:$J$174,$C122,'Off-Balance Sheet'!AY$8:AY$174)</f>
        <v>0</v>
      </c>
      <c r="W122" s="254">
        <f>SUMIF('Off-Balance Sheet'!$J$8:$J$174,$C122,'Off-Balance Sheet'!AZ$8:AZ$174)</f>
        <v>0</v>
      </c>
      <c r="X122" s="254">
        <f>SUMIF('Off-Balance Sheet'!$J$8:$J$174,$C122,'Off-Balance Sheet'!BA$8:BA$174)</f>
        <v>227.2</v>
      </c>
      <c r="Y122" s="254">
        <f>SUMIF('Off-Balance Sheet'!$J$8:$J$174,$C122,'Off-Balance Sheet'!BB$8:BB$174)</f>
        <v>0</v>
      </c>
      <c r="Z122" s="254">
        <f>SUMIF('Off-Balance Sheet'!$J$8:$J$174,$C122,'Off-Balance Sheet'!BC$8:BC$174)</f>
        <v>0</v>
      </c>
      <c r="AA122" s="254">
        <f>SUMIF('Off-Balance Sheet'!$J$8:$J$174,$C122,'Off-Balance Sheet'!BD$8:BD$174)</f>
        <v>0</v>
      </c>
      <c r="AB122" s="254">
        <f>SUMIF('Off-Balance Sheet'!$J$8:$J$174,$C122,'Off-Balance Sheet'!BE$8:BE$174)</f>
        <v>0</v>
      </c>
      <c r="AC122" s="254">
        <f>SUMIF('Off-Balance Sheet'!$J$8:$J$174,$C122,'Off-Balance Sheet'!BF$8:BF$174)</f>
        <v>0</v>
      </c>
      <c r="AD122" s="254">
        <f>SUMIF('Off-Balance Sheet'!$J$8:$J$174,$C122,'Off-Balance Sheet'!BG$8:BG$174)</f>
        <v>0</v>
      </c>
      <c r="AE122" s="254">
        <f>SUMIF('Off-Balance Sheet'!$J$8:$J$174,$C122,'Off-Balance Sheet'!BH$8:BH$174)</f>
        <v>0</v>
      </c>
      <c r="AF122" s="254">
        <f>SUMIF('Off-Balance Sheet'!$J$8:$J$174,$C122,'Off-Balance Sheet'!BI$8:BI$174)</f>
        <v>0</v>
      </c>
      <c r="AG122" s="254">
        <f>SUMIF('Off-Balance Sheet'!$J$8:$J$174,$C122,'Off-Balance Sheet'!BJ$8:BJ$174)</f>
        <v>0</v>
      </c>
      <c r="AH122" s="254">
        <f>SUMIF('Off-Balance Sheet'!$J$8:$J$174,$C122,'Off-Balance Sheet'!BK$8:BK$174)</f>
        <v>0</v>
      </c>
      <c r="AI122" s="254">
        <f>SUMIF('Off-Balance Sheet'!$J$8:$J$174,$C122,'Off-Balance Sheet'!BL$8:BL$174)</f>
        <v>0</v>
      </c>
      <c r="AJ122" s="254">
        <f>SUMIF('Off-Balance Sheet'!$J$8:$J$174,$C122,'Off-Balance Sheet'!BM$8:BM$174)</f>
        <v>0</v>
      </c>
      <c r="AK122" s="254">
        <f>SUMIF('Off-Balance Sheet'!$J$8:$J$174,$C122,'Off-Balance Sheet'!BN$8:BN$174)</f>
        <v>0</v>
      </c>
      <c r="AL122" s="254">
        <f>SUMIF('Off-Balance Sheet'!$J$8:$J$174,$C122,'Off-Balance Sheet'!BO$8:BO$174)</f>
        <v>0</v>
      </c>
      <c r="AM122" s="254">
        <f>SUMIF('Off-Balance Sheet'!$J$8:$J$174,$C122,'Off-Balance Sheet'!BP$8:BP$174)</f>
        <v>0</v>
      </c>
      <c r="AN122" s="254">
        <f>SUMIF('Off-Balance Sheet'!$J$8:$J$174,$C122,'Off-Balance Sheet'!BQ$8:BQ$174)</f>
        <v>0</v>
      </c>
      <c r="AO122" s="254">
        <f>SUMIF('Off-Balance Sheet'!$J$8:$J$174,$C122,'Off-Balance Sheet'!BR$8:BR$174)</f>
        <v>0</v>
      </c>
      <c r="AP122" s="254">
        <f>SUMIF('Off-Balance Sheet'!$J$8:$J$174,$C122,'Off-Balance Sheet'!BS$8:BS$174)</f>
        <v>0</v>
      </c>
      <c r="AQ122" s="254">
        <f>SUMIF('Off-Balance Sheet'!$J$8:$J$174,$C122,'Off-Balance Sheet'!BT$8:BT$174)</f>
        <v>0</v>
      </c>
      <c r="AR122" s="254">
        <f>SUMIF('Off-Balance Sheet'!$J$8:$J$174,$C122,'Off-Balance Sheet'!BU$8:BU$174)</f>
        <v>0</v>
      </c>
      <c r="AS122" s="254">
        <f>SUMIF('Off-Balance Sheet'!$J$8:$J$174,$C122,'Off-Balance Sheet'!BV$8:BV$174)</f>
        <v>0</v>
      </c>
      <c r="AT122" s="254">
        <f>SUMIF('Off-Balance Sheet'!$J$8:$J$174,$C122,'Off-Balance Sheet'!BW$8:BW$174)</f>
        <v>0</v>
      </c>
      <c r="AU122" s="254"/>
      <c r="AV122" s="254"/>
      <c r="AW122" s="254"/>
      <c r="AX122" s="254"/>
      <c r="AY122" s="254"/>
      <c r="AZ122" s="254"/>
      <c r="BA122" s="254"/>
      <c r="BB122" s="254"/>
      <c r="BC122" s="254"/>
      <c r="BD122" s="254"/>
      <c r="BE122" s="254"/>
      <c r="BF122" s="254"/>
      <c r="BG122" s="254"/>
      <c r="BH122" s="254"/>
      <c r="BI122" s="254"/>
      <c r="BJ122" s="254"/>
      <c r="BK122" s="254"/>
      <c r="BL122" s="254"/>
      <c r="BM122" s="254"/>
      <c r="BN122" s="254"/>
      <c r="BO122" s="254"/>
      <c r="BP122" s="254"/>
      <c r="BQ122" s="254"/>
      <c r="BR122" s="254"/>
      <c r="BS122" s="254"/>
      <c r="BT122" s="254"/>
      <c r="BU122" s="254"/>
      <c r="BV122" s="254"/>
      <c r="BW122" s="254"/>
      <c r="BX122" s="254"/>
      <c r="BY122" s="254"/>
      <c r="BZ122" s="254"/>
      <c r="CA122" s="254"/>
      <c r="CB122" s="254"/>
      <c r="CC122" s="254"/>
      <c r="CD122" s="254"/>
      <c r="CE122" s="254"/>
      <c r="CF122" s="254"/>
      <c r="CG122" s="254"/>
      <c r="CH122" s="254"/>
      <c r="CI122" s="254"/>
      <c r="CJ122" s="254"/>
      <c r="CK122" s="254"/>
      <c r="CL122" s="254"/>
      <c r="CM122" s="254"/>
      <c r="CN122" s="254"/>
      <c r="CO122" s="254"/>
      <c r="CP122" s="254"/>
      <c r="CQ122" s="254"/>
      <c r="CR122" s="254"/>
      <c r="CS122" s="254"/>
      <c r="CT122" s="254"/>
      <c r="CU122" s="254"/>
      <c r="CV122" s="254"/>
      <c r="CW122" s="254"/>
      <c r="CX122" s="254"/>
      <c r="CY122" s="254"/>
      <c r="CZ122" s="254"/>
      <c r="DA122" s="254"/>
      <c r="DB122" s="254"/>
      <c r="DC122" s="254"/>
      <c r="DD122" s="254"/>
      <c r="DE122" s="254"/>
      <c r="DF122" s="254"/>
      <c r="DG122" s="254"/>
      <c r="DH122" s="254"/>
      <c r="DI122" s="254"/>
      <c r="DJ122" s="254"/>
      <c r="DK122" s="254"/>
    </row>
    <row r="123" spans="1:118" x14ac:dyDescent="0.2">
      <c r="A123" s="85"/>
      <c r="C123" s="85" t="s">
        <v>215</v>
      </c>
      <c r="D123" s="98">
        <f>SUMIF('Off-Balance Sheet'!$J$8:$J$174,$C123,'Off-Balance Sheet'!$U$8:$U$174)</f>
        <v>475</v>
      </c>
      <c r="F123" s="254">
        <f ca="1">SUMIF('Off-Balance Sheet'!$J$8:$J$174,$C123,'Off-Balance Sheet'!AI$8:AI$174)</f>
        <v>0</v>
      </c>
      <c r="G123" s="254">
        <f>SUMIF('Off-Balance Sheet'!$J$8:$J$174,$C123,'Off-Balance Sheet'!AJ$8:AJ$174)</f>
        <v>0</v>
      </c>
      <c r="H123" s="254">
        <f>SUMIF('Off-Balance Sheet'!$J$8:$J$174,$C123,'Off-Balance Sheet'!AK$8:AK$174)</f>
        <v>14.725</v>
      </c>
      <c r="I123" s="254">
        <f>SUMIF('Off-Balance Sheet'!$J$8:$J$174,$C123,'Off-Balance Sheet'!AL$8:AL$174)</f>
        <v>0</v>
      </c>
      <c r="J123" s="254">
        <f>SUMIF('Off-Balance Sheet'!$J$8:$J$174,$C123,'Off-Balance Sheet'!AM$8:AM$174)</f>
        <v>14.725</v>
      </c>
      <c r="K123" s="254">
        <f>SUMIF('Off-Balance Sheet'!$J$8:$J$174,$C123,'Off-Balance Sheet'!AN$8:AN$174)</f>
        <v>0</v>
      </c>
      <c r="L123" s="254">
        <f>SUMIF('Off-Balance Sheet'!$J$8:$J$174,$C123,'Off-Balance Sheet'!AO$8:AO$174)</f>
        <v>14.725</v>
      </c>
      <c r="M123" s="254">
        <f>SUMIF('Off-Balance Sheet'!$J$8:$J$174,$C123,'Off-Balance Sheet'!AP$8:AP$174)</f>
        <v>0</v>
      </c>
      <c r="N123" s="254">
        <f>SUMIF('Off-Balance Sheet'!$J$8:$J$174,$C123,'Off-Balance Sheet'!AQ$8:AQ$174)</f>
        <v>14.725</v>
      </c>
      <c r="O123" s="254">
        <f>SUMIF('Off-Balance Sheet'!$J$8:$J$174,$C123,'Off-Balance Sheet'!AR$8:AR$174)</f>
        <v>0</v>
      </c>
      <c r="P123" s="254">
        <f>SUMIF('Off-Balance Sheet'!$J$8:$J$174,$C123,'Off-Balance Sheet'!AS$8:AS$174)</f>
        <v>14.725</v>
      </c>
      <c r="Q123" s="254">
        <f>SUMIF('Off-Balance Sheet'!$J$8:$J$174,$C123,'Off-Balance Sheet'!AT$8:AT$174)</f>
        <v>0</v>
      </c>
      <c r="R123" s="254">
        <f>SUMIF('Off-Balance Sheet'!$J$8:$J$174,$C123,'Off-Balance Sheet'!AU$8:AU$174)</f>
        <v>14.725</v>
      </c>
      <c r="S123" s="254">
        <f>SUMIF('Off-Balance Sheet'!$J$8:$J$174,$C123,'Off-Balance Sheet'!AV$8:AV$174)</f>
        <v>0</v>
      </c>
      <c r="T123" s="254">
        <f>SUMIF('Off-Balance Sheet'!$J$8:$J$174,$C123,'Off-Balance Sheet'!AW$8:AW$174)</f>
        <v>14.725</v>
      </c>
      <c r="U123" s="254">
        <f>SUMIF('Off-Balance Sheet'!$J$8:$J$174,$C123,'Off-Balance Sheet'!AX$8:AX$174)</f>
        <v>0</v>
      </c>
      <c r="V123" s="254">
        <f>SUMIF('Off-Balance Sheet'!$J$8:$J$174,$C123,'Off-Balance Sheet'!AY$8:AY$174)</f>
        <v>14.725</v>
      </c>
      <c r="W123" s="254">
        <f>SUMIF('Off-Balance Sheet'!$J$8:$J$174,$C123,'Off-Balance Sheet'!AZ$8:AZ$174)</f>
        <v>0</v>
      </c>
      <c r="X123" s="254">
        <f>SUMIF('Off-Balance Sheet'!$J$8:$J$174,$C123,'Off-Balance Sheet'!BA$8:BA$174)</f>
        <v>640.6</v>
      </c>
      <c r="Y123" s="254">
        <f>SUMIF('Off-Balance Sheet'!$J$8:$J$174,$C123,'Off-Balance Sheet'!BB$8:BB$174)</f>
        <v>0</v>
      </c>
      <c r="Z123" s="254">
        <f>SUMIF('Off-Balance Sheet'!$J$8:$J$174,$C123,'Off-Balance Sheet'!BC$8:BC$174)</f>
        <v>0</v>
      </c>
      <c r="AA123" s="254">
        <f>SUMIF('Off-Balance Sheet'!$J$8:$J$174,$C123,'Off-Balance Sheet'!BD$8:BD$174)</f>
        <v>0</v>
      </c>
      <c r="AB123" s="254">
        <f>SUMIF('Off-Balance Sheet'!$J$8:$J$174,$C123,'Off-Balance Sheet'!BE$8:BE$174)</f>
        <v>0</v>
      </c>
      <c r="AC123" s="254">
        <f>SUMIF('Off-Balance Sheet'!$J$8:$J$174,$C123,'Off-Balance Sheet'!BF$8:BF$174)</f>
        <v>0</v>
      </c>
      <c r="AD123" s="254">
        <f>SUMIF('Off-Balance Sheet'!$J$8:$J$174,$C123,'Off-Balance Sheet'!BG$8:BG$174)</f>
        <v>0</v>
      </c>
      <c r="AE123" s="254">
        <f>SUMIF('Off-Balance Sheet'!$J$8:$J$174,$C123,'Off-Balance Sheet'!BH$8:BH$174)</f>
        <v>0</v>
      </c>
      <c r="AF123" s="254">
        <f>SUMIF('Off-Balance Sheet'!$J$8:$J$174,$C123,'Off-Balance Sheet'!BI$8:BI$174)</f>
        <v>0</v>
      </c>
      <c r="AG123" s="254">
        <f>SUMIF('Off-Balance Sheet'!$J$8:$J$174,$C123,'Off-Balance Sheet'!BJ$8:BJ$174)</f>
        <v>0</v>
      </c>
      <c r="AH123" s="254">
        <f>SUMIF('Off-Balance Sheet'!$J$8:$J$174,$C123,'Off-Balance Sheet'!BK$8:BK$174)</f>
        <v>0</v>
      </c>
      <c r="AI123" s="254">
        <f>SUMIF('Off-Balance Sheet'!$J$8:$J$174,$C123,'Off-Balance Sheet'!BL$8:BL$174)</f>
        <v>0</v>
      </c>
      <c r="AJ123" s="254">
        <f>SUMIF('Off-Balance Sheet'!$J$8:$J$174,$C123,'Off-Balance Sheet'!BM$8:BM$174)</f>
        <v>0</v>
      </c>
      <c r="AK123" s="254">
        <f>SUMIF('Off-Balance Sheet'!$J$8:$J$174,$C123,'Off-Balance Sheet'!BN$8:BN$174)</f>
        <v>0</v>
      </c>
      <c r="AL123" s="254">
        <f>SUMIF('Off-Balance Sheet'!$J$8:$J$174,$C123,'Off-Balance Sheet'!BO$8:BO$174)</f>
        <v>0</v>
      </c>
      <c r="AM123" s="254">
        <f>SUMIF('Off-Balance Sheet'!$J$8:$J$174,$C123,'Off-Balance Sheet'!BP$8:BP$174)</f>
        <v>0</v>
      </c>
      <c r="AN123" s="254">
        <f>SUMIF('Off-Balance Sheet'!$J$8:$J$174,$C123,'Off-Balance Sheet'!BQ$8:BQ$174)</f>
        <v>0</v>
      </c>
      <c r="AO123" s="254">
        <f>SUMIF('Off-Balance Sheet'!$J$8:$J$174,$C123,'Off-Balance Sheet'!BR$8:BR$174)</f>
        <v>0</v>
      </c>
      <c r="AP123" s="254">
        <f>SUMIF('Off-Balance Sheet'!$J$8:$J$174,$C123,'Off-Balance Sheet'!BS$8:BS$174)</f>
        <v>0</v>
      </c>
      <c r="AQ123" s="254">
        <f>SUMIF('Off-Balance Sheet'!$J$8:$J$174,$C123,'Off-Balance Sheet'!BT$8:BT$174)</f>
        <v>0</v>
      </c>
      <c r="AR123" s="254">
        <f>SUMIF('Off-Balance Sheet'!$J$8:$J$174,$C123,'Off-Balance Sheet'!BU$8:BU$174)</f>
        <v>0</v>
      </c>
      <c r="AS123" s="254">
        <f>SUMIF('Off-Balance Sheet'!$J$8:$J$174,$C123,'Off-Balance Sheet'!BV$8:BV$174)</f>
        <v>0</v>
      </c>
      <c r="AT123" s="254">
        <f>SUMIF('Off-Balance Sheet'!$J$8:$J$174,$C123,'Off-Balance Sheet'!BW$8:BW$174)</f>
        <v>0</v>
      </c>
      <c r="AU123" s="254"/>
      <c r="AV123" s="254"/>
      <c r="AW123" s="254"/>
      <c r="AX123" s="254"/>
      <c r="AY123" s="254"/>
      <c r="AZ123" s="254"/>
      <c r="BA123" s="254"/>
      <c r="BB123" s="254"/>
      <c r="BC123" s="254"/>
      <c r="BD123" s="254"/>
      <c r="BE123" s="254"/>
      <c r="BF123" s="254"/>
      <c r="BG123" s="254"/>
      <c r="BH123" s="254"/>
      <c r="BI123" s="254"/>
      <c r="BJ123" s="254"/>
      <c r="BK123" s="254"/>
      <c r="BL123" s="254"/>
      <c r="BM123" s="254"/>
      <c r="BN123" s="254"/>
      <c r="BO123" s="254"/>
      <c r="BP123" s="254"/>
      <c r="BQ123" s="254"/>
      <c r="BR123" s="254"/>
      <c r="BS123" s="254"/>
      <c r="BT123" s="254"/>
      <c r="BU123" s="254"/>
      <c r="BV123" s="254"/>
      <c r="BW123" s="254"/>
      <c r="BX123" s="254"/>
      <c r="BY123" s="254"/>
      <c r="BZ123" s="254"/>
      <c r="CA123" s="254"/>
      <c r="CB123" s="254"/>
      <c r="CC123" s="254"/>
      <c r="CD123" s="254"/>
      <c r="CE123" s="254"/>
      <c r="CF123" s="254"/>
      <c r="CG123" s="254"/>
      <c r="CH123" s="254"/>
      <c r="CI123" s="254"/>
      <c r="CJ123" s="254"/>
      <c r="CK123" s="254"/>
      <c r="CL123" s="254"/>
      <c r="CM123" s="254"/>
      <c r="CN123" s="254"/>
      <c r="CO123" s="254"/>
      <c r="CP123" s="254"/>
      <c r="CQ123" s="254"/>
      <c r="CR123" s="254"/>
      <c r="CS123" s="254"/>
      <c r="CT123" s="254"/>
      <c r="CU123" s="254"/>
      <c r="CV123" s="254"/>
      <c r="CW123" s="254"/>
      <c r="CX123" s="254"/>
      <c r="CY123" s="254"/>
      <c r="CZ123" s="254"/>
      <c r="DA123" s="254"/>
      <c r="DB123" s="254"/>
      <c r="DC123" s="254"/>
      <c r="DD123" s="254"/>
      <c r="DE123" s="254"/>
      <c r="DF123" s="254"/>
      <c r="DG123" s="254"/>
      <c r="DH123" s="254"/>
      <c r="DI123" s="254"/>
      <c r="DJ123" s="254"/>
      <c r="DK123" s="254"/>
    </row>
    <row r="124" spans="1:118" x14ac:dyDescent="0.2">
      <c r="A124" s="85"/>
      <c r="C124" s="85" t="s">
        <v>216</v>
      </c>
      <c r="D124" s="98">
        <f>SUMIF('Off-Balance Sheet'!$J$8:$J$174,$C124,'Off-Balance Sheet'!$U$8:$U$174)</f>
        <v>800</v>
      </c>
      <c r="F124" s="254">
        <f ca="1">SUMIF('Off-Balance Sheet'!$J$8:$J$174,$C124,'Off-Balance Sheet'!AI$8:AI$174)</f>
        <v>0</v>
      </c>
      <c r="G124" s="254">
        <f>SUMIF('Off-Balance Sheet'!$J$8:$J$174,$C124,'Off-Balance Sheet'!AJ$8:AJ$174)</f>
        <v>0</v>
      </c>
      <c r="H124" s="254">
        <f>SUMIF('Off-Balance Sheet'!$J$8:$J$174,$C124,'Off-Balance Sheet'!AK$8:AK$174)</f>
        <v>29</v>
      </c>
      <c r="I124" s="254">
        <f>SUMIF('Off-Balance Sheet'!$J$8:$J$174,$C124,'Off-Balance Sheet'!AL$8:AL$174)</f>
        <v>0</v>
      </c>
      <c r="J124" s="254">
        <f>SUMIF('Off-Balance Sheet'!$J$8:$J$174,$C124,'Off-Balance Sheet'!AM$8:AM$174)</f>
        <v>29</v>
      </c>
      <c r="K124" s="254">
        <f>SUMIF('Off-Balance Sheet'!$J$8:$J$174,$C124,'Off-Balance Sheet'!AN$8:AN$174)</f>
        <v>0</v>
      </c>
      <c r="L124" s="254">
        <f>SUMIF('Off-Balance Sheet'!$J$8:$J$174,$C124,'Off-Balance Sheet'!AO$8:AO$174)</f>
        <v>29</v>
      </c>
      <c r="M124" s="254">
        <f>SUMIF('Off-Balance Sheet'!$J$8:$J$174,$C124,'Off-Balance Sheet'!AP$8:AP$174)</f>
        <v>0</v>
      </c>
      <c r="N124" s="254">
        <f>SUMIF('Off-Balance Sheet'!$J$8:$J$174,$C124,'Off-Balance Sheet'!AQ$8:AQ$174)</f>
        <v>29</v>
      </c>
      <c r="O124" s="254">
        <f>SUMIF('Off-Balance Sheet'!$J$8:$J$174,$C124,'Off-Balance Sheet'!AR$8:AR$174)</f>
        <v>0</v>
      </c>
      <c r="P124" s="254">
        <f>SUMIF('Off-Balance Sheet'!$J$8:$J$174,$C124,'Off-Balance Sheet'!AS$8:AS$174)</f>
        <v>29</v>
      </c>
      <c r="Q124" s="254">
        <f>SUMIF('Off-Balance Sheet'!$J$8:$J$174,$C124,'Off-Balance Sheet'!AT$8:AT$174)</f>
        <v>0</v>
      </c>
      <c r="R124" s="254">
        <f>SUMIF('Off-Balance Sheet'!$J$8:$J$174,$C124,'Off-Balance Sheet'!AU$8:AU$174)</f>
        <v>829</v>
      </c>
      <c r="S124" s="254">
        <f>SUMIF('Off-Balance Sheet'!$J$8:$J$174,$C124,'Off-Balance Sheet'!AV$8:AV$174)</f>
        <v>0</v>
      </c>
      <c r="T124" s="254">
        <f>SUMIF('Off-Balance Sheet'!$J$8:$J$174,$C124,'Off-Balance Sheet'!AW$8:AW$174)</f>
        <v>0</v>
      </c>
      <c r="U124" s="254">
        <f>SUMIF('Off-Balance Sheet'!$J$8:$J$174,$C124,'Off-Balance Sheet'!AX$8:AX$174)</f>
        <v>0</v>
      </c>
      <c r="V124" s="254">
        <f>SUMIF('Off-Balance Sheet'!$J$8:$J$174,$C124,'Off-Balance Sheet'!AY$8:AY$174)</f>
        <v>0</v>
      </c>
      <c r="W124" s="254">
        <f>SUMIF('Off-Balance Sheet'!$J$8:$J$174,$C124,'Off-Balance Sheet'!AZ$8:AZ$174)</f>
        <v>0</v>
      </c>
      <c r="X124" s="254">
        <f>SUMIF('Off-Balance Sheet'!$J$8:$J$174,$C124,'Off-Balance Sheet'!BA$8:BA$174)</f>
        <v>0</v>
      </c>
      <c r="Y124" s="254">
        <f>SUMIF('Off-Balance Sheet'!$J$8:$J$174,$C124,'Off-Balance Sheet'!BB$8:BB$174)</f>
        <v>0</v>
      </c>
      <c r="Z124" s="254">
        <f>SUMIF('Off-Balance Sheet'!$J$8:$J$174,$C124,'Off-Balance Sheet'!BC$8:BC$174)</f>
        <v>0</v>
      </c>
      <c r="AA124" s="254">
        <f>SUMIF('Off-Balance Sheet'!$J$8:$J$174,$C124,'Off-Balance Sheet'!BD$8:BD$174)</f>
        <v>0</v>
      </c>
      <c r="AB124" s="254">
        <f>SUMIF('Off-Balance Sheet'!$J$8:$J$174,$C124,'Off-Balance Sheet'!BE$8:BE$174)</f>
        <v>0</v>
      </c>
      <c r="AC124" s="254">
        <f>SUMIF('Off-Balance Sheet'!$J$8:$J$174,$C124,'Off-Balance Sheet'!BF$8:BF$174)</f>
        <v>0</v>
      </c>
      <c r="AD124" s="254">
        <f>SUMIF('Off-Balance Sheet'!$J$8:$J$174,$C124,'Off-Balance Sheet'!BG$8:BG$174)</f>
        <v>0</v>
      </c>
      <c r="AE124" s="254">
        <f>SUMIF('Off-Balance Sheet'!$J$8:$J$174,$C124,'Off-Balance Sheet'!BH$8:BH$174)</f>
        <v>0</v>
      </c>
      <c r="AF124" s="254">
        <f>SUMIF('Off-Balance Sheet'!$J$8:$J$174,$C124,'Off-Balance Sheet'!BI$8:BI$174)</f>
        <v>0</v>
      </c>
      <c r="AG124" s="254">
        <f>SUMIF('Off-Balance Sheet'!$J$8:$J$174,$C124,'Off-Balance Sheet'!BJ$8:BJ$174)</f>
        <v>0</v>
      </c>
      <c r="AH124" s="254">
        <f>SUMIF('Off-Balance Sheet'!$J$8:$J$174,$C124,'Off-Balance Sheet'!BK$8:BK$174)</f>
        <v>0</v>
      </c>
      <c r="AI124" s="254">
        <f>SUMIF('Off-Balance Sheet'!$J$8:$J$174,$C124,'Off-Balance Sheet'!BL$8:BL$174)</f>
        <v>0</v>
      </c>
      <c r="AJ124" s="254">
        <f>SUMIF('Off-Balance Sheet'!$J$8:$J$174,$C124,'Off-Balance Sheet'!BM$8:BM$174)</f>
        <v>0</v>
      </c>
      <c r="AK124" s="254">
        <f>SUMIF('Off-Balance Sheet'!$J$8:$J$174,$C124,'Off-Balance Sheet'!BN$8:BN$174)</f>
        <v>0</v>
      </c>
      <c r="AL124" s="254">
        <f>SUMIF('Off-Balance Sheet'!$J$8:$J$174,$C124,'Off-Balance Sheet'!BO$8:BO$174)</f>
        <v>0</v>
      </c>
      <c r="AM124" s="254">
        <f>SUMIF('Off-Balance Sheet'!$J$8:$J$174,$C124,'Off-Balance Sheet'!BP$8:BP$174)</f>
        <v>0</v>
      </c>
      <c r="AN124" s="254">
        <f>SUMIF('Off-Balance Sheet'!$J$8:$J$174,$C124,'Off-Balance Sheet'!BQ$8:BQ$174)</f>
        <v>0</v>
      </c>
      <c r="AO124" s="254">
        <f>SUMIF('Off-Balance Sheet'!$J$8:$J$174,$C124,'Off-Balance Sheet'!BR$8:BR$174)</f>
        <v>0</v>
      </c>
      <c r="AP124" s="254">
        <f>SUMIF('Off-Balance Sheet'!$J$8:$J$174,$C124,'Off-Balance Sheet'!BS$8:BS$174)</f>
        <v>0</v>
      </c>
      <c r="AQ124" s="254">
        <f>SUMIF('Off-Balance Sheet'!$J$8:$J$174,$C124,'Off-Balance Sheet'!BT$8:BT$174)</f>
        <v>0</v>
      </c>
      <c r="AR124" s="254">
        <f>SUMIF('Off-Balance Sheet'!$J$8:$J$174,$C124,'Off-Balance Sheet'!BU$8:BU$174)</f>
        <v>0</v>
      </c>
      <c r="AS124" s="254">
        <f>SUMIF('Off-Balance Sheet'!$J$8:$J$174,$C124,'Off-Balance Sheet'!BV$8:BV$174)</f>
        <v>0</v>
      </c>
      <c r="AT124" s="254">
        <f>SUMIF('Off-Balance Sheet'!$J$8:$J$174,$C124,'Off-Balance Sheet'!BW$8:BW$174)</f>
        <v>0</v>
      </c>
      <c r="AU124" s="254"/>
      <c r="AV124" s="254"/>
      <c r="AW124" s="254"/>
      <c r="AX124" s="254"/>
      <c r="AY124" s="254"/>
      <c r="AZ124" s="254"/>
      <c r="BA124" s="254"/>
      <c r="BB124" s="254"/>
      <c r="BC124" s="254"/>
      <c r="BD124" s="254"/>
      <c r="BE124" s="254"/>
      <c r="BF124" s="254"/>
      <c r="BG124" s="254"/>
      <c r="BH124" s="254"/>
      <c r="BI124" s="254"/>
      <c r="BJ124" s="254"/>
      <c r="BK124" s="254"/>
      <c r="BL124" s="254"/>
      <c r="BM124" s="254"/>
      <c r="BN124" s="254"/>
      <c r="BO124" s="254"/>
      <c r="BP124" s="254"/>
      <c r="BQ124" s="254"/>
      <c r="BR124" s="254"/>
      <c r="BS124" s="254"/>
      <c r="BT124" s="254"/>
      <c r="BU124" s="254"/>
      <c r="BV124" s="254"/>
      <c r="BW124" s="254"/>
      <c r="BX124" s="254"/>
      <c r="BY124" s="254"/>
      <c r="BZ124" s="254"/>
      <c r="CA124" s="254"/>
      <c r="CB124" s="254"/>
      <c r="CC124" s="254"/>
      <c r="CD124" s="254"/>
      <c r="CE124" s="254"/>
      <c r="CF124" s="254"/>
      <c r="CG124" s="254"/>
      <c r="CH124" s="254"/>
      <c r="CI124" s="254"/>
      <c r="CJ124" s="254"/>
      <c r="CK124" s="254"/>
      <c r="CL124" s="254"/>
      <c r="CM124" s="254"/>
      <c r="CN124" s="254"/>
      <c r="CO124" s="254"/>
      <c r="CP124" s="254"/>
      <c r="CQ124" s="254"/>
      <c r="CR124" s="254"/>
      <c r="CS124" s="254"/>
      <c r="CT124" s="254"/>
      <c r="CU124" s="254"/>
      <c r="CV124" s="254"/>
      <c r="CW124" s="254"/>
      <c r="CX124" s="254"/>
      <c r="CY124" s="254"/>
      <c r="CZ124" s="254"/>
      <c r="DA124" s="254"/>
      <c r="DB124" s="254"/>
      <c r="DC124" s="254"/>
      <c r="DD124" s="254"/>
      <c r="DE124" s="254"/>
      <c r="DF124" s="254"/>
      <c r="DG124" s="254"/>
      <c r="DH124" s="254"/>
      <c r="DI124" s="254"/>
      <c r="DJ124" s="254"/>
      <c r="DK124" s="254"/>
    </row>
    <row r="125" spans="1:118" x14ac:dyDescent="0.2">
      <c r="A125" s="85"/>
      <c r="C125" s="85" t="s">
        <v>218</v>
      </c>
      <c r="D125" s="98">
        <f>SUMIF('Off-Balance Sheet'!$J$8:$J$174,$C125,'Off-Balance Sheet'!$U$8:$U$174)</f>
        <v>305.1857425</v>
      </c>
      <c r="F125" s="254">
        <f ca="1">SUMIF('Off-Balance Sheet'!$J$8:$J$174,$C125,'Off-Balance Sheet'!AI$8:AI$174)</f>
        <v>0</v>
      </c>
      <c r="G125" s="254">
        <f>SUMIF('Off-Balance Sheet'!$J$8:$J$174,$C125,'Off-Balance Sheet'!AJ$8:AJ$174)</f>
        <v>22.582999999999998</v>
      </c>
      <c r="H125" s="254">
        <f>SUMIF('Off-Balance Sheet'!$J$8:$J$174,$C125,'Off-Balance Sheet'!AK$8:AK$174)</f>
        <v>0</v>
      </c>
      <c r="I125" s="254">
        <f>SUMIF('Off-Balance Sheet'!$J$8:$J$174,$C125,'Off-Balance Sheet'!AL$8:AL$174)</f>
        <v>0</v>
      </c>
      <c r="J125" s="254">
        <f>SUMIF('Off-Balance Sheet'!$J$8:$J$174,$C125,'Off-Balance Sheet'!AM$8:AM$174)</f>
        <v>0</v>
      </c>
      <c r="K125" s="254">
        <f>SUMIF('Off-Balance Sheet'!$J$8:$J$174,$C125,'Off-Balance Sheet'!AN$8:AN$174)</f>
        <v>22.582999999999998</v>
      </c>
      <c r="L125" s="254">
        <f>SUMIF('Off-Balance Sheet'!$J$8:$J$174,$C125,'Off-Balance Sheet'!AO$8:AO$174)</f>
        <v>0</v>
      </c>
      <c r="M125" s="254">
        <f>SUMIF('Off-Balance Sheet'!$J$8:$J$174,$C125,'Off-Balance Sheet'!AP$8:AP$174)</f>
        <v>0</v>
      </c>
      <c r="N125" s="254">
        <f>SUMIF('Off-Balance Sheet'!$J$8:$J$174,$C125,'Off-Balance Sheet'!AQ$8:AQ$174)</f>
        <v>0</v>
      </c>
      <c r="O125" s="254">
        <f>SUMIF('Off-Balance Sheet'!$J$8:$J$174,$C125,'Off-Balance Sheet'!AR$8:AR$174)</f>
        <v>22.582999999999998</v>
      </c>
      <c r="P125" s="254">
        <f>SUMIF('Off-Balance Sheet'!$J$8:$J$174,$C125,'Off-Balance Sheet'!AS$8:AS$174)</f>
        <v>0</v>
      </c>
      <c r="Q125" s="254">
        <f>SUMIF('Off-Balance Sheet'!$J$8:$J$174,$C125,'Off-Balance Sheet'!AT$8:AT$174)</f>
        <v>0</v>
      </c>
      <c r="R125" s="254">
        <f>SUMIF('Off-Balance Sheet'!$J$8:$J$174,$C125,'Off-Balance Sheet'!AU$8:AU$174)</f>
        <v>0</v>
      </c>
      <c r="S125" s="254">
        <f>SUMIF('Off-Balance Sheet'!$J$8:$J$174,$C125,'Off-Balance Sheet'!AV$8:AV$174)</f>
        <v>22.582999999999998</v>
      </c>
      <c r="T125" s="254">
        <f>SUMIF('Off-Balance Sheet'!$J$8:$J$174,$C125,'Off-Balance Sheet'!AW$8:AW$174)</f>
        <v>0</v>
      </c>
      <c r="U125" s="254">
        <f>SUMIF('Off-Balance Sheet'!$J$8:$J$174,$C125,'Off-Balance Sheet'!AX$8:AX$174)</f>
        <v>0</v>
      </c>
      <c r="V125" s="254">
        <f>SUMIF('Off-Balance Sheet'!$J$8:$J$174,$C125,'Off-Balance Sheet'!AY$8:AY$174)</f>
        <v>0</v>
      </c>
      <c r="W125" s="254">
        <f>SUMIF('Off-Balance Sheet'!$J$8:$J$174,$C125,'Off-Balance Sheet'!AZ$8:AZ$174)</f>
        <v>0</v>
      </c>
      <c r="X125" s="254">
        <f>SUMIF('Off-Balance Sheet'!$J$8:$J$174,$C125,'Off-Balance Sheet'!BA$8:BA$174)</f>
        <v>0</v>
      </c>
      <c r="Y125" s="254">
        <f>SUMIF('Off-Balance Sheet'!$J$8:$J$174,$C125,'Off-Balance Sheet'!BB$8:BB$174)</f>
        <v>0</v>
      </c>
      <c r="Z125" s="254">
        <f>SUMIF('Off-Balance Sheet'!$J$8:$J$174,$C125,'Off-Balance Sheet'!BC$8:BC$174)</f>
        <v>0</v>
      </c>
      <c r="AA125" s="254">
        <f>SUMIF('Off-Balance Sheet'!$J$8:$J$174,$C125,'Off-Balance Sheet'!BD$8:BD$174)</f>
        <v>0</v>
      </c>
      <c r="AB125" s="254">
        <f>SUMIF('Off-Balance Sheet'!$J$8:$J$174,$C125,'Off-Balance Sheet'!BE$8:BE$174)</f>
        <v>0</v>
      </c>
      <c r="AC125" s="254">
        <f>SUMIF('Off-Balance Sheet'!$J$8:$J$174,$C125,'Off-Balance Sheet'!BF$8:BF$174)</f>
        <v>0</v>
      </c>
      <c r="AD125" s="254">
        <f>SUMIF('Off-Balance Sheet'!$J$8:$J$174,$C125,'Off-Balance Sheet'!BG$8:BG$174)</f>
        <v>0</v>
      </c>
      <c r="AE125" s="254">
        <f>SUMIF('Off-Balance Sheet'!$J$8:$J$174,$C125,'Off-Balance Sheet'!BH$8:BH$174)</f>
        <v>482.5</v>
      </c>
      <c r="AF125" s="254">
        <f>SUMIF('Off-Balance Sheet'!$J$8:$J$174,$C125,'Off-Balance Sheet'!BI$8:BI$174)</f>
        <v>0</v>
      </c>
      <c r="AG125" s="254">
        <f>SUMIF('Off-Balance Sheet'!$J$8:$J$174,$C125,'Off-Balance Sheet'!BJ$8:BJ$174)</f>
        <v>0</v>
      </c>
      <c r="AH125" s="254">
        <f>SUMIF('Off-Balance Sheet'!$J$8:$J$174,$C125,'Off-Balance Sheet'!BK$8:BK$174)</f>
        <v>0</v>
      </c>
      <c r="AI125" s="254">
        <f>SUMIF('Off-Balance Sheet'!$J$8:$J$174,$C125,'Off-Balance Sheet'!BL$8:BL$174)</f>
        <v>0</v>
      </c>
      <c r="AJ125" s="254">
        <f>SUMIF('Off-Balance Sheet'!$J$8:$J$174,$C125,'Off-Balance Sheet'!BM$8:BM$174)</f>
        <v>0</v>
      </c>
      <c r="AK125" s="254">
        <f>SUMIF('Off-Balance Sheet'!$J$8:$J$174,$C125,'Off-Balance Sheet'!BN$8:BN$174)</f>
        <v>0</v>
      </c>
      <c r="AL125" s="254">
        <f>SUMIF('Off-Balance Sheet'!$J$8:$J$174,$C125,'Off-Balance Sheet'!BO$8:BO$174)</f>
        <v>0</v>
      </c>
      <c r="AM125" s="254">
        <f>SUMIF('Off-Balance Sheet'!$J$8:$J$174,$C125,'Off-Balance Sheet'!BP$8:BP$174)</f>
        <v>0</v>
      </c>
      <c r="AN125" s="254">
        <f>SUMIF('Off-Balance Sheet'!$J$8:$J$174,$C125,'Off-Balance Sheet'!BQ$8:BQ$174)</f>
        <v>0</v>
      </c>
      <c r="AO125" s="254">
        <f>SUMIF('Off-Balance Sheet'!$J$8:$J$174,$C125,'Off-Balance Sheet'!BR$8:BR$174)</f>
        <v>0</v>
      </c>
      <c r="AP125" s="254">
        <f>SUMIF('Off-Balance Sheet'!$J$8:$J$174,$C125,'Off-Balance Sheet'!BS$8:BS$174)</f>
        <v>0</v>
      </c>
      <c r="AQ125" s="254">
        <f>SUMIF('Off-Balance Sheet'!$J$8:$J$174,$C125,'Off-Balance Sheet'!BT$8:BT$174)</f>
        <v>0</v>
      </c>
      <c r="AR125" s="254">
        <f>SUMIF('Off-Balance Sheet'!$J$8:$J$174,$C125,'Off-Balance Sheet'!BU$8:BU$174)</f>
        <v>0</v>
      </c>
      <c r="AS125" s="254">
        <f>SUMIF('Off-Balance Sheet'!$J$8:$J$174,$C125,'Off-Balance Sheet'!BV$8:BV$174)</f>
        <v>0</v>
      </c>
      <c r="AT125" s="254">
        <f>SUMIF('Off-Balance Sheet'!$J$8:$J$174,$C125,'Off-Balance Sheet'!BW$8:BW$174)</f>
        <v>0</v>
      </c>
      <c r="AU125" s="254"/>
      <c r="AV125" s="254"/>
      <c r="AW125" s="254"/>
      <c r="AX125" s="254"/>
      <c r="AY125" s="254"/>
      <c r="AZ125" s="254"/>
      <c r="BA125" s="254"/>
      <c r="BB125" s="254"/>
      <c r="BC125" s="254"/>
      <c r="BD125" s="254"/>
      <c r="BE125" s="254"/>
      <c r="BF125" s="254"/>
      <c r="BG125" s="254"/>
      <c r="BH125" s="254"/>
      <c r="BI125" s="254"/>
      <c r="BJ125" s="254"/>
      <c r="BK125" s="254"/>
      <c r="BL125" s="254"/>
      <c r="BM125" s="254"/>
      <c r="BN125" s="254"/>
      <c r="BO125" s="254"/>
      <c r="BP125" s="254"/>
      <c r="BQ125" s="254"/>
      <c r="BR125" s="254"/>
      <c r="BS125" s="254"/>
      <c r="BT125" s="254"/>
      <c r="BU125" s="254"/>
      <c r="BV125" s="254"/>
      <c r="BW125" s="254"/>
      <c r="BX125" s="254"/>
      <c r="BY125" s="254"/>
      <c r="BZ125" s="254"/>
      <c r="CA125" s="254"/>
      <c r="CB125" s="254"/>
      <c r="CC125" s="254"/>
      <c r="CD125" s="254"/>
      <c r="CE125" s="254"/>
      <c r="CF125" s="254"/>
      <c r="CG125" s="254"/>
      <c r="CH125" s="254"/>
      <c r="CI125" s="254"/>
      <c r="CJ125" s="254"/>
      <c r="CK125" s="254"/>
      <c r="CL125" s="254"/>
      <c r="CM125" s="254"/>
      <c r="CN125" s="254"/>
      <c r="CO125" s="254"/>
      <c r="CP125" s="254"/>
      <c r="CQ125" s="254"/>
      <c r="CR125" s="254"/>
      <c r="CS125" s="254"/>
      <c r="CT125" s="254"/>
      <c r="CU125" s="254"/>
      <c r="CV125" s="254"/>
      <c r="CW125" s="254"/>
      <c r="CX125" s="254"/>
      <c r="CY125" s="254"/>
      <c r="CZ125" s="254"/>
      <c r="DA125" s="254"/>
      <c r="DB125" s="254"/>
      <c r="DC125" s="254"/>
      <c r="DD125" s="254"/>
      <c r="DE125" s="254"/>
      <c r="DF125" s="254"/>
      <c r="DG125" s="254"/>
      <c r="DH125" s="254"/>
      <c r="DI125" s="254"/>
      <c r="DJ125" s="254"/>
      <c r="DK125" s="254"/>
    </row>
    <row r="126" spans="1:118" x14ac:dyDescent="0.2">
      <c r="A126" s="85"/>
      <c r="C126" s="85" t="s">
        <v>219</v>
      </c>
      <c r="D126" s="98">
        <f>SUMIF('Off-Balance Sheet'!$J$8:$J$174,$C126,'Off-Balance Sheet'!$U$8:$U$174)</f>
        <v>533</v>
      </c>
      <c r="F126" s="254">
        <f>SUMIF('Off-Balance Sheet'!$J$8:$J$174,$C126,'Off-Balance Sheet'!AI$8:AI$174)</f>
        <v>21.564</v>
      </c>
      <c r="G126" s="254">
        <f>SUMIF('Off-Balance Sheet'!$J$8:$J$174,$C126,'Off-Balance Sheet'!AJ$8:AJ$174)</f>
        <v>41.176999999999992</v>
      </c>
      <c r="H126" s="254">
        <f>SUMIF('Off-Balance Sheet'!$J$8:$J$174,$C126,'Off-Balance Sheet'!AK$8:AK$174)</f>
        <v>42.555999999999997</v>
      </c>
      <c r="I126" s="254">
        <f>SUMIF('Off-Balance Sheet'!$J$8:$J$174,$C126,'Off-Balance Sheet'!AL$8:AL$174)</f>
        <v>42.051000000000002</v>
      </c>
      <c r="J126" s="254">
        <f>SUMIF('Off-Balance Sheet'!$J$8:$J$174,$C126,'Off-Balance Sheet'!AM$8:AM$174)</f>
        <v>38.119999999999997</v>
      </c>
      <c r="K126" s="254">
        <f>SUMIF('Off-Balance Sheet'!$J$8:$J$174,$C126,'Off-Balance Sheet'!AN$8:AN$174)</f>
        <v>41.960999999999999</v>
      </c>
      <c r="L126" s="254">
        <f>SUMIF('Off-Balance Sheet'!$J$8:$J$174,$C126,'Off-Balance Sheet'!AO$8:AO$174)</f>
        <v>42.978000000000002</v>
      </c>
      <c r="M126" s="254">
        <f>SUMIF('Off-Balance Sheet'!$J$8:$J$174,$C126,'Off-Balance Sheet'!AP$8:AP$174)</f>
        <v>42.033000000000001</v>
      </c>
      <c r="N126" s="254">
        <f>SUMIF('Off-Balance Sheet'!$J$8:$J$174,$C126,'Off-Balance Sheet'!AQ$8:AQ$174)</f>
        <v>39.277000000000001</v>
      </c>
      <c r="O126" s="254">
        <f>SUMIF('Off-Balance Sheet'!$J$8:$J$174,$C126,'Off-Balance Sheet'!AR$8:AR$174)</f>
        <v>42.873999999999995</v>
      </c>
      <c r="P126" s="254">
        <f>SUMIF('Off-Balance Sheet'!$J$8:$J$174,$C126,'Off-Balance Sheet'!AS$8:AS$174)</f>
        <v>43.153999999999996</v>
      </c>
      <c r="Q126" s="254">
        <f>SUMIF('Off-Balance Sheet'!$J$8:$J$174,$C126,'Off-Balance Sheet'!AT$8:AT$174)</f>
        <v>42.011000000000003</v>
      </c>
      <c r="R126" s="254">
        <f>SUMIF('Off-Balance Sheet'!$J$8:$J$174,$C126,'Off-Balance Sheet'!AU$8:AU$174)</f>
        <v>40.170999999999999</v>
      </c>
      <c r="S126" s="254">
        <f>SUMIF('Off-Balance Sheet'!$J$8:$J$174,$C126,'Off-Balance Sheet'!AV$8:AV$174)</f>
        <v>42.37</v>
      </c>
      <c r="T126" s="254">
        <f>SUMIF('Off-Balance Sheet'!$J$8:$J$174,$C126,'Off-Balance Sheet'!AW$8:AW$174)</f>
        <v>43.170999999999999</v>
      </c>
      <c r="U126" s="254">
        <f>SUMIF('Off-Balance Sheet'!$J$8:$J$174,$C126,'Off-Balance Sheet'!AX$8:AX$174)</f>
        <v>19.420999999999999</v>
      </c>
      <c r="V126" s="254">
        <f>SUMIF('Off-Balance Sheet'!$J$8:$J$174,$C126,'Off-Balance Sheet'!AY$8:AY$174)</f>
        <v>0</v>
      </c>
      <c r="W126" s="254">
        <f>SUMIF('Off-Balance Sheet'!$J$8:$J$174,$C126,'Off-Balance Sheet'!AZ$8:AZ$174)</f>
        <v>0</v>
      </c>
      <c r="X126" s="254">
        <f>SUMIF('Off-Balance Sheet'!$J$8:$J$174,$C126,'Off-Balance Sheet'!BA$8:BA$174)</f>
        <v>0</v>
      </c>
      <c r="Y126" s="254">
        <f>SUMIF('Off-Balance Sheet'!$J$8:$J$174,$C126,'Off-Balance Sheet'!BB$8:BB$174)</f>
        <v>0</v>
      </c>
      <c r="Z126" s="254">
        <f>SUMIF('Off-Balance Sheet'!$J$8:$J$174,$C126,'Off-Balance Sheet'!BC$8:BC$174)</f>
        <v>0</v>
      </c>
      <c r="AA126" s="254">
        <f>SUMIF('Off-Balance Sheet'!$J$8:$J$174,$C126,'Off-Balance Sheet'!BD$8:BD$174)</f>
        <v>0</v>
      </c>
      <c r="AB126" s="254">
        <f>SUMIF('Off-Balance Sheet'!$J$8:$J$174,$C126,'Off-Balance Sheet'!BE$8:BE$174)</f>
        <v>0</v>
      </c>
      <c r="AC126" s="254">
        <f>SUMIF('Off-Balance Sheet'!$J$8:$J$174,$C126,'Off-Balance Sheet'!BF$8:BF$174)</f>
        <v>0</v>
      </c>
      <c r="AD126" s="254">
        <f>SUMIF('Off-Balance Sheet'!$J$8:$J$174,$C126,'Off-Balance Sheet'!BG$8:BG$174)</f>
        <v>0</v>
      </c>
      <c r="AE126" s="254">
        <f>SUMIF('Off-Balance Sheet'!$J$8:$J$174,$C126,'Off-Balance Sheet'!BH$8:BH$174)</f>
        <v>0</v>
      </c>
      <c r="AF126" s="254">
        <f>SUMIF('Off-Balance Sheet'!$J$8:$J$174,$C126,'Off-Balance Sheet'!BI$8:BI$174)</f>
        <v>0</v>
      </c>
      <c r="AG126" s="254">
        <f>SUMIF('Off-Balance Sheet'!$J$8:$J$174,$C126,'Off-Balance Sheet'!BJ$8:BJ$174)</f>
        <v>0</v>
      </c>
      <c r="AH126" s="254">
        <f>SUMIF('Off-Balance Sheet'!$J$8:$J$174,$C126,'Off-Balance Sheet'!BK$8:BK$174)</f>
        <v>0</v>
      </c>
      <c r="AI126" s="254">
        <f>SUMIF('Off-Balance Sheet'!$J$8:$J$174,$C126,'Off-Balance Sheet'!BL$8:BL$174)</f>
        <v>0</v>
      </c>
      <c r="AJ126" s="254">
        <f>SUMIF('Off-Balance Sheet'!$J$8:$J$174,$C126,'Off-Balance Sheet'!BM$8:BM$174)</f>
        <v>0</v>
      </c>
      <c r="AK126" s="254">
        <f>SUMIF('Off-Balance Sheet'!$J$8:$J$174,$C126,'Off-Balance Sheet'!BN$8:BN$174)</f>
        <v>0</v>
      </c>
      <c r="AL126" s="254">
        <f>SUMIF('Off-Balance Sheet'!$J$8:$J$174,$C126,'Off-Balance Sheet'!BO$8:BO$174)</f>
        <v>0</v>
      </c>
      <c r="AM126" s="254">
        <f>SUMIF('Off-Balance Sheet'!$J$8:$J$174,$C126,'Off-Balance Sheet'!BP$8:BP$174)</f>
        <v>0</v>
      </c>
      <c r="AN126" s="254">
        <f>SUMIF('Off-Balance Sheet'!$J$8:$J$174,$C126,'Off-Balance Sheet'!BQ$8:BQ$174)</f>
        <v>0</v>
      </c>
      <c r="AO126" s="254">
        <f>SUMIF('Off-Balance Sheet'!$J$8:$J$174,$C126,'Off-Balance Sheet'!BR$8:BR$174)</f>
        <v>0</v>
      </c>
      <c r="AP126" s="254">
        <f>SUMIF('Off-Balance Sheet'!$J$8:$J$174,$C126,'Off-Balance Sheet'!BS$8:BS$174)</f>
        <v>0</v>
      </c>
      <c r="AQ126" s="254">
        <f>SUMIF('Off-Balance Sheet'!$J$8:$J$174,$C126,'Off-Balance Sheet'!BT$8:BT$174)</f>
        <v>0</v>
      </c>
      <c r="AR126" s="254">
        <f>SUMIF('Off-Balance Sheet'!$J$8:$J$174,$C126,'Off-Balance Sheet'!BU$8:BU$174)</f>
        <v>0</v>
      </c>
      <c r="AS126" s="254">
        <f>SUMIF('Off-Balance Sheet'!$J$8:$J$174,$C126,'Off-Balance Sheet'!BV$8:BV$174)</f>
        <v>0</v>
      </c>
      <c r="AT126" s="254">
        <f>SUMIF('Off-Balance Sheet'!$J$8:$J$174,$C126,'Off-Balance Sheet'!BW$8:BW$174)</f>
        <v>0</v>
      </c>
      <c r="AU126" s="254"/>
      <c r="AV126" s="254"/>
      <c r="AW126" s="254"/>
      <c r="AX126" s="254"/>
      <c r="AY126" s="254"/>
      <c r="AZ126" s="254"/>
      <c r="BA126" s="254"/>
      <c r="BB126" s="254"/>
      <c r="BC126" s="254"/>
      <c r="BD126" s="254"/>
      <c r="BE126" s="254"/>
      <c r="BF126" s="254"/>
      <c r="BG126" s="254"/>
      <c r="BH126" s="254"/>
      <c r="BI126" s="254"/>
      <c r="BJ126" s="254"/>
      <c r="BK126" s="254"/>
      <c r="BL126" s="254"/>
      <c r="BM126" s="254"/>
      <c r="BN126" s="254"/>
      <c r="BO126" s="254"/>
      <c r="BP126" s="254"/>
      <c r="BQ126" s="254"/>
      <c r="BR126" s="254"/>
      <c r="BS126" s="254"/>
      <c r="BT126" s="254"/>
      <c r="BU126" s="254"/>
      <c r="BV126" s="254"/>
      <c r="BW126" s="254"/>
      <c r="BX126" s="254"/>
      <c r="BY126" s="254"/>
      <c r="BZ126" s="254"/>
      <c r="CA126" s="254"/>
      <c r="CB126" s="254"/>
      <c r="CC126" s="254"/>
      <c r="CD126" s="254"/>
      <c r="CE126" s="254"/>
      <c r="CF126" s="254"/>
      <c r="CG126" s="254"/>
      <c r="CH126" s="254"/>
      <c r="CI126" s="254"/>
      <c r="CJ126" s="254"/>
      <c r="CK126" s="254"/>
      <c r="CL126" s="254"/>
      <c r="CM126" s="254"/>
      <c r="CN126" s="254"/>
      <c r="CO126" s="254"/>
      <c r="CP126" s="254"/>
      <c r="CQ126" s="254"/>
      <c r="CR126" s="254"/>
      <c r="CS126" s="254"/>
      <c r="CT126" s="254"/>
      <c r="CU126" s="254"/>
      <c r="CV126" s="254"/>
      <c r="CW126" s="254"/>
      <c r="CX126" s="254"/>
      <c r="CY126" s="254"/>
      <c r="CZ126" s="254"/>
      <c r="DA126" s="254"/>
      <c r="DB126" s="254"/>
      <c r="DC126" s="254"/>
      <c r="DD126" s="254"/>
      <c r="DE126" s="254"/>
      <c r="DF126" s="254"/>
      <c r="DG126" s="254"/>
      <c r="DH126" s="254"/>
      <c r="DI126" s="254"/>
      <c r="DJ126" s="254"/>
      <c r="DK126" s="254"/>
    </row>
    <row r="127" spans="1:118" x14ac:dyDescent="0.2">
      <c r="A127" s="85"/>
      <c r="C127" s="85" t="s">
        <v>221</v>
      </c>
      <c r="D127" s="98">
        <f>SUMIF('Off-Balance Sheet'!$J$8:$J$174,$C127,'Off-Balance Sheet'!$U$8:$U$174)</f>
        <v>299</v>
      </c>
      <c r="F127" s="254">
        <f>SUMIF('Off-Balance Sheet'!$J$8:$J$174,$C127,'Off-Balance Sheet'!AI$8:AI$174)</f>
        <v>14.115</v>
      </c>
      <c r="G127" s="254">
        <f>SUMIF('Off-Balance Sheet'!$J$8:$J$174,$C127,'Off-Balance Sheet'!AJ$8:AJ$174)</f>
        <v>20.824999999999999</v>
      </c>
      <c r="H127" s="254">
        <f>SUMIF('Off-Balance Sheet'!$J$8:$J$174,$C127,'Off-Balance Sheet'!AK$8:AK$174)</f>
        <v>21.288</v>
      </c>
      <c r="I127" s="254">
        <f>SUMIF('Off-Balance Sheet'!$J$8:$J$174,$C127,'Off-Balance Sheet'!AL$8:AL$174)</f>
        <v>21.288</v>
      </c>
      <c r="J127" s="254">
        <f>SUMIF('Off-Balance Sheet'!$J$8:$J$174,$C127,'Off-Balance Sheet'!AM$8:AM$174)</f>
        <v>21.057000000000002</v>
      </c>
      <c r="K127" s="254">
        <f>SUMIF('Off-Balance Sheet'!$J$8:$J$174,$C127,'Off-Balance Sheet'!AN$8:AN$174)</f>
        <v>20.824999999999999</v>
      </c>
      <c r="L127" s="254">
        <f>SUMIF('Off-Balance Sheet'!$J$8:$J$174,$C127,'Off-Balance Sheet'!AO$8:AO$174)</f>
        <v>21.288</v>
      </c>
      <c r="M127" s="254">
        <f>SUMIF('Off-Balance Sheet'!$J$8:$J$174,$C127,'Off-Balance Sheet'!AP$8:AP$174)</f>
        <v>21.288</v>
      </c>
      <c r="N127" s="254">
        <f>SUMIF('Off-Balance Sheet'!$J$8:$J$174,$C127,'Off-Balance Sheet'!AQ$8:AQ$174)</f>
        <v>21.057000000000002</v>
      </c>
      <c r="O127" s="254">
        <f>SUMIF('Off-Balance Sheet'!$J$8:$J$174,$C127,'Off-Balance Sheet'!AR$8:AR$174)</f>
        <v>21.056000000000001</v>
      </c>
      <c r="P127" s="254">
        <f>SUMIF('Off-Balance Sheet'!$J$8:$J$174,$C127,'Off-Balance Sheet'!AS$8:AS$174)</f>
        <v>21.288</v>
      </c>
      <c r="Q127" s="254">
        <f>SUMIF('Off-Balance Sheet'!$J$8:$J$174,$C127,'Off-Balance Sheet'!AT$8:AT$174)</f>
        <v>21.288</v>
      </c>
      <c r="R127" s="254">
        <f>SUMIF('Off-Balance Sheet'!$J$8:$J$174,$C127,'Off-Balance Sheet'!AU$8:AU$174)</f>
        <v>21.057000000000002</v>
      </c>
      <c r="S127" s="254">
        <f>SUMIF('Off-Balance Sheet'!$J$8:$J$174,$C127,'Off-Balance Sheet'!AV$8:AV$174)</f>
        <v>20.824999999999999</v>
      </c>
      <c r="T127" s="254">
        <f>SUMIF('Off-Balance Sheet'!$J$8:$J$174,$C127,'Off-Balance Sheet'!AW$8:AW$174)</f>
        <v>21.288</v>
      </c>
      <c r="U127" s="254">
        <f>SUMIF('Off-Balance Sheet'!$J$8:$J$174,$C127,'Off-Balance Sheet'!AX$8:AX$174)</f>
        <v>21.288</v>
      </c>
      <c r="V127" s="254">
        <f>SUMIF('Off-Balance Sheet'!$J$8:$J$174,$C127,'Off-Balance Sheet'!AY$8:AY$174)</f>
        <v>21.057000000000002</v>
      </c>
      <c r="W127" s="254">
        <f>SUMIF('Off-Balance Sheet'!$J$8:$J$174,$C127,'Off-Balance Sheet'!AZ$8:AZ$174)</f>
        <v>0</v>
      </c>
      <c r="X127" s="254">
        <f>SUMIF('Off-Balance Sheet'!$J$8:$J$174,$C127,'Off-Balance Sheet'!BA$8:BA$174)</f>
        <v>0</v>
      </c>
      <c r="Y127" s="254">
        <f>SUMIF('Off-Balance Sheet'!$J$8:$J$174,$C127,'Off-Balance Sheet'!BB$8:BB$174)</f>
        <v>0</v>
      </c>
      <c r="Z127" s="254">
        <f>SUMIF('Off-Balance Sheet'!$J$8:$J$174,$C127,'Off-Balance Sheet'!BC$8:BC$174)</f>
        <v>0</v>
      </c>
      <c r="AA127" s="254">
        <f>SUMIF('Off-Balance Sheet'!$J$8:$J$174,$C127,'Off-Balance Sheet'!BD$8:BD$174)</f>
        <v>0</v>
      </c>
      <c r="AB127" s="254">
        <f>SUMIF('Off-Balance Sheet'!$J$8:$J$174,$C127,'Off-Balance Sheet'!BE$8:BE$174)</f>
        <v>0</v>
      </c>
      <c r="AC127" s="254">
        <f>SUMIF('Off-Balance Sheet'!$J$8:$J$174,$C127,'Off-Balance Sheet'!BF$8:BF$174)</f>
        <v>0</v>
      </c>
      <c r="AD127" s="254">
        <f>SUMIF('Off-Balance Sheet'!$J$8:$J$174,$C127,'Off-Balance Sheet'!BG$8:BG$174)</f>
        <v>0</v>
      </c>
      <c r="AE127" s="254">
        <f>SUMIF('Off-Balance Sheet'!$J$8:$J$174,$C127,'Off-Balance Sheet'!BH$8:BH$174)</f>
        <v>0</v>
      </c>
      <c r="AF127" s="254">
        <f>SUMIF('Off-Balance Sheet'!$J$8:$J$174,$C127,'Off-Balance Sheet'!BI$8:BI$174)</f>
        <v>0</v>
      </c>
      <c r="AG127" s="254">
        <f>SUMIF('Off-Balance Sheet'!$J$8:$J$174,$C127,'Off-Balance Sheet'!BJ$8:BJ$174)</f>
        <v>0</v>
      </c>
      <c r="AH127" s="254">
        <f>SUMIF('Off-Balance Sheet'!$J$8:$J$174,$C127,'Off-Balance Sheet'!BK$8:BK$174)</f>
        <v>0</v>
      </c>
      <c r="AI127" s="254">
        <f>SUMIF('Off-Balance Sheet'!$J$8:$J$174,$C127,'Off-Balance Sheet'!BL$8:BL$174)</f>
        <v>0</v>
      </c>
      <c r="AJ127" s="254">
        <f>SUMIF('Off-Balance Sheet'!$J$8:$J$174,$C127,'Off-Balance Sheet'!BM$8:BM$174)</f>
        <v>0</v>
      </c>
      <c r="AK127" s="254">
        <f>SUMIF('Off-Balance Sheet'!$J$8:$J$174,$C127,'Off-Balance Sheet'!BN$8:BN$174)</f>
        <v>0</v>
      </c>
      <c r="AL127" s="254">
        <f>SUMIF('Off-Balance Sheet'!$J$8:$J$174,$C127,'Off-Balance Sheet'!BO$8:BO$174)</f>
        <v>0</v>
      </c>
      <c r="AM127" s="254">
        <f>SUMIF('Off-Balance Sheet'!$J$8:$J$174,$C127,'Off-Balance Sheet'!BP$8:BP$174)</f>
        <v>0</v>
      </c>
      <c r="AN127" s="254">
        <f>SUMIF('Off-Balance Sheet'!$J$8:$J$174,$C127,'Off-Balance Sheet'!BQ$8:BQ$174)</f>
        <v>0</v>
      </c>
      <c r="AO127" s="254">
        <f>SUMIF('Off-Balance Sheet'!$J$8:$J$174,$C127,'Off-Balance Sheet'!BR$8:BR$174)</f>
        <v>0</v>
      </c>
      <c r="AP127" s="254">
        <f>SUMIF('Off-Balance Sheet'!$J$8:$J$174,$C127,'Off-Balance Sheet'!BS$8:BS$174)</f>
        <v>0</v>
      </c>
      <c r="AQ127" s="254">
        <f>SUMIF('Off-Balance Sheet'!$J$8:$J$174,$C127,'Off-Balance Sheet'!BT$8:BT$174)</f>
        <v>0</v>
      </c>
      <c r="AR127" s="254">
        <f>SUMIF('Off-Balance Sheet'!$J$8:$J$174,$C127,'Off-Balance Sheet'!BU$8:BU$174)</f>
        <v>0</v>
      </c>
      <c r="AS127" s="254">
        <f>SUMIF('Off-Balance Sheet'!$J$8:$J$174,$C127,'Off-Balance Sheet'!BV$8:BV$174)</f>
        <v>0</v>
      </c>
      <c r="AT127" s="254">
        <f>SUMIF('Off-Balance Sheet'!$J$8:$J$174,$C127,'Off-Balance Sheet'!BW$8:BW$174)</f>
        <v>0</v>
      </c>
      <c r="AU127" s="254"/>
      <c r="AV127" s="254"/>
      <c r="AW127" s="254"/>
      <c r="AX127" s="254"/>
      <c r="AY127" s="254"/>
      <c r="AZ127" s="254"/>
      <c r="BA127" s="254"/>
      <c r="BB127" s="254"/>
      <c r="BC127" s="254"/>
      <c r="BD127" s="254"/>
      <c r="BE127" s="254"/>
      <c r="BF127" s="254"/>
      <c r="BG127" s="254"/>
      <c r="BH127" s="254"/>
      <c r="BI127" s="254"/>
      <c r="BJ127" s="254"/>
      <c r="BK127" s="254"/>
      <c r="BL127" s="254"/>
      <c r="BM127" s="254"/>
      <c r="BN127" s="254"/>
      <c r="BO127" s="254"/>
      <c r="BP127" s="254"/>
      <c r="BQ127" s="254"/>
      <c r="BR127" s="254"/>
      <c r="BS127" s="254"/>
      <c r="BT127" s="254"/>
      <c r="BU127" s="254"/>
      <c r="BV127" s="254"/>
      <c r="BW127" s="254"/>
      <c r="BX127" s="254"/>
      <c r="BY127" s="254"/>
      <c r="BZ127" s="254"/>
      <c r="CA127" s="254"/>
      <c r="CB127" s="254"/>
      <c r="CC127" s="254"/>
      <c r="CD127" s="254"/>
      <c r="CE127" s="254"/>
      <c r="CF127" s="254"/>
      <c r="CG127" s="254"/>
      <c r="CH127" s="254"/>
      <c r="CI127" s="254"/>
      <c r="CJ127" s="254"/>
      <c r="CK127" s="254"/>
      <c r="CL127" s="254"/>
      <c r="CM127" s="254"/>
      <c r="CN127" s="254"/>
      <c r="CO127" s="254"/>
      <c r="CP127" s="254"/>
      <c r="CQ127" s="254"/>
      <c r="CR127" s="254"/>
      <c r="CS127" s="254"/>
      <c r="CT127" s="254"/>
      <c r="CU127" s="254"/>
      <c r="CV127" s="254"/>
      <c r="CW127" s="254"/>
      <c r="CX127" s="254"/>
      <c r="CY127" s="254"/>
      <c r="CZ127" s="254"/>
      <c r="DA127" s="254"/>
      <c r="DB127" s="254"/>
      <c r="DC127" s="254"/>
      <c r="DD127" s="254"/>
      <c r="DE127" s="254"/>
      <c r="DF127" s="254"/>
      <c r="DG127" s="254"/>
      <c r="DH127" s="254"/>
      <c r="DI127" s="254"/>
      <c r="DJ127" s="254"/>
      <c r="DK127" s="254"/>
    </row>
    <row r="128" spans="1:118" x14ac:dyDescent="0.2">
      <c r="A128" s="85"/>
      <c r="C128" s="85" t="s">
        <v>222</v>
      </c>
      <c r="D128" s="98">
        <f>SUMIF('Off-Balance Sheet'!$J$8:$J$174,$C128,'Off-Balance Sheet'!$U$8:$U$174)</f>
        <v>19</v>
      </c>
      <c r="F128" s="254">
        <f>SUMIF('Off-Balance Sheet'!$J$8:$J$174,$C128,'Off-Balance Sheet'!AI$8:AI$174)</f>
        <v>10.121</v>
      </c>
      <c r="G128" s="254">
        <f>SUMIF('Off-Balance Sheet'!$J$8:$J$174,$C128,'Off-Balance Sheet'!AJ$8:AJ$174)</f>
        <v>11.708</v>
      </c>
      <c r="H128" s="254">
        <f>SUMIF('Off-Balance Sheet'!$J$8:$J$174,$C128,'Off-Balance Sheet'!AK$8:AK$174)</f>
        <v>0</v>
      </c>
      <c r="I128" s="254">
        <f>SUMIF('Off-Balance Sheet'!$J$8:$J$174,$C128,'Off-Balance Sheet'!AL$8:AL$174)</f>
        <v>0</v>
      </c>
      <c r="J128" s="254">
        <f>SUMIF('Off-Balance Sheet'!$J$8:$J$174,$C128,'Off-Balance Sheet'!AM$8:AM$174)</f>
        <v>0</v>
      </c>
      <c r="K128" s="254">
        <f>SUMIF('Off-Balance Sheet'!$J$8:$J$174,$C128,'Off-Balance Sheet'!AN$8:AN$174)</f>
        <v>0</v>
      </c>
      <c r="L128" s="254">
        <f>SUMIF('Off-Balance Sheet'!$J$8:$J$174,$C128,'Off-Balance Sheet'!AO$8:AO$174)</f>
        <v>0</v>
      </c>
      <c r="M128" s="254">
        <f>SUMIF('Off-Balance Sheet'!$J$8:$J$174,$C128,'Off-Balance Sheet'!AP$8:AP$174)</f>
        <v>0</v>
      </c>
      <c r="N128" s="254">
        <f>SUMIF('Off-Balance Sheet'!$J$8:$J$174,$C128,'Off-Balance Sheet'!AQ$8:AQ$174)</f>
        <v>0</v>
      </c>
      <c r="O128" s="254">
        <f>SUMIF('Off-Balance Sheet'!$J$8:$J$174,$C128,'Off-Balance Sheet'!AR$8:AR$174)</f>
        <v>0</v>
      </c>
      <c r="P128" s="254">
        <f>SUMIF('Off-Balance Sheet'!$J$8:$J$174,$C128,'Off-Balance Sheet'!AS$8:AS$174)</f>
        <v>0</v>
      </c>
      <c r="Q128" s="254">
        <f>SUMIF('Off-Balance Sheet'!$J$8:$J$174,$C128,'Off-Balance Sheet'!AT$8:AT$174)</f>
        <v>0</v>
      </c>
      <c r="R128" s="254">
        <f>SUMIF('Off-Balance Sheet'!$J$8:$J$174,$C128,'Off-Balance Sheet'!AU$8:AU$174)</f>
        <v>0</v>
      </c>
      <c r="S128" s="254">
        <f>SUMIF('Off-Balance Sheet'!$J$8:$J$174,$C128,'Off-Balance Sheet'!AV$8:AV$174)</f>
        <v>0</v>
      </c>
      <c r="T128" s="254">
        <f>SUMIF('Off-Balance Sheet'!$J$8:$J$174,$C128,'Off-Balance Sheet'!AW$8:AW$174)</f>
        <v>0</v>
      </c>
      <c r="U128" s="254">
        <f>SUMIF('Off-Balance Sheet'!$J$8:$J$174,$C128,'Off-Balance Sheet'!AX$8:AX$174)</f>
        <v>0</v>
      </c>
      <c r="V128" s="254">
        <f>SUMIF('Off-Balance Sheet'!$J$8:$J$174,$C128,'Off-Balance Sheet'!AY$8:AY$174)</f>
        <v>0</v>
      </c>
      <c r="W128" s="254">
        <f>SUMIF('Off-Balance Sheet'!$J$8:$J$174,$C128,'Off-Balance Sheet'!AZ$8:AZ$174)</f>
        <v>0</v>
      </c>
      <c r="X128" s="254">
        <f>SUMIF('Off-Balance Sheet'!$J$8:$J$174,$C128,'Off-Balance Sheet'!BA$8:BA$174)</f>
        <v>0</v>
      </c>
      <c r="Y128" s="254">
        <f>SUMIF('Off-Balance Sheet'!$J$8:$J$174,$C128,'Off-Balance Sheet'!BB$8:BB$174)</f>
        <v>0</v>
      </c>
      <c r="Z128" s="254">
        <f>SUMIF('Off-Balance Sheet'!$J$8:$J$174,$C128,'Off-Balance Sheet'!BC$8:BC$174)</f>
        <v>0</v>
      </c>
      <c r="AA128" s="254">
        <f>SUMIF('Off-Balance Sheet'!$J$8:$J$174,$C128,'Off-Balance Sheet'!BD$8:BD$174)</f>
        <v>0</v>
      </c>
      <c r="AB128" s="254">
        <f>SUMIF('Off-Balance Sheet'!$J$8:$J$174,$C128,'Off-Balance Sheet'!BE$8:BE$174)</f>
        <v>0</v>
      </c>
      <c r="AC128" s="254">
        <f>SUMIF('Off-Balance Sheet'!$J$8:$J$174,$C128,'Off-Balance Sheet'!BF$8:BF$174)</f>
        <v>0</v>
      </c>
      <c r="AD128" s="254">
        <f>SUMIF('Off-Balance Sheet'!$J$8:$J$174,$C128,'Off-Balance Sheet'!BG$8:BG$174)</f>
        <v>0</v>
      </c>
      <c r="AE128" s="254">
        <f>SUMIF('Off-Balance Sheet'!$J$8:$J$174,$C128,'Off-Balance Sheet'!BH$8:BH$174)</f>
        <v>0</v>
      </c>
      <c r="AF128" s="254">
        <f>SUMIF('Off-Balance Sheet'!$J$8:$J$174,$C128,'Off-Balance Sheet'!BI$8:BI$174)</f>
        <v>0</v>
      </c>
      <c r="AG128" s="254">
        <f>SUMIF('Off-Balance Sheet'!$J$8:$J$174,$C128,'Off-Balance Sheet'!BJ$8:BJ$174)</f>
        <v>0</v>
      </c>
      <c r="AH128" s="254">
        <f>SUMIF('Off-Balance Sheet'!$J$8:$J$174,$C128,'Off-Balance Sheet'!BK$8:BK$174)</f>
        <v>0</v>
      </c>
      <c r="AI128" s="254">
        <f>SUMIF('Off-Balance Sheet'!$J$8:$J$174,$C128,'Off-Balance Sheet'!BL$8:BL$174)</f>
        <v>0</v>
      </c>
      <c r="AJ128" s="254">
        <f>SUMIF('Off-Balance Sheet'!$J$8:$J$174,$C128,'Off-Balance Sheet'!BM$8:BM$174)</f>
        <v>0</v>
      </c>
      <c r="AK128" s="254">
        <f>SUMIF('Off-Balance Sheet'!$J$8:$J$174,$C128,'Off-Balance Sheet'!BN$8:BN$174)</f>
        <v>0</v>
      </c>
      <c r="AL128" s="254">
        <f>SUMIF('Off-Balance Sheet'!$J$8:$J$174,$C128,'Off-Balance Sheet'!BO$8:BO$174)</f>
        <v>0</v>
      </c>
      <c r="AM128" s="254">
        <f>SUMIF('Off-Balance Sheet'!$J$8:$J$174,$C128,'Off-Balance Sheet'!BP$8:BP$174)</f>
        <v>0</v>
      </c>
      <c r="AN128" s="254">
        <f>SUMIF('Off-Balance Sheet'!$J$8:$J$174,$C128,'Off-Balance Sheet'!BQ$8:BQ$174)</f>
        <v>0</v>
      </c>
      <c r="AO128" s="254">
        <f>SUMIF('Off-Balance Sheet'!$J$8:$J$174,$C128,'Off-Balance Sheet'!BR$8:BR$174)</f>
        <v>0</v>
      </c>
      <c r="AP128" s="254">
        <f>SUMIF('Off-Balance Sheet'!$J$8:$J$174,$C128,'Off-Balance Sheet'!BS$8:BS$174)</f>
        <v>0</v>
      </c>
      <c r="AQ128" s="254">
        <f>SUMIF('Off-Balance Sheet'!$J$8:$J$174,$C128,'Off-Balance Sheet'!BT$8:BT$174)</f>
        <v>0</v>
      </c>
      <c r="AR128" s="254">
        <f>SUMIF('Off-Balance Sheet'!$J$8:$J$174,$C128,'Off-Balance Sheet'!BU$8:BU$174)</f>
        <v>0</v>
      </c>
      <c r="AS128" s="254">
        <f>SUMIF('Off-Balance Sheet'!$J$8:$J$174,$C128,'Off-Balance Sheet'!BV$8:BV$174)</f>
        <v>0</v>
      </c>
      <c r="AT128" s="254">
        <f>SUMIF('Off-Balance Sheet'!$J$8:$J$174,$C128,'Off-Balance Sheet'!BW$8:BW$174)</f>
        <v>0</v>
      </c>
      <c r="AU128" s="254"/>
      <c r="AV128" s="254"/>
      <c r="AW128" s="254"/>
      <c r="AX128" s="254"/>
      <c r="AY128" s="254"/>
      <c r="AZ128" s="254"/>
      <c r="BA128" s="254"/>
      <c r="BB128" s="254"/>
      <c r="BC128" s="254"/>
      <c r="BD128" s="254"/>
      <c r="BE128" s="254"/>
      <c r="BF128" s="254"/>
      <c r="BG128" s="254"/>
      <c r="BH128" s="254"/>
      <c r="BI128" s="254"/>
      <c r="BJ128" s="254"/>
      <c r="BK128" s="254"/>
      <c r="BL128" s="254"/>
      <c r="BM128" s="254"/>
      <c r="BN128" s="254"/>
      <c r="BO128" s="254"/>
      <c r="BP128" s="254"/>
      <c r="BQ128" s="254"/>
      <c r="BR128" s="254"/>
      <c r="BS128" s="254"/>
      <c r="BT128" s="254"/>
      <c r="BU128" s="254"/>
      <c r="BV128" s="254"/>
      <c r="BW128" s="254"/>
      <c r="BX128" s="254"/>
      <c r="BY128" s="254"/>
      <c r="BZ128" s="254"/>
      <c r="CA128" s="254"/>
      <c r="CB128" s="254"/>
      <c r="CC128" s="254"/>
      <c r="CD128" s="254"/>
      <c r="CE128" s="254"/>
      <c r="CF128" s="254"/>
      <c r="CG128" s="254"/>
      <c r="CH128" s="254"/>
      <c r="CI128" s="254"/>
      <c r="CJ128" s="254"/>
      <c r="CK128" s="254"/>
      <c r="CL128" s="254"/>
      <c r="CM128" s="254"/>
      <c r="CN128" s="254"/>
      <c r="CO128" s="254"/>
      <c r="CP128" s="254"/>
      <c r="CQ128" s="254"/>
      <c r="CR128" s="254"/>
      <c r="CS128" s="254"/>
      <c r="CT128" s="254"/>
      <c r="CU128" s="254"/>
      <c r="CV128" s="254"/>
      <c r="CW128" s="254"/>
      <c r="CX128" s="254"/>
      <c r="CY128" s="254"/>
      <c r="CZ128" s="254"/>
      <c r="DA128" s="254"/>
      <c r="DB128" s="254"/>
      <c r="DC128" s="254"/>
      <c r="DD128" s="254"/>
      <c r="DE128" s="254"/>
      <c r="DF128" s="254"/>
      <c r="DG128" s="254"/>
      <c r="DH128" s="254"/>
      <c r="DI128" s="254"/>
      <c r="DJ128" s="254"/>
      <c r="DK128" s="254"/>
    </row>
    <row r="129" spans="1:115" x14ac:dyDescent="0.2">
      <c r="A129" s="85"/>
      <c r="C129" s="85" t="s">
        <v>223</v>
      </c>
      <c r="D129" s="98">
        <f>SUMIF('Off-Balance Sheet'!$J$8:$J$174,$C129,'Off-Balance Sheet'!$U$8:$U$174)</f>
        <v>46</v>
      </c>
      <c r="F129" s="254">
        <f>SUMIF('Off-Balance Sheet'!$J$8:$J$174,$C129,'Off-Balance Sheet'!AI$8:AI$174)</f>
        <v>12.68</v>
      </c>
      <c r="G129" s="254">
        <f>SUMIF('Off-Balance Sheet'!$J$8:$J$174,$C129,'Off-Balance Sheet'!AJ$8:AJ$174)</f>
        <v>18.707999999999998</v>
      </c>
      <c r="H129" s="254">
        <f>SUMIF('Off-Balance Sheet'!$J$8:$J$174,$C129,'Off-Balance Sheet'!AK$8:AK$174)</f>
        <v>19.018999999999998</v>
      </c>
      <c r="I129" s="254">
        <f>SUMIF('Off-Balance Sheet'!$J$8:$J$174,$C129,'Off-Balance Sheet'!AL$8:AL$174)</f>
        <v>3.1</v>
      </c>
      <c r="J129" s="254">
        <f>SUMIF('Off-Balance Sheet'!$J$8:$J$174,$C129,'Off-Balance Sheet'!AM$8:AM$174)</f>
        <v>0</v>
      </c>
      <c r="K129" s="254">
        <f>SUMIF('Off-Balance Sheet'!$J$8:$J$174,$C129,'Off-Balance Sheet'!AN$8:AN$174)</f>
        <v>0</v>
      </c>
      <c r="L129" s="254">
        <f>SUMIF('Off-Balance Sheet'!$J$8:$J$174,$C129,'Off-Balance Sheet'!AO$8:AO$174)</f>
        <v>0</v>
      </c>
      <c r="M129" s="254">
        <f>SUMIF('Off-Balance Sheet'!$J$8:$J$174,$C129,'Off-Balance Sheet'!AP$8:AP$174)</f>
        <v>0</v>
      </c>
      <c r="N129" s="254">
        <f>SUMIF('Off-Balance Sheet'!$J$8:$J$174,$C129,'Off-Balance Sheet'!AQ$8:AQ$174)</f>
        <v>0</v>
      </c>
      <c r="O129" s="254">
        <f>SUMIF('Off-Balance Sheet'!$J$8:$J$174,$C129,'Off-Balance Sheet'!AR$8:AR$174)</f>
        <v>0</v>
      </c>
      <c r="P129" s="254">
        <f>SUMIF('Off-Balance Sheet'!$J$8:$J$174,$C129,'Off-Balance Sheet'!AS$8:AS$174)</f>
        <v>0</v>
      </c>
      <c r="Q129" s="254">
        <f>SUMIF('Off-Balance Sheet'!$J$8:$J$174,$C129,'Off-Balance Sheet'!AT$8:AT$174)</f>
        <v>0</v>
      </c>
      <c r="R129" s="254">
        <f>SUMIF('Off-Balance Sheet'!$J$8:$J$174,$C129,'Off-Balance Sheet'!AU$8:AU$174)</f>
        <v>0</v>
      </c>
      <c r="S129" s="254">
        <f>SUMIF('Off-Balance Sheet'!$J$8:$J$174,$C129,'Off-Balance Sheet'!AV$8:AV$174)</f>
        <v>0</v>
      </c>
      <c r="T129" s="254">
        <f>SUMIF('Off-Balance Sheet'!$J$8:$J$174,$C129,'Off-Balance Sheet'!AW$8:AW$174)</f>
        <v>0</v>
      </c>
      <c r="U129" s="254">
        <f>SUMIF('Off-Balance Sheet'!$J$8:$J$174,$C129,'Off-Balance Sheet'!AX$8:AX$174)</f>
        <v>0</v>
      </c>
      <c r="V129" s="254">
        <f>SUMIF('Off-Balance Sheet'!$J$8:$J$174,$C129,'Off-Balance Sheet'!AY$8:AY$174)</f>
        <v>0</v>
      </c>
      <c r="W129" s="254">
        <f>SUMIF('Off-Balance Sheet'!$J$8:$J$174,$C129,'Off-Balance Sheet'!AZ$8:AZ$174)</f>
        <v>0</v>
      </c>
      <c r="X129" s="254">
        <f>SUMIF('Off-Balance Sheet'!$J$8:$J$174,$C129,'Off-Balance Sheet'!BA$8:BA$174)</f>
        <v>0</v>
      </c>
      <c r="Y129" s="254">
        <f>SUMIF('Off-Balance Sheet'!$J$8:$J$174,$C129,'Off-Balance Sheet'!BB$8:BB$174)</f>
        <v>0</v>
      </c>
      <c r="Z129" s="254">
        <f>SUMIF('Off-Balance Sheet'!$J$8:$J$174,$C129,'Off-Balance Sheet'!BC$8:BC$174)</f>
        <v>0</v>
      </c>
      <c r="AA129" s="254">
        <f>SUMIF('Off-Balance Sheet'!$J$8:$J$174,$C129,'Off-Balance Sheet'!BD$8:BD$174)</f>
        <v>0</v>
      </c>
      <c r="AB129" s="254">
        <f>SUMIF('Off-Balance Sheet'!$J$8:$J$174,$C129,'Off-Balance Sheet'!BE$8:BE$174)</f>
        <v>0</v>
      </c>
      <c r="AC129" s="254">
        <f>SUMIF('Off-Balance Sheet'!$J$8:$J$174,$C129,'Off-Balance Sheet'!BF$8:BF$174)</f>
        <v>0</v>
      </c>
      <c r="AD129" s="254">
        <f>SUMIF('Off-Balance Sheet'!$J$8:$J$174,$C129,'Off-Balance Sheet'!BG$8:BG$174)</f>
        <v>0</v>
      </c>
      <c r="AE129" s="254">
        <f>SUMIF('Off-Balance Sheet'!$J$8:$J$174,$C129,'Off-Balance Sheet'!BH$8:BH$174)</f>
        <v>0</v>
      </c>
      <c r="AF129" s="254">
        <f>SUMIF('Off-Balance Sheet'!$J$8:$J$174,$C129,'Off-Balance Sheet'!BI$8:BI$174)</f>
        <v>0</v>
      </c>
      <c r="AG129" s="254">
        <f>SUMIF('Off-Balance Sheet'!$J$8:$J$174,$C129,'Off-Balance Sheet'!BJ$8:BJ$174)</f>
        <v>0</v>
      </c>
      <c r="AH129" s="254">
        <f>SUMIF('Off-Balance Sheet'!$J$8:$J$174,$C129,'Off-Balance Sheet'!BK$8:BK$174)</f>
        <v>0</v>
      </c>
      <c r="AI129" s="254">
        <f>SUMIF('Off-Balance Sheet'!$J$8:$J$174,$C129,'Off-Balance Sheet'!BL$8:BL$174)</f>
        <v>0</v>
      </c>
      <c r="AJ129" s="254">
        <f>SUMIF('Off-Balance Sheet'!$J$8:$J$174,$C129,'Off-Balance Sheet'!BM$8:BM$174)</f>
        <v>0</v>
      </c>
      <c r="AK129" s="254">
        <f>SUMIF('Off-Balance Sheet'!$J$8:$J$174,$C129,'Off-Balance Sheet'!BN$8:BN$174)</f>
        <v>0</v>
      </c>
      <c r="AL129" s="254">
        <f>SUMIF('Off-Balance Sheet'!$J$8:$J$174,$C129,'Off-Balance Sheet'!BO$8:BO$174)</f>
        <v>0</v>
      </c>
      <c r="AM129" s="254">
        <f>SUMIF('Off-Balance Sheet'!$J$8:$J$174,$C129,'Off-Balance Sheet'!BP$8:BP$174)</f>
        <v>0</v>
      </c>
      <c r="AN129" s="254">
        <f>SUMIF('Off-Balance Sheet'!$J$8:$J$174,$C129,'Off-Balance Sheet'!BQ$8:BQ$174)</f>
        <v>0</v>
      </c>
      <c r="AO129" s="254">
        <f>SUMIF('Off-Balance Sheet'!$J$8:$J$174,$C129,'Off-Balance Sheet'!BR$8:BR$174)</f>
        <v>0</v>
      </c>
      <c r="AP129" s="254">
        <f>SUMIF('Off-Balance Sheet'!$J$8:$J$174,$C129,'Off-Balance Sheet'!BS$8:BS$174)</f>
        <v>0</v>
      </c>
      <c r="AQ129" s="254">
        <f>SUMIF('Off-Balance Sheet'!$J$8:$J$174,$C129,'Off-Balance Sheet'!BT$8:BT$174)</f>
        <v>0</v>
      </c>
      <c r="AR129" s="254">
        <f>SUMIF('Off-Balance Sheet'!$J$8:$J$174,$C129,'Off-Balance Sheet'!BU$8:BU$174)</f>
        <v>0</v>
      </c>
      <c r="AS129" s="254">
        <f>SUMIF('Off-Balance Sheet'!$J$8:$J$174,$C129,'Off-Balance Sheet'!BV$8:BV$174)</f>
        <v>0</v>
      </c>
      <c r="AT129" s="254">
        <f>SUMIF('Off-Balance Sheet'!$J$8:$J$174,$C129,'Off-Balance Sheet'!BW$8:BW$174)</f>
        <v>0</v>
      </c>
      <c r="AU129" s="254"/>
      <c r="AV129" s="254"/>
      <c r="AW129" s="254"/>
      <c r="AX129" s="254"/>
      <c r="AY129" s="254"/>
      <c r="AZ129" s="254"/>
      <c r="BA129" s="254"/>
      <c r="BB129" s="254"/>
      <c r="BC129" s="254"/>
      <c r="BD129" s="254"/>
      <c r="BE129" s="254"/>
      <c r="BF129" s="254"/>
      <c r="BG129" s="254"/>
      <c r="BH129" s="254"/>
      <c r="BI129" s="254"/>
      <c r="BJ129" s="254"/>
      <c r="BK129" s="254"/>
      <c r="BL129" s="254"/>
      <c r="BM129" s="254"/>
      <c r="BN129" s="254"/>
      <c r="BO129" s="254"/>
      <c r="BP129" s="254"/>
      <c r="BQ129" s="254"/>
      <c r="BR129" s="254"/>
      <c r="BS129" s="254"/>
      <c r="BT129" s="254"/>
      <c r="BU129" s="254"/>
      <c r="BV129" s="254"/>
      <c r="BW129" s="254"/>
      <c r="BX129" s="254"/>
      <c r="BY129" s="254"/>
      <c r="BZ129" s="254"/>
      <c r="CA129" s="254"/>
      <c r="CB129" s="254"/>
      <c r="CC129" s="254"/>
      <c r="CD129" s="254"/>
      <c r="CE129" s="254"/>
      <c r="CF129" s="254"/>
      <c r="CG129" s="254"/>
      <c r="CH129" s="254"/>
      <c r="CI129" s="254"/>
      <c r="CJ129" s="254"/>
      <c r="CK129" s="254"/>
      <c r="CL129" s="254"/>
      <c r="CM129" s="254"/>
      <c r="CN129" s="254"/>
      <c r="CO129" s="254"/>
      <c r="CP129" s="254"/>
      <c r="CQ129" s="254"/>
      <c r="CR129" s="254"/>
      <c r="CS129" s="254"/>
      <c r="CT129" s="254"/>
      <c r="CU129" s="254"/>
      <c r="CV129" s="254"/>
      <c r="CW129" s="254"/>
      <c r="CX129" s="254"/>
      <c r="CY129" s="254"/>
      <c r="CZ129" s="254"/>
      <c r="DA129" s="254"/>
      <c r="DB129" s="254"/>
      <c r="DC129" s="254"/>
      <c r="DD129" s="254"/>
      <c r="DE129" s="254"/>
      <c r="DF129" s="254"/>
      <c r="DG129" s="254"/>
      <c r="DH129" s="254"/>
      <c r="DI129" s="254"/>
      <c r="DJ129" s="254"/>
      <c r="DK129" s="254"/>
    </row>
    <row r="130" spans="1:115" x14ac:dyDescent="0.2">
      <c r="A130" s="85"/>
      <c r="C130" s="85" t="s">
        <v>224</v>
      </c>
      <c r="D130" s="98">
        <f>SUMIF('Off-Balance Sheet'!$J$8:$J$174,$C130,'Off-Balance Sheet'!$U$8:$U$174)</f>
        <v>258</v>
      </c>
      <c r="F130" s="254">
        <f>SUMIF('Off-Balance Sheet'!$J$8:$J$174,$C130,'Off-Balance Sheet'!AI$8:AI$174)</f>
        <v>5.8330000000000002</v>
      </c>
      <c r="G130" s="254">
        <f>SUMIF('Off-Balance Sheet'!$J$8:$J$174,$C130,'Off-Balance Sheet'!AJ$8:AJ$174)</f>
        <v>9.2669999999999995</v>
      </c>
      <c r="H130" s="254">
        <f>SUMIF('Off-Balance Sheet'!$J$8:$J$174,$C130,'Off-Balance Sheet'!AK$8:AK$174)</f>
        <v>7.1480000000000006</v>
      </c>
      <c r="I130" s="254">
        <f>SUMIF('Off-Balance Sheet'!$J$8:$J$174,$C130,'Off-Balance Sheet'!AL$8:AL$174)</f>
        <v>7.5920000000000005</v>
      </c>
      <c r="J130" s="254">
        <f>SUMIF('Off-Balance Sheet'!$J$8:$J$174,$C130,'Off-Balance Sheet'!AM$8:AM$174)</f>
        <v>8.6479999999999997</v>
      </c>
      <c r="K130" s="254">
        <f>SUMIF('Off-Balance Sheet'!$J$8:$J$174,$C130,'Off-Balance Sheet'!AN$8:AN$174)</f>
        <v>9.2669999999999995</v>
      </c>
      <c r="L130" s="254">
        <f>SUMIF('Off-Balance Sheet'!$J$8:$J$174,$C130,'Off-Balance Sheet'!AO$8:AO$174)</f>
        <v>7.1480000000000006</v>
      </c>
      <c r="M130" s="254">
        <f>SUMIF('Off-Balance Sheet'!$J$8:$J$174,$C130,'Off-Balance Sheet'!AP$8:AP$174)</f>
        <v>7.5920000000000005</v>
      </c>
      <c r="N130" s="254">
        <f>SUMIF('Off-Balance Sheet'!$J$8:$J$174,$C130,'Off-Balance Sheet'!AQ$8:AQ$174)</f>
        <v>8.6479999999999997</v>
      </c>
      <c r="O130" s="254">
        <f>SUMIF('Off-Balance Sheet'!$J$8:$J$174,$C130,'Off-Balance Sheet'!AR$8:AR$174)</f>
        <v>9.3710000000000004</v>
      </c>
      <c r="P130" s="254">
        <f>SUMIF('Off-Balance Sheet'!$J$8:$J$174,$C130,'Off-Balance Sheet'!AS$8:AS$174)</f>
        <v>7.1480000000000006</v>
      </c>
      <c r="Q130" s="254">
        <f>SUMIF('Off-Balance Sheet'!$J$8:$J$174,$C130,'Off-Balance Sheet'!AT$8:AT$174)</f>
        <v>7.5920000000000005</v>
      </c>
      <c r="R130" s="254">
        <f>SUMIF('Off-Balance Sheet'!$J$8:$J$174,$C130,'Off-Balance Sheet'!AU$8:AU$174)</f>
        <v>8.8040000000000003</v>
      </c>
      <c r="S130" s="254">
        <f>SUMIF('Off-Balance Sheet'!$J$8:$J$174,$C130,'Off-Balance Sheet'!AV$8:AV$174)</f>
        <v>9.74</v>
      </c>
      <c r="T130" s="254">
        <f>SUMIF('Off-Balance Sheet'!$J$8:$J$174,$C130,'Off-Balance Sheet'!AW$8:AW$174)</f>
        <v>7.4700000000000006</v>
      </c>
      <c r="U130" s="254">
        <f>SUMIF('Off-Balance Sheet'!$J$8:$J$174,$C130,'Off-Balance Sheet'!AX$8:AX$174)</f>
        <v>7.8309999999999995</v>
      </c>
      <c r="V130" s="254">
        <f>SUMIF('Off-Balance Sheet'!$J$8:$J$174,$C130,'Off-Balance Sheet'!AY$8:AY$174)</f>
        <v>8.9629999999999992</v>
      </c>
      <c r="W130" s="254">
        <f>SUMIF('Off-Balance Sheet'!$J$8:$J$174,$C130,'Off-Balance Sheet'!AZ$8:AZ$174)</f>
        <v>9.7390000000000008</v>
      </c>
      <c r="X130" s="254">
        <f>SUMIF('Off-Balance Sheet'!$J$8:$J$174,$C130,'Off-Balance Sheet'!BA$8:BA$174)</f>
        <v>7.47</v>
      </c>
      <c r="Y130" s="254">
        <f>SUMIF('Off-Balance Sheet'!$J$8:$J$174,$C130,'Off-Balance Sheet'!BB$8:BB$174)</f>
        <v>7.8310000000000004</v>
      </c>
      <c r="Z130" s="254">
        <f>SUMIF('Off-Balance Sheet'!$J$8:$J$174,$C130,'Off-Balance Sheet'!BC$8:BC$174)</f>
        <v>8.9629999999999992</v>
      </c>
      <c r="AA130" s="254">
        <f>SUMIF('Off-Balance Sheet'!$J$8:$J$174,$C130,'Off-Balance Sheet'!BD$8:BD$174)</f>
        <v>9.7390000000000008</v>
      </c>
      <c r="AB130" s="254">
        <f>SUMIF('Off-Balance Sheet'!$J$8:$J$174,$C130,'Off-Balance Sheet'!BE$8:BE$174)</f>
        <v>7.47</v>
      </c>
      <c r="AC130" s="254">
        <f>SUMIF('Off-Balance Sheet'!$J$8:$J$174,$C130,'Off-Balance Sheet'!BF$8:BF$174)</f>
        <v>7.8310000000000004</v>
      </c>
      <c r="AD130" s="254">
        <f>SUMIF('Off-Balance Sheet'!$J$8:$J$174,$C130,'Off-Balance Sheet'!BG$8:BG$174)</f>
        <v>9.4329999999999998</v>
      </c>
      <c r="AE130" s="254">
        <f>SUMIF('Off-Balance Sheet'!$J$8:$J$174,$C130,'Off-Balance Sheet'!BH$8:BH$174)</f>
        <v>11.278</v>
      </c>
      <c r="AF130" s="254">
        <f>SUMIF('Off-Balance Sheet'!$J$8:$J$174,$C130,'Off-Balance Sheet'!BI$8:BI$174)</f>
        <v>8.1969999999999992</v>
      </c>
      <c r="AG130" s="254">
        <f>SUMIF('Off-Balance Sheet'!$J$8:$J$174,$C130,'Off-Balance Sheet'!BJ$8:BJ$174)</f>
        <v>8.1910000000000007</v>
      </c>
      <c r="AH130" s="254">
        <f>SUMIF('Off-Balance Sheet'!$J$8:$J$174,$C130,'Off-Balance Sheet'!BK$8:BK$174)</f>
        <v>9.6720000000000006</v>
      </c>
      <c r="AI130" s="254">
        <f>SUMIF('Off-Balance Sheet'!$J$8:$J$174,$C130,'Off-Balance Sheet'!BL$8:BL$174)</f>
        <v>11.154</v>
      </c>
      <c r="AJ130" s="254">
        <f>SUMIF('Off-Balance Sheet'!$J$8:$J$174,$C130,'Off-Balance Sheet'!BM$8:BM$174)</f>
        <v>8.1969999999999992</v>
      </c>
      <c r="AK130" s="254">
        <f>SUMIF('Off-Balance Sheet'!$J$8:$J$174,$C130,'Off-Balance Sheet'!BN$8:BN$174)</f>
        <v>8.1910000000000007</v>
      </c>
      <c r="AL130" s="254">
        <f>SUMIF('Off-Balance Sheet'!$J$8:$J$174,$C130,'Off-Balance Sheet'!BO$8:BO$174)</f>
        <v>9.6720000000000006</v>
      </c>
      <c r="AM130" s="254">
        <f>SUMIF('Off-Balance Sheet'!$J$8:$J$174,$C130,'Off-Balance Sheet'!BP$8:BP$174)</f>
        <v>11.154</v>
      </c>
      <c r="AN130" s="254">
        <f>SUMIF('Off-Balance Sheet'!$J$8:$J$174,$C130,'Off-Balance Sheet'!BQ$8:BQ$174)</f>
        <v>8.1969999999999992</v>
      </c>
      <c r="AO130" s="254">
        <f>SUMIF('Off-Balance Sheet'!$J$8:$J$174,$C130,'Off-Balance Sheet'!BR$8:BR$174)</f>
        <v>8.1910000000000007</v>
      </c>
      <c r="AP130" s="254">
        <f>SUMIF('Off-Balance Sheet'!$J$8:$J$174,$C130,'Off-Balance Sheet'!BS$8:BS$174)</f>
        <v>9.6720000000000006</v>
      </c>
      <c r="AQ130" s="254">
        <f>SUMIF('Off-Balance Sheet'!$J$8:$J$174,$C130,'Off-Balance Sheet'!BT$8:BT$174)</f>
        <v>11.154</v>
      </c>
      <c r="AR130" s="254">
        <f>SUMIF('Off-Balance Sheet'!$J$8:$J$174,$C130,'Off-Balance Sheet'!BU$8:BU$174)</f>
        <v>5.9950000000000001</v>
      </c>
      <c r="AS130" s="254">
        <f>SUMIF('Off-Balance Sheet'!$J$8:$J$174,$C130,'Off-Balance Sheet'!BV$8:BV$174)</f>
        <v>0</v>
      </c>
      <c r="AT130" s="254">
        <f>SUMIF('Off-Balance Sheet'!$J$8:$J$174,$C130,'Off-Balance Sheet'!BW$8:BW$174)</f>
        <v>0</v>
      </c>
      <c r="AU130" s="254"/>
      <c r="AV130" s="254"/>
      <c r="AW130" s="254"/>
      <c r="AX130" s="254"/>
      <c r="AY130" s="254"/>
      <c r="AZ130" s="254"/>
      <c r="BA130" s="254"/>
      <c r="BB130" s="254"/>
      <c r="BC130" s="254"/>
      <c r="BD130" s="254"/>
      <c r="BE130" s="254"/>
      <c r="BF130" s="254"/>
      <c r="BG130" s="254"/>
      <c r="BH130" s="254"/>
      <c r="BI130" s="254"/>
      <c r="BJ130" s="254"/>
      <c r="BK130" s="254"/>
      <c r="BL130" s="254"/>
      <c r="BM130" s="254"/>
      <c r="BN130" s="254"/>
      <c r="BO130" s="254"/>
      <c r="BP130" s="254"/>
      <c r="BQ130" s="254"/>
      <c r="BR130" s="254"/>
      <c r="BS130" s="254"/>
      <c r="BT130" s="254"/>
      <c r="BU130" s="254"/>
      <c r="BV130" s="254"/>
      <c r="BW130" s="254"/>
      <c r="BX130" s="254"/>
      <c r="BY130" s="254"/>
      <c r="BZ130" s="254"/>
      <c r="CA130" s="254"/>
      <c r="CB130" s="254"/>
      <c r="CC130" s="254"/>
      <c r="CD130" s="254"/>
      <c r="CE130" s="254"/>
      <c r="CF130" s="254"/>
      <c r="CG130" s="254"/>
      <c r="CH130" s="254"/>
      <c r="CI130" s="254"/>
      <c r="CJ130" s="254"/>
      <c r="CK130" s="254"/>
      <c r="CL130" s="254"/>
      <c r="CM130" s="254"/>
      <c r="CN130" s="254"/>
      <c r="CO130" s="254"/>
      <c r="CP130" s="254"/>
      <c r="CQ130" s="254"/>
      <c r="CR130" s="254"/>
      <c r="CS130" s="254"/>
      <c r="CT130" s="254"/>
      <c r="CU130" s="254"/>
      <c r="CV130" s="254"/>
      <c r="CW130" s="254"/>
      <c r="CX130" s="254"/>
      <c r="CY130" s="254"/>
      <c r="CZ130" s="254"/>
      <c r="DA130" s="254"/>
      <c r="DB130" s="254"/>
      <c r="DC130" s="254"/>
      <c r="DD130" s="254"/>
      <c r="DE130" s="254"/>
      <c r="DF130" s="254"/>
      <c r="DG130" s="254"/>
      <c r="DH130" s="254"/>
      <c r="DI130" s="254"/>
      <c r="DJ130" s="254"/>
      <c r="DK130" s="254"/>
    </row>
    <row r="131" spans="1:115" x14ac:dyDescent="0.2">
      <c r="A131" s="85"/>
      <c r="C131" s="85" t="s">
        <v>226</v>
      </c>
      <c r="D131" s="98">
        <f>SUMIF('Off-Balance Sheet'!$J$8:$J$174,$C131,'Off-Balance Sheet'!$U$8:$U$174)</f>
        <v>308</v>
      </c>
      <c r="F131" s="254">
        <f>SUMIF('Off-Balance Sheet'!$J$8:$J$174,$C131,'Off-Balance Sheet'!AI$8:AI$174)</f>
        <v>14.806999999999999</v>
      </c>
      <c r="G131" s="254">
        <f>SUMIF('Off-Balance Sheet'!$J$8:$J$174,$C131,'Off-Balance Sheet'!AJ$8:AJ$174)</f>
        <v>30.835999999999999</v>
      </c>
      <c r="H131" s="254">
        <f>SUMIF('Off-Balance Sheet'!$J$8:$J$174,$C131,'Off-Balance Sheet'!AK$8:AK$174)</f>
        <v>32.067999999999998</v>
      </c>
      <c r="I131" s="254">
        <f>SUMIF('Off-Balance Sheet'!$J$8:$J$174,$C131,'Off-Balance Sheet'!AL$8:AL$174)</f>
        <v>31.483999999999998</v>
      </c>
      <c r="J131" s="254">
        <f>SUMIF('Off-Balance Sheet'!$J$8:$J$174,$C131,'Off-Balance Sheet'!AM$8:AM$174)</f>
        <v>29.618000000000002</v>
      </c>
      <c r="K131" s="254">
        <f>SUMIF('Off-Balance Sheet'!$J$8:$J$174,$C131,'Off-Balance Sheet'!AN$8:AN$174)</f>
        <v>31.545000000000002</v>
      </c>
      <c r="L131" s="254">
        <f>SUMIF('Off-Balance Sheet'!$J$8:$J$174,$C131,'Off-Balance Sheet'!AO$8:AO$174)</f>
        <v>32.370999999999995</v>
      </c>
      <c r="M131" s="254">
        <f>SUMIF('Off-Balance Sheet'!$J$8:$J$174,$C131,'Off-Balance Sheet'!AP$8:AP$174)</f>
        <v>31.504999999999995</v>
      </c>
      <c r="N131" s="254">
        <f>SUMIF('Off-Balance Sheet'!$J$8:$J$174,$C131,'Off-Balance Sheet'!AQ$8:AQ$174)</f>
        <v>29.771999999999998</v>
      </c>
      <c r="O131" s="254">
        <f>SUMIF('Off-Balance Sheet'!$J$8:$J$174,$C131,'Off-Balance Sheet'!AR$8:AR$174)</f>
        <v>32.248000000000005</v>
      </c>
      <c r="P131" s="254">
        <f>SUMIF('Off-Balance Sheet'!$J$8:$J$174,$C131,'Off-Balance Sheet'!AS$8:AS$174)</f>
        <v>32.486000000000004</v>
      </c>
      <c r="Q131" s="254">
        <f>SUMIF('Off-Balance Sheet'!$J$8:$J$174,$C131,'Off-Balance Sheet'!AT$8:AT$174)</f>
        <v>15.733000000000001</v>
      </c>
      <c r="R131" s="254">
        <f>SUMIF('Off-Balance Sheet'!$J$8:$J$174,$C131,'Off-Balance Sheet'!AU$8:AU$174)</f>
        <v>0</v>
      </c>
      <c r="S131" s="254">
        <f>SUMIF('Off-Balance Sheet'!$J$8:$J$174,$C131,'Off-Balance Sheet'!AV$8:AV$174)</f>
        <v>0</v>
      </c>
      <c r="T131" s="254">
        <f>SUMIF('Off-Balance Sheet'!$J$8:$J$174,$C131,'Off-Balance Sheet'!AW$8:AW$174)</f>
        <v>0</v>
      </c>
      <c r="U131" s="254">
        <f>SUMIF('Off-Balance Sheet'!$J$8:$J$174,$C131,'Off-Balance Sheet'!AX$8:AX$174)</f>
        <v>0</v>
      </c>
      <c r="V131" s="254">
        <f>SUMIF('Off-Balance Sheet'!$J$8:$J$174,$C131,'Off-Balance Sheet'!AY$8:AY$174)</f>
        <v>0</v>
      </c>
      <c r="W131" s="254">
        <f>SUMIF('Off-Balance Sheet'!$J$8:$J$174,$C131,'Off-Balance Sheet'!AZ$8:AZ$174)</f>
        <v>0</v>
      </c>
      <c r="X131" s="254">
        <f>SUMIF('Off-Balance Sheet'!$J$8:$J$174,$C131,'Off-Balance Sheet'!BA$8:BA$174)</f>
        <v>0</v>
      </c>
      <c r="Y131" s="254">
        <f>SUMIF('Off-Balance Sheet'!$J$8:$J$174,$C131,'Off-Balance Sheet'!BB$8:BB$174)</f>
        <v>0</v>
      </c>
      <c r="Z131" s="254">
        <f>SUMIF('Off-Balance Sheet'!$J$8:$J$174,$C131,'Off-Balance Sheet'!BC$8:BC$174)</f>
        <v>0</v>
      </c>
      <c r="AA131" s="254">
        <f>SUMIF('Off-Balance Sheet'!$J$8:$J$174,$C131,'Off-Balance Sheet'!BD$8:BD$174)</f>
        <v>0</v>
      </c>
      <c r="AB131" s="254">
        <f>SUMIF('Off-Balance Sheet'!$J$8:$J$174,$C131,'Off-Balance Sheet'!BE$8:BE$174)</f>
        <v>0</v>
      </c>
      <c r="AC131" s="254">
        <f>SUMIF('Off-Balance Sheet'!$J$8:$J$174,$C131,'Off-Balance Sheet'!BF$8:BF$174)</f>
        <v>0</v>
      </c>
      <c r="AD131" s="254">
        <f>SUMIF('Off-Balance Sheet'!$J$8:$J$174,$C131,'Off-Balance Sheet'!BG$8:BG$174)</f>
        <v>0</v>
      </c>
      <c r="AE131" s="254">
        <f>SUMIF('Off-Balance Sheet'!$J$8:$J$174,$C131,'Off-Balance Sheet'!BH$8:BH$174)</f>
        <v>0</v>
      </c>
      <c r="AF131" s="254">
        <f>SUMIF('Off-Balance Sheet'!$J$8:$J$174,$C131,'Off-Balance Sheet'!BI$8:BI$174)</f>
        <v>0</v>
      </c>
      <c r="AG131" s="254">
        <f>SUMIF('Off-Balance Sheet'!$J$8:$J$174,$C131,'Off-Balance Sheet'!BJ$8:BJ$174)</f>
        <v>0</v>
      </c>
      <c r="AH131" s="254">
        <f>SUMIF('Off-Balance Sheet'!$J$8:$J$174,$C131,'Off-Balance Sheet'!BK$8:BK$174)</f>
        <v>0</v>
      </c>
      <c r="AI131" s="254">
        <f>SUMIF('Off-Balance Sheet'!$J$8:$J$174,$C131,'Off-Balance Sheet'!BL$8:BL$174)</f>
        <v>0</v>
      </c>
      <c r="AJ131" s="254">
        <f>SUMIF('Off-Balance Sheet'!$J$8:$J$174,$C131,'Off-Balance Sheet'!BM$8:BM$174)</f>
        <v>0</v>
      </c>
      <c r="AK131" s="254">
        <f>SUMIF('Off-Balance Sheet'!$J$8:$J$174,$C131,'Off-Balance Sheet'!BN$8:BN$174)</f>
        <v>0</v>
      </c>
      <c r="AL131" s="254">
        <f>SUMIF('Off-Balance Sheet'!$J$8:$J$174,$C131,'Off-Balance Sheet'!BO$8:BO$174)</f>
        <v>0</v>
      </c>
      <c r="AM131" s="254">
        <f>SUMIF('Off-Balance Sheet'!$J$8:$J$174,$C131,'Off-Balance Sheet'!BP$8:BP$174)</f>
        <v>0</v>
      </c>
      <c r="AN131" s="254">
        <f>SUMIF('Off-Balance Sheet'!$J$8:$J$174,$C131,'Off-Balance Sheet'!BQ$8:BQ$174)</f>
        <v>0</v>
      </c>
      <c r="AO131" s="254">
        <f>SUMIF('Off-Balance Sheet'!$J$8:$J$174,$C131,'Off-Balance Sheet'!BR$8:BR$174)</f>
        <v>0</v>
      </c>
      <c r="AP131" s="254">
        <f>SUMIF('Off-Balance Sheet'!$J$8:$J$174,$C131,'Off-Balance Sheet'!BS$8:BS$174)</f>
        <v>0</v>
      </c>
      <c r="AQ131" s="254">
        <f>SUMIF('Off-Balance Sheet'!$J$8:$J$174,$C131,'Off-Balance Sheet'!BT$8:BT$174)</f>
        <v>0</v>
      </c>
      <c r="AR131" s="254">
        <f>SUMIF('Off-Balance Sheet'!$J$8:$J$174,$C131,'Off-Balance Sheet'!BU$8:BU$174)</f>
        <v>0</v>
      </c>
      <c r="AS131" s="254">
        <f>SUMIF('Off-Balance Sheet'!$J$8:$J$174,$C131,'Off-Balance Sheet'!BV$8:BV$174)</f>
        <v>0</v>
      </c>
      <c r="AT131" s="254">
        <f>SUMIF('Off-Balance Sheet'!$J$8:$J$174,$C131,'Off-Balance Sheet'!BW$8:BW$174)</f>
        <v>0</v>
      </c>
      <c r="AU131" s="254"/>
      <c r="AV131" s="254"/>
      <c r="AW131" s="254"/>
      <c r="AX131" s="254"/>
      <c r="AY131" s="254"/>
      <c r="AZ131" s="254"/>
      <c r="BA131" s="254"/>
      <c r="BB131" s="254"/>
      <c r="BC131" s="254"/>
      <c r="BD131" s="254"/>
      <c r="BE131" s="254"/>
      <c r="BF131" s="254"/>
      <c r="BG131" s="254"/>
      <c r="BH131" s="254"/>
      <c r="BI131" s="254"/>
      <c r="BJ131" s="254"/>
      <c r="BK131" s="254"/>
      <c r="BL131" s="254"/>
      <c r="BM131" s="254"/>
      <c r="BN131" s="254"/>
      <c r="BO131" s="254"/>
      <c r="BP131" s="254"/>
      <c r="BQ131" s="254"/>
      <c r="BR131" s="254"/>
      <c r="BS131" s="254"/>
      <c r="BT131" s="254"/>
      <c r="BU131" s="254"/>
      <c r="BV131" s="254"/>
      <c r="BW131" s="254"/>
      <c r="BX131" s="254"/>
      <c r="BY131" s="254"/>
      <c r="BZ131" s="254"/>
      <c r="CA131" s="254"/>
      <c r="CB131" s="254"/>
      <c r="CC131" s="254"/>
      <c r="CD131" s="254"/>
      <c r="CE131" s="254"/>
      <c r="CF131" s="254"/>
      <c r="CG131" s="254"/>
      <c r="CH131" s="254"/>
      <c r="CI131" s="254"/>
      <c r="CJ131" s="254"/>
      <c r="CK131" s="254"/>
      <c r="CL131" s="254"/>
      <c r="CM131" s="254"/>
      <c r="CN131" s="254"/>
      <c r="CO131" s="254"/>
      <c r="CP131" s="254"/>
      <c r="CQ131" s="254"/>
      <c r="CR131" s="254"/>
      <c r="CS131" s="254"/>
      <c r="CT131" s="254"/>
      <c r="CU131" s="254"/>
      <c r="CV131" s="254"/>
      <c r="CW131" s="254"/>
      <c r="CX131" s="254"/>
      <c r="CY131" s="254"/>
      <c r="CZ131" s="254"/>
      <c r="DA131" s="254"/>
      <c r="DB131" s="254"/>
      <c r="DC131" s="254"/>
      <c r="DD131" s="254"/>
      <c r="DE131" s="254"/>
      <c r="DF131" s="254"/>
      <c r="DG131" s="254"/>
      <c r="DH131" s="254"/>
      <c r="DI131" s="254"/>
      <c r="DJ131" s="254"/>
      <c r="DK131" s="254"/>
    </row>
    <row r="132" spans="1:115" x14ac:dyDescent="0.2">
      <c r="A132" s="85"/>
      <c r="C132" s="85" t="s">
        <v>626</v>
      </c>
      <c r="D132" s="98">
        <f>SUMIF('Off-Balance Sheet'!$J$8:$J$174,$C132,'Off-Balance Sheet'!$U$8:$U$174)</f>
        <v>350</v>
      </c>
      <c r="F132" s="254">
        <f ca="1">SUMIF('Off-Balance Sheet'!$J$8:$J$174,$C132,'Off-Balance Sheet'!AI$8:AI$174)</f>
        <v>0</v>
      </c>
      <c r="G132" s="254">
        <f>SUMIF('Off-Balance Sheet'!$J$8:$J$174,$C132,'Off-Balance Sheet'!AJ$8:AJ$174)</f>
        <v>355.96100000000001</v>
      </c>
      <c r="H132" s="254">
        <f>SUMIF('Off-Balance Sheet'!$J$8:$J$174,$C132,'Off-Balance Sheet'!AK$8:AK$174)</f>
        <v>0</v>
      </c>
      <c r="I132" s="254">
        <f>SUMIF('Off-Balance Sheet'!$J$8:$J$174,$C132,'Off-Balance Sheet'!AL$8:AL$174)</f>
        <v>0</v>
      </c>
      <c r="J132" s="254">
        <f>SUMIF('Off-Balance Sheet'!$J$8:$J$174,$C132,'Off-Balance Sheet'!AM$8:AM$174)</f>
        <v>0</v>
      </c>
      <c r="K132" s="254">
        <f>SUMIF('Off-Balance Sheet'!$J$8:$J$174,$C132,'Off-Balance Sheet'!AN$8:AN$174)</f>
        <v>0</v>
      </c>
      <c r="L132" s="254">
        <f>SUMIF('Off-Balance Sheet'!$J$8:$J$174,$C132,'Off-Balance Sheet'!AO$8:AO$174)</f>
        <v>0</v>
      </c>
      <c r="M132" s="254">
        <f>SUMIF('Off-Balance Sheet'!$J$8:$J$174,$C132,'Off-Balance Sheet'!AP$8:AP$174)</f>
        <v>0</v>
      </c>
      <c r="N132" s="254">
        <f>SUMIF('Off-Balance Sheet'!$J$8:$J$174,$C132,'Off-Balance Sheet'!AQ$8:AQ$174)</f>
        <v>0</v>
      </c>
      <c r="O132" s="254">
        <f>SUMIF('Off-Balance Sheet'!$J$8:$J$174,$C132,'Off-Balance Sheet'!AR$8:AR$174)</f>
        <v>0</v>
      </c>
      <c r="P132" s="254">
        <f>SUMIF('Off-Balance Sheet'!$J$8:$J$174,$C132,'Off-Balance Sheet'!AS$8:AS$174)</f>
        <v>0</v>
      </c>
      <c r="Q132" s="254">
        <f>SUMIF('Off-Balance Sheet'!$J$8:$J$174,$C132,'Off-Balance Sheet'!AT$8:AT$174)</f>
        <v>0</v>
      </c>
      <c r="R132" s="254">
        <f>SUMIF('Off-Balance Sheet'!$J$8:$J$174,$C132,'Off-Balance Sheet'!AU$8:AU$174)</f>
        <v>0</v>
      </c>
      <c r="S132" s="254">
        <f>SUMIF('Off-Balance Sheet'!$J$8:$J$174,$C132,'Off-Balance Sheet'!AV$8:AV$174)</f>
        <v>0</v>
      </c>
      <c r="T132" s="254">
        <f>SUMIF('Off-Balance Sheet'!$J$8:$J$174,$C132,'Off-Balance Sheet'!AW$8:AW$174)</f>
        <v>0</v>
      </c>
      <c r="U132" s="254">
        <f>SUMIF('Off-Balance Sheet'!$J$8:$J$174,$C132,'Off-Balance Sheet'!AX$8:AX$174)</f>
        <v>0</v>
      </c>
      <c r="V132" s="254">
        <f>SUMIF('Off-Balance Sheet'!$J$8:$J$174,$C132,'Off-Balance Sheet'!AY$8:AY$174)</f>
        <v>0</v>
      </c>
      <c r="W132" s="254">
        <f>SUMIF('Off-Balance Sheet'!$J$8:$J$174,$C132,'Off-Balance Sheet'!AZ$8:AZ$174)</f>
        <v>0</v>
      </c>
      <c r="X132" s="254">
        <f>SUMIF('Off-Balance Sheet'!$J$8:$J$174,$C132,'Off-Balance Sheet'!BA$8:BA$174)</f>
        <v>0</v>
      </c>
      <c r="Y132" s="254">
        <f>SUMIF('Off-Balance Sheet'!$J$8:$J$174,$C132,'Off-Balance Sheet'!BB$8:BB$174)</f>
        <v>0</v>
      </c>
      <c r="Z132" s="254">
        <f>SUMIF('Off-Balance Sheet'!$J$8:$J$174,$C132,'Off-Balance Sheet'!BC$8:BC$174)</f>
        <v>0</v>
      </c>
      <c r="AA132" s="254">
        <f>SUMIF('Off-Balance Sheet'!$J$8:$J$174,$C132,'Off-Balance Sheet'!BD$8:BD$174)</f>
        <v>0</v>
      </c>
      <c r="AB132" s="254">
        <f>SUMIF('Off-Balance Sheet'!$J$8:$J$174,$C132,'Off-Balance Sheet'!BE$8:BE$174)</f>
        <v>0</v>
      </c>
      <c r="AC132" s="254">
        <f>SUMIF('Off-Balance Sheet'!$J$8:$J$174,$C132,'Off-Balance Sheet'!BF$8:BF$174)</f>
        <v>0</v>
      </c>
      <c r="AD132" s="254">
        <f>SUMIF('Off-Balance Sheet'!$J$8:$J$174,$C132,'Off-Balance Sheet'!BG$8:BG$174)</f>
        <v>0</v>
      </c>
      <c r="AE132" s="254">
        <f>SUMIF('Off-Balance Sheet'!$J$8:$J$174,$C132,'Off-Balance Sheet'!BH$8:BH$174)</f>
        <v>0</v>
      </c>
      <c r="AF132" s="254">
        <f>SUMIF('Off-Balance Sheet'!$J$8:$J$174,$C132,'Off-Balance Sheet'!BI$8:BI$174)</f>
        <v>0</v>
      </c>
      <c r="AG132" s="254">
        <f>SUMIF('Off-Balance Sheet'!$J$8:$J$174,$C132,'Off-Balance Sheet'!BJ$8:BJ$174)</f>
        <v>0</v>
      </c>
      <c r="AH132" s="254">
        <f>SUMIF('Off-Balance Sheet'!$J$8:$J$174,$C132,'Off-Balance Sheet'!BK$8:BK$174)</f>
        <v>0</v>
      </c>
      <c r="AI132" s="254">
        <f>SUMIF('Off-Balance Sheet'!$J$8:$J$174,$C132,'Off-Balance Sheet'!BL$8:BL$174)</f>
        <v>0</v>
      </c>
      <c r="AJ132" s="254">
        <f>SUMIF('Off-Balance Sheet'!$J$8:$J$174,$C132,'Off-Balance Sheet'!BM$8:BM$174)</f>
        <v>0</v>
      </c>
      <c r="AK132" s="254">
        <f>SUMIF('Off-Balance Sheet'!$J$8:$J$174,$C132,'Off-Balance Sheet'!BN$8:BN$174)</f>
        <v>0</v>
      </c>
      <c r="AL132" s="254">
        <f>SUMIF('Off-Balance Sheet'!$J$8:$J$174,$C132,'Off-Balance Sheet'!BO$8:BO$174)</f>
        <v>0</v>
      </c>
      <c r="AM132" s="254">
        <f>SUMIF('Off-Balance Sheet'!$J$8:$J$174,$C132,'Off-Balance Sheet'!BP$8:BP$174)</f>
        <v>0</v>
      </c>
      <c r="AN132" s="254">
        <f>SUMIF('Off-Balance Sheet'!$J$8:$J$174,$C132,'Off-Balance Sheet'!BQ$8:BQ$174)</f>
        <v>0</v>
      </c>
      <c r="AO132" s="254">
        <f>SUMIF('Off-Balance Sheet'!$J$8:$J$174,$C132,'Off-Balance Sheet'!BR$8:BR$174)</f>
        <v>0</v>
      </c>
      <c r="AP132" s="254">
        <f>SUMIF('Off-Balance Sheet'!$J$8:$J$174,$C132,'Off-Balance Sheet'!BS$8:BS$174)</f>
        <v>0</v>
      </c>
      <c r="AQ132" s="254">
        <f>SUMIF('Off-Balance Sheet'!$J$8:$J$174,$C132,'Off-Balance Sheet'!BT$8:BT$174)</f>
        <v>0</v>
      </c>
      <c r="AR132" s="254">
        <f>SUMIF('Off-Balance Sheet'!$J$8:$J$174,$C132,'Off-Balance Sheet'!BU$8:BU$174)</f>
        <v>0</v>
      </c>
      <c r="AS132" s="254">
        <f>SUMIF('Off-Balance Sheet'!$J$8:$J$174,$C132,'Off-Balance Sheet'!BV$8:BV$174)</f>
        <v>0</v>
      </c>
      <c r="AT132" s="254">
        <f>SUMIF('Off-Balance Sheet'!$J$8:$J$174,$C132,'Off-Balance Sheet'!BW$8:BW$174)</f>
        <v>0</v>
      </c>
      <c r="AU132" s="254"/>
      <c r="AV132" s="254"/>
      <c r="AW132" s="254"/>
      <c r="AX132" s="254"/>
      <c r="AY132" s="254"/>
      <c r="AZ132" s="254"/>
      <c r="BA132" s="254"/>
      <c r="BB132" s="254"/>
      <c r="BC132" s="254"/>
      <c r="BD132" s="254"/>
      <c r="BE132" s="254"/>
      <c r="BF132" s="254"/>
      <c r="BG132" s="254"/>
      <c r="BH132" s="254"/>
      <c r="BI132" s="254"/>
      <c r="BJ132" s="254"/>
      <c r="BK132" s="254"/>
      <c r="BL132" s="254"/>
      <c r="BM132" s="254"/>
      <c r="BN132" s="254"/>
      <c r="BO132" s="254"/>
      <c r="BP132" s="254"/>
      <c r="BQ132" s="254"/>
      <c r="BR132" s="254"/>
      <c r="BS132" s="254"/>
      <c r="BT132" s="254"/>
      <c r="BU132" s="254"/>
      <c r="BV132" s="254"/>
      <c r="BW132" s="254"/>
      <c r="BX132" s="254"/>
      <c r="BY132" s="254"/>
      <c r="BZ132" s="254"/>
      <c r="CA132" s="254"/>
      <c r="CB132" s="254"/>
      <c r="CC132" s="254"/>
      <c r="CD132" s="254"/>
      <c r="CE132" s="254"/>
      <c r="CF132" s="254"/>
      <c r="CG132" s="254"/>
      <c r="CH132" s="254"/>
      <c r="CI132" s="254"/>
      <c r="CJ132" s="254"/>
      <c r="CK132" s="254"/>
      <c r="CL132" s="254"/>
      <c r="CM132" s="254"/>
      <c r="CN132" s="254"/>
      <c r="CO132" s="254"/>
      <c r="CP132" s="254"/>
      <c r="CQ132" s="254"/>
      <c r="CR132" s="254"/>
      <c r="CS132" s="254"/>
      <c r="CT132" s="254"/>
      <c r="CU132" s="254"/>
      <c r="CV132" s="254"/>
      <c r="CW132" s="254"/>
      <c r="CX132" s="254"/>
      <c r="CY132" s="254"/>
      <c r="CZ132" s="254"/>
      <c r="DA132" s="254"/>
      <c r="DB132" s="254"/>
      <c r="DC132" s="254"/>
      <c r="DD132" s="254"/>
      <c r="DE132" s="254"/>
      <c r="DF132" s="254"/>
      <c r="DG132" s="254"/>
      <c r="DH132" s="254"/>
      <c r="DI132" s="254"/>
      <c r="DJ132" s="254"/>
      <c r="DK132" s="254"/>
    </row>
    <row r="133" spans="1:115" x14ac:dyDescent="0.2">
      <c r="A133" s="85"/>
      <c r="C133" s="85" t="s">
        <v>642</v>
      </c>
      <c r="D133" s="98">
        <f>SUMIF('Off-Balance Sheet'!$J$8:$J$174,$C133,'Off-Balance Sheet'!$U$8:$U$174)</f>
        <v>0</v>
      </c>
      <c r="F133" s="254">
        <f>'Off-Balance Sheet'!AI76</f>
        <v>6.5969999999999995</v>
      </c>
      <c r="G133" s="254">
        <f>SUMIF('Off-Balance Sheet'!$J$8:$J$174,$C133,'Off-Balance Sheet'!AJ$8:AJ$174)</f>
        <v>0</v>
      </c>
      <c r="H133" s="254">
        <f>SUMIF('Off-Balance Sheet'!$J$8:$J$174,$C133,'Off-Balance Sheet'!AK$8:AK$174)</f>
        <v>0</v>
      </c>
      <c r="I133" s="254">
        <f>SUMIF('Off-Balance Sheet'!$J$8:$J$174,$C133,'Off-Balance Sheet'!AL$8:AL$174)</f>
        <v>0</v>
      </c>
      <c r="J133" s="254">
        <f>SUMIF('Off-Balance Sheet'!$J$8:$J$174,$C133,'Off-Balance Sheet'!AM$8:AM$174)</f>
        <v>0</v>
      </c>
      <c r="K133" s="254">
        <f>SUMIF('Off-Balance Sheet'!$J$8:$J$174,$C133,'Off-Balance Sheet'!AN$8:AN$174)</f>
        <v>0</v>
      </c>
      <c r="L133" s="254">
        <f>SUMIF('Off-Balance Sheet'!$J$8:$J$174,$C133,'Off-Balance Sheet'!AO$8:AO$174)</f>
        <v>0</v>
      </c>
      <c r="M133" s="254">
        <f>SUMIF('Off-Balance Sheet'!$J$8:$J$174,$C133,'Off-Balance Sheet'!AP$8:AP$174)</f>
        <v>0</v>
      </c>
      <c r="N133" s="254">
        <f>SUMIF('Off-Balance Sheet'!$J$8:$J$174,$C133,'Off-Balance Sheet'!AQ$8:AQ$174)</f>
        <v>0</v>
      </c>
      <c r="O133" s="254">
        <f>SUMIF('Off-Balance Sheet'!$J$8:$J$174,$C133,'Off-Balance Sheet'!AR$8:AR$174)</f>
        <v>0</v>
      </c>
      <c r="P133" s="254">
        <f>SUMIF('Off-Balance Sheet'!$J$8:$J$174,$C133,'Off-Balance Sheet'!AS$8:AS$174)</f>
        <v>0</v>
      </c>
      <c r="Q133" s="254">
        <f>SUMIF('Off-Balance Sheet'!$J$8:$J$174,$C133,'Off-Balance Sheet'!AT$8:AT$174)</f>
        <v>0</v>
      </c>
      <c r="R133" s="254">
        <f>SUMIF('Off-Balance Sheet'!$J$8:$J$174,$C133,'Off-Balance Sheet'!AU$8:AU$174)</f>
        <v>0</v>
      </c>
      <c r="S133" s="254">
        <f>SUMIF('Off-Balance Sheet'!$J$8:$J$174,$C133,'Off-Balance Sheet'!AV$8:AV$174)</f>
        <v>0</v>
      </c>
      <c r="T133" s="254">
        <f>SUMIF('Off-Balance Sheet'!$J$8:$J$174,$C133,'Off-Balance Sheet'!AW$8:AW$174)</f>
        <v>0</v>
      </c>
      <c r="U133" s="254">
        <f>SUMIF('Off-Balance Sheet'!$J$8:$J$174,$C133,'Off-Balance Sheet'!AX$8:AX$174)</f>
        <v>0</v>
      </c>
      <c r="V133" s="254">
        <f>SUMIF('Off-Balance Sheet'!$J$8:$J$174,$C133,'Off-Balance Sheet'!AY$8:AY$174)</f>
        <v>0</v>
      </c>
      <c r="W133" s="254">
        <f>SUMIF('Off-Balance Sheet'!$J$8:$J$174,$C133,'Off-Balance Sheet'!AZ$8:AZ$174)</f>
        <v>0</v>
      </c>
      <c r="X133" s="254">
        <f>SUMIF('Off-Balance Sheet'!$J$8:$J$174,$C133,'Off-Balance Sheet'!BA$8:BA$174)</f>
        <v>0</v>
      </c>
      <c r="Y133" s="254">
        <f>SUMIF('Off-Balance Sheet'!$J$8:$J$174,$C133,'Off-Balance Sheet'!BB$8:BB$174)</f>
        <v>0</v>
      </c>
      <c r="Z133" s="254">
        <f>SUMIF('Off-Balance Sheet'!$J$8:$J$174,$C133,'Off-Balance Sheet'!BC$8:BC$174)</f>
        <v>0</v>
      </c>
      <c r="AA133" s="254">
        <f>SUMIF('Off-Balance Sheet'!$J$8:$J$174,$C133,'Off-Balance Sheet'!BD$8:BD$174)</f>
        <v>0</v>
      </c>
      <c r="AB133" s="254">
        <f>SUMIF('Off-Balance Sheet'!$J$8:$J$174,$C133,'Off-Balance Sheet'!BE$8:BE$174)</f>
        <v>0</v>
      </c>
      <c r="AC133" s="254">
        <f>SUMIF('Off-Balance Sheet'!$J$8:$J$174,$C133,'Off-Balance Sheet'!BF$8:BF$174)</f>
        <v>0</v>
      </c>
      <c r="AD133" s="254">
        <f>SUMIF('Off-Balance Sheet'!$J$8:$J$174,$C133,'Off-Balance Sheet'!BG$8:BG$174)</f>
        <v>0</v>
      </c>
      <c r="AE133" s="254">
        <f>SUMIF('Off-Balance Sheet'!$J$8:$J$174,$C133,'Off-Balance Sheet'!BH$8:BH$174)</f>
        <v>0</v>
      </c>
      <c r="AF133" s="254">
        <f>SUMIF('Off-Balance Sheet'!$J$8:$J$174,$C133,'Off-Balance Sheet'!BI$8:BI$174)</f>
        <v>0</v>
      </c>
      <c r="AG133" s="254">
        <f>SUMIF('Off-Balance Sheet'!$J$8:$J$174,$C133,'Off-Balance Sheet'!BJ$8:BJ$174)</f>
        <v>0</v>
      </c>
      <c r="AH133" s="254">
        <f>SUMIF('Off-Balance Sheet'!$J$8:$J$174,$C133,'Off-Balance Sheet'!BK$8:BK$174)</f>
        <v>0</v>
      </c>
      <c r="AI133" s="254">
        <f>SUMIF('Off-Balance Sheet'!$J$8:$J$174,$C133,'Off-Balance Sheet'!BL$8:BL$174)</f>
        <v>0</v>
      </c>
      <c r="AJ133" s="254">
        <f>SUMIF('Off-Balance Sheet'!$J$8:$J$174,$C133,'Off-Balance Sheet'!BM$8:BM$174)</f>
        <v>0</v>
      </c>
      <c r="AK133" s="254">
        <f>SUMIF('Off-Balance Sheet'!$J$8:$J$174,$C133,'Off-Balance Sheet'!BN$8:BN$174)</f>
        <v>0</v>
      </c>
      <c r="AL133" s="254">
        <f>SUMIF('Off-Balance Sheet'!$J$8:$J$174,$C133,'Off-Balance Sheet'!BO$8:BO$174)</f>
        <v>0</v>
      </c>
      <c r="AM133" s="254">
        <f>SUMIF('Off-Balance Sheet'!$J$8:$J$174,$C133,'Off-Balance Sheet'!BP$8:BP$174)</f>
        <v>0</v>
      </c>
      <c r="AN133" s="254">
        <f>SUMIF('Off-Balance Sheet'!$J$8:$J$174,$C133,'Off-Balance Sheet'!BQ$8:BQ$174)</f>
        <v>0</v>
      </c>
      <c r="AO133" s="254">
        <f>SUMIF('Off-Balance Sheet'!$J$8:$J$174,$C133,'Off-Balance Sheet'!BR$8:BR$174)</f>
        <v>0</v>
      </c>
      <c r="AP133" s="254">
        <f>SUMIF('Off-Balance Sheet'!$J$8:$J$174,$C133,'Off-Balance Sheet'!BS$8:BS$174)</f>
        <v>0</v>
      </c>
      <c r="AQ133" s="254">
        <f>SUMIF('Off-Balance Sheet'!$J$8:$J$174,$C133,'Off-Balance Sheet'!BT$8:BT$174)</f>
        <v>0</v>
      </c>
      <c r="AR133" s="254">
        <f>SUMIF('Off-Balance Sheet'!$J$8:$J$174,$C133,'Off-Balance Sheet'!BU$8:BU$174)</f>
        <v>0</v>
      </c>
      <c r="AS133" s="254">
        <f>SUMIF('Off-Balance Sheet'!$J$8:$J$174,$C133,'Off-Balance Sheet'!BV$8:BV$174)</f>
        <v>0</v>
      </c>
      <c r="AT133" s="254">
        <f>SUMIF('Off-Balance Sheet'!$J$8:$J$174,$C133,'Off-Balance Sheet'!BW$8:BW$174)</f>
        <v>0</v>
      </c>
      <c r="AU133" s="254"/>
      <c r="AV133" s="254"/>
      <c r="AW133" s="254"/>
      <c r="AX133" s="254"/>
      <c r="AY133" s="254"/>
      <c r="AZ133" s="254"/>
      <c r="BA133" s="254"/>
      <c r="BB133" s="254"/>
      <c r="BC133" s="254"/>
      <c r="BD133" s="254"/>
      <c r="BE133" s="254"/>
      <c r="BF133" s="254"/>
      <c r="BG133" s="254"/>
      <c r="BH133" s="254"/>
      <c r="BI133" s="254"/>
      <c r="BJ133" s="254"/>
      <c r="BK133" s="254"/>
      <c r="BL133" s="254"/>
      <c r="BM133" s="254"/>
      <c r="BN133" s="254"/>
      <c r="BO133" s="254"/>
      <c r="BP133" s="254"/>
      <c r="BQ133" s="254"/>
      <c r="BR133" s="254"/>
      <c r="BS133" s="254"/>
      <c r="BT133" s="254"/>
      <c r="BU133" s="254"/>
      <c r="BV133" s="254"/>
      <c r="BW133" s="254"/>
      <c r="BX133" s="254"/>
      <c r="BY133" s="254"/>
      <c r="BZ133" s="254"/>
      <c r="CA133" s="254"/>
      <c r="CB133" s="254"/>
      <c r="CC133" s="254"/>
      <c r="CD133" s="254"/>
      <c r="CE133" s="254"/>
      <c r="CF133" s="254"/>
      <c r="CG133" s="254"/>
      <c r="CH133" s="254"/>
      <c r="CI133" s="254"/>
      <c r="CJ133" s="254"/>
      <c r="CK133" s="254"/>
      <c r="CL133" s="254"/>
      <c r="CM133" s="254"/>
      <c r="CN133" s="254"/>
      <c r="CO133" s="254"/>
      <c r="CP133" s="254"/>
      <c r="CQ133" s="254"/>
      <c r="CR133" s="254"/>
      <c r="CS133" s="254"/>
      <c r="CT133" s="254"/>
      <c r="CU133" s="254"/>
      <c r="CV133" s="254"/>
      <c r="CW133" s="254"/>
      <c r="CX133" s="254"/>
      <c r="CY133" s="254"/>
      <c r="CZ133" s="254"/>
      <c r="DA133" s="254"/>
      <c r="DB133" s="254"/>
      <c r="DC133" s="254"/>
      <c r="DD133" s="254"/>
      <c r="DE133" s="254"/>
      <c r="DF133" s="254"/>
      <c r="DG133" s="254"/>
      <c r="DH133" s="254"/>
      <c r="DI133" s="254"/>
      <c r="DJ133" s="254"/>
      <c r="DK133" s="254"/>
    </row>
    <row r="134" spans="1:115" x14ac:dyDescent="0.2">
      <c r="A134" s="85"/>
      <c r="C134" s="85" t="s">
        <v>228</v>
      </c>
      <c r="D134" s="98">
        <f>SUMIF('Off-Balance Sheet'!$J$8:$J$174,$C134,'Off-Balance Sheet'!$U$8:$U$174)</f>
        <v>33</v>
      </c>
      <c r="F134" s="254">
        <f>SUMIF('Off-Balance Sheet'!$J$8:$J$174,$C134,'Off-Balance Sheet'!AI$8:AI$174)</f>
        <v>0.82800000000000007</v>
      </c>
      <c r="G134" s="254">
        <f>SUMIF('Off-Balance Sheet'!$J$8:$J$174,$C134,'Off-Balance Sheet'!AJ$8:AJ$174)</f>
        <v>1.109</v>
      </c>
      <c r="H134" s="254">
        <f>SUMIF('Off-Balance Sheet'!$J$8:$J$174,$C134,'Off-Balance Sheet'!AK$8:AK$174)</f>
        <v>1.1339999999999999</v>
      </c>
      <c r="I134" s="254">
        <f>SUMIF('Off-Balance Sheet'!$J$8:$J$174,$C134,'Off-Balance Sheet'!AL$8:AL$174)</f>
        <v>1.1870000000000001</v>
      </c>
      <c r="J134" s="254">
        <f>SUMIF('Off-Balance Sheet'!$J$8:$J$174,$C134,'Off-Balance Sheet'!AM$8:AM$174)</f>
        <v>1.1739999999999999</v>
      </c>
      <c r="K134" s="254">
        <f>SUMIF('Off-Balance Sheet'!$J$8:$J$174,$C134,'Off-Balance Sheet'!AN$8:AN$174)</f>
        <v>1.1619999999999999</v>
      </c>
      <c r="L134" s="254">
        <f>SUMIF('Off-Balance Sheet'!$J$8:$J$174,$C134,'Off-Balance Sheet'!AO$8:AO$174)</f>
        <v>1.1870000000000001</v>
      </c>
      <c r="M134" s="254">
        <f>SUMIF('Off-Balance Sheet'!$J$8:$J$174,$C134,'Off-Balance Sheet'!AP$8:AP$174)</f>
        <v>1.2969999999999999</v>
      </c>
      <c r="N134" s="254">
        <f>SUMIF('Off-Balance Sheet'!$J$8:$J$174,$C134,'Off-Balance Sheet'!AQ$8:AQ$174)</f>
        <v>1.2829999999999999</v>
      </c>
      <c r="O134" s="254">
        <f>SUMIF('Off-Balance Sheet'!$J$8:$J$174,$C134,'Off-Balance Sheet'!AR$8:AR$174)</f>
        <v>1.282</v>
      </c>
      <c r="P134" s="254">
        <f>SUMIF('Off-Balance Sheet'!$J$8:$J$174,$C134,'Off-Balance Sheet'!AS$8:AS$174)</f>
        <v>1.2969999999999999</v>
      </c>
      <c r="Q134" s="254">
        <f>SUMIF('Off-Balance Sheet'!$J$8:$J$174,$C134,'Off-Balance Sheet'!AT$8:AT$174)</f>
        <v>1.4569999999999999</v>
      </c>
      <c r="R134" s="254">
        <f>SUMIF('Off-Balance Sheet'!$J$8:$J$174,$C134,'Off-Balance Sheet'!AU$8:AU$174)</f>
        <v>1.4409999999999998</v>
      </c>
      <c r="S134" s="254">
        <f>SUMIF('Off-Balance Sheet'!$J$8:$J$174,$C134,'Off-Balance Sheet'!AV$8:AV$174)</f>
        <v>1.4259999999999999</v>
      </c>
      <c r="T134" s="254">
        <f>SUMIF('Off-Balance Sheet'!$J$8:$J$174,$C134,'Off-Balance Sheet'!AW$8:AW$174)</f>
        <v>1.4569999999999999</v>
      </c>
      <c r="U134" s="254">
        <f>SUMIF('Off-Balance Sheet'!$J$8:$J$174,$C134,'Off-Balance Sheet'!AX$8:AX$174)</f>
        <v>1.6739999999999999</v>
      </c>
      <c r="V134" s="254">
        <f>SUMIF('Off-Balance Sheet'!$J$8:$J$174,$C134,'Off-Balance Sheet'!AY$8:AY$174)</f>
        <v>1.6559999999999999</v>
      </c>
      <c r="W134" s="254">
        <f>SUMIF('Off-Balance Sheet'!$J$8:$J$174,$C134,'Off-Balance Sheet'!AZ$8:AZ$174)</f>
        <v>1.637</v>
      </c>
      <c r="X134" s="254">
        <f>SUMIF('Off-Balance Sheet'!$J$8:$J$174,$C134,'Off-Balance Sheet'!BA$8:BA$174)</f>
        <v>1.6739999999999999</v>
      </c>
      <c r="Y134" s="254">
        <f>SUMIF('Off-Balance Sheet'!$J$8:$J$174,$C134,'Off-Balance Sheet'!BB$8:BB$174)</f>
        <v>1.944</v>
      </c>
      <c r="Z134" s="254">
        <f>SUMIF('Off-Balance Sheet'!$J$8:$J$174,$C134,'Off-Balance Sheet'!BC$8:BC$174)</f>
        <v>1.923</v>
      </c>
      <c r="AA134" s="254">
        <f>SUMIF('Off-Balance Sheet'!$J$8:$J$174,$C134,'Off-Balance Sheet'!BD$8:BD$174)</f>
        <v>1.901</v>
      </c>
      <c r="AB134" s="254">
        <f>SUMIF('Off-Balance Sheet'!$J$8:$J$174,$C134,'Off-Balance Sheet'!BE$8:BE$174)</f>
        <v>1.944</v>
      </c>
      <c r="AC134" s="254">
        <f>SUMIF('Off-Balance Sheet'!$J$8:$J$174,$C134,'Off-Balance Sheet'!BF$8:BF$174)</f>
        <v>2.214</v>
      </c>
      <c r="AD134" s="254">
        <f>SUMIF('Off-Balance Sheet'!$J$8:$J$174,$C134,'Off-Balance Sheet'!BG$8:BG$174)</f>
        <v>2.19</v>
      </c>
      <c r="AE134" s="254">
        <f>SUMIF('Off-Balance Sheet'!$J$8:$J$174,$C134,'Off-Balance Sheet'!BH$8:BH$174)</f>
        <v>2.19</v>
      </c>
      <c r="AF134" s="254">
        <f>SUMIF('Off-Balance Sheet'!$J$8:$J$174,$C134,'Off-Balance Sheet'!BI$8:BI$174)</f>
        <v>2.214</v>
      </c>
      <c r="AG134" s="254">
        <f>SUMIF('Off-Balance Sheet'!$J$8:$J$174,$C134,'Off-Balance Sheet'!BJ$8:BJ$174)</f>
        <v>0</v>
      </c>
      <c r="AH134" s="254">
        <f>SUMIF('Off-Balance Sheet'!$J$8:$J$174,$C134,'Off-Balance Sheet'!BK$8:BK$174)</f>
        <v>0</v>
      </c>
      <c r="AI134" s="254">
        <f>SUMIF('Off-Balance Sheet'!$J$8:$J$174,$C134,'Off-Balance Sheet'!BL$8:BL$174)</f>
        <v>0</v>
      </c>
      <c r="AJ134" s="254">
        <f>SUMIF('Off-Balance Sheet'!$J$8:$J$174,$C134,'Off-Balance Sheet'!BM$8:BM$174)</f>
        <v>0</v>
      </c>
      <c r="AK134" s="254">
        <f>SUMIF('Off-Balance Sheet'!$J$8:$J$174,$C134,'Off-Balance Sheet'!BN$8:BN$174)</f>
        <v>0</v>
      </c>
      <c r="AL134" s="254">
        <f>SUMIF('Off-Balance Sheet'!$J$8:$J$174,$C134,'Off-Balance Sheet'!BO$8:BO$174)</f>
        <v>0</v>
      </c>
      <c r="AM134" s="254">
        <f>SUMIF('Off-Balance Sheet'!$J$8:$J$174,$C134,'Off-Balance Sheet'!BP$8:BP$174)</f>
        <v>0</v>
      </c>
      <c r="AN134" s="254">
        <f>SUMIF('Off-Balance Sheet'!$J$8:$J$174,$C134,'Off-Balance Sheet'!BQ$8:BQ$174)</f>
        <v>0</v>
      </c>
      <c r="AO134" s="254">
        <f>SUMIF('Off-Balance Sheet'!$J$8:$J$174,$C134,'Off-Balance Sheet'!BR$8:BR$174)</f>
        <v>0</v>
      </c>
      <c r="AP134" s="254">
        <f>SUMIF('Off-Balance Sheet'!$J$8:$J$174,$C134,'Off-Balance Sheet'!BS$8:BS$174)</f>
        <v>0</v>
      </c>
      <c r="AQ134" s="254">
        <f>SUMIF('Off-Balance Sheet'!$J$8:$J$174,$C134,'Off-Balance Sheet'!BT$8:BT$174)</f>
        <v>0</v>
      </c>
      <c r="AR134" s="254">
        <f>SUMIF('Off-Balance Sheet'!$J$8:$J$174,$C134,'Off-Balance Sheet'!BU$8:BU$174)</f>
        <v>0</v>
      </c>
      <c r="AS134" s="254">
        <f>SUMIF('Off-Balance Sheet'!$J$8:$J$174,$C134,'Off-Balance Sheet'!BV$8:BV$174)</f>
        <v>0</v>
      </c>
      <c r="AT134" s="254">
        <f>SUMIF('Off-Balance Sheet'!$J$8:$J$174,$C134,'Off-Balance Sheet'!BW$8:BW$174)</f>
        <v>0</v>
      </c>
      <c r="AU134" s="254"/>
      <c r="AV134" s="254"/>
      <c r="AW134" s="254"/>
      <c r="AX134" s="254"/>
      <c r="AY134" s="254"/>
      <c r="AZ134" s="254"/>
      <c r="BA134" s="254"/>
      <c r="BB134" s="254"/>
      <c r="BC134" s="254"/>
      <c r="BD134" s="254"/>
      <c r="BE134" s="254"/>
      <c r="BF134" s="254"/>
      <c r="BG134" s="254"/>
      <c r="BH134" s="254"/>
      <c r="BI134" s="254"/>
      <c r="BJ134" s="254"/>
      <c r="BK134" s="254"/>
      <c r="BL134" s="254"/>
      <c r="BM134" s="254"/>
      <c r="BN134" s="254"/>
      <c r="BO134" s="254"/>
      <c r="BP134" s="254"/>
      <c r="BQ134" s="254"/>
      <c r="BR134" s="254"/>
      <c r="BS134" s="254"/>
      <c r="BT134" s="254"/>
      <c r="BU134" s="254"/>
      <c r="BV134" s="254"/>
      <c r="BW134" s="254"/>
      <c r="BX134" s="254"/>
      <c r="BY134" s="254"/>
      <c r="BZ134" s="254"/>
      <c r="CA134" s="254"/>
      <c r="CB134" s="254"/>
      <c r="CC134" s="254"/>
      <c r="CD134" s="254"/>
      <c r="CE134" s="254"/>
      <c r="CF134" s="254"/>
      <c r="CG134" s="254"/>
      <c r="CH134" s="254"/>
      <c r="CI134" s="254"/>
      <c r="CJ134" s="254"/>
      <c r="CK134" s="254"/>
      <c r="CL134" s="254"/>
      <c r="CM134" s="254"/>
      <c r="CN134" s="254"/>
      <c r="CO134" s="254"/>
      <c r="CP134" s="254"/>
      <c r="CQ134" s="254"/>
      <c r="CR134" s="254"/>
      <c r="CS134" s="254"/>
      <c r="CT134" s="254"/>
      <c r="CU134" s="254"/>
      <c r="CV134" s="254"/>
      <c r="CW134" s="254"/>
      <c r="CX134" s="254"/>
      <c r="CY134" s="254"/>
      <c r="CZ134" s="254"/>
      <c r="DA134" s="254"/>
      <c r="DB134" s="254"/>
      <c r="DC134" s="254"/>
      <c r="DD134" s="254"/>
      <c r="DE134" s="254"/>
      <c r="DF134" s="254"/>
      <c r="DG134" s="254"/>
      <c r="DH134" s="254"/>
      <c r="DI134" s="254"/>
      <c r="DJ134" s="254"/>
      <c r="DK134" s="254"/>
    </row>
    <row r="135" spans="1:115" x14ac:dyDescent="0.2">
      <c r="A135" s="85"/>
      <c r="C135" s="85" t="s">
        <v>230</v>
      </c>
      <c r="D135" s="98">
        <f>SUMIF('Off-Balance Sheet'!$J$8:$J$174,$C135,'Off-Balance Sheet'!$U$8:$U$174)</f>
        <v>211</v>
      </c>
      <c r="F135" s="254">
        <f>SUMIF('Off-Balance Sheet'!$J$8:$J$174,$C135,'Off-Balance Sheet'!AI$8:AI$174)</f>
        <v>4.7519999999999998</v>
      </c>
      <c r="G135" s="254">
        <f>SUMIF('Off-Balance Sheet'!$J$8:$J$174,$C135,'Off-Balance Sheet'!AJ$8:AJ$174)</f>
        <v>7.1280000000000001</v>
      </c>
      <c r="H135" s="254">
        <f>SUMIF('Off-Balance Sheet'!$J$8:$J$174,$C135,'Off-Balance Sheet'!AK$8:AK$174)</f>
        <v>7.1280000000000001</v>
      </c>
      <c r="I135" s="254">
        <f>SUMIF('Off-Balance Sheet'!$J$8:$J$174,$C135,'Off-Balance Sheet'!AL$8:AL$174)</f>
        <v>7.1280000000000001</v>
      </c>
      <c r="J135" s="254">
        <f>SUMIF('Off-Balance Sheet'!$J$8:$J$174,$C135,'Off-Balance Sheet'!AM$8:AM$174)</f>
        <v>7.1280000000000001</v>
      </c>
      <c r="K135" s="254">
        <f>SUMIF('Off-Balance Sheet'!$J$8:$J$174,$C135,'Off-Balance Sheet'!AN$8:AN$174)</f>
        <v>7.1280000000000001</v>
      </c>
      <c r="L135" s="254">
        <f>SUMIF('Off-Balance Sheet'!$J$8:$J$174,$C135,'Off-Balance Sheet'!AO$8:AO$174)</f>
        <v>7.1280000000000001</v>
      </c>
      <c r="M135" s="254">
        <f>SUMIF('Off-Balance Sheet'!$J$8:$J$174,$C135,'Off-Balance Sheet'!AP$8:AP$174)</f>
        <v>7.1280000000000001</v>
      </c>
      <c r="N135" s="254">
        <f>SUMIF('Off-Balance Sheet'!$J$8:$J$174,$C135,'Off-Balance Sheet'!AQ$8:AQ$174)</f>
        <v>7.1280000000000001</v>
      </c>
      <c r="O135" s="254">
        <f>SUMIF('Off-Balance Sheet'!$J$8:$J$174,$C135,'Off-Balance Sheet'!AR$8:AR$174)</f>
        <v>7.1280000000000001</v>
      </c>
      <c r="P135" s="254">
        <f>SUMIF('Off-Balance Sheet'!$J$8:$J$174,$C135,'Off-Balance Sheet'!AS$8:AS$174)</f>
        <v>7.1280000000000001</v>
      </c>
      <c r="Q135" s="254">
        <f>SUMIF('Off-Balance Sheet'!$J$8:$J$174,$C135,'Off-Balance Sheet'!AT$8:AT$174)</f>
        <v>7.1280000000000001</v>
      </c>
      <c r="R135" s="254">
        <f>SUMIF('Off-Balance Sheet'!$J$8:$J$174,$C135,'Off-Balance Sheet'!AU$8:AU$174)</f>
        <v>7.1280000000000001</v>
      </c>
      <c r="S135" s="254">
        <f>SUMIF('Off-Balance Sheet'!$J$8:$J$174,$C135,'Off-Balance Sheet'!AV$8:AV$174)</f>
        <v>7.1280000000000001</v>
      </c>
      <c r="T135" s="254">
        <f>SUMIF('Off-Balance Sheet'!$J$8:$J$174,$C135,'Off-Balance Sheet'!AW$8:AW$174)</f>
        <v>7.1280000000000001</v>
      </c>
      <c r="U135" s="254">
        <f>SUMIF('Off-Balance Sheet'!$J$8:$J$174,$C135,'Off-Balance Sheet'!AX$8:AX$174)</f>
        <v>7.1280000000000001</v>
      </c>
      <c r="V135" s="254">
        <f>SUMIF('Off-Balance Sheet'!$J$8:$J$174,$C135,'Off-Balance Sheet'!AY$8:AY$174)</f>
        <v>7.1280000000000001</v>
      </c>
      <c r="W135" s="254">
        <f>SUMIF('Off-Balance Sheet'!$J$8:$J$174,$C135,'Off-Balance Sheet'!AZ$8:AZ$174)</f>
        <v>7.1280000000000001</v>
      </c>
      <c r="X135" s="254">
        <f>SUMIF('Off-Balance Sheet'!$J$8:$J$174,$C135,'Off-Balance Sheet'!BA$8:BA$174)</f>
        <v>7.1280000000000001</v>
      </c>
      <c r="Y135" s="254">
        <f>SUMIF('Off-Balance Sheet'!$J$8:$J$174,$C135,'Off-Balance Sheet'!BB$8:BB$174)</f>
        <v>7.1280000000000001</v>
      </c>
      <c r="Z135" s="254">
        <f>SUMIF('Off-Balance Sheet'!$J$8:$J$174,$C135,'Off-Balance Sheet'!BC$8:BC$174)</f>
        <v>7.1280000000000001</v>
      </c>
      <c r="AA135" s="254">
        <f>SUMIF('Off-Balance Sheet'!$J$8:$J$174,$C135,'Off-Balance Sheet'!BD$8:BD$174)</f>
        <v>7.1280000000000001</v>
      </c>
      <c r="AB135" s="254">
        <f>SUMIF('Off-Balance Sheet'!$J$8:$J$174,$C135,'Off-Balance Sheet'!BE$8:BE$174)</f>
        <v>7.1280000000000001</v>
      </c>
      <c r="AC135" s="254">
        <f>SUMIF('Off-Balance Sheet'!$J$8:$J$174,$C135,'Off-Balance Sheet'!BF$8:BF$174)</f>
        <v>7.1280000000000001</v>
      </c>
      <c r="AD135" s="254">
        <f>SUMIF('Off-Balance Sheet'!$J$8:$J$174,$C135,'Off-Balance Sheet'!BG$8:BG$174)</f>
        <v>7.1280000000000001</v>
      </c>
      <c r="AE135" s="254">
        <f>SUMIF('Off-Balance Sheet'!$J$8:$J$174,$C135,'Off-Balance Sheet'!BH$8:BH$174)</f>
        <v>7.1280000000000001</v>
      </c>
      <c r="AF135" s="254">
        <f>SUMIF('Off-Balance Sheet'!$J$8:$J$174,$C135,'Off-Balance Sheet'!BI$8:BI$174)</f>
        <v>7.1280000000000001</v>
      </c>
      <c r="AG135" s="254">
        <f>SUMIF('Off-Balance Sheet'!$J$8:$J$174,$C135,'Off-Balance Sheet'!BJ$8:BJ$174)</f>
        <v>7.1280000000000001</v>
      </c>
      <c r="AH135" s="254">
        <f>SUMIF('Off-Balance Sheet'!$J$8:$J$174,$C135,'Off-Balance Sheet'!BK$8:BK$174)</f>
        <v>7.1280000000000001</v>
      </c>
      <c r="AI135" s="254">
        <f>SUMIF('Off-Balance Sheet'!$J$8:$J$174,$C135,'Off-Balance Sheet'!BL$8:BL$174)</f>
        <v>7.1280000000000001</v>
      </c>
      <c r="AJ135" s="254">
        <f>SUMIF('Off-Balance Sheet'!$J$8:$J$174,$C135,'Off-Balance Sheet'!BM$8:BM$174)</f>
        <v>7.1280000000000001</v>
      </c>
      <c r="AK135" s="254">
        <f>SUMIF('Off-Balance Sheet'!$J$8:$J$174,$C135,'Off-Balance Sheet'!BN$8:BN$174)</f>
        <v>7.1280000000000001</v>
      </c>
      <c r="AL135" s="254">
        <f>SUMIF('Off-Balance Sheet'!$J$8:$J$174,$C135,'Off-Balance Sheet'!BO$8:BO$174)</f>
        <v>7.1280000000000001</v>
      </c>
      <c r="AM135" s="254">
        <f>SUMIF('Off-Balance Sheet'!$J$8:$J$174,$C135,'Off-Balance Sheet'!BP$8:BP$174)</f>
        <v>7.1280000000000001</v>
      </c>
      <c r="AN135" s="254">
        <f>SUMIF('Off-Balance Sheet'!$J$8:$J$174,$C135,'Off-Balance Sheet'!BQ$8:BQ$174)</f>
        <v>7.1280000000000001</v>
      </c>
      <c r="AO135" s="254">
        <f>SUMIF('Off-Balance Sheet'!$J$8:$J$174,$C135,'Off-Balance Sheet'!BR$8:BR$174)</f>
        <v>7.1280000000000001</v>
      </c>
      <c r="AP135" s="254">
        <f>SUMIF('Off-Balance Sheet'!$J$8:$J$174,$C135,'Off-Balance Sheet'!BS$8:BS$174)</f>
        <v>7.1280000000000001</v>
      </c>
      <c r="AQ135" s="254">
        <f>SUMIF('Off-Balance Sheet'!$J$8:$J$174,$C135,'Off-Balance Sheet'!BT$8:BT$174)</f>
        <v>7.1280000000000001</v>
      </c>
      <c r="AR135" s="254">
        <f>SUMIF('Off-Balance Sheet'!$J$8:$J$174,$C135,'Off-Balance Sheet'!BU$8:BU$174)</f>
        <v>7.1280000000000001</v>
      </c>
      <c r="AS135" s="254">
        <f>SUMIF('Off-Balance Sheet'!$J$8:$J$174,$C135,'Off-Balance Sheet'!BV$8:BV$174)</f>
        <v>7.1280000000000001</v>
      </c>
      <c r="AT135" s="254">
        <f>SUMIF('Off-Balance Sheet'!$J$8:$J$174,$C135,'Off-Balance Sheet'!BW$8:BW$174)</f>
        <v>7.1280000000000001</v>
      </c>
      <c r="AU135" s="254"/>
      <c r="AV135" s="254"/>
      <c r="AW135" s="254"/>
      <c r="AX135" s="254"/>
      <c r="AY135" s="254"/>
      <c r="AZ135" s="254"/>
      <c r="BA135" s="254"/>
      <c r="BB135" s="254"/>
      <c r="BC135" s="254"/>
      <c r="BD135" s="254"/>
      <c r="BE135" s="254"/>
      <c r="BF135" s="254"/>
      <c r="BG135" s="254"/>
      <c r="BH135" s="254"/>
      <c r="BI135" s="254"/>
      <c r="BJ135" s="254"/>
      <c r="BK135" s="254"/>
      <c r="BL135" s="254"/>
      <c r="BM135" s="254"/>
      <c r="BN135" s="254"/>
      <c r="BO135" s="254"/>
      <c r="BP135" s="254"/>
      <c r="BQ135" s="254"/>
      <c r="BR135" s="254"/>
      <c r="BS135" s="254"/>
      <c r="BT135" s="254"/>
      <c r="BU135" s="254"/>
      <c r="BV135" s="254"/>
      <c r="BW135" s="254"/>
      <c r="BX135" s="254"/>
      <c r="BY135" s="254"/>
      <c r="BZ135" s="254"/>
      <c r="CA135" s="254"/>
      <c r="CB135" s="254"/>
      <c r="CC135" s="254"/>
      <c r="CD135" s="254"/>
      <c r="CE135" s="254"/>
      <c r="CF135" s="254"/>
      <c r="CG135" s="254"/>
      <c r="CH135" s="254"/>
      <c r="CI135" s="254"/>
      <c r="CJ135" s="254"/>
      <c r="CK135" s="254"/>
      <c r="CL135" s="254"/>
      <c r="CM135" s="254"/>
      <c r="CN135" s="254"/>
      <c r="CO135" s="254"/>
      <c r="CP135" s="254"/>
      <c r="CQ135" s="254"/>
      <c r="CR135" s="254"/>
      <c r="CS135" s="254"/>
      <c r="CT135" s="254"/>
      <c r="CU135" s="254"/>
      <c r="CV135" s="254"/>
      <c r="CW135" s="254"/>
      <c r="CX135" s="254"/>
      <c r="CY135" s="254"/>
      <c r="CZ135" s="254"/>
      <c r="DA135" s="254"/>
      <c r="DB135" s="254"/>
      <c r="DC135" s="254"/>
      <c r="DD135" s="254"/>
      <c r="DE135" s="254"/>
      <c r="DF135" s="254"/>
      <c r="DG135" s="254"/>
      <c r="DH135" s="254"/>
      <c r="DI135" s="254"/>
      <c r="DJ135" s="254"/>
      <c r="DK135" s="254"/>
    </row>
    <row r="137" spans="1:115" x14ac:dyDescent="0.2">
      <c r="C137" s="220" t="s">
        <v>611</v>
      </c>
      <c r="D137" s="255">
        <f>SUM(D117:D136)</f>
        <v>4822.3739664999994</v>
      </c>
      <c r="F137" s="255">
        <f t="shared" ref="F137:AZ137" ca="1" si="17">SUM(F117:F136)</f>
        <v>273.52681899999999</v>
      </c>
      <c r="G137" s="255">
        <f t="shared" si="17"/>
        <v>557.27655400000003</v>
      </c>
      <c r="H137" s="255">
        <f t="shared" si="17"/>
        <v>213.39055400000001</v>
      </c>
      <c r="I137" s="255">
        <f t="shared" si="17"/>
        <v>150.43200000000002</v>
      </c>
      <c r="J137" s="255">
        <f t="shared" si="17"/>
        <v>313.80799999999999</v>
      </c>
      <c r="K137" s="255">
        <f t="shared" si="17"/>
        <v>152.21199999999999</v>
      </c>
      <c r="L137" s="255">
        <f t="shared" si="17"/>
        <v>174.916</v>
      </c>
      <c r="M137" s="255">
        <f t="shared" si="17"/>
        <v>128.584</v>
      </c>
      <c r="N137" s="255">
        <f t="shared" si="17"/>
        <v>150.88999999999999</v>
      </c>
      <c r="O137" s="255">
        <f t="shared" si="17"/>
        <v>154.24200000000002</v>
      </c>
      <c r="P137" s="255">
        <f t="shared" si="17"/>
        <v>175.31700000000001</v>
      </c>
      <c r="Q137" s="255">
        <f t="shared" si="17"/>
        <v>112.90899999999999</v>
      </c>
      <c r="R137" s="255">
        <f t="shared" si="17"/>
        <v>922.32600000000014</v>
      </c>
      <c r="S137" s="255">
        <f t="shared" si="17"/>
        <v>121.77199999999999</v>
      </c>
      <c r="T137" s="255">
        <f t="shared" si="17"/>
        <v>114.32999999999998</v>
      </c>
      <c r="U137" s="255">
        <f t="shared" si="17"/>
        <v>550.08300000000008</v>
      </c>
      <c r="V137" s="255">
        <f t="shared" si="17"/>
        <v>53.529000000000003</v>
      </c>
      <c r="W137" s="255">
        <f t="shared" si="17"/>
        <v>18.504000000000001</v>
      </c>
      <c r="X137" s="255">
        <f t="shared" si="17"/>
        <v>1929.4850000000001</v>
      </c>
      <c r="Y137" s="255">
        <f t="shared" si="17"/>
        <v>16.902999999999999</v>
      </c>
      <c r="Z137" s="255">
        <f t="shared" si="17"/>
        <v>18.013999999999999</v>
      </c>
      <c r="AA137" s="255">
        <f t="shared" si="17"/>
        <v>18.768000000000001</v>
      </c>
      <c r="AB137" s="255">
        <f t="shared" si="17"/>
        <v>16.542000000000002</v>
      </c>
      <c r="AC137" s="255">
        <f t="shared" si="17"/>
        <v>17.173000000000002</v>
      </c>
      <c r="AD137" s="255">
        <f t="shared" si="17"/>
        <v>18.750999999999998</v>
      </c>
      <c r="AE137" s="255">
        <f t="shared" si="17"/>
        <v>503.096</v>
      </c>
      <c r="AF137" s="255">
        <f t="shared" si="17"/>
        <v>17.539000000000001</v>
      </c>
      <c r="AG137" s="255">
        <f t="shared" si="17"/>
        <v>15.319000000000001</v>
      </c>
      <c r="AH137" s="255">
        <f t="shared" si="17"/>
        <v>16.8</v>
      </c>
      <c r="AI137" s="255">
        <f t="shared" si="17"/>
        <v>18.282</v>
      </c>
      <c r="AJ137" s="255">
        <f t="shared" si="17"/>
        <v>15.324999999999999</v>
      </c>
      <c r="AK137" s="255">
        <f t="shared" si="17"/>
        <v>15.319000000000001</v>
      </c>
      <c r="AL137" s="255">
        <f t="shared" si="17"/>
        <v>16.8</v>
      </c>
      <c r="AM137" s="255">
        <f t="shared" si="17"/>
        <v>18.282</v>
      </c>
      <c r="AN137" s="255">
        <f t="shared" si="17"/>
        <v>15.324999999999999</v>
      </c>
      <c r="AO137" s="255">
        <f t="shared" si="17"/>
        <v>15.319000000000001</v>
      </c>
      <c r="AP137" s="255">
        <f t="shared" si="17"/>
        <v>16.8</v>
      </c>
      <c r="AQ137" s="255">
        <f t="shared" si="17"/>
        <v>18.282</v>
      </c>
      <c r="AR137" s="255">
        <f t="shared" si="17"/>
        <v>13.123000000000001</v>
      </c>
      <c r="AS137" s="255">
        <f t="shared" si="17"/>
        <v>7.1280000000000001</v>
      </c>
      <c r="AT137" s="255">
        <f t="shared" si="17"/>
        <v>7.1280000000000001</v>
      </c>
      <c r="AU137" s="255">
        <f t="shared" si="17"/>
        <v>0</v>
      </c>
      <c r="AV137" s="255">
        <f t="shared" si="17"/>
        <v>0</v>
      </c>
      <c r="AW137" s="255">
        <f t="shared" si="17"/>
        <v>0</v>
      </c>
      <c r="AX137" s="255">
        <f t="shared" si="17"/>
        <v>0</v>
      </c>
      <c r="AY137" s="255">
        <f t="shared" si="17"/>
        <v>0</v>
      </c>
      <c r="AZ137" s="255">
        <f t="shared" si="17"/>
        <v>0</v>
      </c>
    </row>
    <row r="138" spans="1:115" x14ac:dyDescent="0.2">
      <c r="C138" s="220"/>
    </row>
    <row r="139" spans="1:115" x14ac:dyDescent="0.2">
      <c r="C139" s="212" t="s">
        <v>618</v>
      </c>
    </row>
    <row r="140" spans="1:115" x14ac:dyDescent="0.2">
      <c r="C140" s="192" t="s">
        <v>641</v>
      </c>
      <c r="D140" s="98">
        <f>SUMIF('Balance Sheet'!$I$8:$I$168,$C140,'Balance Sheet'!$T$8:$T$168)</f>
        <v>750</v>
      </c>
      <c r="F140" s="238">
        <v>0</v>
      </c>
      <c r="G140" s="238">
        <v>0</v>
      </c>
      <c r="H140" s="238">
        <v>0</v>
      </c>
      <c r="I140" s="238">
        <v>0</v>
      </c>
      <c r="J140" s="238">
        <v>1000</v>
      </c>
      <c r="K140" s="238">
        <v>0</v>
      </c>
      <c r="L140" s="238">
        <v>0</v>
      </c>
      <c r="M140" s="238">
        <v>0</v>
      </c>
      <c r="N140" s="238">
        <v>0</v>
      </c>
      <c r="O140" s="238">
        <v>0</v>
      </c>
      <c r="P140" s="238">
        <v>0</v>
      </c>
      <c r="Q140" s="238">
        <v>0</v>
      </c>
      <c r="R140" s="238">
        <v>0</v>
      </c>
      <c r="S140" s="238">
        <v>0</v>
      </c>
      <c r="T140" s="238">
        <v>0</v>
      </c>
      <c r="U140" s="238">
        <v>0</v>
      </c>
      <c r="V140" s="238">
        <v>0</v>
      </c>
      <c r="W140" s="238">
        <v>0</v>
      </c>
      <c r="X140" s="238">
        <v>0</v>
      </c>
      <c r="Y140" s="238">
        <v>0</v>
      </c>
      <c r="Z140" s="238">
        <v>0</v>
      </c>
      <c r="AA140" s="238">
        <v>0</v>
      </c>
      <c r="AB140" s="238">
        <v>0</v>
      </c>
      <c r="AC140" s="238">
        <v>0</v>
      </c>
      <c r="AD140" s="238">
        <v>0</v>
      </c>
      <c r="AE140" s="238">
        <v>0</v>
      </c>
      <c r="AF140" s="238">
        <v>0</v>
      </c>
      <c r="AG140" s="238">
        <v>0</v>
      </c>
      <c r="AH140" s="238">
        <v>0</v>
      </c>
      <c r="AI140" s="238">
        <v>0</v>
      </c>
      <c r="AJ140" s="238">
        <v>0</v>
      </c>
      <c r="AK140" s="238">
        <v>0</v>
      </c>
      <c r="AL140" s="238">
        <v>0</v>
      </c>
      <c r="AM140" s="238">
        <v>0</v>
      </c>
      <c r="AN140" s="238">
        <v>0</v>
      </c>
      <c r="AO140" s="238">
        <v>0</v>
      </c>
      <c r="AP140" s="238">
        <v>0</v>
      </c>
      <c r="AQ140" s="238">
        <v>0</v>
      </c>
      <c r="AR140" s="238">
        <v>0</v>
      </c>
      <c r="AS140" s="238">
        <v>0</v>
      </c>
      <c r="AT140" s="238">
        <v>0</v>
      </c>
    </row>
    <row r="141" spans="1:115" x14ac:dyDescent="0.2">
      <c r="C141" s="190" t="s">
        <v>335</v>
      </c>
      <c r="D141" s="98">
        <f>SUMIF('Balance Sheet'!$I$8:$I$168,$C141,'Balance Sheet'!$T$8:$T$168)</f>
        <v>0.215</v>
      </c>
      <c r="F141" s="98">
        <f>SUMIF('Balance Sheet'!$I$8:$I$168,$C141,'Balance Sheet'!Y$8:Y$168)</f>
        <v>0</v>
      </c>
      <c r="G141" s="98">
        <f>SUMIF('Balance Sheet'!$I$8:$I$168,$C141,'Balance Sheet'!Z$8:Z$168)</f>
        <v>0</v>
      </c>
      <c r="H141" s="98">
        <f>SUMIF('Balance Sheet'!$I$8:$I$168,$C141,'Balance Sheet'!AA$8:AA$168)</f>
        <v>0</v>
      </c>
      <c r="I141" s="98">
        <f>SUMIF('Balance Sheet'!$I$8:$I$168,$C141,'Balance Sheet'!AB$8:AB$168)</f>
        <v>0</v>
      </c>
      <c r="J141" s="98">
        <f>SUMIF('Balance Sheet'!$I$8:$I$168,$C141,'Balance Sheet'!AC$8:AC$168)</f>
        <v>0.215</v>
      </c>
      <c r="K141" s="98">
        <f>SUMIF('Balance Sheet'!$I$8:$I$168,$C141,'Balance Sheet'!AD$8:AD$168)</f>
        <v>0</v>
      </c>
      <c r="L141" s="98">
        <f>SUMIF('Balance Sheet'!$I$8:$I$168,$C141,'Balance Sheet'!AE$8:AE$168)</f>
        <v>0</v>
      </c>
      <c r="M141" s="98">
        <f>SUMIF('Balance Sheet'!$I$8:$I$168,$C141,'Balance Sheet'!AF$8:AF$168)</f>
        <v>0</v>
      </c>
      <c r="N141" s="98">
        <f>SUMIF('Balance Sheet'!$I$8:$I$168,$C141,'Balance Sheet'!AG$8:AG$168)</f>
        <v>0</v>
      </c>
      <c r="O141" s="98">
        <f>SUMIF('Balance Sheet'!$I$8:$I$168,$C141,'Balance Sheet'!AH$8:AH$168)</f>
        <v>0</v>
      </c>
      <c r="P141" s="98">
        <f>SUMIF('Balance Sheet'!$I$8:$I$168,$C141,'Balance Sheet'!AI$8:AI$168)</f>
        <v>0</v>
      </c>
      <c r="Q141" s="98">
        <f>SUMIF('Balance Sheet'!$I$8:$I$168,$C141,'Balance Sheet'!AJ$8:AJ$168)</f>
        <v>0</v>
      </c>
      <c r="R141" s="98">
        <f>SUMIF('Balance Sheet'!$I$8:$I$168,$C141,'Balance Sheet'!AK$8:AK$168)</f>
        <v>0</v>
      </c>
      <c r="S141" s="98">
        <f>SUMIF('Balance Sheet'!$I$8:$I$168,$C141,'Balance Sheet'!AL$8:AL$168)</f>
        <v>0</v>
      </c>
      <c r="T141" s="98">
        <f>SUMIF('Balance Sheet'!$I$8:$I$168,$C141,'Balance Sheet'!AM$8:AM$168)</f>
        <v>0</v>
      </c>
      <c r="U141" s="98">
        <f>SUMIF('Balance Sheet'!$I$8:$I$168,$C141,'Balance Sheet'!AN$8:AN$168)</f>
        <v>0</v>
      </c>
      <c r="V141" s="98">
        <f>SUMIF('Balance Sheet'!$I$8:$I$168,$C141,'Balance Sheet'!AO$8:AO$168)</f>
        <v>0</v>
      </c>
      <c r="W141" s="254"/>
      <c r="X141" s="254"/>
      <c r="Y141" s="254"/>
      <c r="Z141" s="254"/>
      <c r="AA141" s="254"/>
      <c r="AB141" s="254"/>
      <c r="AC141" s="254"/>
      <c r="AD141" s="254"/>
      <c r="AE141" s="254"/>
      <c r="AF141" s="254"/>
      <c r="AG141" s="254"/>
      <c r="AH141" s="254"/>
      <c r="AI141" s="254"/>
      <c r="AJ141" s="254"/>
      <c r="AK141" s="254"/>
      <c r="AL141" s="254"/>
      <c r="AM141" s="254"/>
      <c r="AN141" s="254"/>
      <c r="AO141" s="254"/>
      <c r="AP141" s="254"/>
      <c r="AQ141" s="254"/>
      <c r="AR141" s="254"/>
      <c r="AS141" s="254"/>
      <c r="AT141" s="254"/>
      <c r="AU141" s="254"/>
      <c r="AV141" s="254"/>
      <c r="AW141" s="254"/>
      <c r="AX141" s="254"/>
      <c r="AY141" s="254"/>
      <c r="AZ141" s="254"/>
      <c r="BA141" s="254"/>
      <c r="BB141" s="254"/>
      <c r="BC141" s="254"/>
      <c r="BD141" s="254"/>
      <c r="BE141" s="254"/>
      <c r="BF141" s="254"/>
      <c r="BG141" s="254"/>
      <c r="BH141" s="254"/>
      <c r="BI141" s="254"/>
      <c r="BJ141" s="254"/>
      <c r="BK141" s="254"/>
      <c r="BL141" s="254"/>
      <c r="BM141" s="254"/>
      <c r="BN141" s="254"/>
      <c r="BO141" s="254"/>
      <c r="BP141" s="254"/>
      <c r="BQ141" s="254"/>
      <c r="BR141" s="254"/>
      <c r="BS141" s="254"/>
      <c r="BT141" s="254"/>
      <c r="BU141" s="254"/>
      <c r="BV141" s="254"/>
      <c r="BW141" s="254"/>
      <c r="BX141" s="254"/>
      <c r="BY141" s="254"/>
      <c r="BZ141" s="254"/>
      <c r="CA141" s="254"/>
      <c r="CB141" s="254"/>
      <c r="CC141" s="254"/>
      <c r="CD141" s="254"/>
      <c r="CE141" s="254"/>
      <c r="CF141" s="254"/>
      <c r="CG141" s="254"/>
      <c r="CH141" s="254"/>
      <c r="CI141" s="254"/>
      <c r="CJ141" s="254"/>
      <c r="CK141" s="254"/>
      <c r="CL141" s="254"/>
      <c r="CM141" s="254"/>
      <c r="CN141" s="254"/>
      <c r="CO141" s="254"/>
      <c r="CP141" s="254"/>
      <c r="CQ141" s="254"/>
      <c r="CR141" s="254"/>
      <c r="CS141" s="254"/>
      <c r="CT141" s="254"/>
      <c r="CU141" s="254"/>
      <c r="CV141" s="254"/>
      <c r="CW141" s="254"/>
      <c r="CX141" s="254"/>
      <c r="CY141" s="254"/>
      <c r="CZ141" s="254"/>
      <c r="DA141" s="254"/>
      <c r="DB141" s="254"/>
      <c r="DC141" s="254"/>
      <c r="DD141" s="254"/>
      <c r="DE141" s="254"/>
      <c r="DF141" s="254"/>
      <c r="DG141" s="254"/>
      <c r="DH141" s="254"/>
      <c r="DI141" s="254"/>
      <c r="DJ141" s="254"/>
      <c r="DK141" s="254"/>
    </row>
    <row r="142" spans="1:115" x14ac:dyDescent="0.2">
      <c r="C142" s="190" t="s">
        <v>336</v>
      </c>
      <c r="D142" s="98">
        <f>SUMIF('Balance Sheet'!$I$8:$I$168,$C142,'Balance Sheet'!$T$8:$T$168)</f>
        <v>13.4</v>
      </c>
      <c r="F142" s="98">
        <f>SUMIF('Balance Sheet'!$I$8:$I$168,$C142,'Balance Sheet'!Y$8:Y$168)</f>
        <v>0</v>
      </c>
      <c r="G142" s="98">
        <f>SUMIF('Balance Sheet'!$I$8:$I$168,$C142,'Balance Sheet'!Z$8:Z$168)</f>
        <v>0</v>
      </c>
      <c r="H142" s="98">
        <f>SUMIF('Balance Sheet'!$I$8:$I$168,$C142,'Balance Sheet'!AA$8:AA$168)</f>
        <v>0</v>
      </c>
      <c r="I142" s="98">
        <f>SUMIF('Balance Sheet'!$I$8:$I$168,$C142,'Balance Sheet'!AB$8:AB$168)</f>
        <v>13.4</v>
      </c>
      <c r="J142" s="98">
        <f>SUMIF('Balance Sheet'!$I$8:$I$168,$C142,'Balance Sheet'!AC$8:AC$168)</f>
        <v>0</v>
      </c>
      <c r="K142" s="98">
        <f>SUMIF('Balance Sheet'!$I$8:$I$168,$C142,'Balance Sheet'!AD$8:AD$168)</f>
        <v>0</v>
      </c>
      <c r="L142" s="98">
        <f>SUMIF('Balance Sheet'!$I$8:$I$168,$C142,'Balance Sheet'!AE$8:AE$168)</f>
        <v>0</v>
      </c>
      <c r="M142" s="98">
        <f>SUMIF('Balance Sheet'!$I$8:$I$168,$C142,'Balance Sheet'!AF$8:AF$168)</f>
        <v>0</v>
      </c>
      <c r="N142" s="98">
        <f>SUMIF('Balance Sheet'!$I$8:$I$168,$C142,'Balance Sheet'!AG$8:AG$168)</f>
        <v>0</v>
      </c>
      <c r="O142" s="98">
        <f>SUMIF('Balance Sheet'!$I$8:$I$168,$C142,'Balance Sheet'!AH$8:AH$168)</f>
        <v>0</v>
      </c>
      <c r="P142" s="98">
        <f>SUMIF('Balance Sheet'!$I$8:$I$168,$C142,'Balance Sheet'!AI$8:AI$168)</f>
        <v>0</v>
      </c>
      <c r="Q142" s="98">
        <f>SUMIF('Balance Sheet'!$I$8:$I$168,$C142,'Balance Sheet'!AJ$8:AJ$168)</f>
        <v>0</v>
      </c>
      <c r="R142" s="98">
        <f>SUMIF('Balance Sheet'!$I$8:$I$168,$C142,'Balance Sheet'!AK$8:AK$168)</f>
        <v>0</v>
      </c>
      <c r="S142" s="98">
        <f>SUMIF('Balance Sheet'!$I$8:$I$168,$C142,'Balance Sheet'!AL$8:AL$168)</f>
        <v>0</v>
      </c>
      <c r="T142" s="98">
        <f>SUMIF('Balance Sheet'!$I$8:$I$168,$C142,'Balance Sheet'!AM$8:AM$168)</f>
        <v>0</v>
      </c>
      <c r="U142" s="98">
        <f>SUMIF('Balance Sheet'!$I$8:$I$168,$C142,'Balance Sheet'!AN$8:AN$168)</f>
        <v>0</v>
      </c>
      <c r="V142" s="98">
        <f>SUMIF('Balance Sheet'!$I$8:$I$168,$C142,'Balance Sheet'!AO$8:AO$168)</f>
        <v>0</v>
      </c>
      <c r="W142" s="254"/>
      <c r="X142" s="254"/>
      <c r="Y142" s="254"/>
      <c r="Z142" s="254"/>
      <c r="AA142" s="254"/>
      <c r="AB142" s="254"/>
      <c r="AC142" s="254"/>
      <c r="AD142" s="254"/>
      <c r="AE142" s="254"/>
      <c r="AF142" s="254"/>
      <c r="AG142" s="254"/>
      <c r="AH142" s="254"/>
      <c r="AI142" s="254"/>
      <c r="AJ142" s="254"/>
      <c r="AK142" s="254"/>
      <c r="AL142" s="254"/>
      <c r="AM142" s="254"/>
      <c r="AN142" s="254"/>
      <c r="AO142" s="254"/>
      <c r="AP142" s="254"/>
      <c r="AQ142" s="254"/>
      <c r="AR142" s="254"/>
      <c r="AS142" s="254"/>
      <c r="AT142" s="254"/>
      <c r="AU142" s="254"/>
      <c r="AV142" s="254"/>
      <c r="AW142" s="254"/>
      <c r="AX142" s="254"/>
      <c r="AY142" s="254"/>
      <c r="AZ142" s="254"/>
      <c r="BA142" s="254"/>
      <c r="BB142" s="254"/>
      <c r="BC142" s="254"/>
      <c r="BD142" s="254"/>
      <c r="BE142" s="254"/>
      <c r="BF142" s="254"/>
      <c r="BG142" s="254"/>
      <c r="BH142" s="254"/>
      <c r="BI142" s="254"/>
      <c r="BJ142" s="254"/>
      <c r="BK142" s="254"/>
      <c r="BL142" s="254"/>
      <c r="BM142" s="254"/>
      <c r="BN142" s="254"/>
      <c r="BO142" s="254"/>
      <c r="BP142" s="254"/>
      <c r="BQ142" s="254"/>
      <c r="BR142" s="254"/>
      <c r="BS142" s="254"/>
      <c r="BT142" s="254"/>
      <c r="BU142" s="254"/>
      <c r="BV142" s="254"/>
      <c r="BW142" s="254"/>
      <c r="BX142" s="254"/>
      <c r="BY142" s="254"/>
      <c r="BZ142" s="254"/>
      <c r="CA142" s="254"/>
      <c r="CB142" s="254"/>
      <c r="CC142" s="254"/>
      <c r="CD142" s="254"/>
      <c r="CE142" s="254"/>
      <c r="CF142" s="254"/>
      <c r="CG142" s="254"/>
      <c r="CH142" s="254"/>
      <c r="CI142" s="254"/>
      <c r="CJ142" s="254"/>
      <c r="CK142" s="254"/>
      <c r="CL142" s="254"/>
      <c r="CM142" s="254"/>
      <c r="CN142" s="254"/>
      <c r="CO142" s="254"/>
      <c r="CP142" s="254"/>
      <c r="CQ142" s="254"/>
      <c r="CR142" s="254"/>
      <c r="CS142" s="254"/>
      <c r="CT142" s="254"/>
      <c r="CU142" s="254"/>
      <c r="CV142" s="254"/>
      <c r="CW142" s="254"/>
      <c r="CX142" s="254"/>
      <c r="CY142" s="254"/>
      <c r="CZ142" s="254"/>
      <c r="DA142" s="254"/>
      <c r="DB142" s="254"/>
      <c r="DC142" s="254"/>
      <c r="DD142" s="254"/>
      <c r="DE142" s="254"/>
      <c r="DF142" s="254"/>
      <c r="DG142" s="254"/>
      <c r="DH142" s="254"/>
      <c r="DI142" s="254"/>
      <c r="DJ142" s="254"/>
      <c r="DK142" s="254"/>
    </row>
    <row r="143" spans="1:115" x14ac:dyDescent="0.2">
      <c r="C143" s="192" t="s">
        <v>368</v>
      </c>
      <c r="D143" s="98">
        <f>SUMIF('Balance Sheet'!$I$8:$I$168,$C143,'Balance Sheet'!$T$8:$T$168)</f>
        <v>0</v>
      </c>
      <c r="F143" s="98">
        <f>SUMIF('Balance Sheet'!$I$8:$I$168,$C143,'Balance Sheet'!Y$8:Y$168)</f>
        <v>0</v>
      </c>
      <c r="G143" s="98">
        <f>SUMIF('Balance Sheet'!$I$8:$I$168,$C143,'Balance Sheet'!Z$8:Z$168)</f>
        <v>0</v>
      </c>
      <c r="H143" s="98">
        <f>SUMIF('Balance Sheet'!$I$8:$I$168,$C143,'Balance Sheet'!AA$8:AA$168)</f>
        <v>0</v>
      </c>
      <c r="I143" s="98">
        <f>SUMIF('Balance Sheet'!$I$8:$I$168,$C143,'Balance Sheet'!AB$8:AB$168)</f>
        <v>0</v>
      </c>
      <c r="J143" s="98">
        <f>SUMIF('Balance Sheet'!$I$8:$I$168,$C143,'Balance Sheet'!AC$8:AC$168)</f>
        <v>0</v>
      </c>
      <c r="K143" s="98">
        <f>SUMIF('Balance Sheet'!$I$8:$I$168,$C143,'Balance Sheet'!AD$8:AD$168)</f>
        <v>0</v>
      </c>
      <c r="L143" s="98">
        <f>SUMIF('Balance Sheet'!$I$8:$I$168,$C143,'Balance Sheet'!AE$8:AE$168)</f>
        <v>0</v>
      </c>
      <c r="M143" s="98">
        <f>SUMIF('Balance Sheet'!$I$8:$I$168,$C143,'Balance Sheet'!AF$8:AF$168)</f>
        <v>0</v>
      </c>
      <c r="N143" s="98">
        <f>SUMIF('Balance Sheet'!$I$8:$I$168,$C143,'Balance Sheet'!AG$8:AG$168)</f>
        <v>0</v>
      </c>
      <c r="O143" s="98">
        <f>SUMIF('Balance Sheet'!$I$8:$I$168,$C143,'Balance Sheet'!AH$8:AH$168)</f>
        <v>0</v>
      </c>
      <c r="P143" s="98">
        <f>SUMIF('Balance Sheet'!$I$8:$I$168,$C143,'Balance Sheet'!AI$8:AI$168)</f>
        <v>0</v>
      </c>
      <c r="Q143" s="98">
        <f>SUMIF('Balance Sheet'!$I$8:$I$168,$C143,'Balance Sheet'!AJ$8:AJ$168)</f>
        <v>0</v>
      </c>
      <c r="R143" s="98">
        <f>SUMIF('Balance Sheet'!$I$8:$I$168,$C143,'Balance Sheet'!AK$8:AK$168)</f>
        <v>0</v>
      </c>
      <c r="S143" s="98">
        <f>SUMIF('Balance Sheet'!$I$8:$I$168,$C143,'Balance Sheet'!AL$8:AL$168)</f>
        <v>0</v>
      </c>
      <c r="T143" s="98">
        <f>SUMIF('Balance Sheet'!$I$8:$I$168,$C143,'Balance Sheet'!AM$8:AM$168)</f>
        <v>0</v>
      </c>
      <c r="U143" s="98">
        <f>SUMIF('Balance Sheet'!$I$8:$I$168,$C143,'Balance Sheet'!AN$8:AN$168)</f>
        <v>0</v>
      </c>
      <c r="V143" s="98">
        <f>SUMIF('Balance Sheet'!$I$8:$I$168,$C143,'Balance Sheet'!AO$8:AO$168)</f>
        <v>0</v>
      </c>
      <c r="W143" s="254"/>
      <c r="X143" s="254"/>
      <c r="Y143" s="254"/>
      <c r="Z143" s="254"/>
      <c r="AA143" s="254"/>
      <c r="AB143" s="254"/>
      <c r="AC143" s="254"/>
      <c r="AD143" s="254"/>
      <c r="AE143" s="254"/>
      <c r="AF143" s="254"/>
      <c r="AG143" s="254"/>
      <c r="AH143" s="254"/>
      <c r="AI143" s="254"/>
      <c r="AJ143" s="254"/>
      <c r="AK143" s="254"/>
      <c r="AL143" s="254"/>
      <c r="AM143" s="254"/>
      <c r="AN143" s="254"/>
      <c r="AO143" s="254"/>
      <c r="AP143" s="254"/>
      <c r="AQ143" s="254"/>
      <c r="AR143" s="254"/>
      <c r="AS143" s="254"/>
      <c r="AT143" s="254"/>
      <c r="AU143" s="254"/>
      <c r="AV143" s="254"/>
      <c r="AW143" s="254"/>
      <c r="AX143" s="254"/>
      <c r="AY143" s="254"/>
      <c r="AZ143" s="254"/>
      <c r="BA143" s="254"/>
      <c r="BB143" s="254"/>
      <c r="BC143" s="254"/>
      <c r="BD143" s="254"/>
      <c r="BE143" s="254"/>
      <c r="BF143" s="254"/>
      <c r="BG143" s="254"/>
      <c r="BH143" s="254"/>
      <c r="BI143" s="254"/>
      <c r="BJ143" s="254"/>
      <c r="BK143" s="254"/>
      <c r="BL143" s="254"/>
      <c r="BM143" s="254"/>
      <c r="BN143" s="254"/>
      <c r="BO143" s="254"/>
      <c r="BP143" s="254"/>
      <c r="BQ143" s="254"/>
      <c r="BR143" s="254"/>
      <c r="BS143" s="254"/>
      <c r="BT143" s="254"/>
      <c r="BU143" s="254"/>
      <c r="BV143" s="254"/>
      <c r="BW143" s="254"/>
      <c r="BX143" s="254"/>
      <c r="BY143" s="254"/>
      <c r="BZ143" s="254"/>
      <c r="CA143" s="254"/>
      <c r="CB143" s="254"/>
      <c r="CC143" s="254"/>
      <c r="CD143" s="254"/>
      <c r="CE143" s="254"/>
      <c r="CF143" s="254"/>
      <c r="CG143" s="254"/>
      <c r="CH143" s="254"/>
      <c r="CI143" s="254"/>
      <c r="CJ143" s="254"/>
      <c r="CK143" s="254"/>
      <c r="CL143" s="254"/>
      <c r="CM143" s="254"/>
      <c r="CN143" s="254"/>
      <c r="CO143" s="254"/>
      <c r="CP143" s="254"/>
      <c r="CQ143" s="254"/>
      <c r="CR143" s="254"/>
      <c r="CS143" s="254"/>
      <c r="CT143" s="254"/>
      <c r="CU143" s="254"/>
      <c r="CV143" s="254"/>
      <c r="CW143" s="254"/>
      <c r="CX143" s="254"/>
      <c r="CY143" s="254"/>
      <c r="CZ143" s="254"/>
      <c r="DA143" s="254"/>
      <c r="DB143" s="254"/>
      <c r="DC143" s="254"/>
      <c r="DD143" s="254"/>
      <c r="DE143" s="254"/>
      <c r="DF143" s="254"/>
      <c r="DG143" s="254"/>
      <c r="DH143" s="254"/>
      <c r="DI143" s="254"/>
      <c r="DJ143" s="254"/>
      <c r="DK143" s="254"/>
    </row>
    <row r="144" spans="1:115" x14ac:dyDescent="0.2">
      <c r="C144" s="192" t="s">
        <v>371</v>
      </c>
      <c r="D144" s="98">
        <f>SUMIF('Balance Sheet'!$I$8:$I$168,$C144,'Balance Sheet'!$T$8:$T$168)</f>
        <v>0</v>
      </c>
      <c r="F144" s="98">
        <f>SUMIF('Balance Sheet'!$I$8:$I$168,$C144,'Balance Sheet'!Y$8:Y$168)</f>
        <v>0</v>
      </c>
      <c r="G144" s="98">
        <f>SUMIF('Balance Sheet'!$I$8:$I$168,$C144,'Balance Sheet'!Z$8:Z$168)</f>
        <v>0</v>
      </c>
      <c r="H144" s="98">
        <f>SUMIF('Balance Sheet'!$I$8:$I$168,$C144,'Balance Sheet'!AA$8:AA$168)</f>
        <v>0</v>
      </c>
      <c r="I144" s="98">
        <f>SUMIF('Balance Sheet'!$I$8:$I$168,$C144,'Balance Sheet'!AB$8:AB$168)</f>
        <v>0</v>
      </c>
      <c r="J144" s="98">
        <f>SUMIF('Balance Sheet'!$I$8:$I$168,$C144,'Balance Sheet'!AC$8:AC$168)</f>
        <v>0</v>
      </c>
      <c r="K144" s="98">
        <f>SUMIF('Balance Sheet'!$I$8:$I$168,$C144,'Balance Sheet'!AD$8:AD$168)</f>
        <v>0</v>
      </c>
      <c r="L144" s="98">
        <f>SUMIF('Balance Sheet'!$I$8:$I$168,$C144,'Balance Sheet'!AE$8:AE$168)</f>
        <v>0</v>
      </c>
      <c r="M144" s="98">
        <f>SUMIF('Balance Sheet'!$I$8:$I$168,$C144,'Balance Sheet'!AF$8:AF$168)</f>
        <v>0</v>
      </c>
      <c r="N144" s="98">
        <f>SUMIF('Balance Sheet'!$I$8:$I$168,$C144,'Balance Sheet'!AG$8:AG$168)</f>
        <v>0</v>
      </c>
      <c r="O144" s="98">
        <f>SUMIF('Balance Sheet'!$I$8:$I$168,$C144,'Balance Sheet'!AH$8:AH$168)</f>
        <v>0</v>
      </c>
      <c r="P144" s="98">
        <f>SUMIF('Balance Sheet'!$I$8:$I$168,$C144,'Balance Sheet'!AI$8:AI$168)</f>
        <v>0</v>
      </c>
      <c r="Q144" s="98">
        <f>SUMIF('Balance Sheet'!$I$8:$I$168,$C144,'Balance Sheet'!AJ$8:AJ$168)</f>
        <v>0</v>
      </c>
      <c r="R144" s="98">
        <f>SUMIF('Balance Sheet'!$I$8:$I$168,$C144,'Balance Sheet'!AK$8:AK$168)</f>
        <v>0</v>
      </c>
      <c r="S144" s="98">
        <f>SUMIF('Balance Sheet'!$I$8:$I$168,$C144,'Balance Sheet'!AL$8:AL$168)</f>
        <v>0</v>
      </c>
      <c r="T144" s="98">
        <f>SUMIF('Balance Sheet'!$I$8:$I$168,$C144,'Balance Sheet'!AM$8:AM$168)</f>
        <v>0</v>
      </c>
      <c r="U144" s="98">
        <f>SUMIF('Balance Sheet'!$I$8:$I$168,$C144,'Balance Sheet'!AN$8:AN$168)</f>
        <v>0</v>
      </c>
      <c r="V144" s="98">
        <f>SUMIF('Balance Sheet'!$I$8:$I$168,$C144,'Balance Sheet'!AO$8:AO$168)</f>
        <v>0</v>
      </c>
      <c r="W144" s="254"/>
      <c r="X144" s="254"/>
      <c r="Y144" s="254"/>
      <c r="Z144" s="254"/>
      <c r="AA144" s="254"/>
      <c r="AB144" s="254"/>
      <c r="AC144" s="254"/>
      <c r="AD144" s="254"/>
      <c r="AE144" s="254"/>
      <c r="AF144" s="254"/>
      <c r="AG144" s="254"/>
      <c r="AH144" s="254"/>
      <c r="AI144" s="254"/>
      <c r="AJ144" s="254"/>
      <c r="AK144" s="254"/>
      <c r="AL144" s="254"/>
      <c r="AM144" s="254"/>
      <c r="AN144" s="254"/>
      <c r="AO144" s="254"/>
      <c r="AP144" s="254"/>
      <c r="AQ144" s="254"/>
      <c r="AR144" s="254"/>
      <c r="AS144" s="254"/>
      <c r="AT144" s="254"/>
      <c r="AU144" s="254"/>
      <c r="AV144" s="254"/>
      <c r="AW144" s="254"/>
      <c r="AX144" s="254"/>
      <c r="AY144" s="254"/>
      <c r="AZ144" s="254"/>
      <c r="BA144" s="254"/>
      <c r="BB144" s="254"/>
      <c r="BC144" s="254"/>
      <c r="BD144" s="254"/>
      <c r="BE144" s="254"/>
      <c r="BF144" s="254"/>
      <c r="BG144" s="254"/>
      <c r="BH144" s="254"/>
      <c r="BI144" s="254"/>
      <c r="BJ144" s="254"/>
      <c r="BK144" s="254"/>
      <c r="BL144" s="254"/>
      <c r="BM144" s="254"/>
      <c r="BN144" s="254"/>
      <c r="BO144" s="254"/>
      <c r="BP144" s="254"/>
      <c r="BQ144" s="254"/>
      <c r="BR144" s="254"/>
      <c r="BS144" s="254"/>
      <c r="BT144" s="254"/>
      <c r="BU144" s="254"/>
      <c r="BV144" s="254"/>
      <c r="BW144" s="254"/>
      <c r="BX144" s="254"/>
      <c r="BY144" s="254"/>
      <c r="BZ144" s="254"/>
      <c r="CA144" s="254"/>
      <c r="CB144" s="254"/>
      <c r="CC144" s="254"/>
      <c r="CD144" s="254"/>
      <c r="CE144" s="254"/>
      <c r="CF144" s="254"/>
      <c r="CG144" s="254"/>
      <c r="CH144" s="254"/>
      <c r="CI144" s="254"/>
      <c r="CJ144" s="254"/>
      <c r="CK144" s="254"/>
      <c r="CL144" s="254"/>
      <c r="CM144" s="254"/>
      <c r="CN144" s="254"/>
      <c r="CO144" s="254"/>
      <c r="CP144" s="254"/>
      <c r="CQ144" s="254"/>
      <c r="CR144" s="254"/>
      <c r="CS144" s="254"/>
      <c r="CT144" s="254"/>
      <c r="CU144" s="254"/>
      <c r="CV144" s="254"/>
      <c r="CW144" s="254"/>
      <c r="CX144" s="254"/>
      <c r="CY144" s="254"/>
      <c r="CZ144" s="254"/>
      <c r="DA144" s="254"/>
      <c r="DB144" s="254"/>
      <c r="DC144" s="254"/>
      <c r="DD144" s="254"/>
      <c r="DE144" s="254"/>
      <c r="DF144" s="254"/>
      <c r="DG144" s="254"/>
      <c r="DH144" s="254"/>
      <c r="DI144" s="254"/>
      <c r="DJ144" s="254"/>
      <c r="DK144" s="254"/>
    </row>
    <row r="145" spans="3:115" x14ac:dyDescent="0.2">
      <c r="C145" s="192" t="s">
        <v>315</v>
      </c>
      <c r="D145" s="98">
        <f>SUMIF('Balance Sheet'!$I$8:$I$168,$C145,'Balance Sheet'!$T$8:$T$168)</f>
        <v>105.4128</v>
      </c>
      <c r="F145" s="98">
        <f>SUMIF('Balance Sheet'!$I$8:$I$168,$C145,'Balance Sheet'!Y$8:Y$168)</f>
        <v>0</v>
      </c>
      <c r="G145" s="98">
        <f>SUMIF('Balance Sheet'!$I$8:$I$168,$C145,'Balance Sheet'!Z$8:Z$168)</f>
        <v>0</v>
      </c>
      <c r="H145" s="98">
        <f>SUMIF('Balance Sheet'!$I$8:$I$168,$C145,'Balance Sheet'!AA$8:AA$168)</f>
        <v>0</v>
      </c>
      <c r="I145" s="98">
        <f>SUMIF('Balance Sheet'!$I$8:$I$168,$C145,'Balance Sheet'!AB$8:AB$168)</f>
        <v>0</v>
      </c>
      <c r="J145" s="98">
        <f>SUMIF('Balance Sheet'!$I$8:$I$168,$C145,'Balance Sheet'!AC$8:AC$168)</f>
        <v>0</v>
      </c>
      <c r="K145" s="98">
        <f>SUMIF('Balance Sheet'!$I$8:$I$168,$C145,'Balance Sheet'!AD$8:AD$168)</f>
        <v>0</v>
      </c>
      <c r="L145" s="98">
        <f>SUMIF('Balance Sheet'!$I$8:$I$168,$C145,'Balance Sheet'!AE$8:AE$168)</f>
        <v>0</v>
      </c>
      <c r="M145" s="98">
        <f>SUMIF('Balance Sheet'!$I$8:$I$168,$C145,'Balance Sheet'!AF$8:AF$168)</f>
        <v>0</v>
      </c>
      <c r="N145" s="98">
        <f>SUMIF('Balance Sheet'!$I$8:$I$168,$C145,'Balance Sheet'!AG$8:AG$168)</f>
        <v>0</v>
      </c>
      <c r="O145" s="98">
        <f>SUMIF('Balance Sheet'!$I$8:$I$168,$C145,'Balance Sheet'!AH$8:AH$168)</f>
        <v>0</v>
      </c>
      <c r="P145" s="98">
        <f>SUMIF('Balance Sheet'!$I$8:$I$168,$C145,'Balance Sheet'!AI$8:AI$168)</f>
        <v>0</v>
      </c>
      <c r="Q145" s="98">
        <f>SUMIF('Balance Sheet'!$I$8:$I$168,$C145,'Balance Sheet'!AJ$8:AJ$168)</f>
        <v>0</v>
      </c>
      <c r="R145" s="98">
        <f>SUMIF('Balance Sheet'!$I$8:$I$168,$C145,'Balance Sheet'!AK$8:AK$168)</f>
        <v>0</v>
      </c>
      <c r="S145" s="98">
        <f>SUMIF('Balance Sheet'!$I$8:$I$168,$C145,'Balance Sheet'!AL$8:AL$168)</f>
        <v>0</v>
      </c>
      <c r="T145" s="98">
        <f>SUMIF('Balance Sheet'!$I$8:$I$168,$C145,'Balance Sheet'!AM$8:AM$168)</f>
        <v>0</v>
      </c>
      <c r="U145" s="98">
        <f>SUMIF('Balance Sheet'!$I$8:$I$168,$C145,'Balance Sheet'!AN$8:AN$168)</f>
        <v>0</v>
      </c>
      <c r="V145" s="98">
        <f>SUMIF('Balance Sheet'!$I$8:$I$168,$C145,'Balance Sheet'!AO$8:AO$168)</f>
        <v>105.4128</v>
      </c>
      <c r="W145" s="254"/>
      <c r="X145" s="254"/>
      <c r="Y145" s="254"/>
      <c r="Z145" s="254"/>
      <c r="AA145" s="254"/>
      <c r="AB145" s="254"/>
      <c r="AC145" s="254"/>
      <c r="AD145" s="254"/>
      <c r="AE145" s="254"/>
      <c r="AF145" s="254"/>
      <c r="AG145" s="254"/>
      <c r="AH145" s="254"/>
      <c r="AI145" s="254"/>
      <c r="AJ145" s="254"/>
      <c r="AK145" s="254"/>
      <c r="AL145" s="254"/>
      <c r="AM145" s="254"/>
      <c r="AN145" s="254"/>
      <c r="AO145" s="254"/>
      <c r="AP145" s="254"/>
      <c r="AQ145" s="254"/>
      <c r="AR145" s="254"/>
      <c r="AS145" s="254"/>
      <c r="AT145" s="254"/>
      <c r="AU145" s="254"/>
      <c r="AV145" s="254"/>
      <c r="AW145" s="254"/>
      <c r="AX145" s="254"/>
      <c r="AY145" s="254"/>
      <c r="AZ145" s="254"/>
      <c r="BA145" s="254"/>
      <c r="BB145" s="254"/>
      <c r="BC145" s="254"/>
      <c r="BD145" s="254"/>
      <c r="BE145" s="254"/>
      <c r="BF145" s="254"/>
      <c r="BG145" s="254"/>
      <c r="BH145" s="254"/>
      <c r="BI145" s="254"/>
      <c r="BJ145" s="254"/>
      <c r="BK145" s="254"/>
      <c r="BL145" s="254"/>
      <c r="BM145" s="254"/>
      <c r="BN145" s="254"/>
      <c r="BO145" s="254"/>
      <c r="BP145" s="254"/>
      <c r="BQ145" s="254"/>
      <c r="BR145" s="254"/>
      <c r="BS145" s="254"/>
      <c r="BT145" s="254"/>
      <c r="BU145" s="254"/>
      <c r="BV145" s="254"/>
      <c r="BW145" s="254"/>
      <c r="BX145" s="254"/>
      <c r="BY145" s="254"/>
      <c r="BZ145" s="254"/>
      <c r="CA145" s="254"/>
      <c r="CB145" s="254"/>
      <c r="CC145" s="254"/>
      <c r="CD145" s="254"/>
      <c r="CE145" s="254"/>
      <c r="CF145" s="254"/>
      <c r="CG145" s="254"/>
      <c r="CH145" s="254"/>
      <c r="CI145" s="254"/>
      <c r="CJ145" s="254"/>
      <c r="CK145" s="254"/>
      <c r="CL145" s="254"/>
      <c r="CM145" s="254"/>
      <c r="CN145" s="254"/>
      <c r="CO145" s="254"/>
      <c r="CP145" s="254"/>
      <c r="CQ145" s="254"/>
      <c r="CR145" s="254"/>
      <c r="CS145" s="254"/>
      <c r="CT145" s="254"/>
      <c r="CU145" s="254"/>
      <c r="CV145" s="254"/>
      <c r="CW145" s="254"/>
      <c r="CX145" s="254"/>
      <c r="CY145" s="254"/>
      <c r="CZ145" s="254"/>
      <c r="DA145" s="254"/>
      <c r="DB145" s="254"/>
      <c r="DC145" s="254"/>
      <c r="DD145" s="254"/>
      <c r="DE145" s="254"/>
      <c r="DF145" s="254"/>
      <c r="DG145" s="254"/>
      <c r="DH145" s="254"/>
      <c r="DI145" s="254"/>
      <c r="DJ145" s="254"/>
      <c r="DK145" s="254"/>
    </row>
    <row r="146" spans="3:115" x14ac:dyDescent="0.2">
      <c r="C146" s="192" t="s">
        <v>374</v>
      </c>
      <c r="D146" s="98">
        <f>SUMIF('Balance Sheet'!$I$8:$I$168,$C146,'Balance Sheet'!$T$8:$T$168)</f>
        <v>4.9400000000000004</v>
      </c>
      <c r="F146" s="98">
        <f>SUMIF('Balance Sheet'!$I$8:$I$168,$C146,'Balance Sheet'!Y$8:Y$168)</f>
        <v>4.9400000000000004</v>
      </c>
      <c r="G146" s="98">
        <f>SUMIF('Balance Sheet'!$I$8:$I$168,$C146,'Balance Sheet'!Z$8:Z$168)</f>
        <v>0</v>
      </c>
      <c r="H146" s="98">
        <f>SUMIF('Balance Sheet'!$I$8:$I$168,$C146,'Balance Sheet'!AA$8:AA$168)</f>
        <v>0</v>
      </c>
      <c r="I146" s="98">
        <f>SUMIF('Balance Sheet'!$I$8:$I$168,$C146,'Balance Sheet'!AB$8:AB$168)</f>
        <v>0</v>
      </c>
      <c r="J146" s="98">
        <f>SUMIF('Balance Sheet'!$I$8:$I$168,$C146,'Balance Sheet'!AC$8:AC$168)</f>
        <v>0</v>
      </c>
      <c r="K146" s="98">
        <f>SUMIF('Balance Sheet'!$I$8:$I$168,$C146,'Balance Sheet'!AD$8:AD$168)</f>
        <v>0</v>
      </c>
      <c r="L146" s="98">
        <f>SUMIF('Balance Sheet'!$I$8:$I$168,$C146,'Balance Sheet'!AE$8:AE$168)</f>
        <v>0</v>
      </c>
      <c r="M146" s="98">
        <f>SUMIF('Balance Sheet'!$I$8:$I$168,$C146,'Balance Sheet'!AF$8:AF$168)</f>
        <v>0</v>
      </c>
      <c r="N146" s="98">
        <f>SUMIF('Balance Sheet'!$I$8:$I$168,$C146,'Balance Sheet'!AG$8:AG$168)</f>
        <v>0</v>
      </c>
      <c r="O146" s="98">
        <f>SUMIF('Balance Sheet'!$I$8:$I$168,$C146,'Balance Sheet'!AH$8:AH$168)</f>
        <v>0</v>
      </c>
      <c r="P146" s="98">
        <f>SUMIF('Balance Sheet'!$I$8:$I$168,$C146,'Balance Sheet'!AI$8:AI$168)</f>
        <v>0</v>
      </c>
      <c r="Q146" s="98">
        <f>SUMIF('Balance Sheet'!$I$8:$I$168,$C146,'Balance Sheet'!AJ$8:AJ$168)</f>
        <v>0</v>
      </c>
      <c r="R146" s="98">
        <f>SUMIF('Balance Sheet'!$I$8:$I$168,$C146,'Balance Sheet'!AK$8:AK$168)</f>
        <v>0</v>
      </c>
      <c r="S146" s="98">
        <f>SUMIF('Balance Sheet'!$I$8:$I$168,$C146,'Balance Sheet'!AL$8:AL$168)</f>
        <v>0</v>
      </c>
      <c r="T146" s="98">
        <f>SUMIF('Balance Sheet'!$I$8:$I$168,$C146,'Balance Sheet'!AM$8:AM$168)</f>
        <v>0</v>
      </c>
      <c r="U146" s="98">
        <f>SUMIF('Balance Sheet'!$I$8:$I$168,$C146,'Balance Sheet'!AN$8:AN$168)</f>
        <v>0</v>
      </c>
      <c r="V146" s="98">
        <f>SUMIF('Balance Sheet'!$I$8:$I$168,$C146,'Balance Sheet'!AO$8:AO$168)</f>
        <v>0</v>
      </c>
      <c r="W146" s="254"/>
      <c r="X146" s="254"/>
      <c r="Y146" s="254"/>
      <c r="Z146" s="254"/>
      <c r="AA146" s="254"/>
      <c r="AB146" s="254"/>
      <c r="AC146" s="254"/>
      <c r="AD146" s="254"/>
      <c r="AE146" s="254"/>
      <c r="AF146" s="254"/>
      <c r="AG146" s="254"/>
      <c r="AH146" s="254"/>
      <c r="AI146" s="254"/>
      <c r="AJ146" s="254"/>
      <c r="AK146" s="254"/>
      <c r="AL146" s="254"/>
      <c r="AM146" s="254"/>
      <c r="AN146" s="254"/>
      <c r="AO146" s="254"/>
      <c r="AP146" s="254"/>
      <c r="AQ146" s="254"/>
      <c r="AR146" s="254"/>
      <c r="AS146" s="254"/>
      <c r="AT146" s="254"/>
      <c r="AU146" s="254"/>
      <c r="AV146" s="254"/>
      <c r="AW146" s="254"/>
      <c r="AX146" s="254"/>
      <c r="AY146" s="254"/>
      <c r="AZ146" s="254"/>
      <c r="BA146" s="254"/>
      <c r="BB146" s="254"/>
      <c r="BC146" s="254"/>
      <c r="BD146" s="254"/>
      <c r="BE146" s="254"/>
      <c r="BF146" s="254"/>
      <c r="BG146" s="254"/>
      <c r="BH146" s="254"/>
      <c r="BI146" s="254"/>
      <c r="BJ146" s="254"/>
      <c r="BK146" s="254"/>
      <c r="BL146" s="254"/>
      <c r="BM146" s="254"/>
      <c r="BN146" s="254"/>
      <c r="BO146" s="254"/>
      <c r="BP146" s="254"/>
      <c r="BQ146" s="254"/>
      <c r="BR146" s="254"/>
      <c r="BS146" s="254"/>
      <c r="BT146" s="254"/>
      <c r="BU146" s="254"/>
      <c r="BV146" s="254"/>
      <c r="BW146" s="254"/>
      <c r="BX146" s="254"/>
      <c r="BY146" s="254"/>
      <c r="BZ146" s="254"/>
      <c r="CA146" s="254"/>
      <c r="CB146" s="254"/>
      <c r="CC146" s="254"/>
      <c r="CD146" s="254"/>
      <c r="CE146" s="254"/>
      <c r="CF146" s="254"/>
      <c r="CG146" s="254"/>
      <c r="CH146" s="254"/>
      <c r="CI146" s="254"/>
      <c r="CJ146" s="254"/>
      <c r="CK146" s="254"/>
      <c r="CL146" s="254"/>
      <c r="CM146" s="254"/>
      <c r="CN146" s="254"/>
      <c r="CO146" s="254"/>
      <c r="CP146" s="254"/>
      <c r="CQ146" s="254"/>
      <c r="CR146" s="254"/>
      <c r="CS146" s="254"/>
      <c r="CT146" s="254"/>
      <c r="CU146" s="254"/>
      <c r="CV146" s="254"/>
      <c r="CW146" s="254"/>
      <c r="CX146" s="254"/>
      <c r="CY146" s="254"/>
      <c r="CZ146" s="254"/>
      <c r="DA146" s="254"/>
      <c r="DB146" s="254"/>
      <c r="DC146" s="254"/>
      <c r="DD146" s="254"/>
      <c r="DE146" s="254"/>
      <c r="DF146" s="254"/>
      <c r="DG146" s="254"/>
      <c r="DH146" s="254"/>
      <c r="DI146" s="254"/>
      <c r="DJ146" s="254"/>
      <c r="DK146" s="254"/>
    </row>
    <row r="147" spans="3:115" x14ac:dyDescent="0.2">
      <c r="C147" s="192" t="s">
        <v>375</v>
      </c>
      <c r="D147" s="98">
        <f>SUMIF('Balance Sheet'!$I$8:$I$168,$C147,'Balance Sheet'!$T$8:$T$168)</f>
        <v>50</v>
      </c>
      <c r="F147" s="98">
        <f>SUMIF('Balance Sheet'!$I$8:$I$168,$C147,'Balance Sheet'!Y$8:Y$168)</f>
        <v>50</v>
      </c>
      <c r="G147" s="98">
        <f>SUMIF('Balance Sheet'!$I$8:$I$168,$C147,'Balance Sheet'!Z$8:Z$168)</f>
        <v>0</v>
      </c>
      <c r="H147" s="98">
        <f>SUMIF('Balance Sheet'!$I$8:$I$168,$C147,'Balance Sheet'!AA$8:AA$168)</f>
        <v>0</v>
      </c>
      <c r="I147" s="98">
        <f>SUMIF('Balance Sheet'!$I$8:$I$168,$C147,'Balance Sheet'!AB$8:AB$168)</f>
        <v>0</v>
      </c>
      <c r="J147" s="98">
        <f>SUMIF('Balance Sheet'!$I$8:$I$168,$C147,'Balance Sheet'!AC$8:AC$168)</f>
        <v>0</v>
      </c>
      <c r="K147" s="98">
        <f>SUMIF('Balance Sheet'!$I$8:$I$168,$C147,'Balance Sheet'!AD$8:AD$168)</f>
        <v>0</v>
      </c>
      <c r="L147" s="98">
        <f>SUMIF('Balance Sheet'!$I$8:$I$168,$C147,'Balance Sheet'!AE$8:AE$168)</f>
        <v>0</v>
      </c>
      <c r="M147" s="98">
        <f>SUMIF('Balance Sheet'!$I$8:$I$168,$C147,'Balance Sheet'!AF$8:AF$168)</f>
        <v>0</v>
      </c>
      <c r="N147" s="98">
        <f>SUMIF('Balance Sheet'!$I$8:$I$168,$C147,'Balance Sheet'!AG$8:AG$168)</f>
        <v>0</v>
      </c>
      <c r="O147" s="98">
        <f>SUMIF('Balance Sheet'!$I$8:$I$168,$C147,'Balance Sheet'!AH$8:AH$168)</f>
        <v>0</v>
      </c>
      <c r="P147" s="98">
        <f>SUMIF('Balance Sheet'!$I$8:$I$168,$C147,'Balance Sheet'!AI$8:AI$168)</f>
        <v>0</v>
      </c>
      <c r="Q147" s="98">
        <f>SUMIF('Balance Sheet'!$I$8:$I$168,$C147,'Balance Sheet'!AJ$8:AJ$168)</f>
        <v>0</v>
      </c>
      <c r="R147" s="98">
        <f>SUMIF('Balance Sheet'!$I$8:$I$168,$C147,'Balance Sheet'!AK$8:AK$168)</f>
        <v>0</v>
      </c>
      <c r="S147" s="98">
        <f>SUMIF('Balance Sheet'!$I$8:$I$168,$C147,'Balance Sheet'!AL$8:AL$168)</f>
        <v>0</v>
      </c>
      <c r="T147" s="98">
        <f>SUMIF('Balance Sheet'!$I$8:$I$168,$C147,'Balance Sheet'!AM$8:AM$168)</f>
        <v>0</v>
      </c>
      <c r="U147" s="98">
        <f>SUMIF('Balance Sheet'!$I$8:$I$168,$C147,'Balance Sheet'!AN$8:AN$168)</f>
        <v>0</v>
      </c>
      <c r="V147" s="98">
        <f>SUMIF('Balance Sheet'!$I$8:$I$168,$C147,'Balance Sheet'!AO$8:AO$168)</f>
        <v>0</v>
      </c>
      <c r="W147" s="254"/>
      <c r="X147" s="254"/>
      <c r="Y147" s="254"/>
      <c r="Z147" s="254"/>
      <c r="AA147" s="254"/>
      <c r="AB147" s="254"/>
      <c r="AC147" s="254"/>
      <c r="AD147" s="254"/>
      <c r="AE147" s="254"/>
      <c r="AF147" s="254"/>
      <c r="AG147" s="254"/>
      <c r="AH147" s="254"/>
      <c r="AI147" s="254"/>
      <c r="AJ147" s="254"/>
      <c r="AK147" s="254"/>
      <c r="AL147" s="254"/>
      <c r="AM147" s="254"/>
      <c r="AN147" s="254"/>
      <c r="AO147" s="254"/>
      <c r="AP147" s="254"/>
      <c r="AQ147" s="254"/>
      <c r="AR147" s="254"/>
      <c r="AS147" s="254"/>
      <c r="AT147" s="254"/>
      <c r="AU147" s="254"/>
      <c r="AV147" s="254"/>
      <c r="AW147" s="254"/>
      <c r="AX147" s="254"/>
      <c r="AY147" s="254"/>
      <c r="AZ147" s="254"/>
      <c r="BA147" s="254"/>
      <c r="BB147" s="254"/>
      <c r="BC147" s="254"/>
      <c r="BD147" s="254"/>
      <c r="BE147" s="254"/>
      <c r="BF147" s="254"/>
      <c r="BG147" s="254"/>
      <c r="BH147" s="254"/>
      <c r="BI147" s="254"/>
      <c r="BJ147" s="254"/>
      <c r="BK147" s="254"/>
      <c r="BL147" s="254"/>
      <c r="BM147" s="254"/>
      <c r="BN147" s="254"/>
      <c r="BO147" s="254"/>
      <c r="BP147" s="254"/>
      <c r="BQ147" s="254"/>
      <c r="BR147" s="254"/>
      <c r="BS147" s="254"/>
      <c r="BT147" s="254"/>
      <c r="BU147" s="254"/>
      <c r="BV147" s="254"/>
      <c r="BW147" s="254"/>
      <c r="BX147" s="254"/>
      <c r="BY147" s="254"/>
      <c r="BZ147" s="254"/>
      <c r="CA147" s="254"/>
      <c r="CB147" s="254"/>
      <c r="CC147" s="254"/>
      <c r="CD147" s="254"/>
      <c r="CE147" s="254"/>
      <c r="CF147" s="254"/>
      <c r="CG147" s="254"/>
      <c r="CH147" s="254"/>
      <c r="CI147" s="254"/>
      <c r="CJ147" s="254"/>
      <c r="CK147" s="254"/>
      <c r="CL147" s="254"/>
      <c r="CM147" s="254"/>
      <c r="CN147" s="254"/>
      <c r="CO147" s="254"/>
      <c r="CP147" s="254"/>
      <c r="CQ147" s="254"/>
      <c r="CR147" s="254"/>
      <c r="CS147" s="254"/>
      <c r="CT147" s="254"/>
      <c r="CU147" s="254"/>
      <c r="CV147" s="254"/>
      <c r="CW147" s="254"/>
      <c r="CX147" s="254"/>
      <c r="CY147" s="254"/>
      <c r="CZ147" s="254"/>
      <c r="DA147" s="254"/>
      <c r="DB147" s="254"/>
      <c r="DC147" s="254"/>
      <c r="DD147" s="254"/>
      <c r="DE147" s="254"/>
      <c r="DF147" s="254"/>
      <c r="DG147" s="254"/>
      <c r="DH147" s="254"/>
      <c r="DI147" s="254"/>
      <c r="DJ147" s="254"/>
      <c r="DK147" s="254"/>
    </row>
    <row r="148" spans="3:115" x14ac:dyDescent="0.2">
      <c r="C148" s="192" t="s">
        <v>372</v>
      </c>
      <c r="D148" s="98">
        <f>SUMIF('Balance Sheet'!$I$8:$I$168,$C148,'Balance Sheet'!$T$8:$T$168)</f>
        <v>0</v>
      </c>
      <c r="F148" s="98">
        <f>SUMIF('Balance Sheet'!$I$8:$I$168,$C148,'Balance Sheet'!Y$8:Y$168)</f>
        <v>0</v>
      </c>
      <c r="G148" s="98">
        <f>SUMIF('Balance Sheet'!$I$8:$I$168,$C148,'Balance Sheet'!Z$8:Z$168)</f>
        <v>0</v>
      </c>
      <c r="H148" s="98">
        <f>SUMIF('Balance Sheet'!$I$8:$I$168,$C148,'Balance Sheet'!AA$8:AA$168)</f>
        <v>0</v>
      </c>
      <c r="I148" s="98">
        <f>SUMIF('Balance Sheet'!$I$8:$I$168,$C148,'Balance Sheet'!AB$8:AB$168)</f>
        <v>0</v>
      </c>
      <c r="J148" s="98">
        <f>SUMIF('Balance Sheet'!$I$8:$I$168,$C148,'Balance Sheet'!AC$8:AC$168)</f>
        <v>0</v>
      </c>
      <c r="K148" s="98">
        <f>SUMIF('Balance Sheet'!$I$8:$I$168,$C148,'Balance Sheet'!AD$8:AD$168)</f>
        <v>0</v>
      </c>
      <c r="L148" s="98">
        <f>SUMIF('Balance Sheet'!$I$8:$I$168,$C148,'Balance Sheet'!AE$8:AE$168)</f>
        <v>0</v>
      </c>
      <c r="M148" s="98">
        <f>SUMIF('Balance Sheet'!$I$8:$I$168,$C148,'Balance Sheet'!AF$8:AF$168)</f>
        <v>0</v>
      </c>
      <c r="N148" s="98">
        <f>SUMIF('Balance Sheet'!$I$8:$I$168,$C148,'Balance Sheet'!AG$8:AG$168)</f>
        <v>0</v>
      </c>
      <c r="O148" s="98">
        <f>SUMIF('Balance Sheet'!$I$8:$I$168,$C148,'Balance Sheet'!AH$8:AH$168)</f>
        <v>0</v>
      </c>
      <c r="P148" s="98">
        <f>SUMIF('Balance Sheet'!$I$8:$I$168,$C148,'Balance Sheet'!AI$8:AI$168)</f>
        <v>0</v>
      </c>
      <c r="Q148" s="98">
        <f>SUMIF('Balance Sheet'!$I$8:$I$168,$C148,'Balance Sheet'!AJ$8:AJ$168)</f>
        <v>0</v>
      </c>
      <c r="R148" s="98">
        <f>SUMIF('Balance Sheet'!$I$8:$I$168,$C148,'Balance Sheet'!AK$8:AK$168)</f>
        <v>0</v>
      </c>
      <c r="S148" s="98">
        <f>SUMIF('Balance Sheet'!$I$8:$I$168,$C148,'Balance Sheet'!AL$8:AL$168)</f>
        <v>0</v>
      </c>
      <c r="T148" s="98">
        <f>SUMIF('Balance Sheet'!$I$8:$I$168,$C148,'Balance Sheet'!AM$8:AM$168)</f>
        <v>0</v>
      </c>
      <c r="U148" s="98">
        <f>SUMIF('Balance Sheet'!$I$8:$I$168,$C148,'Balance Sheet'!AN$8:AN$168)</f>
        <v>0</v>
      </c>
      <c r="V148" s="98">
        <f>SUMIF('Balance Sheet'!$I$8:$I$168,$C148,'Balance Sheet'!AO$8:AO$168)</f>
        <v>0</v>
      </c>
      <c r="W148" s="254"/>
      <c r="X148" s="254"/>
      <c r="Y148" s="254"/>
      <c r="Z148" s="254"/>
      <c r="AA148" s="254"/>
      <c r="AB148" s="254"/>
      <c r="AC148" s="254"/>
      <c r="AD148" s="254"/>
      <c r="AE148" s="254"/>
      <c r="AF148" s="254"/>
      <c r="AG148" s="254"/>
      <c r="AH148" s="254"/>
      <c r="AI148" s="254"/>
      <c r="AJ148" s="254"/>
      <c r="AK148" s="254"/>
      <c r="AL148" s="254"/>
      <c r="AM148" s="254"/>
      <c r="AN148" s="254"/>
      <c r="AO148" s="254"/>
      <c r="AP148" s="254"/>
      <c r="AQ148" s="254"/>
      <c r="AR148" s="254"/>
      <c r="AS148" s="254"/>
      <c r="AT148" s="254"/>
      <c r="AU148" s="254"/>
      <c r="AV148" s="254"/>
      <c r="AW148" s="254"/>
      <c r="AX148" s="254"/>
      <c r="AY148" s="254"/>
      <c r="AZ148" s="254"/>
      <c r="BA148" s="254"/>
      <c r="BB148" s="254"/>
      <c r="BC148" s="254"/>
      <c r="BD148" s="254"/>
      <c r="BE148" s="254"/>
      <c r="BF148" s="254"/>
      <c r="BG148" s="254"/>
      <c r="BH148" s="254"/>
      <c r="BI148" s="254"/>
      <c r="BJ148" s="254"/>
      <c r="BK148" s="254"/>
      <c r="BL148" s="254"/>
      <c r="BM148" s="254"/>
      <c r="BN148" s="254"/>
      <c r="BO148" s="254"/>
      <c r="BP148" s="254"/>
      <c r="BQ148" s="254"/>
      <c r="BR148" s="254"/>
      <c r="BS148" s="254"/>
      <c r="BT148" s="254"/>
      <c r="BU148" s="254"/>
      <c r="BV148" s="254"/>
      <c r="BW148" s="254"/>
      <c r="BX148" s="254"/>
      <c r="BY148" s="254"/>
      <c r="BZ148" s="254"/>
      <c r="CA148" s="254"/>
      <c r="CB148" s="254"/>
      <c r="CC148" s="254"/>
      <c r="CD148" s="254"/>
      <c r="CE148" s="254"/>
      <c r="CF148" s="254"/>
      <c r="CG148" s="254"/>
      <c r="CH148" s="254"/>
      <c r="CI148" s="254"/>
      <c r="CJ148" s="254"/>
      <c r="CK148" s="254"/>
      <c r="CL148" s="254"/>
      <c r="CM148" s="254"/>
      <c r="CN148" s="254"/>
      <c r="CO148" s="254"/>
      <c r="CP148" s="254"/>
      <c r="CQ148" s="254"/>
      <c r="CR148" s="254"/>
      <c r="CS148" s="254"/>
      <c r="CT148" s="254"/>
      <c r="CU148" s="254"/>
      <c r="CV148" s="254"/>
      <c r="CW148" s="254"/>
      <c r="CX148" s="254"/>
      <c r="CY148" s="254"/>
      <c r="CZ148" s="254"/>
      <c r="DA148" s="254"/>
      <c r="DB148" s="254"/>
      <c r="DC148" s="254"/>
      <c r="DD148" s="254"/>
      <c r="DE148" s="254"/>
      <c r="DF148" s="254"/>
      <c r="DG148" s="254"/>
      <c r="DH148" s="254"/>
      <c r="DI148" s="254"/>
      <c r="DJ148" s="254"/>
      <c r="DK148" s="254"/>
    </row>
    <row r="149" spans="3:115" x14ac:dyDescent="0.2">
      <c r="C149" s="194" t="s">
        <v>378</v>
      </c>
      <c r="D149" s="98">
        <f>SUMIF('Balance Sheet'!$I$8:$I$168,$C149,'Balance Sheet'!$T$8:$T$168)</f>
        <v>0</v>
      </c>
      <c r="F149" s="98">
        <f>SUMIF('Balance Sheet'!$I$8:$I$168,$C149,'Balance Sheet'!Y$8:Y$168)</f>
        <v>0</v>
      </c>
      <c r="G149" s="98">
        <f>SUMIF('Balance Sheet'!$I$8:$I$168,$C149,'Balance Sheet'!Z$8:Z$168)</f>
        <v>0</v>
      </c>
      <c r="H149" s="98">
        <f>SUMIF('Balance Sheet'!$I$8:$I$168,$C149,'Balance Sheet'!AA$8:AA$168)</f>
        <v>0</v>
      </c>
      <c r="I149" s="98">
        <f>SUMIF('Balance Sheet'!$I$8:$I$168,$C149,'Balance Sheet'!AB$8:AB$168)</f>
        <v>0</v>
      </c>
      <c r="J149" s="98">
        <f>SUMIF('Balance Sheet'!$I$8:$I$168,$C149,'Balance Sheet'!AC$8:AC$168)</f>
        <v>0</v>
      </c>
      <c r="K149" s="98">
        <f>SUMIF('Balance Sheet'!$I$8:$I$168,$C149,'Balance Sheet'!AD$8:AD$168)</f>
        <v>0</v>
      </c>
      <c r="L149" s="98">
        <f>SUMIF('Balance Sheet'!$I$8:$I$168,$C149,'Balance Sheet'!AE$8:AE$168)</f>
        <v>0</v>
      </c>
      <c r="M149" s="98">
        <f>SUMIF('Balance Sheet'!$I$8:$I$168,$C149,'Balance Sheet'!AF$8:AF$168)</f>
        <v>0</v>
      </c>
      <c r="N149" s="98">
        <f>SUMIF('Balance Sheet'!$I$8:$I$168,$C149,'Balance Sheet'!AG$8:AG$168)</f>
        <v>0</v>
      </c>
      <c r="O149" s="98">
        <f>SUMIF('Balance Sheet'!$I$8:$I$168,$C149,'Balance Sheet'!AH$8:AH$168)</f>
        <v>0</v>
      </c>
      <c r="P149" s="98">
        <f>SUMIF('Balance Sheet'!$I$8:$I$168,$C149,'Balance Sheet'!AI$8:AI$168)</f>
        <v>0</v>
      </c>
      <c r="Q149" s="98">
        <f>SUMIF('Balance Sheet'!$I$8:$I$168,$C149,'Balance Sheet'!AJ$8:AJ$168)</f>
        <v>0</v>
      </c>
      <c r="R149" s="98">
        <f>SUMIF('Balance Sheet'!$I$8:$I$168,$C149,'Balance Sheet'!AK$8:AK$168)</f>
        <v>0</v>
      </c>
      <c r="S149" s="98">
        <f>SUMIF('Balance Sheet'!$I$8:$I$168,$C149,'Balance Sheet'!AL$8:AL$168)</f>
        <v>0</v>
      </c>
      <c r="T149" s="98">
        <f>SUMIF('Balance Sheet'!$I$8:$I$168,$C149,'Balance Sheet'!AM$8:AM$168)</f>
        <v>0</v>
      </c>
      <c r="U149" s="98">
        <f>SUMIF('Balance Sheet'!$I$8:$I$168,$C149,'Balance Sheet'!AN$8:AN$168)</f>
        <v>0</v>
      </c>
      <c r="V149" s="98">
        <f>SUMIF('Balance Sheet'!$I$8:$I$168,$C149,'Balance Sheet'!AO$8:AO$168)</f>
        <v>0</v>
      </c>
      <c r="W149" s="254"/>
      <c r="X149" s="254"/>
      <c r="Y149" s="254"/>
      <c r="Z149" s="254"/>
      <c r="AA149" s="254"/>
      <c r="AB149" s="254"/>
      <c r="AC149" s="254"/>
      <c r="AD149" s="254"/>
      <c r="AE149" s="254"/>
      <c r="AF149" s="254"/>
      <c r="AG149" s="254"/>
      <c r="AH149" s="254"/>
      <c r="AI149" s="254"/>
      <c r="AJ149" s="254"/>
      <c r="AK149" s="254"/>
      <c r="AL149" s="254"/>
      <c r="AM149" s="254"/>
      <c r="AN149" s="254"/>
      <c r="AO149" s="254"/>
      <c r="AP149" s="254"/>
      <c r="AQ149" s="254"/>
      <c r="AR149" s="254"/>
      <c r="AS149" s="254"/>
      <c r="AT149" s="254"/>
      <c r="AU149" s="254"/>
      <c r="AV149" s="254"/>
      <c r="AW149" s="254"/>
      <c r="AX149" s="254"/>
      <c r="AY149" s="254"/>
      <c r="AZ149" s="254"/>
      <c r="BA149" s="254"/>
      <c r="BB149" s="254"/>
      <c r="BC149" s="254"/>
      <c r="BD149" s="254"/>
      <c r="BE149" s="254"/>
      <c r="BF149" s="254"/>
      <c r="BG149" s="254"/>
      <c r="BH149" s="254"/>
      <c r="BI149" s="254"/>
      <c r="BJ149" s="254"/>
      <c r="BK149" s="254"/>
      <c r="BL149" s="254"/>
      <c r="BM149" s="254"/>
      <c r="BN149" s="254"/>
      <c r="BO149" s="254"/>
      <c r="BP149" s="254"/>
      <c r="BQ149" s="254"/>
      <c r="BR149" s="254"/>
      <c r="BS149" s="254"/>
      <c r="BT149" s="254"/>
      <c r="BU149" s="254"/>
      <c r="BV149" s="254"/>
      <c r="BW149" s="254"/>
      <c r="BX149" s="254"/>
      <c r="BY149" s="254"/>
      <c r="BZ149" s="254"/>
      <c r="CA149" s="254"/>
      <c r="CB149" s="254"/>
      <c r="CC149" s="254"/>
      <c r="CD149" s="254"/>
      <c r="CE149" s="254"/>
      <c r="CF149" s="254"/>
      <c r="CG149" s="254"/>
      <c r="CH149" s="254"/>
      <c r="CI149" s="254"/>
      <c r="CJ149" s="254"/>
      <c r="CK149" s="254"/>
      <c r="CL149" s="254"/>
      <c r="CM149" s="254"/>
      <c r="CN149" s="254"/>
      <c r="CO149" s="254"/>
      <c r="CP149" s="254"/>
      <c r="CQ149" s="254"/>
      <c r="CR149" s="254"/>
      <c r="CS149" s="254"/>
      <c r="CT149" s="254"/>
      <c r="CU149" s="254"/>
      <c r="CV149" s="254"/>
      <c r="CW149" s="254"/>
      <c r="CX149" s="254"/>
      <c r="CY149" s="254"/>
      <c r="CZ149" s="254"/>
      <c r="DA149" s="254"/>
      <c r="DB149" s="254"/>
      <c r="DC149" s="254"/>
      <c r="DD149" s="254"/>
      <c r="DE149" s="254"/>
      <c r="DF149" s="254"/>
      <c r="DG149" s="254"/>
      <c r="DH149" s="254"/>
      <c r="DI149" s="254"/>
      <c r="DJ149" s="254"/>
      <c r="DK149" s="254"/>
    </row>
    <row r="150" spans="3:115" x14ac:dyDescent="0.2">
      <c r="C150" s="198" t="s">
        <v>379</v>
      </c>
      <c r="D150" s="98">
        <f>SUMIF('Balance Sheet'!$I$8:$I$168,$C150,'Balance Sheet'!$T$8:$T$168)</f>
        <v>210</v>
      </c>
      <c r="F150" s="98">
        <f>SUMIF('Balance Sheet'!$I$8:$I$168,$C150,'Balance Sheet'!Y$8:Y$168)</f>
        <v>0</v>
      </c>
      <c r="G150" s="98">
        <f>SUMIF('Balance Sheet'!$I$8:$I$168,$C150,'Balance Sheet'!Z$8:Z$168)</f>
        <v>0</v>
      </c>
      <c r="H150" s="98">
        <f>SUMIF('Balance Sheet'!$I$8:$I$168,$C150,'Balance Sheet'!AA$8:AA$168)</f>
        <v>210</v>
      </c>
      <c r="I150" s="98">
        <f>SUMIF('Balance Sheet'!$I$8:$I$168,$C150,'Balance Sheet'!AB$8:AB$168)</f>
        <v>0</v>
      </c>
      <c r="J150" s="98">
        <f>SUMIF('Balance Sheet'!$I$8:$I$168,$C150,'Balance Sheet'!AC$8:AC$168)</f>
        <v>0</v>
      </c>
      <c r="K150" s="98">
        <f>SUMIF('Balance Sheet'!$I$8:$I$168,$C150,'Balance Sheet'!AD$8:AD$168)</f>
        <v>0</v>
      </c>
      <c r="L150" s="98">
        <f>SUMIF('Balance Sheet'!$I$8:$I$168,$C150,'Balance Sheet'!AE$8:AE$168)</f>
        <v>0</v>
      </c>
      <c r="M150" s="98">
        <f>SUMIF('Balance Sheet'!$I$8:$I$168,$C150,'Balance Sheet'!AF$8:AF$168)</f>
        <v>0</v>
      </c>
      <c r="N150" s="98">
        <f>SUMIF('Balance Sheet'!$I$8:$I$168,$C150,'Balance Sheet'!AG$8:AG$168)</f>
        <v>0</v>
      </c>
      <c r="O150" s="98">
        <f>SUMIF('Balance Sheet'!$I$8:$I$168,$C150,'Balance Sheet'!AH$8:AH$168)</f>
        <v>0</v>
      </c>
      <c r="P150" s="98">
        <f>SUMIF('Balance Sheet'!$I$8:$I$168,$C150,'Balance Sheet'!AI$8:AI$168)</f>
        <v>0</v>
      </c>
      <c r="Q150" s="98">
        <f>SUMIF('Balance Sheet'!$I$8:$I$168,$C150,'Balance Sheet'!AJ$8:AJ$168)</f>
        <v>0</v>
      </c>
      <c r="R150" s="98">
        <f>SUMIF('Balance Sheet'!$I$8:$I$168,$C150,'Balance Sheet'!AK$8:AK$168)</f>
        <v>0</v>
      </c>
      <c r="S150" s="98">
        <f>SUMIF('Balance Sheet'!$I$8:$I$168,$C150,'Balance Sheet'!AL$8:AL$168)</f>
        <v>0</v>
      </c>
      <c r="T150" s="98">
        <f>SUMIF('Balance Sheet'!$I$8:$I$168,$C150,'Balance Sheet'!AM$8:AM$168)</f>
        <v>0</v>
      </c>
      <c r="U150" s="98">
        <f>SUMIF('Balance Sheet'!$I$8:$I$168,$C150,'Balance Sheet'!AN$8:AN$168)</f>
        <v>0</v>
      </c>
      <c r="V150" s="98">
        <f>SUMIF('Balance Sheet'!$I$8:$I$168,$C150,'Balance Sheet'!AO$8:AO$168)</f>
        <v>0</v>
      </c>
      <c r="W150" s="254"/>
      <c r="X150" s="254"/>
      <c r="Y150" s="254"/>
      <c r="Z150" s="254"/>
      <c r="AA150" s="254"/>
      <c r="AB150" s="254"/>
      <c r="AC150" s="254"/>
      <c r="AD150" s="254"/>
      <c r="AE150" s="254"/>
      <c r="AF150" s="254"/>
      <c r="AG150" s="254"/>
      <c r="AH150" s="254"/>
      <c r="AI150" s="254"/>
      <c r="AJ150" s="254"/>
      <c r="AK150" s="254"/>
      <c r="AL150" s="254"/>
      <c r="AM150" s="254"/>
      <c r="AN150" s="254"/>
      <c r="AO150" s="254"/>
      <c r="AP150" s="254"/>
      <c r="AQ150" s="254"/>
      <c r="AR150" s="254"/>
      <c r="AS150" s="254"/>
      <c r="AT150" s="254"/>
      <c r="AU150" s="254"/>
      <c r="AV150" s="254"/>
      <c r="AW150" s="254"/>
      <c r="AX150" s="254"/>
      <c r="AY150" s="254"/>
      <c r="AZ150" s="254"/>
      <c r="BA150" s="254"/>
      <c r="BB150" s="254"/>
      <c r="BC150" s="254"/>
      <c r="BD150" s="254"/>
      <c r="BE150" s="254"/>
      <c r="BF150" s="254"/>
      <c r="BG150" s="254"/>
      <c r="BH150" s="254"/>
      <c r="BI150" s="254"/>
      <c r="BJ150" s="254"/>
      <c r="BK150" s="254"/>
      <c r="BL150" s="254"/>
      <c r="BM150" s="254"/>
      <c r="BN150" s="254"/>
      <c r="BO150" s="254"/>
      <c r="BP150" s="254"/>
      <c r="BQ150" s="254"/>
      <c r="BR150" s="254"/>
      <c r="BS150" s="254"/>
      <c r="BT150" s="254"/>
      <c r="BU150" s="254"/>
      <c r="BV150" s="254"/>
      <c r="BW150" s="254"/>
      <c r="BX150" s="254"/>
      <c r="BY150" s="254"/>
      <c r="BZ150" s="254"/>
      <c r="CA150" s="254"/>
      <c r="CB150" s="254"/>
      <c r="CC150" s="254"/>
      <c r="CD150" s="254"/>
      <c r="CE150" s="254"/>
      <c r="CF150" s="254"/>
      <c r="CG150" s="254"/>
      <c r="CH150" s="254"/>
      <c r="CI150" s="254"/>
      <c r="CJ150" s="254"/>
      <c r="CK150" s="254"/>
      <c r="CL150" s="254"/>
      <c r="CM150" s="254"/>
      <c r="CN150" s="254"/>
      <c r="CO150" s="254"/>
      <c r="CP150" s="254"/>
      <c r="CQ150" s="254"/>
      <c r="CR150" s="254"/>
      <c r="CS150" s="254"/>
      <c r="CT150" s="254"/>
      <c r="CU150" s="254"/>
      <c r="CV150" s="254"/>
      <c r="CW150" s="254"/>
      <c r="CX150" s="254"/>
      <c r="CY150" s="254"/>
      <c r="CZ150" s="254"/>
      <c r="DA150" s="254"/>
      <c r="DB150" s="254"/>
      <c r="DC150" s="254"/>
      <c r="DD150" s="254"/>
      <c r="DE150" s="254"/>
      <c r="DF150" s="254"/>
      <c r="DG150" s="254"/>
      <c r="DH150" s="254"/>
      <c r="DI150" s="254"/>
      <c r="DJ150" s="254"/>
      <c r="DK150" s="254"/>
    </row>
    <row r="151" spans="3:115" x14ac:dyDescent="0.2">
      <c r="C151" s="198" t="s">
        <v>382</v>
      </c>
      <c r="D151" s="98">
        <f>SUMIF('Balance Sheet'!$I$8:$I$168,$C151,'Balance Sheet'!$T$8:$T$168)</f>
        <v>164.7</v>
      </c>
      <c r="F151" s="98">
        <f>SUMIF('Balance Sheet'!$I$8:$I$168,$C151,'Balance Sheet'!Y$8:Y$168)</f>
        <v>0</v>
      </c>
      <c r="G151" s="98">
        <f>SUMIF('Balance Sheet'!$I$8:$I$168,$C151,'Balance Sheet'!Z$8:Z$168)</f>
        <v>0</v>
      </c>
      <c r="H151" s="98">
        <f>SUMIF('Balance Sheet'!$I$8:$I$168,$C151,'Balance Sheet'!AA$8:AA$168)</f>
        <v>164.7</v>
      </c>
      <c r="I151" s="98">
        <f>SUMIF('Balance Sheet'!$I$8:$I$168,$C151,'Balance Sheet'!AB$8:AB$168)</f>
        <v>0</v>
      </c>
      <c r="J151" s="98">
        <f>SUMIF('Balance Sheet'!$I$8:$I$168,$C151,'Balance Sheet'!AC$8:AC$168)</f>
        <v>0</v>
      </c>
      <c r="K151" s="98">
        <f>SUMIF('Balance Sheet'!$I$8:$I$168,$C151,'Balance Sheet'!AD$8:AD$168)</f>
        <v>0</v>
      </c>
      <c r="L151" s="98">
        <f>SUMIF('Balance Sheet'!$I$8:$I$168,$C151,'Balance Sheet'!AE$8:AE$168)</f>
        <v>0</v>
      </c>
      <c r="M151" s="98">
        <f>SUMIF('Balance Sheet'!$I$8:$I$168,$C151,'Balance Sheet'!AF$8:AF$168)</f>
        <v>0</v>
      </c>
      <c r="N151" s="98">
        <f>SUMIF('Balance Sheet'!$I$8:$I$168,$C151,'Balance Sheet'!AG$8:AG$168)</f>
        <v>0</v>
      </c>
      <c r="O151" s="98">
        <f>SUMIF('Balance Sheet'!$I$8:$I$168,$C151,'Balance Sheet'!AH$8:AH$168)</f>
        <v>0</v>
      </c>
      <c r="P151" s="98">
        <f>SUMIF('Balance Sheet'!$I$8:$I$168,$C151,'Balance Sheet'!AI$8:AI$168)</f>
        <v>0</v>
      </c>
      <c r="Q151" s="98">
        <f>SUMIF('Balance Sheet'!$I$8:$I$168,$C151,'Balance Sheet'!AJ$8:AJ$168)</f>
        <v>0</v>
      </c>
      <c r="R151" s="98">
        <f>SUMIF('Balance Sheet'!$I$8:$I$168,$C151,'Balance Sheet'!AK$8:AK$168)</f>
        <v>0</v>
      </c>
      <c r="S151" s="98">
        <f>SUMIF('Balance Sheet'!$I$8:$I$168,$C151,'Balance Sheet'!AL$8:AL$168)</f>
        <v>0</v>
      </c>
      <c r="T151" s="98">
        <f>SUMIF('Balance Sheet'!$I$8:$I$168,$C151,'Balance Sheet'!AM$8:AM$168)</f>
        <v>0</v>
      </c>
      <c r="U151" s="98">
        <f>SUMIF('Balance Sheet'!$I$8:$I$168,$C151,'Balance Sheet'!AN$8:AN$168)</f>
        <v>0</v>
      </c>
      <c r="V151" s="98">
        <f>SUMIF('Balance Sheet'!$I$8:$I$168,$C151,'Balance Sheet'!AO$8:AO$168)</f>
        <v>0</v>
      </c>
      <c r="W151" s="254"/>
      <c r="X151" s="254"/>
      <c r="Y151" s="254"/>
      <c r="Z151" s="254"/>
      <c r="AA151" s="254"/>
      <c r="AB151" s="254"/>
      <c r="AC151" s="254"/>
      <c r="AD151" s="254"/>
      <c r="AE151" s="254"/>
      <c r="AF151" s="254"/>
      <c r="AG151" s="254"/>
      <c r="AH151" s="254"/>
      <c r="AI151" s="254"/>
      <c r="AJ151" s="254"/>
      <c r="AK151" s="254"/>
      <c r="AL151" s="254"/>
      <c r="AM151" s="254"/>
      <c r="AN151" s="254"/>
      <c r="AO151" s="254"/>
      <c r="AP151" s="254"/>
      <c r="AQ151" s="254"/>
      <c r="AR151" s="254"/>
      <c r="AS151" s="254"/>
      <c r="AT151" s="254"/>
      <c r="AU151" s="254"/>
      <c r="AV151" s="254"/>
      <c r="AW151" s="254"/>
      <c r="AX151" s="254"/>
      <c r="AY151" s="254"/>
      <c r="AZ151" s="254"/>
      <c r="BA151" s="254"/>
      <c r="BB151" s="254"/>
      <c r="BC151" s="254"/>
      <c r="BD151" s="254"/>
      <c r="BE151" s="254"/>
      <c r="BF151" s="254"/>
      <c r="BG151" s="254"/>
      <c r="BH151" s="254"/>
      <c r="BI151" s="254"/>
      <c r="BJ151" s="254"/>
      <c r="BK151" s="254"/>
      <c r="BL151" s="254"/>
      <c r="BM151" s="254"/>
      <c r="BN151" s="254"/>
      <c r="BO151" s="254"/>
      <c r="BP151" s="254"/>
      <c r="BQ151" s="254"/>
      <c r="BR151" s="254"/>
      <c r="BS151" s="254"/>
      <c r="BT151" s="254"/>
      <c r="BU151" s="254"/>
      <c r="BV151" s="254"/>
      <c r="BW151" s="254"/>
      <c r="BX151" s="254"/>
      <c r="BY151" s="254"/>
      <c r="BZ151" s="254"/>
      <c r="CA151" s="254"/>
      <c r="CB151" s="254"/>
      <c r="CC151" s="254"/>
      <c r="CD151" s="254"/>
      <c r="CE151" s="254"/>
      <c r="CF151" s="254"/>
      <c r="CG151" s="254"/>
      <c r="CH151" s="254"/>
      <c r="CI151" s="254"/>
      <c r="CJ151" s="254"/>
      <c r="CK151" s="254"/>
      <c r="CL151" s="254"/>
      <c r="CM151" s="254"/>
      <c r="CN151" s="254"/>
      <c r="CO151" s="254"/>
      <c r="CP151" s="254"/>
      <c r="CQ151" s="254"/>
      <c r="CR151" s="254"/>
      <c r="CS151" s="254"/>
      <c r="CT151" s="254"/>
      <c r="CU151" s="254"/>
      <c r="CV151" s="254"/>
      <c r="CW151" s="254"/>
      <c r="CX151" s="254"/>
      <c r="CY151" s="254"/>
      <c r="CZ151" s="254"/>
      <c r="DA151" s="254"/>
      <c r="DB151" s="254"/>
      <c r="DC151" s="254"/>
      <c r="DD151" s="254"/>
      <c r="DE151" s="254"/>
      <c r="DF151" s="254"/>
      <c r="DG151" s="254"/>
      <c r="DH151" s="254"/>
      <c r="DI151" s="254"/>
      <c r="DJ151" s="254"/>
      <c r="DK151" s="254"/>
    </row>
    <row r="152" spans="3:115" x14ac:dyDescent="0.2">
      <c r="C152" s="192" t="s">
        <v>384</v>
      </c>
      <c r="D152" s="98">
        <f>SUMIF('Balance Sheet'!$I$8:$I$168,$C152,'Balance Sheet'!$T$8:$T$168)</f>
        <v>150</v>
      </c>
      <c r="F152" s="98">
        <f>SUMIF('Balance Sheet'!$I$8:$I$168,$C152,'Balance Sheet'!Y$8:Y$168)</f>
        <v>0</v>
      </c>
      <c r="G152" s="98">
        <f>SUMIF('Balance Sheet'!$I$8:$I$168,$C152,'Balance Sheet'!Z$8:Z$168)</f>
        <v>0</v>
      </c>
      <c r="H152" s="98">
        <f>SUMIF('Balance Sheet'!$I$8:$I$168,$C152,'Balance Sheet'!AA$8:AA$168)</f>
        <v>0</v>
      </c>
      <c r="I152" s="98">
        <f>SUMIF('Balance Sheet'!$I$8:$I$168,$C152,'Balance Sheet'!AB$8:AB$168)</f>
        <v>150</v>
      </c>
      <c r="J152" s="98">
        <f>SUMIF('Balance Sheet'!$I$8:$I$168,$C152,'Balance Sheet'!AC$8:AC$168)</f>
        <v>0</v>
      </c>
      <c r="K152" s="98">
        <f>SUMIF('Balance Sheet'!$I$8:$I$168,$C152,'Balance Sheet'!AD$8:AD$168)</f>
        <v>0</v>
      </c>
      <c r="L152" s="98">
        <f>SUMIF('Balance Sheet'!$I$8:$I$168,$C152,'Balance Sheet'!AE$8:AE$168)</f>
        <v>0</v>
      </c>
      <c r="M152" s="98">
        <f>SUMIF('Balance Sheet'!$I$8:$I$168,$C152,'Balance Sheet'!AF$8:AF$168)</f>
        <v>0</v>
      </c>
      <c r="N152" s="98">
        <f>SUMIF('Balance Sheet'!$I$8:$I$168,$C152,'Balance Sheet'!AG$8:AG$168)</f>
        <v>0</v>
      </c>
      <c r="O152" s="98">
        <f>SUMIF('Balance Sheet'!$I$8:$I$168,$C152,'Balance Sheet'!AH$8:AH$168)</f>
        <v>0</v>
      </c>
      <c r="P152" s="98">
        <f>SUMIF('Balance Sheet'!$I$8:$I$168,$C152,'Balance Sheet'!AI$8:AI$168)</f>
        <v>0</v>
      </c>
      <c r="Q152" s="98">
        <f>SUMIF('Balance Sheet'!$I$8:$I$168,$C152,'Balance Sheet'!AJ$8:AJ$168)</f>
        <v>0</v>
      </c>
      <c r="R152" s="98">
        <f>SUMIF('Balance Sheet'!$I$8:$I$168,$C152,'Balance Sheet'!AK$8:AK$168)</f>
        <v>0</v>
      </c>
      <c r="S152" s="98">
        <f>SUMIF('Balance Sheet'!$I$8:$I$168,$C152,'Balance Sheet'!AL$8:AL$168)</f>
        <v>0</v>
      </c>
      <c r="T152" s="98">
        <f>SUMIF('Balance Sheet'!$I$8:$I$168,$C152,'Balance Sheet'!AM$8:AM$168)</f>
        <v>0</v>
      </c>
      <c r="U152" s="98">
        <f>SUMIF('Balance Sheet'!$I$8:$I$168,$C152,'Balance Sheet'!AN$8:AN$168)</f>
        <v>0</v>
      </c>
      <c r="V152" s="98">
        <f>SUMIF('Balance Sheet'!$I$8:$I$168,$C152,'Balance Sheet'!AO$8:AO$168)</f>
        <v>0</v>
      </c>
      <c r="W152" s="254"/>
      <c r="X152" s="254"/>
      <c r="Y152" s="254"/>
      <c r="Z152" s="254"/>
      <c r="AA152" s="254"/>
      <c r="AB152" s="254"/>
      <c r="AC152" s="254"/>
      <c r="AD152" s="254"/>
      <c r="AE152" s="254"/>
      <c r="AF152" s="254"/>
      <c r="AG152" s="254"/>
      <c r="AH152" s="254"/>
      <c r="AI152" s="254"/>
      <c r="AJ152" s="254"/>
      <c r="AK152" s="254"/>
      <c r="AL152" s="254"/>
      <c r="AM152" s="254"/>
      <c r="AN152" s="254"/>
      <c r="AO152" s="254"/>
      <c r="AP152" s="254"/>
      <c r="AQ152" s="254"/>
      <c r="AR152" s="254"/>
      <c r="AS152" s="254"/>
      <c r="AT152" s="254"/>
      <c r="AU152" s="254"/>
      <c r="AV152" s="254"/>
      <c r="AW152" s="254"/>
      <c r="AX152" s="254"/>
      <c r="AY152" s="254"/>
      <c r="AZ152" s="254"/>
      <c r="BA152" s="254"/>
      <c r="BB152" s="254"/>
      <c r="BC152" s="254"/>
      <c r="BD152" s="254"/>
      <c r="BE152" s="254"/>
      <c r="BF152" s="254"/>
      <c r="BG152" s="254"/>
      <c r="BH152" s="254"/>
      <c r="BI152" s="254"/>
      <c r="BJ152" s="254"/>
      <c r="BK152" s="254"/>
      <c r="BL152" s="254"/>
      <c r="BM152" s="254"/>
      <c r="BN152" s="254"/>
      <c r="BO152" s="254"/>
      <c r="BP152" s="254"/>
      <c r="BQ152" s="254"/>
      <c r="BR152" s="254"/>
      <c r="BS152" s="254"/>
      <c r="BT152" s="254"/>
      <c r="BU152" s="254"/>
      <c r="BV152" s="254"/>
      <c r="BW152" s="254"/>
      <c r="BX152" s="254"/>
      <c r="BY152" s="254"/>
      <c r="BZ152" s="254"/>
      <c r="CA152" s="254"/>
      <c r="CB152" s="254"/>
      <c r="CC152" s="254"/>
      <c r="CD152" s="254"/>
      <c r="CE152" s="254"/>
      <c r="CF152" s="254"/>
      <c r="CG152" s="254"/>
      <c r="CH152" s="254"/>
      <c r="CI152" s="254"/>
      <c r="CJ152" s="254"/>
      <c r="CK152" s="254"/>
      <c r="CL152" s="254"/>
      <c r="CM152" s="254"/>
      <c r="CN152" s="254"/>
      <c r="CO152" s="254"/>
      <c r="CP152" s="254"/>
      <c r="CQ152" s="254"/>
      <c r="CR152" s="254"/>
      <c r="CS152" s="254"/>
      <c r="CT152" s="254"/>
      <c r="CU152" s="254"/>
      <c r="CV152" s="254"/>
      <c r="CW152" s="254"/>
      <c r="CX152" s="254"/>
      <c r="CY152" s="254"/>
      <c r="CZ152" s="254"/>
      <c r="DA152" s="254"/>
      <c r="DB152" s="254"/>
      <c r="DC152" s="254"/>
      <c r="DD152" s="254"/>
      <c r="DE152" s="254"/>
      <c r="DF152" s="254"/>
      <c r="DG152" s="254"/>
      <c r="DH152" s="254"/>
      <c r="DI152" s="254"/>
      <c r="DJ152" s="254"/>
      <c r="DK152" s="254"/>
    </row>
    <row r="153" spans="3:115" x14ac:dyDescent="0.2">
      <c r="C153" s="190" t="s">
        <v>413</v>
      </c>
      <c r="D153" s="98">
        <f>SUMIF('Balance Sheet'!$I$8:$I$168,$C153,'Balance Sheet'!$T$8:$T$168)</f>
        <v>15</v>
      </c>
      <c r="F153" s="98">
        <f>SUMIF('Balance Sheet'!$I$8:$I$168,$C153,'Balance Sheet'!Y$8:Y$168)</f>
        <v>0</v>
      </c>
      <c r="G153" s="98">
        <f>SUMIF('Balance Sheet'!$I$8:$I$168,$C153,'Balance Sheet'!Z$8:Z$168)</f>
        <v>15</v>
      </c>
      <c r="H153" s="98">
        <f>SUMIF('Balance Sheet'!$I$8:$I$168,$C153,'Balance Sheet'!AA$8:AA$168)</f>
        <v>0</v>
      </c>
      <c r="I153" s="98">
        <f>SUMIF('Balance Sheet'!$I$8:$I$168,$C153,'Balance Sheet'!AB$8:AB$168)</f>
        <v>0</v>
      </c>
      <c r="J153" s="98">
        <f>SUMIF('Balance Sheet'!$I$8:$I$168,$C153,'Balance Sheet'!AC$8:AC$168)</f>
        <v>0</v>
      </c>
      <c r="K153" s="98">
        <f>SUMIF('Balance Sheet'!$I$8:$I$168,$C153,'Balance Sheet'!AD$8:AD$168)</f>
        <v>0</v>
      </c>
      <c r="L153" s="98">
        <f>SUMIF('Balance Sheet'!$I$8:$I$168,$C153,'Balance Sheet'!AE$8:AE$168)</f>
        <v>0</v>
      </c>
      <c r="M153" s="98">
        <f>SUMIF('Balance Sheet'!$I$8:$I$168,$C153,'Balance Sheet'!AF$8:AF$168)</f>
        <v>0</v>
      </c>
      <c r="N153" s="98">
        <f>SUMIF('Balance Sheet'!$I$8:$I$168,$C153,'Balance Sheet'!AG$8:AG$168)</f>
        <v>0</v>
      </c>
      <c r="O153" s="98">
        <f>SUMIF('Balance Sheet'!$I$8:$I$168,$C153,'Balance Sheet'!AH$8:AH$168)</f>
        <v>0</v>
      </c>
      <c r="P153" s="98">
        <f>SUMIF('Balance Sheet'!$I$8:$I$168,$C153,'Balance Sheet'!AI$8:AI$168)</f>
        <v>0</v>
      </c>
      <c r="Q153" s="98">
        <f>SUMIF('Balance Sheet'!$I$8:$I$168,$C153,'Balance Sheet'!AJ$8:AJ$168)</f>
        <v>0</v>
      </c>
      <c r="R153" s="98">
        <f>SUMIF('Balance Sheet'!$I$8:$I$168,$C153,'Balance Sheet'!AK$8:AK$168)</f>
        <v>0</v>
      </c>
      <c r="S153" s="98">
        <f>SUMIF('Balance Sheet'!$I$8:$I$168,$C153,'Balance Sheet'!AL$8:AL$168)</f>
        <v>0</v>
      </c>
      <c r="T153" s="98">
        <f>SUMIF('Balance Sheet'!$I$8:$I$168,$C153,'Balance Sheet'!AM$8:AM$168)</f>
        <v>0</v>
      </c>
      <c r="U153" s="98">
        <f>SUMIF('Balance Sheet'!$I$8:$I$168,$C153,'Balance Sheet'!AN$8:AN$168)</f>
        <v>0</v>
      </c>
      <c r="V153" s="98">
        <f>SUMIF('Balance Sheet'!$I$8:$I$168,$C153,'Balance Sheet'!AO$8:AO$168)</f>
        <v>0</v>
      </c>
      <c r="W153" s="254"/>
      <c r="X153" s="254"/>
      <c r="Y153" s="254"/>
      <c r="Z153" s="254"/>
      <c r="AA153" s="254"/>
      <c r="AB153" s="254"/>
      <c r="AC153" s="254"/>
      <c r="AD153" s="254"/>
      <c r="AE153" s="254"/>
      <c r="AF153" s="254"/>
      <c r="AG153" s="254"/>
      <c r="AH153" s="254"/>
      <c r="AI153" s="254"/>
      <c r="AJ153" s="254"/>
      <c r="AK153" s="254"/>
      <c r="AL153" s="254"/>
      <c r="AM153" s="254"/>
      <c r="AN153" s="254"/>
      <c r="AO153" s="254"/>
      <c r="AP153" s="254"/>
      <c r="AQ153" s="254"/>
      <c r="AR153" s="254"/>
      <c r="AS153" s="254"/>
      <c r="AT153" s="254"/>
      <c r="AU153" s="254"/>
      <c r="AV153" s="254"/>
      <c r="AW153" s="254"/>
      <c r="AX153" s="254"/>
      <c r="AY153" s="254"/>
      <c r="AZ153" s="254"/>
      <c r="BA153" s="254"/>
      <c r="BB153" s="254"/>
      <c r="BC153" s="254"/>
      <c r="BD153" s="254"/>
      <c r="BE153" s="254"/>
      <c r="BF153" s="254"/>
      <c r="BG153" s="254"/>
      <c r="BH153" s="254"/>
      <c r="BI153" s="254"/>
      <c r="BJ153" s="254"/>
      <c r="BK153" s="254"/>
      <c r="BL153" s="254"/>
      <c r="BM153" s="254"/>
      <c r="BN153" s="254"/>
      <c r="BO153" s="254"/>
      <c r="BP153" s="254"/>
      <c r="BQ153" s="254"/>
      <c r="BR153" s="254"/>
      <c r="BS153" s="254"/>
      <c r="BT153" s="254"/>
      <c r="BU153" s="254"/>
      <c r="BV153" s="254"/>
      <c r="BW153" s="254"/>
      <c r="BX153" s="254"/>
      <c r="BY153" s="254"/>
      <c r="BZ153" s="254"/>
      <c r="CA153" s="254"/>
      <c r="CB153" s="254"/>
      <c r="CC153" s="254"/>
      <c r="CD153" s="254"/>
      <c r="CE153" s="254"/>
      <c r="CF153" s="254"/>
      <c r="CG153" s="254"/>
      <c r="CH153" s="254"/>
      <c r="CI153" s="254"/>
      <c r="CJ153" s="254"/>
      <c r="CK153" s="254"/>
      <c r="CL153" s="254"/>
      <c r="CM153" s="254"/>
      <c r="CN153" s="254"/>
      <c r="CO153" s="254"/>
      <c r="CP153" s="254"/>
      <c r="CQ153" s="254"/>
      <c r="CR153" s="254"/>
      <c r="CS153" s="254"/>
      <c r="CT153" s="254"/>
      <c r="CU153" s="254"/>
      <c r="CV153" s="254"/>
      <c r="CW153" s="254"/>
      <c r="CX153" s="254"/>
      <c r="CY153" s="254"/>
      <c r="CZ153" s="254"/>
      <c r="DA153" s="254"/>
      <c r="DB153" s="254"/>
      <c r="DC153" s="254"/>
      <c r="DD153" s="254"/>
      <c r="DE153" s="254"/>
      <c r="DF153" s="254"/>
      <c r="DG153" s="254"/>
      <c r="DH153" s="254"/>
      <c r="DI153" s="254"/>
      <c r="DJ153" s="254"/>
      <c r="DK153" s="254"/>
    </row>
    <row r="154" spans="3:115" x14ac:dyDescent="0.2">
      <c r="D154" s="254"/>
      <c r="F154" s="254"/>
      <c r="G154" s="254"/>
      <c r="H154" s="254"/>
      <c r="I154" s="254"/>
      <c r="J154" s="254"/>
      <c r="K154" s="254"/>
      <c r="L154" s="254"/>
      <c r="M154" s="254"/>
      <c r="N154" s="254"/>
      <c r="O154" s="254"/>
      <c r="P154" s="254"/>
      <c r="Q154" s="254"/>
      <c r="R154" s="254"/>
      <c r="S154" s="254"/>
      <c r="T154" s="254"/>
      <c r="U154" s="254"/>
      <c r="V154" s="254"/>
      <c r="W154" s="254"/>
      <c r="X154" s="254"/>
      <c r="Y154" s="254"/>
      <c r="Z154" s="254"/>
      <c r="AA154" s="254"/>
      <c r="AB154" s="254"/>
      <c r="AC154" s="254"/>
      <c r="AD154" s="254"/>
      <c r="AE154" s="254"/>
      <c r="AF154" s="254"/>
      <c r="AG154" s="254"/>
      <c r="AH154" s="254"/>
      <c r="AI154" s="254"/>
      <c r="AJ154" s="254"/>
      <c r="AK154" s="254"/>
      <c r="AL154" s="254"/>
      <c r="AM154" s="254"/>
      <c r="AN154" s="254"/>
      <c r="AO154" s="254"/>
      <c r="AP154" s="254"/>
      <c r="AQ154" s="254"/>
      <c r="AR154" s="254"/>
      <c r="AS154" s="254"/>
      <c r="AT154" s="254"/>
      <c r="AU154" s="254"/>
      <c r="AV154" s="254"/>
      <c r="AW154" s="254"/>
      <c r="AX154" s="254"/>
      <c r="AY154" s="254"/>
      <c r="AZ154" s="254"/>
      <c r="BA154" s="254"/>
      <c r="BB154" s="254"/>
      <c r="BC154" s="254"/>
      <c r="BD154" s="254"/>
      <c r="BE154" s="254"/>
      <c r="BF154" s="254"/>
      <c r="BG154" s="254"/>
      <c r="BH154" s="254"/>
      <c r="BI154" s="254"/>
      <c r="BJ154" s="254"/>
      <c r="BK154" s="254"/>
      <c r="BL154" s="254"/>
      <c r="BM154" s="254"/>
      <c r="BN154" s="254"/>
      <c r="BO154" s="254"/>
      <c r="BP154" s="254"/>
      <c r="BQ154" s="254"/>
      <c r="BR154" s="254"/>
      <c r="BS154" s="254"/>
      <c r="BT154" s="254"/>
      <c r="BU154" s="254"/>
      <c r="BV154" s="254"/>
      <c r="BW154" s="254"/>
      <c r="BX154" s="254"/>
      <c r="BY154" s="254"/>
      <c r="BZ154" s="254"/>
      <c r="CA154" s="254"/>
      <c r="CB154" s="254"/>
      <c r="CC154" s="254"/>
      <c r="CD154" s="254"/>
      <c r="CE154" s="254"/>
      <c r="CF154" s="254"/>
      <c r="CG154" s="254"/>
      <c r="CH154" s="254"/>
      <c r="CI154" s="254"/>
      <c r="CJ154" s="254"/>
      <c r="CK154" s="254"/>
      <c r="CL154" s="254"/>
      <c r="CM154" s="254"/>
      <c r="CN154" s="254"/>
      <c r="CO154" s="254"/>
      <c r="CP154" s="254"/>
      <c r="CQ154" s="254"/>
      <c r="CR154" s="254"/>
      <c r="CS154" s="254"/>
      <c r="CT154" s="254"/>
      <c r="CU154" s="254"/>
      <c r="CV154" s="254"/>
      <c r="CW154" s="254"/>
      <c r="CX154" s="254"/>
      <c r="CY154" s="254"/>
      <c r="CZ154" s="254"/>
      <c r="DA154" s="254"/>
      <c r="DB154" s="254"/>
      <c r="DC154" s="254"/>
      <c r="DD154" s="254"/>
      <c r="DE154" s="254"/>
      <c r="DF154" s="254"/>
      <c r="DG154" s="254"/>
      <c r="DH154" s="254"/>
      <c r="DI154" s="254"/>
      <c r="DJ154" s="254"/>
      <c r="DK154" s="254"/>
    </row>
    <row r="155" spans="3:115" x14ac:dyDescent="0.2">
      <c r="C155" s="220" t="s">
        <v>611</v>
      </c>
      <c r="D155" s="255">
        <f>SUM(D139:D154)</f>
        <v>1463.6678000000002</v>
      </c>
      <c r="F155" s="255">
        <f t="shared" ref="F155:AZ155" si="18">SUM(F139:F154)</f>
        <v>54.94</v>
      </c>
      <c r="G155" s="255">
        <f t="shared" si="18"/>
        <v>15</v>
      </c>
      <c r="H155" s="255">
        <f t="shared" si="18"/>
        <v>374.7</v>
      </c>
      <c r="I155" s="255">
        <f t="shared" si="18"/>
        <v>163.4</v>
      </c>
      <c r="J155" s="255">
        <f t="shared" si="18"/>
        <v>1000.215</v>
      </c>
      <c r="K155" s="255">
        <f t="shared" si="18"/>
        <v>0</v>
      </c>
      <c r="L155" s="255">
        <f t="shared" si="18"/>
        <v>0</v>
      </c>
      <c r="M155" s="255">
        <f t="shared" si="18"/>
        <v>0</v>
      </c>
      <c r="N155" s="255">
        <f t="shared" si="18"/>
        <v>0</v>
      </c>
      <c r="O155" s="255">
        <f t="shared" si="18"/>
        <v>0</v>
      </c>
      <c r="P155" s="255">
        <f t="shared" si="18"/>
        <v>0</v>
      </c>
      <c r="Q155" s="255">
        <f t="shared" si="18"/>
        <v>0</v>
      </c>
      <c r="R155" s="255">
        <f t="shared" si="18"/>
        <v>0</v>
      </c>
      <c r="S155" s="255">
        <f t="shared" si="18"/>
        <v>0</v>
      </c>
      <c r="T155" s="255">
        <f t="shared" si="18"/>
        <v>0</v>
      </c>
      <c r="U155" s="255">
        <f t="shared" si="18"/>
        <v>0</v>
      </c>
      <c r="V155" s="255">
        <f t="shared" si="18"/>
        <v>105.4128</v>
      </c>
      <c r="W155" s="255">
        <f t="shared" si="18"/>
        <v>0</v>
      </c>
      <c r="X155" s="255">
        <f t="shared" si="18"/>
        <v>0</v>
      </c>
      <c r="Y155" s="255">
        <f t="shared" si="18"/>
        <v>0</v>
      </c>
      <c r="Z155" s="255">
        <f t="shared" si="18"/>
        <v>0</v>
      </c>
      <c r="AA155" s="255">
        <f t="shared" si="18"/>
        <v>0</v>
      </c>
      <c r="AB155" s="255">
        <f t="shared" si="18"/>
        <v>0</v>
      </c>
      <c r="AC155" s="255">
        <f t="shared" si="18"/>
        <v>0</v>
      </c>
      <c r="AD155" s="255">
        <f t="shared" si="18"/>
        <v>0</v>
      </c>
      <c r="AE155" s="255">
        <f t="shared" si="18"/>
        <v>0</v>
      </c>
      <c r="AF155" s="255">
        <f t="shared" si="18"/>
        <v>0</v>
      </c>
      <c r="AG155" s="255">
        <f t="shared" si="18"/>
        <v>0</v>
      </c>
      <c r="AH155" s="255">
        <f t="shared" si="18"/>
        <v>0</v>
      </c>
      <c r="AI155" s="255">
        <f t="shared" si="18"/>
        <v>0</v>
      </c>
      <c r="AJ155" s="255">
        <f t="shared" si="18"/>
        <v>0</v>
      </c>
      <c r="AK155" s="255">
        <f t="shared" si="18"/>
        <v>0</v>
      </c>
      <c r="AL155" s="255">
        <f t="shared" si="18"/>
        <v>0</v>
      </c>
      <c r="AM155" s="255">
        <f t="shared" si="18"/>
        <v>0</v>
      </c>
      <c r="AN155" s="255">
        <f t="shared" si="18"/>
        <v>0</v>
      </c>
      <c r="AO155" s="255">
        <f t="shared" si="18"/>
        <v>0</v>
      </c>
      <c r="AP155" s="255">
        <f t="shared" si="18"/>
        <v>0</v>
      </c>
      <c r="AQ155" s="255">
        <f t="shared" si="18"/>
        <v>0</v>
      </c>
      <c r="AR155" s="255">
        <f t="shared" si="18"/>
        <v>0</v>
      </c>
      <c r="AS155" s="255">
        <f t="shared" si="18"/>
        <v>0</v>
      </c>
      <c r="AT155" s="255">
        <f t="shared" si="18"/>
        <v>0</v>
      </c>
      <c r="AU155" s="255">
        <f t="shared" si="18"/>
        <v>0</v>
      </c>
      <c r="AV155" s="255">
        <f t="shared" si="18"/>
        <v>0</v>
      </c>
      <c r="AW155" s="255">
        <f t="shared" si="18"/>
        <v>0</v>
      </c>
      <c r="AX155" s="255">
        <f t="shared" si="18"/>
        <v>0</v>
      </c>
      <c r="AY155" s="255">
        <f t="shared" si="18"/>
        <v>0</v>
      </c>
      <c r="AZ155" s="255">
        <f t="shared" si="18"/>
        <v>0</v>
      </c>
    </row>
    <row r="157" spans="3:115" x14ac:dyDescent="0.2">
      <c r="C157" s="143" t="s">
        <v>427</v>
      </c>
    </row>
    <row r="158" spans="3:115" x14ac:dyDescent="0.2">
      <c r="C158" s="85" t="s">
        <v>227</v>
      </c>
      <c r="D158" s="98">
        <f>SUMIF('Balance Sheet'!$I$8:$I$168,$C158,'Balance Sheet'!$T$8:$T$168)</f>
        <v>250</v>
      </c>
      <c r="F158" s="238">
        <v>0</v>
      </c>
      <c r="G158" s="238">
        <v>0</v>
      </c>
      <c r="H158" s="238">
        <v>0</v>
      </c>
      <c r="I158" s="238">
        <v>0</v>
      </c>
      <c r="J158" s="238">
        <v>250</v>
      </c>
      <c r="K158" s="238">
        <v>0</v>
      </c>
      <c r="L158" s="238">
        <v>0</v>
      </c>
      <c r="M158" s="238">
        <v>0</v>
      </c>
      <c r="N158" s="238">
        <v>0</v>
      </c>
      <c r="O158" s="238">
        <v>0</v>
      </c>
      <c r="P158" s="238">
        <v>0</v>
      </c>
      <c r="Q158" s="238">
        <v>0</v>
      </c>
      <c r="R158" s="238">
        <v>0</v>
      </c>
      <c r="S158" s="238">
        <v>0</v>
      </c>
      <c r="T158" s="238">
        <v>0</v>
      </c>
      <c r="U158" s="238">
        <v>0</v>
      </c>
      <c r="V158" s="238">
        <v>0</v>
      </c>
      <c r="W158" s="238">
        <v>0</v>
      </c>
      <c r="X158" s="238">
        <v>0</v>
      </c>
      <c r="Y158" s="238">
        <v>0</v>
      </c>
      <c r="Z158" s="238">
        <v>0</v>
      </c>
      <c r="AA158" s="238">
        <v>0</v>
      </c>
      <c r="AB158" s="238">
        <v>0</v>
      </c>
      <c r="AC158" s="238">
        <v>0</v>
      </c>
      <c r="AD158" s="238">
        <v>0</v>
      </c>
      <c r="AE158" s="238">
        <v>0</v>
      </c>
      <c r="AF158" s="238">
        <v>0</v>
      </c>
    </row>
    <row r="159" spans="3:115" x14ac:dyDescent="0.2">
      <c r="C159" s="299" t="s">
        <v>619</v>
      </c>
      <c r="D159" s="98">
        <f>SUMIF('Balance Sheet'!$I$8:$I$168,$C159,'Balance Sheet'!$T$8:$T$168)</f>
        <v>0</v>
      </c>
      <c r="F159" s="98">
        <f>SUMIF('Balance Sheet'!$I$8:$I$168,$C159,'Balance Sheet'!Y$8:Y$168)</f>
        <v>0</v>
      </c>
      <c r="G159" s="98">
        <f>SUMIF('Balance Sheet'!$I$8:$I$168,$C159,'Balance Sheet'!Z$8:Z$168)</f>
        <v>0</v>
      </c>
      <c r="H159" s="98">
        <f>SUMIF('Balance Sheet'!$I$8:$I$168,$C159,'Balance Sheet'!AA$8:AA$168)</f>
        <v>0</v>
      </c>
      <c r="I159" s="98">
        <f>SUMIF('Balance Sheet'!$I$8:$I$168,$C159,'Balance Sheet'!AB$8:AB$168)</f>
        <v>0</v>
      </c>
      <c r="J159" s="98">
        <f>SUMIF('Balance Sheet'!$I$8:$I$168,$C159,'Balance Sheet'!AC$8:AC$168)</f>
        <v>0</v>
      </c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/>
      <c r="AE159" s="98"/>
      <c r="AF159" s="98"/>
      <c r="AG159" s="98"/>
      <c r="AH159" s="98"/>
      <c r="AI159" s="98"/>
      <c r="AJ159" s="98"/>
      <c r="AK159" s="98"/>
      <c r="AL159" s="98"/>
      <c r="AM159" s="98"/>
      <c r="AN159" s="98"/>
      <c r="AO159" s="98"/>
      <c r="AP159" s="98"/>
      <c r="AQ159" s="98"/>
      <c r="AR159" s="98"/>
      <c r="AS159" s="98"/>
      <c r="AT159" s="98"/>
      <c r="AU159" s="98"/>
      <c r="AV159" s="98"/>
      <c r="AW159" s="98"/>
      <c r="AX159" s="98"/>
      <c r="AY159" s="98"/>
      <c r="AZ159" s="98"/>
      <c r="BA159" s="98"/>
      <c r="BB159" s="98"/>
      <c r="BC159" s="98"/>
      <c r="BD159" s="98"/>
      <c r="BE159" s="98"/>
      <c r="BF159" s="98"/>
      <c r="BG159" s="98"/>
      <c r="BH159" s="98"/>
      <c r="BI159" s="98"/>
      <c r="BJ159" s="98"/>
      <c r="BK159" s="98"/>
      <c r="BL159" s="98"/>
      <c r="BM159" s="98"/>
      <c r="BN159" s="98"/>
      <c r="BO159" s="98"/>
      <c r="BP159" s="98"/>
      <c r="BQ159" s="98"/>
      <c r="BR159" s="98"/>
      <c r="BS159" s="98"/>
      <c r="BT159" s="98"/>
      <c r="BU159" s="98"/>
      <c r="BV159" s="98"/>
      <c r="BW159" s="98"/>
      <c r="BX159" s="98"/>
      <c r="BY159" s="98"/>
      <c r="BZ159" s="98"/>
      <c r="CA159" s="98"/>
      <c r="CB159" s="98"/>
      <c r="CC159" s="98"/>
      <c r="CD159" s="98"/>
      <c r="CE159" s="98"/>
      <c r="CF159" s="98"/>
      <c r="CG159" s="98"/>
      <c r="CH159" s="98"/>
      <c r="CI159" s="98"/>
      <c r="CJ159" s="98"/>
      <c r="CK159" s="98"/>
      <c r="CL159" s="98"/>
      <c r="CM159" s="98"/>
      <c r="CN159" s="98"/>
      <c r="CO159" s="98"/>
      <c r="CP159" s="98"/>
      <c r="CQ159" s="98"/>
      <c r="CR159" s="98"/>
      <c r="CS159" s="98"/>
      <c r="CT159" s="98"/>
      <c r="CU159" s="98"/>
      <c r="CV159" s="98"/>
      <c r="CW159" s="98"/>
      <c r="CX159" s="98"/>
      <c r="CY159" s="98"/>
      <c r="CZ159" s="98"/>
      <c r="DA159" s="98"/>
      <c r="DB159" s="98"/>
      <c r="DC159" s="98"/>
      <c r="DD159" s="98"/>
      <c r="DE159" s="98"/>
      <c r="DF159" s="98"/>
      <c r="DG159" s="98"/>
      <c r="DH159" s="98"/>
      <c r="DI159" s="98"/>
      <c r="DJ159" s="98"/>
      <c r="DK159" s="98"/>
    </row>
    <row r="160" spans="3:115" x14ac:dyDescent="0.2">
      <c r="C160" s="299" t="s">
        <v>620</v>
      </c>
      <c r="D160" s="98">
        <f>SUMIF('Balance Sheet'!$I$8:$I$168,$C160,'Balance Sheet'!$T$8:$T$168)</f>
        <v>0</v>
      </c>
      <c r="F160" s="98">
        <f>SUMIF('Balance Sheet'!$I$8:$I$168,$C160,'Balance Sheet'!Y$8:Y$168)</f>
        <v>0</v>
      </c>
      <c r="G160" s="98">
        <f>SUMIF('Balance Sheet'!$I$8:$I$168,$C160,'Balance Sheet'!Z$8:Z$168)</f>
        <v>0</v>
      </c>
      <c r="H160" s="98">
        <f>SUMIF('Balance Sheet'!$I$8:$I$168,$C160,'Balance Sheet'!AA$8:AA$168)</f>
        <v>0</v>
      </c>
      <c r="I160" s="98">
        <f>SUMIF('Balance Sheet'!$I$8:$I$168,$C160,'Balance Sheet'!AB$8:AB$168)</f>
        <v>0</v>
      </c>
      <c r="J160" s="98">
        <f>SUMIF('Balance Sheet'!$I$8:$I$168,$C160,'Balance Sheet'!AC$8:AC$168)</f>
        <v>0</v>
      </c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O160" s="98"/>
      <c r="AP160" s="98"/>
      <c r="AQ160" s="98"/>
      <c r="AR160" s="98"/>
      <c r="AS160" s="98"/>
      <c r="AT160" s="98"/>
      <c r="AU160" s="98"/>
      <c r="AV160" s="98"/>
      <c r="AW160" s="98"/>
      <c r="AX160" s="98"/>
      <c r="AY160" s="98"/>
      <c r="AZ160" s="98"/>
      <c r="BA160" s="98"/>
      <c r="BB160" s="98"/>
      <c r="BC160" s="98"/>
      <c r="BD160" s="98"/>
      <c r="BE160" s="98"/>
      <c r="BF160" s="98"/>
      <c r="BG160" s="98"/>
      <c r="BH160" s="98"/>
      <c r="BI160" s="98"/>
      <c r="BJ160" s="98"/>
      <c r="BK160" s="98"/>
      <c r="BL160" s="98"/>
      <c r="BM160" s="98"/>
      <c r="BN160" s="98"/>
      <c r="BO160" s="98"/>
      <c r="BP160" s="98"/>
      <c r="BQ160" s="98"/>
      <c r="BR160" s="98"/>
      <c r="BS160" s="98"/>
      <c r="BT160" s="98"/>
      <c r="BU160" s="98"/>
      <c r="BV160" s="98"/>
      <c r="BW160" s="98"/>
      <c r="BX160" s="98"/>
      <c r="BY160" s="98"/>
      <c r="BZ160" s="98"/>
      <c r="CA160" s="98"/>
      <c r="CB160" s="98"/>
      <c r="CC160" s="98"/>
      <c r="CD160" s="98"/>
      <c r="CE160" s="98"/>
      <c r="CF160" s="98"/>
      <c r="CG160" s="98"/>
      <c r="CH160" s="98"/>
      <c r="CI160" s="98"/>
      <c r="CJ160" s="98"/>
      <c r="CK160" s="98"/>
      <c r="CL160" s="98"/>
      <c r="CM160" s="98"/>
      <c r="CN160" s="98"/>
      <c r="CO160" s="98"/>
      <c r="CP160" s="98"/>
      <c r="CQ160" s="98"/>
      <c r="CR160" s="98"/>
      <c r="CS160" s="98"/>
      <c r="CT160" s="98"/>
      <c r="CU160" s="98"/>
      <c r="CV160" s="98"/>
      <c r="CW160" s="98"/>
      <c r="CX160" s="98"/>
      <c r="CY160" s="98"/>
      <c r="CZ160" s="98"/>
      <c r="DA160" s="98"/>
      <c r="DB160" s="98"/>
      <c r="DC160" s="98"/>
      <c r="DD160" s="98"/>
      <c r="DE160" s="98"/>
      <c r="DF160" s="98"/>
      <c r="DG160" s="98"/>
      <c r="DH160" s="98"/>
      <c r="DI160" s="98"/>
      <c r="DJ160" s="98"/>
      <c r="DK160" s="98"/>
    </row>
    <row r="161" spans="3:115" x14ac:dyDescent="0.2">
      <c r="C161" s="299" t="s">
        <v>433</v>
      </c>
      <c r="D161" s="98">
        <f>SUMIF('Balance Sheet'!$I$8:$I$168,$C161,'Balance Sheet'!$T$8:$T$168)</f>
        <v>1750</v>
      </c>
      <c r="F161" s="98">
        <f>SUMIF('Balance Sheet'!$I$8:$I$168,$C161,'Balance Sheet'!Y$8:Y$168)</f>
        <v>0</v>
      </c>
      <c r="G161" s="98">
        <f>SUMIF('Balance Sheet'!$I$8:$I$168,$C161,'Balance Sheet'!Z$8:Z$168)</f>
        <v>0</v>
      </c>
      <c r="H161" s="98">
        <f>SUMIF('Balance Sheet'!$I$8:$I$168,$C161,'Balance Sheet'!AA$8:AA$168)</f>
        <v>1750</v>
      </c>
      <c r="I161" s="98">
        <f>SUMIF('Balance Sheet'!$I$8:$I$168,$C161,'Balance Sheet'!AB$8:AB$168)</f>
        <v>0</v>
      </c>
      <c r="J161" s="98">
        <f>SUMIF('Balance Sheet'!$I$8:$I$168,$C161,'Balance Sheet'!AC$8:AC$168)</f>
        <v>0</v>
      </c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98"/>
      <c r="AQ161" s="98"/>
      <c r="AR161" s="98"/>
      <c r="AS161" s="98"/>
      <c r="AT161" s="98"/>
      <c r="AU161" s="98"/>
      <c r="AV161" s="98"/>
      <c r="AW161" s="98"/>
      <c r="AX161" s="98"/>
      <c r="AY161" s="98"/>
      <c r="AZ161" s="98"/>
      <c r="BA161" s="98"/>
      <c r="BB161" s="98"/>
      <c r="BC161" s="98"/>
      <c r="BD161" s="98"/>
      <c r="BE161" s="98"/>
      <c r="BF161" s="98"/>
      <c r="BG161" s="98"/>
      <c r="BH161" s="98"/>
      <c r="BI161" s="98"/>
      <c r="BJ161" s="98"/>
      <c r="BK161" s="98"/>
      <c r="BL161" s="98"/>
      <c r="BM161" s="98"/>
      <c r="BN161" s="98"/>
      <c r="BO161" s="98"/>
      <c r="BP161" s="98"/>
      <c r="BQ161" s="98"/>
      <c r="BR161" s="98"/>
      <c r="BS161" s="98"/>
      <c r="BT161" s="98"/>
      <c r="BU161" s="98"/>
      <c r="BV161" s="98"/>
      <c r="BW161" s="98"/>
      <c r="BX161" s="98"/>
      <c r="BY161" s="98"/>
      <c r="BZ161" s="98"/>
      <c r="CA161" s="98"/>
      <c r="CB161" s="98"/>
      <c r="CC161" s="98"/>
      <c r="CD161" s="98"/>
      <c r="CE161" s="98"/>
      <c r="CF161" s="98"/>
      <c r="CG161" s="98"/>
      <c r="CH161" s="98"/>
      <c r="CI161" s="98"/>
      <c r="CJ161" s="98"/>
      <c r="CK161" s="98"/>
      <c r="CL161" s="98"/>
      <c r="CM161" s="98"/>
      <c r="CN161" s="98"/>
      <c r="CO161" s="98"/>
      <c r="CP161" s="98"/>
      <c r="CQ161" s="98"/>
      <c r="CR161" s="98"/>
      <c r="CS161" s="98"/>
      <c r="CT161" s="98"/>
      <c r="CU161" s="98"/>
      <c r="CV161" s="98"/>
      <c r="CW161" s="98"/>
      <c r="CX161" s="98"/>
      <c r="CY161" s="98"/>
      <c r="CZ161" s="98"/>
      <c r="DA161" s="98"/>
      <c r="DB161" s="98"/>
      <c r="DC161" s="98"/>
      <c r="DD161" s="98"/>
      <c r="DE161" s="98"/>
      <c r="DF161" s="98"/>
      <c r="DG161" s="98"/>
      <c r="DH161" s="98"/>
      <c r="DI161" s="98"/>
      <c r="DJ161" s="98"/>
      <c r="DK161" s="98"/>
    </row>
    <row r="162" spans="3:115" x14ac:dyDescent="0.2">
      <c r="C162" s="299" t="s">
        <v>435</v>
      </c>
      <c r="D162" s="98">
        <f>SUMIF('Balance Sheet'!$I$8:$I$168,$C162,'Balance Sheet'!$T$8:$T$168)</f>
        <v>12.132</v>
      </c>
      <c r="F162" s="98">
        <f>SUMIF('Balance Sheet'!$I$8:$I$168,$C162,'Balance Sheet'!Y$8:Y$168)</f>
        <v>12.132</v>
      </c>
      <c r="G162" s="98">
        <f>SUMIF('Balance Sheet'!$I$8:$I$168,$C162,'Balance Sheet'!Z$8:Z$168)</f>
        <v>0</v>
      </c>
      <c r="H162" s="98">
        <f>SUMIF('Balance Sheet'!$I$8:$I$168,$C162,'Balance Sheet'!AA$8:AA$168)</f>
        <v>0</v>
      </c>
      <c r="I162" s="98">
        <f>SUMIF('Balance Sheet'!$I$8:$I$168,$C162,'Balance Sheet'!AB$8:AB$168)</f>
        <v>0</v>
      </c>
      <c r="J162" s="98">
        <f>SUMIF('Balance Sheet'!$I$8:$I$168,$C162,'Balance Sheet'!AC$8:AC$168)</f>
        <v>0</v>
      </c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/>
      <c r="AE162" s="98"/>
      <c r="AF162" s="98"/>
      <c r="AG162" s="98"/>
      <c r="AH162" s="98"/>
      <c r="AI162" s="98"/>
      <c r="AJ162" s="98"/>
      <c r="AK162" s="98"/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8"/>
      <c r="AZ162" s="98"/>
      <c r="BA162" s="98"/>
      <c r="BB162" s="98"/>
      <c r="BC162" s="98"/>
      <c r="BD162" s="98"/>
      <c r="BE162" s="98"/>
      <c r="BF162" s="98"/>
      <c r="BG162" s="98"/>
      <c r="BH162" s="98"/>
      <c r="BI162" s="98"/>
      <c r="BJ162" s="98"/>
      <c r="BK162" s="98"/>
      <c r="BL162" s="98"/>
      <c r="BM162" s="98"/>
      <c r="BN162" s="98"/>
      <c r="BO162" s="98"/>
      <c r="BP162" s="98"/>
      <c r="BQ162" s="98"/>
      <c r="BR162" s="98"/>
      <c r="BS162" s="98"/>
      <c r="BT162" s="98"/>
      <c r="BU162" s="98"/>
      <c r="BV162" s="98"/>
      <c r="BW162" s="98"/>
      <c r="BX162" s="98"/>
      <c r="BY162" s="98"/>
      <c r="BZ162" s="98"/>
      <c r="CA162" s="98"/>
      <c r="CB162" s="98"/>
      <c r="CC162" s="98"/>
      <c r="CD162" s="98"/>
      <c r="CE162" s="98"/>
      <c r="CF162" s="98"/>
      <c r="CG162" s="98"/>
      <c r="CH162" s="98"/>
      <c r="CI162" s="98"/>
      <c r="CJ162" s="98"/>
      <c r="CK162" s="98"/>
      <c r="CL162" s="98"/>
      <c r="CM162" s="98"/>
      <c r="CN162" s="98"/>
      <c r="CO162" s="98"/>
      <c r="CP162" s="98"/>
      <c r="CQ162" s="98"/>
      <c r="CR162" s="98"/>
      <c r="CS162" s="98"/>
      <c r="CT162" s="98"/>
      <c r="CU162" s="98"/>
      <c r="CV162" s="98"/>
      <c r="CW162" s="98"/>
      <c r="CX162" s="98"/>
      <c r="CY162" s="98"/>
      <c r="CZ162" s="98"/>
      <c r="DA162" s="98"/>
      <c r="DB162" s="98"/>
      <c r="DC162" s="98"/>
      <c r="DD162" s="98"/>
      <c r="DE162" s="98"/>
      <c r="DF162" s="98"/>
      <c r="DG162" s="98"/>
      <c r="DH162" s="98"/>
      <c r="DI162" s="98"/>
      <c r="DJ162" s="98"/>
      <c r="DK162" s="98"/>
    </row>
    <row r="163" spans="3:115" x14ac:dyDescent="0.2">
      <c r="C163" s="299" t="s">
        <v>436</v>
      </c>
      <c r="D163" s="98">
        <f>SUMIF('Balance Sheet'!$I$8:$I$168,$C163,'Balance Sheet'!$T$8:$T$168)</f>
        <v>107.712</v>
      </c>
      <c r="F163" s="98">
        <f>SUMIF('Balance Sheet'!$I$8:$I$168,$C163,'Balance Sheet'!Y$8:Y$168)</f>
        <v>107.712</v>
      </c>
      <c r="G163" s="98">
        <f>SUMIF('Balance Sheet'!$I$8:$I$168,$C163,'Balance Sheet'!Z$8:Z$168)</f>
        <v>0</v>
      </c>
      <c r="H163" s="98">
        <f>SUMIF('Balance Sheet'!$I$8:$I$168,$C163,'Balance Sheet'!AA$8:AA$168)</f>
        <v>0</v>
      </c>
      <c r="I163" s="98">
        <f>SUMIF('Balance Sheet'!$I$8:$I$168,$C163,'Balance Sheet'!AB$8:AB$168)</f>
        <v>0</v>
      </c>
      <c r="J163" s="98">
        <f>SUMIF('Balance Sheet'!$I$8:$I$168,$C163,'Balance Sheet'!AC$8:AC$168)</f>
        <v>0</v>
      </c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98"/>
      <c r="AH163" s="98"/>
      <c r="AI163" s="98"/>
      <c r="AJ163" s="98"/>
      <c r="AK163" s="98"/>
      <c r="AL163" s="98"/>
      <c r="AM163" s="98"/>
      <c r="AN163" s="98"/>
      <c r="AO163" s="98"/>
      <c r="AP163" s="98"/>
      <c r="AQ163" s="98"/>
      <c r="AR163" s="98"/>
      <c r="AS163" s="98"/>
      <c r="AT163" s="98"/>
      <c r="AU163" s="98"/>
      <c r="AV163" s="98"/>
      <c r="AW163" s="98"/>
      <c r="AX163" s="98"/>
      <c r="AY163" s="98"/>
      <c r="AZ163" s="98"/>
      <c r="BA163" s="98"/>
      <c r="BB163" s="98"/>
      <c r="BC163" s="98"/>
      <c r="BD163" s="98"/>
      <c r="BE163" s="98"/>
      <c r="BF163" s="98"/>
      <c r="BG163" s="98"/>
      <c r="BH163" s="98"/>
      <c r="BI163" s="98"/>
      <c r="BJ163" s="98"/>
      <c r="BK163" s="98"/>
      <c r="BL163" s="98"/>
      <c r="BM163" s="98"/>
      <c r="BN163" s="98"/>
      <c r="BO163" s="98"/>
      <c r="BP163" s="98"/>
      <c r="BQ163" s="98"/>
      <c r="BR163" s="98"/>
      <c r="BS163" s="98"/>
      <c r="BT163" s="98"/>
      <c r="BU163" s="98"/>
      <c r="BV163" s="98"/>
      <c r="BW163" s="98"/>
      <c r="BX163" s="98"/>
      <c r="BY163" s="98"/>
      <c r="BZ163" s="98"/>
      <c r="CA163" s="98"/>
      <c r="CB163" s="98"/>
      <c r="CC163" s="98"/>
      <c r="CD163" s="98"/>
      <c r="CE163" s="98"/>
      <c r="CF163" s="98"/>
      <c r="CG163" s="98"/>
      <c r="CH163" s="98"/>
      <c r="CI163" s="98"/>
      <c r="CJ163" s="98"/>
      <c r="CK163" s="98"/>
      <c r="CL163" s="98"/>
      <c r="CM163" s="98"/>
      <c r="CN163" s="98"/>
      <c r="CO163" s="98"/>
      <c r="CP163" s="98"/>
      <c r="CQ163" s="98"/>
      <c r="CR163" s="98"/>
      <c r="CS163" s="98"/>
      <c r="CT163" s="98"/>
      <c r="CU163" s="98"/>
      <c r="CV163" s="98"/>
      <c r="CW163" s="98"/>
      <c r="CX163" s="98"/>
      <c r="CY163" s="98"/>
      <c r="CZ163" s="98"/>
      <c r="DA163" s="98"/>
      <c r="DB163" s="98"/>
      <c r="DC163" s="98"/>
      <c r="DD163" s="98"/>
      <c r="DE163" s="98"/>
      <c r="DF163" s="98"/>
      <c r="DG163" s="98"/>
      <c r="DH163" s="98"/>
      <c r="DI163" s="98"/>
      <c r="DJ163" s="98"/>
      <c r="DK163" s="98"/>
    </row>
    <row r="164" spans="3:115" x14ac:dyDescent="0.2">
      <c r="C164" s="299" t="s">
        <v>437</v>
      </c>
      <c r="D164" s="98">
        <f>SUMIF('Balance Sheet'!$I$8:$I$168,$C164,'Balance Sheet'!$T$8:$T$168)</f>
        <v>24.914000000000001</v>
      </c>
      <c r="F164" s="98">
        <f>SUMIF('Balance Sheet'!$I$8:$I$168,$C164,'Balance Sheet'!Y$8:Y$168)</f>
        <v>24.914000000000001</v>
      </c>
      <c r="G164" s="98">
        <f>SUMIF('Balance Sheet'!$I$8:$I$168,$C164,'Balance Sheet'!Z$8:Z$168)</f>
        <v>0</v>
      </c>
      <c r="H164" s="98">
        <f>SUMIF('Balance Sheet'!$I$8:$I$168,$C164,'Balance Sheet'!AA$8:AA$168)</f>
        <v>0</v>
      </c>
      <c r="I164" s="98">
        <f>SUMIF('Balance Sheet'!$I$8:$I$168,$C164,'Balance Sheet'!AB$8:AB$168)</f>
        <v>0</v>
      </c>
      <c r="J164" s="98">
        <f>SUMIF('Balance Sheet'!$I$8:$I$168,$C164,'Balance Sheet'!AC$8:AC$168)</f>
        <v>0</v>
      </c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98"/>
      <c r="AH164" s="98"/>
      <c r="AI164" s="98"/>
      <c r="AJ164" s="98"/>
      <c r="AK164" s="98"/>
      <c r="AL164" s="98"/>
      <c r="AM164" s="98"/>
      <c r="AN164" s="98"/>
      <c r="AO164" s="98"/>
      <c r="AP164" s="98"/>
      <c r="AQ164" s="98"/>
      <c r="AR164" s="98"/>
      <c r="AS164" s="98"/>
      <c r="AT164" s="98"/>
      <c r="AU164" s="98"/>
      <c r="AV164" s="98"/>
      <c r="AW164" s="98"/>
      <c r="AX164" s="98"/>
      <c r="AY164" s="98"/>
      <c r="AZ164" s="98"/>
      <c r="BA164" s="98"/>
      <c r="BB164" s="98"/>
      <c r="BC164" s="98"/>
      <c r="BD164" s="98"/>
      <c r="BE164" s="98"/>
      <c r="BF164" s="98"/>
      <c r="BG164" s="98"/>
      <c r="BH164" s="98"/>
      <c r="BI164" s="98"/>
      <c r="BJ164" s="98"/>
      <c r="BK164" s="98"/>
      <c r="BL164" s="98"/>
      <c r="BM164" s="98"/>
      <c r="BN164" s="98"/>
      <c r="BO164" s="98"/>
      <c r="BP164" s="98"/>
      <c r="BQ164" s="98"/>
      <c r="BR164" s="98"/>
      <c r="BS164" s="98"/>
      <c r="BT164" s="98"/>
      <c r="BU164" s="98"/>
      <c r="BV164" s="98"/>
      <c r="BW164" s="98"/>
      <c r="BX164" s="98"/>
      <c r="BY164" s="98"/>
      <c r="BZ164" s="98"/>
      <c r="CA164" s="98"/>
      <c r="CB164" s="98"/>
      <c r="CC164" s="98"/>
      <c r="CD164" s="98"/>
      <c r="CE164" s="98"/>
      <c r="CF164" s="98"/>
      <c r="CG164" s="98"/>
      <c r="CH164" s="98"/>
      <c r="CI164" s="98"/>
      <c r="CJ164" s="98"/>
      <c r="CK164" s="98"/>
      <c r="CL164" s="98"/>
      <c r="CM164" s="98"/>
      <c r="CN164" s="98"/>
      <c r="CO164" s="98"/>
      <c r="CP164" s="98"/>
      <c r="CQ164" s="98"/>
      <c r="CR164" s="98"/>
      <c r="CS164" s="98"/>
      <c r="CT164" s="98"/>
      <c r="CU164" s="98"/>
      <c r="CV164" s="98"/>
      <c r="CW164" s="98"/>
      <c r="CX164" s="98"/>
      <c r="CY164" s="98"/>
      <c r="CZ164" s="98"/>
      <c r="DA164" s="98"/>
      <c r="DB164" s="98"/>
      <c r="DC164" s="98"/>
      <c r="DD164" s="98"/>
      <c r="DE164" s="98"/>
      <c r="DF164" s="98"/>
      <c r="DG164" s="98"/>
      <c r="DH164" s="98"/>
      <c r="DI164" s="98"/>
      <c r="DJ164" s="98"/>
      <c r="DK164" s="98"/>
    </row>
    <row r="165" spans="3:115" x14ac:dyDescent="0.2">
      <c r="C165" s="299" t="s">
        <v>438</v>
      </c>
      <c r="D165" s="98">
        <f>SUMIF('Balance Sheet'!$I$8:$I$168,$C165,'Balance Sheet'!$T$8:$T$168)</f>
        <v>0</v>
      </c>
      <c r="F165" s="98">
        <f>SUMIF('Balance Sheet'!$I$8:$I$168,$C165,'Balance Sheet'!Y$8:Y$168)</f>
        <v>0</v>
      </c>
      <c r="G165" s="98">
        <f>SUMIF('Balance Sheet'!$I$8:$I$168,$C165,'Balance Sheet'!Z$8:Z$168)</f>
        <v>0</v>
      </c>
      <c r="H165" s="98">
        <f>SUMIF('Balance Sheet'!$I$8:$I$168,$C165,'Balance Sheet'!AA$8:AA$168)</f>
        <v>0</v>
      </c>
      <c r="I165" s="98">
        <f>SUMIF('Balance Sheet'!$I$8:$I$168,$C165,'Balance Sheet'!AB$8:AB$168)</f>
        <v>0</v>
      </c>
      <c r="J165" s="98">
        <f>SUMIF('Balance Sheet'!$I$8:$I$168,$C165,'Balance Sheet'!AC$8:AC$168)</f>
        <v>0</v>
      </c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  <c r="AF165" s="98"/>
      <c r="AG165" s="98"/>
      <c r="AH165" s="98"/>
      <c r="AI165" s="98"/>
      <c r="AJ165" s="98"/>
      <c r="AK165" s="98"/>
      <c r="AL165" s="98"/>
      <c r="AM165" s="98"/>
      <c r="AN165" s="98"/>
      <c r="AO165" s="98"/>
      <c r="AP165" s="98"/>
      <c r="AQ165" s="98"/>
      <c r="AR165" s="98"/>
      <c r="AS165" s="98"/>
      <c r="AT165" s="98"/>
      <c r="AU165" s="98"/>
      <c r="AV165" s="98"/>
      <c r="AW165" s="98"/>
      <c r="AX165" s="98"/>
      <c r="AY165" s="98"/>
      <c r="AZ165" s="98"/>
      <c r="BA165" s="98"/>
      <c r="BB165" s="98"/>
      <c r="BC165" s="98"/>
      <c r="BD165" s="98"/>
      <c r="BE165" s="98"/>
      <c r="BF165" s="98"/>
      <c r="BG165" s="98"/>
      <c r="BH165" s="98"/>
      <c r="BI165" s="98"/>
      <c r="BJ165" s="98"/>
      <c r="BK165" s="98"/>
      <c r="BL165" s="98"/>
      <c r="BM165" s="98"/>
      <c r="BN165" s="98"/>
      <c r="BO165" s="98"/>
      <c r="BP165" s="98"/>
      <c r="BQ165" s="98"/>
      <c r="BR165" s="98"/>
      <c r="BS165" s="98"/>
      <c r="BT165" s="98"/>
      <c r="BU165" s="98"/>
      <c r="BV165" s="98"/>
      <c r="BW165" s="98"/>
      <c r="BX165" s="98"/>
      <c r="BY165" s="98"/>
      <c r="BZ165" s="98"/>
      <c r="CA165" s="98"/>
      <c r="CB165" s="98"/>
      <c r="CC165" s="98"/>
      <c r="CD165" s="98"/>
      <c r="CE165" s="98"/>
      <c r="CF165" s="98"/>
      <c r="CG165" s="98"/>
      <c r="CH165" s="98"/>
      <c r="CI165" s="98"/>
      <c r="CJ165" s="98"/>
      <c r="CK165" s="98"/>
      <c r="CL165" s="98"/>
      <c r="CM165" s="98"/>
      <c r="CN165" s="98"/>
      <c r="CO165" s="98"/>
      <c r="CP165" s="98"/>
      <c r="CQ165" s="98"/>
      <c r="CR165" s="98"/>
      <c r="CS165" s="98"/>
      <c r="CT165" s="98"/>
      <c r="CU165" s="98"/>
      <c r="CV165" s="98"/>
      <c r="CW165" s="98"/>
      <c r="CX165" s="98"/>
      <c r="CY165" s="98"/>
      <c r="CZ165" s="98"/>
      <c r="DA165" s="98"/>
      <c r="DB165" s="98"/>
      <c r="DC165" s="98"/>
      <c r="DD165" s="98"/>
      <c r="DE165" s="98"/>
      <c r="DF165" s="98"/>
      <c r="DG165" s="98"/>
      <c r="DH165" s="98"/>
      <c r="DI165" s="98"/>
      <c r="DJ165" s="98"/>
      <c r="DK165" s="98"/>
    </row>
    <row r="166" spans="3:115" x14ac:dyDescent="0.2">
      <c r="C166" s="299" t="s">
        <v>439</v>
      </c>
      <c r="D166" s="98">
        <f>SUMIF('Balance Sheet'!$I$8:$I$168,$C166,'Balance Sheet'!$T$8:$T$168)</f>
        <v>386.89</v>
      </c>
      <c r="F166" s="98">
        <f>SUMIF('Balance Sheet'!$I$8:$I$168,$C166,'Balance Sheet'!Y$8:Y$168)</f>
        <v>386.89</v>
      </c>
      <c r="G166" s="98">
        <f>SUMIF('Balance Sheet'!$I$8:$I$168,$C166,'Balance Sheet'!Z$8:Z$168)</f>
        <v>0</v>
      </c>
      <c r="H166" s="98">
        <f>SUMIF('Balance Sheet'!$I$8:$I$168,$C166,'Balance Sheet'!AA$8:AA$168)</f>
        <v>0</v>
      </c>
      <c r="I166" s="98">
        <f>SUMIF('Balance Sheet'!$I$8:$I$168,$C166,'Balance Sheet'!AB$8:AB$168)</f>
        <v>0</v>
      </c>
      <c r="J166" s="98">
        <f>SUMIF('Balance Sheet'!$I$8:$I$168,$C166,'Balance Sheet'!AC$8:AC$168)</f>
        <v>0</v>
      </c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AQ166" s="98"/>
      <c r="AR166" s="98"/>
      <c r="AS166" s="98"/>
      <c r="AT166" s="98"/>
      <c r="AU166" s="98"/>
      <c r="AV166" s="98"/>
      <c r="AW166" s="98"/>
      <c r="AX166" s="98"/>
      <c r="AY166" s="98"/>
      <c r="AZ166" s="98"/>
      <c r="BA166" s="98"/>
      <c r="BB166" s="98"/>
      <c r="BC166" s="98"/>
      <c r="BD166" s="98"/>
      <c r="BE166" s="98"/>
      <c r="BF166" s="98"/>
      <c r="BG166" s="98"/>
      <c r="BH166" s="98"/>
      <c r="BI166" s="98"/>
      <c r="BJ166" s="98"/>
      <c r="BK166" s="98"/>
      <c r="BL166" s="98"/>
      <c r="BM166" s="98"/>
      <c r="BN166" s="98"/>
      <c r="BO166" s="98"/>
      <c r="BP166" s="98"/>
      <c r="BQ166" s="98"/>
      <c r="BR166" s="98"/>
      <c r="BS166" s="98"/>
      <c r="BT166" s="98"/>
      <c r="BU166" s="98"/>
      <c r="BV166" s="98"/>
      <c r="BW166" s="98"/>
      <c r="BX166" s="98"/>
      <c r="BY166" s="98"/>
      <c r="BZ166" s="98"/>
      <c r="CA166" s="98"/>
      <c r="CB166" s="98"/>
      <c r="CC166" s="98"/>
      <c r="CD166" s="98"/>
      <c r="CE166" s="98"/>
      <c r="CF166" s="98"/>
      <c r="CG166" s="98"/>
      <c r="CH166" s="98"/>
      <c r="CI166" s="98"/>
      <c r="CJ166" s="98"/>
      <c r="CK166" s="98"/>
      <c r="CL166" s="98"/>
      <c r="CM166" s="98"/>
      <c r="CN166" s="98"/>
      <c r="CO166" s="98"/>
      <c r="CP166" s="98"/>
      <c r="CQ166" s="98"/>
      <c r="CR166" s="98"/>
      <c r="CS166" s="98"/>
      <c r="CT166" s="98"/>
      <c r="CU166" s="98"/>
      <c r="CV166" s="98"/>
      <c r="CW166" s="98"/>
      <c r="CX166" s="98"/>
      <c r="CY166" s="98"/>
      <c r="CZ166" s="98"/>
      <c r="DA166" s="98"/>
      <c r="DB166" s="98"/>
      <c r="DC166" s="98"/>
      <c r="DD166" s="98"/>
      <c r="DE166" s="98"/>
      <c r="DF166" s="98"/>
      <c r="DG166" s="98"/>
      <c r="DH166" s="98"/>
      <c r="DI166" s="98"/>
      <c r="DJ166" s="98"/>
      <c r="DK166" s="98"/>
    </row>
    <row r="167" spans="3:115" x14ac:dyDescent="0.2">
      <c r="C167" s="299" t="s">
        <v>440</v>
      </c>
      <c r="D167" s="98">
        <f>SUMIF('Balance Sheet'!$I$8:$I$168,$C167,'Balance Sheet'!$T$8:$T$168)</f>
        <v>19.100000000000001</v>
      </c>
      <c r="F167" s="98">
        <f>SUMIF('Balance Sheet'!$I$8:$I$168,$C167,'Balance Sheet'!Y$8:Y$168)</f>
        <v>19.100000000000001</v>
      </c>
      <c r="G167" s="98">
        <f>SUMIF('Balance Sheet'!$I$8:$I$168,$C167,'Balance Sheet'!Z$8:Z$168)</f>
        <v>0</v>
      </c>
      <c r="H167" s="98">
        <f>SUMIF('Balance Sheet'!$I$8:$I$168,$C167,'Balance Sheet'!AA$8:AA$168)</f>
        <v>0</v>
      </c>
      <c r="I167" s="98">
        <f>SUMIF('Balance Sheet'!$I$8:$I$168,$C167,'Balance Sheet'!AB$8:AB$168)</f>
        <v>0</v>
      </c>
      <c r="J167" s="98">
        <f>SUMIF('Balance Sheet'!$I$8:$I$168,$C167,'Balance Sheet'!AC$8:AC$168)</f>
        <v>0</v>
      </c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98"/>
      <c r="AR167" s="98"/>
      <c r="AS167" s="98"/>
      <c r="AT167" s="98"/>
      <c r="AU167" s="98"/>
      <c r="AV167" s="98"/>
      <c r="AW167" s="98"/>
      <c r="AX167" s="98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8"/>
      <c r="BJ167" s="98"/>
      <c r="BK167" s="98"/>
      <c r="BL167" s="98"/>
      <c r="BM167" s="98"/>
      <c r="BN167" s="98"/>
      <c r="BO167" s="98"/>
      <c r="BP167" s="98"/>
      <c r="BQ167" s="98"/>
      <c r="BR167" s="98"/>
      <c r="BS167" s="98"/>
      <c r="BT167" s="98"/>
      <c r="BU167" s="98"/>
      <c r="BV167" s="98"/>
      <c r="BW167" s="98"/>
      <c r="BX167" s="98"/>
      <c r="BY167" s="98"/>
      <c r="BZ167" s="98"/>
      <c r="CA167" s="98"/>
      <c r="CB167" s="98"/>
      <c r="CC167" s="98"/>
      <c r="CD167" s="98"/>
      <c r="CE167" s="98"/>
      <c r="CF167" s="98"/>
      <c r="CG167" s="98"/>
      <c r="CH167" s="98"/>
      <c r="CI167" s="98"/>
      <c r="CJ167" s="98"/>
      <c r="CK167" s="98"/>
      <c r="CL167" s="98"/>
      <c r="CM167" s="98"/>
      <c r="CN167" s="98"/>
      <c r="CO167" s="98"/>
      <c r="CP167" s="98"/>
      <c r="CQ167" s="98"/>
      <c r="CR167" s="98"/>
      <c r="CS167" s="98"/>
      <c r="CT167" s="98"/>
      <c r="CU167" s="98"/>
      <c r="CV167" s="98"/>
      <c r="CW167" s="98"/>
      <c r="CX167" s="98"/>
      <c r="CY167" s="98"/>
      <c r="CZ167" s="98"/>
      <c r="DA167" s="98"/>
      <c r="DB167" s="98"/>
      <c r="DC167" s="98"/>
      <c r="DD167" s="98"/>
      <c r="DE167" s="98"/>
      <c r="DF167" s="98"/>
      <c r="DG167" s="98"/>
      <c r="DH167" s="98"/>
      <c r="DI167" s="98"/>
      <c r="DJ167" s="98"/>
      <c r="DK167" s="98"/>
    </row>
    <row r="168" spans="3:115" x14ac:dyDescent="0.2">
      <c r="C168" s="190" t="s">
        <v>441</v>
      </c>
      <c r="D168" s="98">
        <f>SUMIF('Balance Sheet'!$I$8:$I$168,$C168,'Balance Sheet'!$T$8:$T$168)</f>
        <v>56.040999999999997</v>
      </c>
      <c r="F168" s="98">
        <f>SUMIF('Balance Sheet'!$I$8:$I$168,$C168,'Balance Sheet'!Y$8:Y$168)</f>
        <v>56.040999999999997</v>
      </c>
      <c r="G168" s="98">
        <f>SUMIF('Balance Sheet'!$I$8:$I$168,$C168,'Balance Sheet'!Z$8:Z$168)</f>
        <v>0</v>
      </c>
      <c r="H168" s="98">
        <f>SUMIF('Balance Sheet'!$I$8:$I$168,$C168,'Balance Sheet'!AA$8:AA$168)</f>
        <v>0</v>
      </c>
      <c r="I168" s="98">
        <f>SUMIF('Balance Sheet'!$I$8:$I$168,$C168,'Balance Sheet'!AB$8:AB$168)</f>
        <v>0</v>
      </c>
      <c r="J168" s="98">
        <f>SUMIF('Balance Sheet'!$I$8:$I$168,$C168,'Balance Sheet'!AC$8:AC$168)</f>
        <v>0</v>
      </c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98"/>
      <c r="AR168" s="98"/>
      <c r="AS168" s="98"/>
      <c r="AT168" s="98"/>
      <c r="AU168" s="98"/>
      <c r="AV168" s="98"/>
      <c r="AW168" s="98"/>
      <c r="AX168" s="98"/>
      <c r="AY168" s="98"/>
      <c r="AZ168" s="98"/>
      <c r="BA168" s="98"/>
      <c r="BB168" s="98"/>
      <c r="BC168" s="98"/>
      <c r="BD168" s="98"/>
      <c r="BE168" s="98"/>
      <c r="BF168" s="98"/>
      <c r="BG168" s="98"/>
      <c r="BH168" s="98"/>
      <c r="BI168" s="98"/>
      <c r="BJ168" s="98"/>
      <c r="BK168" s="98"/>
      <c r="BL168" s="98"/>
      <c r="BM168" s="98"/>
      <c r="BN168" s="98"/>
      <c r="BO168" s="98"/>
      <c r="BP168" s="98"/>
      <c r="BQ168" s="98"/>
      <c r="BR168" s="98"/>
      <c r="BS168" s="98"/>
      <c r="BT168" s="98"/>
      <c r="BU168" s="98"/>
      <c r="BV168" s="98"/>
      <c r="BW168" s="98"/>
      <c r="BX168" s="98"/>
      <c r="BY168" s="98"/>
      <c r="BZ168" s="98"/>
      <c r="CA168" s="98"/>
      <c r="CB168" s="98"/>
      <c r="CC168" s="98"/>
      <c r="CD168" s="98"/>
      <c r="CE168" s="98"/>
      <c r="CF168" s="98"/>
      <c r="CG168" s="98"/>
      <c r="CH168" s="98"/>
      <c r="CI168" s="98"/>
      <c r="CJ168" s="98"/>
      <c r="CK168" s="98"/>
      <c r="CL168" s="98"/>
      <c r="CM168" s="98"/>
      <c r="CN168" s="98"/>
      <c r="CO168" s="98"/>
      <c r="CP168" s="98"/>
      <c r="CQ168" s="98"/>
      <c r="CR168" s="98"/>
      <c r="CS168" s="98"/>
      <c r="CT168" s="98"/>
      <c r="CU168" s="98"/>
      <c r="CV168" s="98"/>
      <c r="CW168" s="98"/>
      <c r="CX168" s="98"/>
      <c r="CY168" s="98"/>
      <c r="CZ168" s="98"/>
      <c r="DA168" s="98"/>
      <c r="DB168" s="98"/>
      <c r="DC168" s="98"/>
      <c r="DD168" s="98"/>
      <c r="DE168" s="98"/>
      <c r="DF168" s="98"/>
      <c r="DG168" s="98"/>
      <c r="DH168" s="98"/>
      <c r="DI168" s="98"/>
      <c r="DJ168" s="98"/>
      <c r="DK168" s="98"/>
    </row>
    <row r="169" spans="3:115" x14ac:dyDescent="0.2">
      <c r="C169" s="194" t="s">
        <v>442</v>
      </c>
      <c r="D169" s="98">
        <f>SUMIF('Balance Sheet'!$I$8:$I$168,$C169,'Balance Sheet'!$T$8:$T$168)</f>
        <v>21.978000000000002</v>
      </c>
      <c r="F169" s="98">
        <f>SUMIF('Balance Sheet'!$I$8:$I$168,$C169,'Balance Sheet'!Y$8:Y$168)</f>
        <v>21.978000000000002</v>
      </c>
      <c r="G169" s="98">
        <f>SUMIF('Balance Sheet'!$I$8:$I$168,$C169,'Balance Sheet'!Z$8:Z$168)</f>
        <v>0</v>
      </c>
      <c r="H169" s="98">
        <f>SUMIF('Balance Sheet'!$I$8:$I$168,$C169,'Balance Sheet'!AA$8:AA$168)</f>
        <v>0</v>
      </c>
      <c r="I169" s="98">
        <f>SUMIF('Balance Sheet'!$I$8:$I$168,$C169,'Balance Sheet'!AB$8:AB$168)</f>
        <v>0</v>
      </c>
      <c r="J169" s="98">
        <f>SUMIF('Balance Sheet'!$I$8:$I$168,$C169,'Balance Sheet'!AC$8:AC$168)</f>
        <v>0</v>
      </c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98"/>
      <c r="AQ169" s="98"/>
      <c r="AR169" s="98"/>
      <c r="AS169" s="98"/>
      <c r="AT169" s="98"/>
      <c r="AU169" s="98"/>
      <c r="AV169" s="98"/>
      <c r="AW169" s="98"/>
      <c r="AX169" s="98"/>
      <c r="AY169" s="98"/>
      <c r="AZ169" s="98"/>
      <c r="BA169" s="98"/>
      <c r="BB169" s="98"/>
      <c r="BC169" s="98"/>
      <c r="BD169" s="98"/>
      <c r="BE169" s="98"/>
      <c r="BF169" s="98"/>
      <c r="BG169" s="98"/>
      <c r="BH169" s="98"/>
      <c r="BI169" s="98"/>
      <c r="BJ169" s="98"/>
      <c r="BK169" s="98"/>
      <c r="BL169" s="98"/>
      <c r="BM169" s="98"/>
      <c r="BN169" s="98"/>
      <c r="BO169" s="98"/>
      <c r="BP169" s="98"/>
      <c r="BQ169" s="98"/>
      <c r="BR169" s="98"/>
      <c r="BS169" s="98"/>
      <c r="BT169" s="98"/>
      <c r="BU169" s="98"/>
      <c r="BV169" s="98"/>
      <c r="BW169" s="98"/>
      <c r="BX169" s="98"/>
      <c r="BY169" s="98"/>
      <c r="BZ169" s="98"/>
      <c r="CA169" s="98"/>
      <c r="CB169" s="98"/>
      <c r="CC169" s="98"/>
      <c r="CD169" s="98"/>
      <c r="CE169" s="98"/>
      <c r="CF169" s="98"/>
      <c r="CG169" s="98"/>
      <c r="CH169" s="98"/>
      <c r="CI169" s="98"/>
      <c r="CJ169" s="98"/>
      <c r="CK169" s="98"/>
      <c r="CL169" s="98"/>
      <c r="CM169" s="98"/>
      <c r="CN169" s="98"/>
      <c r="CO169" s="98"/>
      <c r="CP169" s="98"/>
      <c r="CQ169" s="98"/>
      <c r="CR169" s="98"/>
      <c r="CS169" s="98"/>
      <c r="CT169" s="98"/>
      <c r="CU169" s="98"/>
      <c r="CV169" s="98"/>
      <c r="CW169" s="98"/>
      <c r="CX169" s="98"/>
      <c r="CY169" s="98"/>
      <c r="CZ169" s="98"/>
      <c r="DA169" s="98"/>
      <c r="DB169" s="98"/>
      <c r="DC169" s="98"/>
      <c r="DD169" s="98"/>
      <c r="DE169" s="98"/>
      <c r="DF169" s="98"/>
      <c r="DG169" s="98"/>
      <c r="DH169" s="98"/>
      <c r="DI169" s="98"/>
      <c r="DJ169" s="98"/>
      <c r="DK169" s="98"/>
    </row>
    <row r="170" spans="3:115" x14ac:dyDescent="0.2">
      <c r="C170" s="194" t="s">
        <v>443</v>
      </c>
      <c r="D170" s="98">
        <f>SUMIF('Balance Sheet'!$I$8:$I$168,$C170,'Balance Sheet'!$T$8:$T$168)</f>
        <v>32.868000000000002</v>
      </c>
      <c r="F170" s="98">
        <f>SUMIF('Balance Sheet'!$I$8:$I$168,$C170,'Balance Sheet'!Y$8:Y$168)</f>
        <v>32.868000000000002</v>
      </c>
      <c r="G170" s="98">
        <f>SUMIF('Balance Sheet'!$I$8:$I$168,$C170,'Balance Sheet'!Z$8:Z$168)</f>
        <v>0</v>
      </c>
      <c r="H170" s="98">
        <f>SUMIF('Balance Sheet'!$I$8:$I$168,$C170,'Balance Sheet'!AA$8:AA$168)</f>
        <v>0</v>
      </c>
      <c r="I170" s="98">
        <f>SUMIF('Balance Sheet'!$I$8:$I$168,$C170,'Balance Sheet'!AB$8:AB$168)</f>
        <v>0</v>
      </c>
      <c r="J170" s="98">
        <f>SUMIF('Balance Sheet'!$I$8:$I$168,$C170,'Balance Sheet'!AC$8:AC$168)</f>
        <v>0</v>
      </c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  <c r="AQ170" s="98"/>
      <c r="AR170" s="98"/>
      <c r="AS170" s="98"/>
      <c r="AT170" s="98"/>
      <c r="AU170" s="98"/>
      <c r="AV170" s="98"/>
      <c r="AW170" s="98"/>
      <c r="AX170" s="98"/>
      <c r="AY170" s="98"/>
      <c r="AZ170" s="98"/>
      <c r="BA170" s="98"/>
      <c r="BB170" s="98"/>
      <c r="BC170" s="98"/>
      <c r="BD170" s="98"/>
      <c r="BE170" s="98"/>
      <c r="BF170" s="98"/>
      <c r="BG170" s="98"/>
      <c r="BH170" s="98"/>
      <c r="BI170" s="98"/>
      <c r="BJ170" s="98"/>
      <c r="BK170" s="98"/>
      <c r="BL170" s="98"/>
      <c r="BM170" s="98"/>
      <c r="BN170" s="98"/>
      <c r="BO170" s="98"/>
      <c r="BP170" s="98"/>
      <c r="BQ170" s="98"/>
      <c r="BR170" s="98"/>
      <c r="BS170" s="98"/>
      <c r="BT170" s="98"/>
      <c r="BU170" s="98"/>
      <c r="BV170" s="98"/>
      <c r="BW170" s="98"/>
      <c r="BX170" s="98"/>
      <c r="BY170" s="98"/>
      <c r="BZ170" s="98"/>
      <c r="CA170" s="98"/>
      <c r="CB170" s="98"/>
      <c r="CC170" s="98"/>
      <c r="CD170" s="98"/>
      <c r="CE170" s="98"/>
      <c r="CF170" s="98"/>
      <c r="CG170" s="98"/>
      <c r="CH170" s="98"/>
      <c r="CI170" s="98"/>
      <c r="CJ170" s="98"/>
      <c r="CK170" s="98"/>
      <c r="CL170" s="98"/>
      <c r="CM170" s="98"/>
      <c r="CN170" s="98"/>
      <c r="CO170" s="98"/>
      <c r="CP170" s="98"/>
      <c r="CQ170" s="98"/>
      <c r="CR170" s="98"/>
      <c r="CS170" s="98"/>
      <c r="CT170" s="98"/>
      <c r="CU170" s="98"/>
      <c r="CV170" s="98"/>
      <c r="CW170" s="98"/>
      <c r="CX170" s="98"/>
      <c r="CY170" s="98"/>
      <c r="CZ170" s="98"/>
      <c r="DA170" s="98"/>
      <c r="DB170" s="98"/>
      <c r="DC170" s="98"/>
      <c r="DD170" s="98"/>
      <c r="DE170" s="98"/>
      <c r="DF170" s="98"/>
      <c r="DG170" s="98"/>
      <c r="DH170" s="98"/>
      <c r="DI170" s="98"/>
      <c r="DJ170" s="98"/>
      <c r="DK170" s="98"/>
    </row>
    <row r="171" spans="3:115" x14ac:dyDescent="0.2">
      <c r="C171" s="194" t="s">
        <v>444</v>
      </c>
      <c r="D171" s="98">
        <f>SUMIF('Balance Sheet'!$I$8:$I$168,$C171,'Balance Sheet'!$T$8:$T$168)</f>
        <v>300.68700000000001</v>
      </c>
      <c r="F171" s="98">
        <f>SUMIF('Balance Sheet'!$I$8:$I$168,$C171,'Balance Sheet'!Y$8:Y$168)</f>
        <v>300.68700000000001</v>
      </c>
      <c r="G171" s="98">
        <f>SUMIF('Balance Sheet'!$I$8:$I$168,$C171,'Balance Sheet'!Z$8:Z$168)</f>
        <v>0</v>
      </c>
      <c r="H171" s="98">
        <f>SUMIF('Balance Sheet'!$I$8:$I$168,$C171,'Balance Sheet'!AA$8:AA$168)</f>
        <v>0</v>
      </c>
      <c r="I171" s="98">
        <f>SUMIF('Balance Sheet'!$I$8:$I$168,$C171,'Balance Sheet'!AB$8:AB$168)</f>
        <v>0</v>
      </c>
      <c r="J171" s="98">
        <f>SUMIF('Balance Sheet'!$I$8:$I$168,$C171,'Balance Sheet'!AC$8:AC$168)</f>
        <v>0</v>
      </c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98"/>
      <c r="AQ171" s="98"/>
      <c r="AR171" s="98"/>
      <c r="AS171" s="98"/>
      <c r="AT171" s="98"/>
      <c r="AU171" s="98"/>
      <c r="AV171" s="98"/>
      <c r="AW171" s="98"/>
      <c r="AX171" s="98"/>
      <c r="AY171" s="98"/>
      <c r="AZ171" s="98"/>
      <c r="BA171" s="98"/>
      <c r="BB171" s="98"/>
      <c r="BC171" s="98"/>
      <c r="BD171" s="98"/>
      <c r="BE171" s="98"/>
      <c r="BF171" s="98"/>
      <c r="BG171" s="98"/>
      <c r="BH171" s="98"/>
      <c r="BI171" s="98"/>
      <c r="BJ171" s="98"/>
      <c r="BK171" s="98"/>
      <c r="BL171" s="98"/>
      <c r="BM171" s="98"/>
      <c r="BN171" s="98"/>
      <c r="BO171" s="98"/>
      <c r="BP171" s="98"/>
      <c r="BQ171" s="98"/>
      <c r="BR171" s="98"/>
      <c r="BS171" s="98"/>
      <c r="BT171" s="98"/>
      <c r="BU171" s="98"/>
      <c r="BV171" s="98"/>
      <c r="BW171" s="98"/>
      <c r="BX171" s="98"/>
      <c r="BY171" s="98"/>
      <c r="BZ171" s="98"/>
      <c r="CA171" s="98"/>
      <c r="CB171" s="98"/>
      <c r="CC171" s="98"/>
      <c r="CD171" s="98"/>
      <c r="CE171" s="98"/>
      <c r="CF171" s="98"/>
      <c r="CG171" s="98"/>
      <c r="CH171" s="98"/>
      <c r="CI171" s="98"/>
      <c r="CJ171" s="98"/>
      <c r="CK171" s="98"/>
      <c r="CL171" s="98"/>
      <c r="CM171" s="98"/>
      <c r="CN171" s="98"/>
      <c r="CO171" s="98"/>
      <c r="CP171" s="98"/>
      <c r="CQ171" s="98"/>
      <c r="CR171" s="98"/>
      <c r="CS171" s="98"/>
      <c r="CT171" s="98"/>
      <c r="CU171" s="98"/>
      <c r="CV171" s="98"/>
      <c r="CW171" s="98"/>
      <c r="CX171" s="98"/>
      <c r="CY171" s="98"/>
      <c r="CZ171" s="98"/>
      <c r="DA171" s="98"/>
      <c r="DB171" s="98"/>
      <c r="DC171" s="98"/>
      <c r="DD171" s="98"/>
      <c r="DE171" s="98"/>
      <c r="DF171" s="98"/>
      <c r="DG171" s="98"/>
      <c r="DH171" s="98"/>
      <c r="DI171" s="98"/>
      <c r="DJ171" s="98"/>
      <c r="DK171" s="98"/>
    </row>
    <row r="172" spans="3:115" x14ac:dyDescent="0.2">
      <c r="C172" s="194" t="s">
        <v>445</v>
      </c>
      <c r="D172" s="98">
        <f>SUMIF('Balance Sheet'!$I$8:$I$168,$C172,'Balance Sheet'!$T$8:$T$168)</f>
        <v>42.500999999999998</v>
      </c>
      <c r="F172" s="98">
        <f>SUMIF('Balance Sheet'!$I$8:$I$168,$C172,'Balance Sheet'!Y$8:Y$168)</f>
        <v>42.500999999999998</v>
      </c>
      <c r="G172" s="98">
        <f>SUMIF('Balance Sheet'!$I$8:$I$168,$C172,'Balance Sheet'!Z$8:Z$168)</f>
        <v>0</v>
      </c>
      <c r="H172" s="98">
        <f>SUMIF('Balance Sheet'!$I$8:$I$168,$C172,'Balance Sheet'!AA$8:AA$168)</f>
        <v>0</v>
      </c>
      <c r="I172" s="98">
        <f>SUMIF('Balance Sheet'!$I$8:$I$168,$C172,'Balance Sheet'!AB$8:AB$168)</f>
        <v>0</v>
      </c>
      <c r="J172" s="98">
        <f>SUMIF('Balance Sheet'!$I$8:$I$168,$C172,'Balance Sheet'!AC$8:AC$168)</f>
        <v>0</v>
      </c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  <c r="AI172" s="98"/>
      <c r="AJ172" s="98"/>
      <c r="AK172" s="98"/>
      <c r="AL172" s="98"/>
      <c r="AM172" s="98"/>
      <c r="AN172" s="98"/>
      <c r="AO172" s="98"/>
      <c r="AP172" s="98"/>
      <c r="AQ172" s="98"/>
      <c r="AR172" s="98"/>
      <c r="AS172" s="98"/>
      <c r="AT172" s="98"/>
      <c r="AU172" s="98"/>
      <c r="AV172" s="98"/>
      <c r="AW172" s="98"/>
      <c r="AX172" s="98"/>
      <c r="AY172" s="98"/>
      <c r="AZ172" s="98"/>
      <c r="BA172" s="98"/>
      <c r="BB172" s="98"/>
      <c r="BC172" s="98"/>
      <c r="BD172" s="98"/>
      <c r="BE172" s="98"/>
      <c r="BF172" s="98"/>
      <c r="BG172" s="98"/>
      <c r="BH172" s="98"/>
      <c r="BI172" s="98"/>
      <c r="BJ172" s="98"/>
      <c r="BK172" s="98"/>
      <c r="BL172" s="98"/>
      <c r="BM172" s="98"/>
      <c r="BN172" s="98"/>
      <c r="BO172" s="98"/>
      <c r="BP172" s="98"/>
      <c r="BQ172" s="98"/>
      <c r="BR172" s="98"/>
      <c r="BS172" s="98"/>
      <c r="BT172" s="98"/>
      <c r="BU172" s="98"/>
      <c r="BV172" s="98"/>
      <c r="BW172" s="98"/>
      <c r="BX172" s="98"/>
      <c r="BY172" s="98"/>
      <c r="BZ172" s="98"/>
      <c r="CA172" s="98"/>
      <c r="CB172" s="98"/>
      <c r="CC172" s="98"/>
      <c r="CD172" s="98"/>
      <c r="CE172" s="98"/>
      <c r="CF172" s="98"/>
      <c r="CG172" s="98"/>
      <c r="CH172" s="98"/>
      <c r="CI172" s="98"/>
      <c r="CJ172" s="98"/>
      <c r="CK172" s="98"/>
      <c r="CL172" s="98"/>
      <c r="CM172" s="98"/>
      <c r="CN172" s="98"/>
      <c r="CO172" s="98"/>
      <c r="CP172" s="98"/>
      <c r="CQ172" s="98"/>
      <c r="CR172" s="98"/>
      <c r="CS172" s="98"/>
      <c r="CT172" s="98"/>
      <c r="CU172" s="98"/>
      <c r="CV172" s="98"/>
      <c r="CW172" s="98"/>
      <c r="CX172" s="98"/>
      <c r="CY172" s="98"/>
      <c r="CZ172" s="98"/>
      <c r="DA172" s="98"/>
      <c r="DB172" s="98"/>
      <c r="DC172" s="98"/>
      <c r="DD172" s="98"/>
      <c r="DE172" s="98"/>
      <c r="DF172" s="98"/>
      <c r="DG172" s="98"/>
      <c r="DH172" s="98"/>
      <c r="DI172" s="98"/>
      <c r="DJ172" s="98"/>
      <c r="DK172" s="98"/>
    </row>
    <row r="173" spans="3:115" x14ac:dyDescent="0.2">
      <c r="C173" s="194" t="s">
        <v>446</v>
      </c>
      <c r="D173" s="98">
        <f>SUMIF('Balance Sheet'!$I$8:$I$168,$C173,'Balance Sheet'!$T$8:$T$168)</f>
        <v>1</v>
      </c>
      <c r="F173" s="98">
        <f>SUMIF('Balance Sheet'!$I$8:$I$168,$C173,'Balance Sheet'!Y$8:Y$168)</f>
        <v>1</v>
      </c>
      <c r="G173" s="98">
        <f>SUMIF('Balance Sheet'!$I$8:$I$168,$C173,'Balance Sheet'!Z$8:Z$168)</f>
        <v>0</v>
      </c>
      <c r="H173" s="98">
        <f>SUMIF('Balance Sheet'!$I$8:$I$168,$C173,'Balance Sheet'!AA$8:AA$168)</f>
        <v>0</v>
      </c>
      <c r="I173" s="98">
        <f>SUMIF('Balance Sheet'!$I$8:$I$168,$C173,'Balance Sheet'!AB$8:AB$168)</f>
        <v>0</v>
      </c>
      <c r="J173" s="98">
        <f>SUMIF('Balance Sheet'!$I$8:$I$168,$C173,'Balance Sheet'!AC$8:AC$168)</f>
        <v>0</v>
      </c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  <c r="AF173" s="98"/>
      <c r="AG173" s="98"/>
      <c r="AH173" s="98"/>
      <c r="AI173" s="98"/>
      <c r="AJ173" s="98"/>
      <c r="AK173" s="98"/>
      <c r="AL173" s="98"/>
      <c r="AM173" s="98"/>
      <c r="AN173" s="98"/>
      <c r="AO173" s="98"/>
      <c r="AP173" s="98"/>
      <c r="AQ173" s="98"/>
      <c r="AR173" s="98"/>
      <c r="AS173" s="98"/>
      <c r="AT173" s="98"/>
      <c r="AU173" s="98"/>
      <c r="AV173" s="98"/>
      <c r="AW173" s="98"/>
      <c r="AX173" s="98"/>
      <c r="AY173" s="98"/>
      <c r="AZ173" s="98"/>
      <c r="BA173" s="98"/>
      <c r="BB173" s="98"/>
      <c r="BC173" s="98"/>
      <c r="BD173" s="98"/>
      <c r="BE173" s="98"/>
      <c r="BF173" s="98"/>
      <c r="BG173" s="98"/>
      <c r="BH173" s="98"/>
      <c r="BI173" s="98"/>
      <c r="BJ173" s="98"/>
      <c r="BK173" s="98"/>
      <c r="BL173" s="98"/>
      <c r="BM173" s="98"/>
      <c r="BN173" s="98"/>
      <c r="BO173" s="98"/>
      <c r="BP173" s="98"/>
      <c r="BQ173" s="98"/>
      <c r="BR173" s="98"/>
      <c r="BS173" s="98"/>
      <c r="BT173" s="98"/>
      <c r="BU173" s="98"/>
      <c r="BV173" s="98"/>
      <c r="BW173" s="98"/>
      <c r="BX173" s="98"/>
      <c r="BY173" s="98"/>
      <c r="BZ173" s="98"/>
      <c r="CA173" s="98"/>
      <c r="CB173" s="98"/>
      <c r="CC173" s="98"/>
      <c r="CD173" s="98"/>
      <c r="CE173" s="98"/>
      <c r="CF173" s="98"/>
      <c r="CG173" s="98"/>
      <c r="CH173" s="98"/>
      <c r="CI173" s="98"/>
      <c r="CJ173" s="98"/>
      <c r="CK173" s="98"/>
      <c r="CL173" s="98"/>
      <c r="CM173" s="98"/>
      <c r="CN173" s="98"/>
      <c r="CO173" s="98"/>
      <c r="CP173" s="98"/>
      <c r="CQ173" s="98"/>
      <c r="CR173" s="98"/>
      <c r="CS173" s="98"/>
      <c r="CT173" s="98"/>
      <c r="CU173" s="98"/>
      <c r="CV173" s="98"/>
      <c r="CW173" s="98"/>
      <c r="CX173" s="98"/>
      <c r="CY173" s="98"/>
      <c r="CZ173" s="98"/>
      <c r="DA173" s="98"/>
      <c r="DB173" s="98"/>
      <c r="DC173" s="98"/>
      <c r="DD173" s="98"/>
      <c r="DE173" s="98"/>
      <c r="DF173" s="98"/>
      <c r="DG173" s="98"/>
      <c r="DH173" s="98"/>
      <c r="DI173" s="98"/>
      <c r="DJ173" s="98"/>
      <c r="DK173" s="98"/>
    </row>
    <row r="174" spans="3:115" x14ac:dyDescent="0.2">
      <c r="C174" s="194" t="s">
        <v>447</v>
      </c>
      <c r="D174" s="98">
        <f>SUMIF('Balance Sheet'!$I$8:$I$168,$C174,'Balance Sheet'!$T$8:$T$168)</f>
        <v>11.25</v>
      </c>
      <c r="F174" s="98">
        <f>SUMIF('Balance Sheet'!$I$8:$I$168,$C174,'Balance Sheet'!Y$8:Y$168)</f>
        <v>11.25</v>
      </c>
      <c r="G174" s="98">
        <f>SUMIF('Balance Sheet'!$I$8:$I$168,$C174,'Balance Sheet'!Z$8:Z$168)</f>
        <v>0</v>
      </c>
      <c r="H174" s="98">
        <f>SUMIF('Balance Sheet'!$I$8:$I$168,$C174,'Balance Sheet'!AA$8:AA$168)</f>
        <v>0</v>
      </c>
      <c r="I174" s="98">
        <f>SUMIF('Balance Sheet'!$I$8:$I$168,$C174,'Balance Sheet'!AB$8:AB$168)</f>
        <v>0</v>
      </c>
      <c r="J174" s="98">
        <f>SUMIF('Balance Sheet'!$I$8:$I$168,$C174,'Balance Sheet'!AC$8:AC$168)</f>
        <v>0</v>
      </c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  <c r="AQ174" s="98"/>
      <c r="AR174" s="98"/>
      <c r="AS174" s="98"/>
      <c r="AT174" s="98"/>
      <c r="AU174" s="98"/>
      <c r="AV174" s="98"/>
      <c r="AW174" s="98"/>
      <c r="AX174" s="98"/>
      <c r="AY174" s="98"/>
      <c r="AZ174" s="98"/>
      <c r="BA174" s="98"/>
      <c r="BB174" s="98"/>
      <c r="BC174" s="98"/>
      <c r="BD174" s="98"/>
      <c r="BE174" s="98"/>
      <c r="BF174" s="98"/>
      <c r="BG174" s="98"/>
      <c r="BH174" s="98"/>
      <c r="BI174" s="98"/>
      <c r="BJ174" s="98"/>
      <c r="BK174" s="98"/>
      <c r="BL174" s="98"/>
      <c r="BM174" s="98"/>
      <c r="BN174" s="98"/>
      <c r="BO174" s="98"/>
      <c r="BP174" s="98"/>
      <c r="BQ174" s="98"/>
      <c r="BR174" s="98"/>
      <c r="BS174" s="98"/>
      <c r="BT174" s="98"/>
      <c r="BU174" s="98"/>
      <c r="BV174" s="98"/>
      <c r="BW174" s="98"/>
      <c r="BX174" s="98"/>
      <c r="BY174" s="98"/>
      <c r="BZ174" s="98"/>
      <c r="CA174" s="98"/>
      <c r="CB174" s="98"/>
      <c r="CC174" s="98"/>
      <c r="CD174" s="98"/>
      <c r="CE174" s="98"/>
      <c r="CF174" s="98"/>
      <c r="CG174" s="98"/>
      <c r="CH174" s="98"/>
      <c r="CI174" s="98"/>
      <c r="CJ174" s="98"/>
      <c r="CK174" s="98"/>
      <c r="CL174" s="98"/>
      <c r="CM174" s="98"/>
      <c r="CN174" s="98"/>
      <c r="CO174" s="98"/>
      <c r="CP174" s="98"/>
      <c r="CQ174" s="98"/>
      <c r="CR174" s="98"/>
      <c r="CS174" s="98"/>
      <c r="CT174" s="98"/>
      <c r="CU174" s="98"/>
      <c r="CV174" s="98"/>
      <c r="CW174" s="98"/>
      <c r="CX174" s="98"/>
      <c r="CY174" s="98"/>
      <c r="CZ174" s="98"/>
      <c r="DA174" s="98"/>
      <c r="DB174" s="98"/>
      <c r="DC174" s="98"/>
      <c r="DD174" s="98"/>
      <c r="DE174" s="98"/>
      <c r="DF174" s="98"/>
      <c r="DG174" s="98"/>
      <c r="DH174" s="98"/>
      <c r="DI174" s="98"/>
      <c r="DJ174" s="98"/>
      <c r="DK174" s="98"/>
    </row>
    <row r="176" spans="3:115" x14ac:dyDescent="0.2">
      <c r="C176" s="220" t="s">
        <v>611</v>
      </c>
      <c r="D176" s="255">
        <f>SUM(D157:D175)</f>
        <v>3017.0730000000003</v>
      </c>
      <c r="F176" s="255">
        <f t="shared" ref="F176:AZ176" si="19">SUM(F157:F175)</f>
        <v>1017.073</v>
      </c>
      <c r="G176" s="255">
        <f t="shared" si="19"/>
        <v>0</v>
      </c>
      <c r="H176" s="255">
        <f t="shared" si="19"/>
        <v>1750</v>
      </c>
      <c r="I176" s="255">
        <f t="shared" si="19"/>
        <v>0</v>
      </c>
      <c r="J176" s="255">
        <f t="shared" si="19"/>
        <v>250</v>
      </c>
      <c r="K176" s="255">
        <f t="shared" si="19"/>
        <v>0</v>
      </c>
      <c r="L176" s="255">
        <f t="shared" si="19"/>
        <v>0</v>
      </c>
      <c r="M176" s="255">
        <f t="shared" si="19"/>
        <v>0</v>
      </c>
      <c r="N176" s="255">
        <f t="shared" si="19"/>
        <v>0</v>
      </c>
      <c r="O176" s="255">
        <f t="shared" si="19"/>
        <v>0</v>
      </c>
      <c r="P176" s="255">
        <f t="shared" si="19"/>
        <v>0</v>
      </c>
      <c r="Q176" s="255">
        <f t="shared" si="19"/>
        <v>0</v>
      </c>
      <c r="R176" s="255">
        <f t="shared" si="19"/>
        <v>0</v>
      </c>
      <c r="S176" s="255">
        <f t="shared" si="19"/>
        <v>0</v>
      </c>
      <c r="T176" s="255">
        <f t="shared" si="19"/>
        <v>0</v>
      </c>
      <c r="U176" s="255">
        <f t="shared" si="19"/>
        <v>0</v>
      </c>
      <c r="V176" s="255">
        <f t="shared" si="19"/>
        <v>0</v>
      </c>
      <c r="W176" s="255">
        <f t="shared" si="19"/>
        <v>0</v>
      </c>
      <c r="X176" s="255">
        <f t="shared" si="19"/>
        <v>0</v>
      </c>
      <c r="Y176" s="255">
        <f t="shared" si="19"/>
        <v>0</v>
      </c>
      <c r="Z176" s="255">
        <f t="shared" si="19"/>
        <v>0</v>
      </c>
      <c r="AA176" s="255">
        <f t="shared" si="19"/>
        <v>0</v>
      </c>
      <c r="AB176" s="255">
        <f t="shared" si="19"/>
        <v>0</v>
      </c>
      <c r="AC176" s="255">
        <f t="shared" si="19"/>
        <v>0</v>
      </c>
      <c r="AD176" s="255">
        <f t="shared" si="19"/>
        <v>0</v>
      </c>
      <c r="AE176" s="255">
        <f t="shared" si="19"/>
        <v>0</v>
      </c>
      <c r="AF176" s="255">
        <f t="shared" si="19"/>
        <v>0</v>
      </c>
      <c r="AG176" s="255">
        <f t="shared" si="19"/>
        <v>0</v>
      </c>
      <c r="AH176" s="255">
        <f t="shared" si="19"/>
        <v>0</v>
      </c>
      <c r="AI176" s="255">
        <f t="shared" si="19"/>
        <v>0</v>
      </c>
      <c r="AJ176" s="255">
        <f t="shared" si="19"/>
        <v>0</v>
      </c>
      <c r="AK176" s="255">
        <f t="shared" si="19"/>
        <v>0</v>
      </c>
      <c r="AL176" s="255">
        <f t="shared" si="19"/>
        <v>0</v>
      </c>
      <c r="AM176" s="255">
        <f t="shared" si="19"/>
        <v>0</v>
      </c>
      <c r="AN176" s="255">
        <f t="shared" si="19"/>
        <v>0</v>
      </c>
      <c r="AO176" s="255">
        <f t="shared" si="19"/>
        <v>0</v>
      </c>
      <c r="AP176" s="255">
        <f t="shared" si="19"/>
        <v>0</v>
      </c>
      <c r="AQ176" s="255">
        <f t="shared" si="19"/>
        <v>0</v>
      </c>
      <c r="AR176" s="255">
        <f t="shared" si="19"/>
        <v>0</v>
      </c>
      <c r="AS176" s="255">
        <f t="shared" si="19"/>
        <v>0</v>
      </c>
      <c r="AT176" s="255">
        <f t="shared" si="19"/>
        <v>0</v>
      </c>
      <c r="AU176" s="255">
        <f t="shared" si="19"/>
        <v>0</v>
      </c>
      <c r="AV176" s="255">
        <f t="shared" si="19"/>
        <v>0</v>
      </c>
      <c r="AW176" s="255">
        <f t="shared" si="19"/>
        <v>0</v>
      </c>
      <c r="AX176" s="255">
        <f t="shared" si="19"/>
        <v>0</v>
      </c>
      <c r="AY176" s="255">
        <f t="shared" si="19"/>
        <v>0</v>
      </c>
      <c r="AZ176" s="255">
        <f t="shared" si="19"/>
        <v>0</v>
      </c>
    </row>
    <row r="179" spans="3:115" x14ac:dyDescent="0.2">
      <c r="C179" s="212" t="s">
        <v>621</v>
      </c>
    </row>
    <row r="180" spans="3:115" x14ac:dyDescent="0.2">
      <c r="C180" s="220" t="s">
        <v>46</v>
      </c>
      <c r="D180" s="238">
        <f>+D60-D11</f>
        <v>850.80606799999987</v>
      </c>
      <c r="F180" s="238">
        <f t="shared" ref="F180:AG180" si="20">+F60-F11</f>
        <v>17.299999999999955</v>
      </c>
      <c r="G180" s="238">
        <f t="shared" si="20"/>
        <v>0</v>
      </c>
      <c r="H180" s="238">
        <f t="shared" si="20"/>
        <v>0</v>
      </c>
      <c r="I180" s="238">
        <f t="shared" si="20"/>
        <v>0</v>
      </c>
      <c r="J180" s="238">
        <f t="shared" si="20"/>
        <v>15.7</v>
      </c>
      <c r="K180" s="238">
        <f t="shared" si="20"/>
        <v>0</v>
      </c>
      <c r="L180" s="238">
        <f t="shared" si="20"/>
        <v>0</v>
      </c>
      <c r="M180" s="238">
        <f t="shared" si="20"/>
        <v>0</v>
      </c>
      <c r="N180" s="238">
        <f t="shared" si="20"/>
        <v>0</v>
      </c>
      <c r="O180" s="238">
        <f t="shared" si="20"/>
        <v>0</v>
      </c>
      <c r="P180" s="238">
        <f t="shared" si="20"/>
        <v>0</v>
      </c>
      <c r="Q180" s="238">
        <f t="shared" si="20"/>
        <v>0</v>
      </c>
      <c r="R180" s="238">
        <f t="shared" si="20"/>
        <v>15</v>
      </c>
      <c r="S180" s="238">
        <f t="shared" si="20"/>
        <v>0</v>
      </c>
      <c r="T180" s="238">
        <f t="shared" si="20"/>
        <v>0</v>
      </c>
      <c r="U180" s="238">
        <f t="shared" si="20"/>
        <v>0</v>
      </c>
      <c r="V180" s="238">
        <f t="shared" si="20"/>
        <v>677.41306800000007</v>
      </c>
      <c r="W180" s="238">
        <f t="shared" si="20"/>
        <v>0</v>
      </c>
      <c r="X180" s="238">
        <f t="shared" si="20"/>
        <v>0</v>
      </c>
      <c r="Y180" s="238">
        <f t="shared" si="20"/>
        <v>0</v>
      </c>
      <c r="Z180" s="238">
        <f t="shared" si="20"/>
        <v>0</v>
      </c>
      <c r="AA180" s="238">
        <f t="shared" si="20"/>
        <v>0</v>
      </c>
      <c r="AB180" s="238">
        <f t="shared" si="20"/>
        <v>0</v>
      </c>
      <c r="AC180" s="238">
        <f t="shared" si="20"/>
        <v>0</v>
      </c>
      <c r="AD180" s="238">
        <f t="shared" si="20"/>
        <v>0</v>
      </c>
      <c r="AE180" s="238">
        <f t="shared" si="20"/>
        <v>0</v>
      </c>
      <c r="AF180" s="238">
        <f t="shared" si="20"/>
        <v>0</v>
      </c>
      <c r="AG180" s="238">
        <f t="shared" si="20"/>
        <v>0</v>
      </c>
    </row>
    <row r="181" spans="3:115" x14ac:dyDescent="0.2">
      <c r="C181" s="220" t="s">
        <v>622</v>
      </c>
      <c r="D181" s="238">
        <f>+D81-D12</f>
        <v>0</v>
      </c>
      <c r="F181" s="238">
        <f t="shared" ref="F181:AG181" ca="1" si="21">+F81-F12</f>
        <v>0</v>
      </c>
      <c r="G181" s="238">
        <f t="shared" si="21"/>
        <v>0</v>
      </c>
      <c r="H181" s="238">
        <f t="shared" si="21"/>
        <v>0</v>
      </c>
      <c r="I181" s="238">
        <f t="shared" si="21"/>
        <v>0</v>
      </c>
      <c r="J181" s="238">
        <f t="shared" si="21"/>
        <v>0</v>
      </c>
      <c r="K181" s="238">
        <f t="shared" si="21"/>
        <v>0</v>
      </c>
      <c r="L181" s="238">
        <f t="shared" si="21"/>
        <v>0</v>
      </c>
      <c r="M181" s="238">
        <f t="shared" si="21"/>
        <v>0</v>
      </c>
      <c r="N181" s="238">
        <f t="shared" si="21"/>
        <v>0</v>
      </c>
      <c r="O181" s="238">
        <f t="shared" si="21"/>
        <v>0</v>
      </c>
      <c r="P181" s="238">
        <f t="shared" si="21"/>
        <v>0</v>
      </c>
      <c r="Q181" s="238">
        <f t="shared" si="21"/>
        <v>0</v>
      </c>
      <c r="R181" s="238">
        <f t="shared" si="21"/>
        <v>0</v>
      </c>
      <c r="S181" s="238">
        <f t="shared" si="21"/>
        <v>0</v>
      </c>
      <c r="T181" s="238">
        <f t="shared" si="21"/>
        <v>0</v>
      </c>
      <c r="U181" s="238">
        <f t="shared" si="21"/>
        <v>0</v>
      </c>
      <c r="V181" s="238">
        <f t="shared" si="21"/>
        <v>0</v>
      </c>
      <c r="W181" s="238">
        <f t="shared" si="21"/>
        <v>0</v>
      </c>
      <c r="X181" s="238">
        <f t="shared" si="21"/>
        <v>0</v>
      </c>
      <c r="Y181" s="238">
        <f t="shared" si="21"/>
        <v>0</v>
      </c>
      <c r="Z181" s="238">
        <f t="shared" si="21"/>
        <v>0</v>
      </c>
      <c r="AA181" s="238">
        <f t="shared" si="21"/>
        <v>0</v>
      </c>
      <c r="AB181" s="238">
        <f t="shared" si="21"/>
        <v>0</v>
      </c>
      <c r="AC181" s="238">
        <f t="shared" si="21"/>
        <v>0</v>
      </c>
      <c r="AD181" s="238">
        <f t="shared" si="21"/>
        <v>0</v>
      </c>
      <c r="AE181" s="238">
        <f t="shared" si="21"/>
        <v>0</v>
      </c>
      <c r="AF181" s="238">
        <f t="shared" si="21"/>
        <v>0</v>
      </c>
      <c r="AG181" s="238">
        <f t="shared" si="21"/>
        <v>0</v>
      </c>
    </row>
    <row r="182" spans="3:115" x14ac:dyDescent="0.2">
      <c r="C182" s="220" t="s">
        <v>623</v>
      </c>
      <c r="D182" s="238">
        <f>+D112-D13</f>
        <v>0</v>
      </c>
      <c r="F182" s="238">
        <f t="shared" ref="F182:AG182" ca="1" si="22">+F112-F13</f>
        <v>0</v>
      </c>
      <c r="G182" s="238">
        <f t="shared" si="22"/>
        <v>0</v>
      </c>
      <c r="H182" s="238">
        <f t="shared" si="22"/>
        <v>0</v>
      </c>
      <c r="I182" s="238">
        <f t="shared" si="22"/>
        <v>0</v>
      </c>
      <c r="J182" s="238">
        <f t="shared" si="22"/>
        <v>0</v>
      </c>
      <c r="K182" s="238">
        <f t="shared" si="22"/>
        <v>0</v>
      </c>
      <c r="L182" s="238">
        <f t="shared" si="22"/>
        <v>0</v>
      </c>
      <c r="M182" s="238">
        <f t="shared" si="22"/>
        <v>0</v>
      </c>
      <c r="N182" s="238">
        <f t="shared" si="22"/>
        <v>0</v>
      </c>
      <c r="O182" s="238">
        <f t="shared" si="22"/>
        <v>0</v>
      </c>
      <c r="P182" s="238">
        <f t="shared" si="22"/>
        <v>0</v>
      </c>
      <c r="Q182" s="238">
        <f t="shared" si="22"/>
        <v>0</v>
      </c>
      <c r="R182" s="238">
        <f t="shared" si="22"/>
        <v>0</v>
      </c>
      <c r="S182" s="238">
        <f t="shared" si="22"/>
        <v>0</v>
      </c>
      <c r="T182" s="238">
        <f t="shared" si="22"/>
        <v>0</v>
      </c>
      <c r="U182" s="238">
        <f t="shared" si="22"/>
        <v>0</v>
      </c>
      <c r="V182" s="238">
        <f t="shared" si="22"/>
        <v>0</v>
      </c>
      <c r="W182" s="238">
        <f t="shared" si="22"/>
        <v>0</v>
      </c>
      <c r="X182" s="238">
        <f t="shared" si="22"/>
        <v>0</v>
      </c>
      <c r="Y182" s="238">
        <f t="shared" si="22"/>
        <v>0</v>
      </c>
      <c r="Z182" s="238">
        <f t="shared" si="22"/>
        <v>0</v>
      </c>
      <c r="AA182" s="238">
        <f t="shared" si="22"/>
        <v>0</v>
      </c>
      <c r="AB182" s="238">
        <f t="shared" si="22"/>
        <v>0</v>
      </c>
      <c r="AC182" s="238">
        <f t="shared" si="22"/>
        <v>0</v>
      </c>
      <c r="AD182" s="238">
        <f t="shared" si="22"/>
        <v>0</v>
      </c>
      <c r="AE182" s="238">
        <f t="shared" si="22"/>
        <v>0</v>
      </c>
      <c r="AF182" s="238">
        <f t="shared" si="22"/>
        <v>0</v>
      </c>
      <c r="AG182" s="238">
        <f t="shared" si="22"/>
        <v>0</v>
      </c>
    </row>
    <row r="183" spans="3:115" x14ac:dyDescent="0.2">
      <c r="C183" s="220" t="s">
        <v>199</v>
      </c>
      <c r="D183" s="238">
        <f>+D137-D36</f>
        <v>0</v>
      </c>
      <c r="F183" s="238">
        <f t="shared" ref="F183:AG183" ca="1" si="23">+F137-F36</f>
        <v>0</v>
      </c>
      <c r="G183" s="238">
        <f t="shared" si="23"/>
        <v>0</v>
      </c>
      <c r="H183" s="238">
        <f t="shared" si="23"/>
        <v>0</v>
      </c>
      <c r="I183" s="238">
        <f t="shared" si="23"/>
        <v>0</v>
      </c>
      <c r="J183" s="238">
        <f t="shared" si="23"/>
        <v>0</v>
      </c>
      <c r="K183" s="238">
        <f t="shared" si="23"/>
        <v>0</v>
      </c>
      <c r="L183" s="238">
        <f t="shared" si="23"/>
        <v>0</v>
      </c>
      <c r="M183" s="238">
        <f t="shared" si="23"/>
        <v>0</v>
      </c>
      <c r="N183" s="238">
        <f t="shared" si="23"/>
        <v>0</v>
      </c>
      <c r="O183" s="238">
        <f t="shared" si="23"/>
        <v>0</v>
      </c>
      <c r="P183" s="238">
        <f t="shared" si="23"/>
        <v>0</v>
      </c>
      <c r="Q183" s="238">
        <f t="shared" si="23"/>
        <v>0</v>
      </c>
      <c r="R183" s="238">
        <f t="shared" si="23"/>
        <v>0</v>
      </c>
      <c r="S183" s="238">
        <f t="shared" si="23"/>
        <v>0</v>
      </c>
      <c r="T183" s="238">
        <f t="shared" si="23"/>
        <v>0</v>
      </c>
      <c r="U183" s="238">
        <f t="shared" si="23"/>
        <v>0</v>
      </c>
      <c r="V183" s="238">
        <f t="shared" si="23"/>
        <v>0</v>
      </c>
      <c r="W183" s="238">
        <f t="shared" si="23"/>
        <v>0</v>
      </c>
      <c r="X183" s="238">
        <f t="shared" si="23"/>
        <v>0</v>
      </c>
      <c r="Y183" s="238">
        <f t="shared" si="23"/>
        <v>0</v>
      </c>
      <c r="Z183" s="238">
        <f t="shared" si="23"/>
        <v>0</v>
      </c>
      <c r="AA183" s="238">
        <f t="shared" si="23"/>
        <v>0</v>
      </c>
      <c r="AB183" s="238">
        <f t="shared" si="23"/>
        <v>0</v>
      </c>
      <c r="AC183" s="238">
        <f t="shared" si="23"/>
        <v>0</v>
      </c>
      <c r="AD183" s="238">
        <f t="shared" si="23"/>
        <v>0</v>
      </c>
      <c r="AE183" s="238">
        <f t="shared" si="23"/>
        <v>0</v>
      </c>
      <c r="AF183" s="238">
        <f t="shared" si="23"/>
        <v>0</v>
      </c>
      <c r="AG183" s="238">
        <f t="shared" si="23"/>
        <v>0</v>
      </c>
    </row>
    <row r="184" spans="3:115" x14ac:dyDescent="0.2">
      <c r="C184" s="220" t="s">
        <v>426</v>
      </c>
      <c r="D184" s="255"/>
      <c r="F184" s="255">
        <f t="shared" ref="F184:AK184" si="24">+F155-F9</f>
        <v>-30.800000000000068</v>
      </c>
      <c r="G184" s="255">
        <f t="shared" si="24"/>
        <v>-22.091000000000001</v>
      </c>
      <c r="H184" s="255">
        <f t="shared" si="24"/>
        <v>0</v>
      </c>
      <c r="I184" s="255">
        <f t="shared" si="24"/>
        <v>-263.57500000000005</v>
      </c>
      <c r="J184" s="255">
        <f t="shared" si="24"/>
        <v>925.6</v>
      </c>
      <c r="K184" s="255">
        <f t="shared" si="24"/>
        <v>-354.09699999999998</v>
      </c>
      <c r="L184" s="255">
        <f t="shared" si="24"/>
        <v>-1057.309</v>
      </c>
      <c r="M184" s="255">
        <f t="shared" si="24"/>
        <v>-40</v>
      </c>
      <c r="N184" s="255">
        <f t="shared" si="24"/>
        <v>-100.52200000000001</v>
      </c>
      <c r="O184" s="255">
        <f t="shared" si="24"/>
        <v>-192.04999999999998</v>
      </c>
      <c r="P184" s="255">
        <f t="shared" si="24"/>
        <v>-81.400000000000006</v>
      </c>
      <c r="Q184" s="255">
        <f t="shared" si="24"/>
        <v>-360.36500000000001</v>
      </c>
      <c r="R184" s="255">
        <f t="shared" si="24"/>
        <v>-27.844000000000001</v>
      </c>
      <c r="S184" s="255">
        <f t="shared" si="24"/>
        <v>-21.2</v>
      </c>
      <c r="T184" s="255">
        <f t="shared" si="24"/>
        <v>-1899.4</v>
      </c>
      <c r="U184" s="255">
        <f t="shared" si="24"/>
        <v>-201.739</v>
      </c>
      <c r="V184" s="255">
        <f t="shared" si="24"/>
        <v>-223.18582900000001</v>
      </c>
      <c r="W184" s="255">
        <f t="shared" si="24"/>
        <v>-168.94499999999999</v>
      </c>
      <c r="X184" s="255">
        <f t="shared" si="24"/>
        <v>-71.054000000000002</v>
      </c>
      <c r="Y184" s="255">
        <f t="shared" si="24"/>
        <v>-234.03</v>
      </c>
      <c r="Z184" s="255">
        <f t="shared" si="24"/>
        <v>-71.355999999999995</v>
      </c>
      <c r="AA184" s="255">
        <f t="shared" si="24"/>
        <v>0</v>
      </c>
      <c r="AB184" s="255">
        <f t="shared" si="24"/>
        <v>-232.7</v>
      </c>
      <c r="AC184" s="255">
        <f t="shared" si="24"/>
        <v>-32.6</v>
      </c>
      <c r="AD184" s="255">
        <f t="shared" si="24"/>
        <v>-286.654</v>
      </c>
      <c r="AE184" s="255">
        <f t="shared" si="24"/>
        <v>0</v>
      </c>
      <c r="AF184" s="255">
        <f t="shared" si="24"/>
        <v>0</v>
      </c>
      <c r="AG184" s="255">
        <f t="shared" si="24"/>
        <v>-150</v>
      </c>
      <c r="AH184" s="255">
        <f t="shared" si="24"/>
        <v>-206.66499999999999</v>
      </c>
      <c r="AI184" s="255">
        <f t="shared" si="24"/>
        <v>-12.7</v>
      </c>
      <c r="AJ184" s="255">
        <f t="shared" si="24"/>
        <v>0</v>
      </c>
      <c r="AK184" s="255">
        <f t="shared" si="24"/>
        <v>-181.6</v>
      </c>
      <c r="AL184" s="255">
        <f t="shared" ref="AL184:BQ184" si="25">+AL155-AL9</f>
        <v>0</v>
      </c>
      <c r="AM184" s="255">
        <f t="shared" si="25"/>
        <v>-150</v>
      </c>
      <c r="AN184" s="255">
        <f t="shared" si="25"/>
        <v>-36.9</v>
      </c>
      <c r="AO184" s="255">
        <f t="shared" si="25"/>
        <v>0</v>
      </c>
      <c r="AP184" s="255">
        <f t="shared" si="25"/>
        <v>-158.393</v>
      </c>
      <c r="AQ184" s="255">
        <f t="shared" si="25"/>
        <v>0</v>
      </c>
      <c r="AR184" s="255">
        <f t="shared" si="25"/>
        <v>-250</v>
      </c>
      <c r="AS184" s="255">
        <f t="shared" si="25"/>
        <v>0</v>
      </c>
      <c r="AT184" s="255">
        <f t="shared" si="25"/>
        <v>-25.8</v>
      </c>
      <c r="AU184" s="255">
        <f t="shared" si="25"/>
        <v>0</v>
      </c>
      <c r="AV184" s="255">
        <f t="shared" si="25"/>
        <v>0</v>
      </c>
      <c r="AW184" s="255">
        <f t="shared" si="25"/>
        <v>-102.75</v>
      </c>
      <c r="AX184" s="255">
        <f t="shared" si="25"/>
        <v>0</v>
      </c>
      <c r="AY184" s="255">
        <f t="shared" si="25"/>
        <v>0</v>
      </c>
      <c r="AZ184" s="255">
        <f t="shared" si="25"/>
        <v>0</v>
      </c>
      <c r="BA184" s="255">
        <f t="shared" si="25"/>
        <v>0</v>
      </c>
      <c r="BB184" s="255">
        <f t="shared" si="25"/>
        <v>0</v>
      </c>
      <c r="BC184" s="255">
        <f t="shared" si="25"/>
        <v>0</v>
      </c>
      <c r="BD184" s="255">
        <f t="shared" si="25"/>
        <v>0</v>
      </c>
      <c r="BE184" s="255">
        <f t="shared" si="25"/>
        <v>-9.6</v>
      </c>
      <c r="BF184" s="255">
        <f t="shared" si="25"/>
        <v>-5.0999999999999996</v>
      </c>
      <c r="BG184" s="255">
        <f t="shared" si="25"/>
        <v>-24.4</v>
      </c>
      <c r="BH184" s="255">
        <f t="shared" si="25"/>
        <v>-73.277000000000001</v>
      </c>
      <c r="BI184" s="255">
        <f t="shared" si="25"/>
        <v>0</v>
      </c>
      <c r="BJ184" s="255">
        <f t="shared" si="25"/>
        <v>-42.978999999999999</v>
      </c>
      <c r="BK184" s="255">
        <f t="shared" si="25"/>
        <v>0</v>
      </c>
      <c r="BL184" s="255">
        <f t="shared" si="25"/>
        <v>0</v>
      </c>
      <c r="BM184" s="255">
        <f t="shared" si="25"/>
        <v>0</v>
      </c>
      <c r="BN184" s="255">
        <f t="shared" si="25"/>
        <v>0</v>
      </c>
      <c r="BO184" s="255">
        <f t="shared" si="25"/>
        <v>0</v>
      </c>
      <c r="BP184" s="255">
        <f t="shared" si="25"/>
        <v>0</v>
      </c>
      <c r="BQ184" s="255">
        <f t="shared" si="25"/>
        <v>0</v>
      </c>
      <c r="BR184" s="255">
        <f t="shared" ref="BR184:CW184" si="26">+BR155-BR9</f>
        <v>-50.555999999999997</v>
      </c>
      <c r="BS184" s="255">
        <f t="shared" si="26"/>
        <v>0</v>
      </c>
      <c r="BT184" s="255">
        <f t="shared" si="26"/>
        <v>0</v>
      </c>
      <c r="BU184" s="255">
        <f t="shared" si="26"/>
        <v>0</v>
      </c>
      <c r="BV184" s="255">
        <f t="shared" si="26"/>
        <v>0</v>
      </c>
      <c r="BW184" s="255">
        <f t="shared" si="26"/>
        <v>0</v>
      </c>
      <c r="BX184" s="255">
        <f t="shared" si="26"/>
        <v>0</v>
      </c>
      <c r="BY184" s="255">
        <f t="shared" si="26"/>
        <v>0</v>
      </c>
      <c r="BZ184" s="255">
        <f t="shared" si="26"/>
        <v>0</v>
      </c>
      <c r="CA184" s="255">
        <f t="shared" si="26"/>
        <v>0</v>
      </c>
      <c r="CB184" s="255">
        <f t="shared" si="26"/>
        <v>0</v>
      </c>
      <c r="CC184" s="255">
        <f t="shared" si="26"/>
        <v>0</v>
      </c>
      <c r="CD184" s="255">
        <f t="shared" si="26"/>
        <v>0</v>
      </c>
      <c r="CE184" s="255">
        <f t="shared" si="26"/>
        <v>0</v>
      </c>
      <c r="CF184" s="255">
        <f t="shared" si="26"/>
        <v>0</v>
      </c>
      <c r="CG184" s="255">
        <f t="shared" si="26"/>
        <v>-20</v>
      </c>
      <c r="CH184" s="255">
        <f t="shared" si="26"/>
        <v>-25</v>
      </c>
      <c r="CI184" s="255">
        <f t="shared" si="26"/>
        <v>0</v>
      </c>
      <c r="CJ184" s="255">
        <f t="shared" si="26"/>
        <v>0</v>
      </c>
      <c r="CK184" s="255">
        <f t="shared" si="26"/>
        <v>0</v>
      </c>
      <c r="CL184" s="255">
        <f t="shared" si="26"/>
        <v>-0.1</v>
      </c>
      <c r="CM184" s="255">
        <f t="shared" si="26"/>
        <v>0</v>
      </c>
      <c r="CN184" s="255">
        <f t="shared" si="26"/>
        <v>-115.1</v>
      </c>
      <c r="CO184" s="255">
        <f t="shared" si="26"/>
        <v>-401.12599999999998</v>
      </c>
      <c r="CP184" s="255">
        <f t="shared" si="26"/>
        <v>0</v>
      </c>
      <c r="CQ184" s="255">
        <f t="shared" si="26"/>
        <v>0</v>
      </c>
      <c r="CR184" s="255">
        <f t="shared" si="26"/>
        <v>0</v>
      </c>
      <c r="CS184" s="255">
        <f t="shared" si="26"/>
        <v>0</v>
      </c>
      <c r="CT184" s="255">
        <f t="shared" si="26"/>
        <v>0</v>
      </c>
      <c r="CU184" s="255">
        <f t="shared" si="26"/>
        <v>0</v>
      </c>
      <c r="CV184" s="255">
        <f t="shared" si="26"/>
        <v>0</v>
      </c>
      <c r="CW184" s="255">
        <f t="shared" si="26"/>
        <v>0</v>
      </c>
      <c r="CX184" s="255">
        <f t="shared" ref="CX184:DK184" si="27">+CX155-CX9</f>
        <v>0</v>
      </c>
      <c r="CY184" s="255">
        <f t="shared" si="27"/>
        <v>0</v>
      </c>
      <c r="CZ184" s="255">
        <f t="shared" si="27"/>
        <v>0</v>
      </c>
      <c r="DA184" s="255">
        <f t="shared" si="27"/>
        <v>0</v>
      </c>
      <c r="DB184" s="255">
        <f t="shared" si="27"/>
        <v>0</v>
      </c>
      <c r="DC184" s="255">
        <f t="shared" si="27"/>
        <v>0</v>
      </c>
      <c r="DD184" s="255">
        <f t="shared" si="27"/>
        <v>0</v>
      </c>
      <c r="DE184" s="255">
        <f t="shared" si="27"/>
        <v>0</v>
      </c>
      <c r="DF184" s="255">
        <f t="shared" si="27"/>
        <v>0</v>
      </c>
      <c r="DG184" s="255">
        <f t="shared" si="27"/>
        <v>0</v>
      </c>
      <c r="DH184" s="255">
        <f t="shared" si="27"/>
        <v>0</v>
      </c>
      <c r="DI184" s="255">
        <f t="shared" si="27"/>
        <v>-389.95600000000002</v>
      </c>
      <c r="DJ184" s="255">
        <f t="shared" si="27"/>
        <v>0</v>
      </c>
      <c r="DK184" s="255">
        <f t="shared" si="27"/>
        <v>0</v>
      </c>
    </row>
    <row r="185" spans="3:115" x14ac:dyDescent="0.2">
      <c r="C185" s="220" t="s">
        <v>450</v>
      </c>
      <c r="F185" s="238">
        <f t="shared" ref="F185:AK185" si="28">+F176-F6-F7+F8</f>
        <v>876.73</v>
      </c>
      <c r="G185" s="238">
        <f t="shared" si="28"/>
        <v>-191.905</v>
      </c>
      <c r="H185" s="238">
        <f t="shared" si="28"/>
        <v>0</v>
      </c>
      <c r="I185" s="238">
        <f t="shared" si="28"/>
        <v>0</v>
      </c>
      <c r="J185" s="238">
        <f t="shared" si="28"/>
        <v>1250</v>
      </c>
      <c r="K185" s="238">
        <f t="shared" si="28"/>
        <v>0</v>
      </c>
      <c r="L185" s="238">
        <f t="shared" si="28"/>
        <v>0</v>
      </c>
      <c r="M185" s="238">
        <f t="shared" si="28"/>
        <v>0</v>
      </c>
      <c r="N185" s="238">
        <f t="shared" si="28"/>
        <v>0</v>
      </c>
      <c r="O185" s="238">
        <f t="shared" si="28"/>
        <v>1267.4000000000001</v>
      </c>
      <c r="P185" s="238">
        <f t="shared" si="28"/>
        <v>0</v>
      </c>
      <c r="Q185" s="238">
        <f t="shared" si="28"/>
        <v>0</v>
      </c>
      <c r="R185" s="238">
        <f t="shared" si="28"/>
        <v>0</v>
      </c>
      <c r="S185" s="238">
        <f t="shared" si="28"/>
        <v>0</v>
      </c>
      <c r="T185" s="238">
        <f t="shared" si="28"/>
        <v>0</v>
      </c>
      <c r="U185" s="238">
        <f t="shared" si="28"/>
        <v>0</v>
      </c>
      <c r="V185" s="238">
        <f t="shared" si="28"/>
        <v>0</v>
      </c>
      <c r="W185" s="238">
        <f t="shared" si="28"/>
        <v>0</v>
      </c>
      <c r="X185" s="238">
        <f t="shared" si="28"/>
        <v>0</v>
      </c>
      <c r="Y185" s="238">
        <f t="shared" si="28"/>
        <v>0</v>
      </c>
      <c r="Z185" s="238">
        <f t="shared" si="28"/>
        <v>0</v>
      </c>
      <c r="AA185" s="238">
        <f t="shared" si="28"/>
        <v>0</v>
      </c>
      <c r="AB185" s="238">
        <f t="shared" si="28"/>
        <v>0</v>
      </c>
      <c r="AC185" s="238">
        <f t="shared" si="28"/>
        <v>0</v>
      </c>
      <c r="AD185" s="238">
        <f t="shared" si="28"/>
        <v>0</v>
      </c>
      <c r="AE185" s="238">
        <f t="shared" si="28"/>
        <v>0</v>
      </c>
      <c r="AF185" s="238">
        <f t="shared" si="28"/>
        <v>0</v>
      </c>
      <c r="AG185" s="238">
        <f t="shared" si="28"/>
        <v>0</v>
      </c>
      <c r="AH185" s="238">
        <f t="shared" si="28"/>
        <v>0</v>
      </c>
      <c r="AI185" s="238">
        <f t="shared" si="28"/>
        <v>0</v>
      </c>
      <c r="AJ185" s="238">
        <f t="shared" si="28"/>
        <v>0</v>
      </c>
      <c r="AK185" s="238">
        <f t="shared" si="28"/>
        <v>0</v>
      </c>
      <c r="AL185" s="238">
        <f t="shared" ref="AL185:BI185" si="29">+AL176-AL6-AL7+AL8</f>
        <v>0</v>
      </c>
      <c r="AM185" s="238">
        <f t="shared" si="29"/>
        <v>0</v>
      </c>
      <c r="AN185" s="238">
        <f t="shared" si="29"/>
        <v>0</v>
      </c>
      <c r="AO185" s="238">
        <f t="shared" si="29"/>
        <v>0</v>
      </c>
      <c r="AP185" s="238">
        <f t="shared" si="29"/>
        <v>0</v>
      </c>
      <c r="AQ185" s="238">
        <f t="shared" si="29"/>
        <v>0</v>
      </c>
      <c r="AR185" s="238">
        <f t="shared" si="29"/>
        <v>0</v>
      </c>
      <c r="AS185" s="238">
        <f t="shared" si="29"/>
        <v>0</v>
      </c>
      <c r="AT185" s="238">
        <f t="shared" si="29"/>
        <v>0</v>
      </c>
      <c r="AU185" s="238">
        <f t="shared" si="29"/>
        <v>0</v>
      </c>
      <c r="AV185" s="238">
        <f t="shared" si="29"/>
        <v>0</v>
      </c>
      <c r="AW185" s="238">
        <f t="shared" si="29"/>
        <v>0</v>
      </c>
      <c r="AX185" s="238">
        <f t="shared" si="29"/>
        <v>0</v>
      </c>
      <c r="AY185" s="238">
        <f t="shared" si="29"/>
        <v>0</v>
      </c>
      <c r="AZ185" s="238">
        <f t="shared" si="29"/>
        <v>0</v>
      </c>
      <c r="BA185" s="238">
        <f t="shared" si="29"/>
        <v>0</v>
      </c>
      <c r="BB185" s="238">
        <f t="shared" si="29"/>
        <v>0</v>
      </c>
      <c r="BC185" s="238">
        <f t="shared" si="29"/>
        <v>0</v>
      </c>
      <c r="BD185" s="238">
        <f t="shared" si="29"/>
        <v>0</v>
      </c>
      <c r="BE185" s="238">
        <f t="shared" si="29"/>
        <v>0</v>
      </c>
      <c r="BF185" s="238">
        <f t="shared" si="29"/>
        <v>0</v>
      </c>
      <c r="BG185" s="238">
        <f t="shared" si="29"/>
        <v>0</v>
      </c>
      <c r="BH185" s="238">
        <f t="shared" si="29"/>
        <v>0</v>
      </c>
      <c r="BI185" s="238">
        <f t="shared" si="29"/>
        <v>0</v>
      </c>
    </row>
  </sheetData>
  <mergeCells count="2">
    <mergeCell ref="N2:P2"/>
    <mergeCell ref="Q2:R2"/>
  </mergeCells>
  <phoneticPr fontId="0" type="noConversion"/>
  <pageMargins left="0.75" right="0.75" top="1" bottom="1" header="0.5" footer="0.5"/>
  <pageSetup paperSize="5" scale="65" fitToHeight="3" orientation="landscape" r:id="rId1"/>
  <headerFooter alignWithMargins="0">
    <oddFooter>&amp;L&amp;F, &amp;A&amp;Cp. &amp;P of &amp;N&amp;RPrinted: &amp;D &amp;T</oddFooter>
  </headerFooter>
  <rowBreaks count="2" manualBreakCount="2">
    <brk id="47" min="1" max="17" man="1"/>
    <brk id="87" min="1" max="1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E212"/>
  <sheetViews>
    <sheetView tabSelected="1" topLeftCell="C6" workbookViewId="0">
      <pane ySplit="750" topLeftCell="A70" activePane="bottomLeft"/>
      <selection activeCell="B1" sqref="B1"/>
      <selection pane="bottomLeft" activeCell="B1" sqref="B1"/>
    </sheetView>
  </sheetViews>
  <sheetFormatPr defaultColWidth="13.42578125" defaultRowHeight="12.75" x14ac:dyDescent="0.2"/>
  <cols>
    <col min="1" max="1" width="0" style="208" hidden="1" customWidth="1"/>
    <col min="2" max="2" width="6.7109375" style="209" hidden="1" customWidth="1"/>
    <col min="3" max="3" width="0.140625" customWidth="1"/>
    <col min="4" max="4" width="4.140625" hidden="1" customWidth="1"/>
    <col min="5" max="5" width="16.28515625" hidden="1" customWidth="1"/>
    <col min="6" max="6" width="6.85546875" hidden="1" customWidth="1"/>
    <col min="7" max="7" width="4.5703125" hidden="1" customWidth="1"/>
    <col min="8" max="8" width="22.42578125" style="195" customWidth="1"/>
    <col min="9" max="9" width="31.28515625" style="194" bestFit="1" customWidth="1"/>
    <col min="10" max="10" width="12.5703125" hidden="1" customWidth="1"/>
    <col min="11" max="11" width="3.140625" hidden="1" customWidth="1"/>
    <col min="12" max="12" width="18.42578125" style="211" hidden="1" customWidth="1"/>
    <col min="13" max="13" width="18.42578125" style="193" hidden="1" customWidth="1"/>
    <col min="14" max="14" width="33.28515625" style="193" hidden="1" customWidth="1"/>
    <col min="15" max="15" width="9.42578125" style="193" hidden="1" customWidth="1"/>
    <col min="16" max="16" width="9" style="193" hidden="1" customWidth="1"/>
    <col min="17" max="17" width="7.28515625" style="193" hidden="1" customWidth="1"/>
    <col min="18" max="18" width="14.140625" style="204" hidden="1" customWidth="1"/>
    <col min="19" max="19" width="7.5703125" style="211" hidden="1" customWidth="1"/>
    <col min="20" max="20" width="16.140625" style="205" customWidth="1"/>
    <col min="21" max="21" width="18" style="209" customWidth="1"/>
    <col min="22" max="22" width="9.140625" customWidth="1"/>
    <col min="23" max="23" width="13.42578125" customWidth="1"/>
    <col min="24" max="24" width="8.140625" bestFit="1" customWidth="1"/>
    <col min="25" max="25" width="8.85546875" bestFit="1" customWidth="1"/>
    <col min="26" max="26" width="7.140625" bestFit="1" customWidth="1"/>
    <col min="27" max="27" width="8.28515625" bestFit="1" customWidth="1"/>
    <col min="28" max="28" width="7.140625" bestFit="1" customWidth="1"/>
    <col min="29" max="29" width="8.28515625" bestFit="1" customWidth="1"/>
    <col min="30" max="30" width="7.140625" bestFit="1" customWidth="1"/>
    <col min="31" max="31" width="8.28515625" bestFit="1" customWidth="1"/>
    <col min="32" max="32" width="7.140625" bestFit="1" customWidth="1"/>
    <col min="33" max="33" width="8.140625" bestFit="1" customWidth="1"/>
    <col min="34" max="34" width="8.28515625" bestFit="1" customWidth="1"/>
    <col min="35" max="36" width="7.140625" bestFit="1" customWidth="1"/>
    <col min="37" max="37" width="8.140625" bestFit="1" customWidth="1"/>
    <col min="38" max="38" width="13.28515625" bestFit="1" customWidth="1"/>
    <col min="39" max="40" width="13.7109375" bestFit="1" customWidth="1"/>
    <col min="41" max="41" width="14.140625" bestFit="1" customWidth="1"/>
    <col min="42" max="42" width="13.42578125" bestFit="1" customWidth="1"/>
    <col min="43" max="44" width="14" bestFit="1" customWidth="1"/>
    <col min="45" max="45" width="14.42578125" bestFit="1" customWidth="1"/>
    <col min="46" max="46" width="13.28515625" bestFit="1" customWidth="1"/>
    <col min="47" max="48" width="13.7109375" bestFit="1" customWidth="1"/>
    <col min="49" max="49" width="14.140625" bestFit="1" customWidth="1"/>
    <col min="50" max="50" width="13.42578125" bestFit="1" customWidth="1"/>
    <col min="51" max="52" width="14" bestFit="1" customWidth="1"/>
    <col min="53" max="53" width="14.42578125" bestFit="1" customWidth="1"/>
    <col min="54" max="54" width="13.42578125" bestFit="1" customWidth="1"/>
    <col min="55" max="56" width="14" bestFit="1" customWidth="1"/>
    <col min="57" max="57" width="14.42578125" bestFit="1" customWidth="1"/>
    <col min="58" max="58" width="13" bestFit="1" customWidth="1"/>
    <col min="59" max="60" width="13.42578125" bestFit="1" customWidth="1"/>
    <col min="61" max="61" width="14" bestFit="1" customWidth="1"/>
    <col min="62" max="62" width="12.5703125" bestFit="1" customWidth="1"/>
    <col min="63" max="64" width="13" bestFit="1" customWidth="1"/>
    <col min="65" max="65" width="13.42578125" bestFit="1" customWidth="1"/>
    <col min="66" max="66" width="13" bestFit="1" customWidth="1"/>
    <col min="67" max="68" width="13.42578125" bestFit="1" customWidth="1"/>
    <col min="69" max="69" width="14" bestFit="1" customWidth="1"/>
    <col min="70" max="70" width="13" bestFit="1" customWidth="1"/>
    <col min="71" max="72" width="13.42578125" bestFit="1" customWidth="1"/>
    <col min="73" max="73" width="14" bestFit="1" customWidth="1"/>
    <col min="74" max="74" width="13" bestFit="1" customWidth="1"/>
    <col min="75" max="76" width="13.42578125" bestFit="1" customWidth="1"/>
    <col min="77" max="77" width="14" bestFit="1" customWidth="1"/>
    <col min="78" max="78" width="12.7109375" bestFit="1" customWidth="1"/>
    <col min="79" max="80" width="13.28515625" bestFit="1" customWidth="1"/>
    <col min="81" max="81" width="13.7109375" bestFit="1" customWidth="1"/>
    <col min="82" max="82" width="13" bestFit="1" customWidth="1"/>
    <col min="83" max="84" width="13.42578125" bestFit="1" customWidth="1"/>
    <col min="85" max="85" width="14" bestFit="1" customWidth="1"/>
    <col min="86" max="86" width="12.7109375" bestFit="1" customWidth="1"/>
    <col min="87" max="88" width="13.28515625" bestFit="1" customWidth="1"/>
    <col min="89" max="89" width="13.7109375" bestFit="1" customWidth="1"/>
    <col min="90" max="90" width="13" bestFit="1" customWidth="1"/>
    <col min="91" max="92" width="13.42578125" bestFit="1" customWidth="1"/>
    <col min="93" max="93" width="14" bestFit="1" customWidth="1"/>
    <col min="94" max="94" width="13" bestFit="1" customWidth="1"/>
    <col min="95" max="96" width="13.42578125" bestFit="1" customWidth="1"/>
    <col min="97" max="97" width="14" bestFit="1" customWidth="1"/>
    <col min="98" max="98" width="13.42578125" bestFit="1" customWidth="1"/>
    <col min="99" max="100" width="14" bestFit="1" customWidth="1"/>
    <col min="101" max="101" width="14.42578125" bestFit="1" customWidth="1"/>
    <col min="102" max="102" width="13" bestFit="1" customWidth="1"/>
    <col min="103" max="104" width="13.42578125" bestFit="1" customWidth="1"/>
    <col min="105" max="105" width="14" bestFit="1" customWidth="1"/>
    <col min="106" max="106" width="13.42578125" bestFit="1" customWidth="1"/>
    <col min="107" max="108" width="14" bestFit="1" customWidth="1"/>
    <col min="109" max="109" width="14.42578125" bestFit="1" customWidth="1"/>
    <col min="110" max="110" width="13.42578125" bestFit="1" customWidth="1"/>
    <col min="111" max="112" width="14" bestFit="1" customWidth="1"/>
    <col min="113" max="113" width="14.42578125" bestFit="1" customWidth="1"/>
    <col min="114" max="114" width="13.42578125" bestFit="1" customWidth="1"/>
    <col min="115" max="116" width="14" bestFit="1" customWidth="1"/>
    <col min="117" max="117" width="14.42578125" bestFit="1" customWidth="1"/>
    <col min="118" max="118" width="13.28515625" bestFit="1" customWidth="1"/>
    <col min="119" max="120" width="13.7109375" bestFit="1" customWidth="1"/>
    <col min="121" max="121" width="14.140625" bestFit="1" customWidth="1"/>
    <col min="122" max="122" width="13.42578125" bestFit="1" customWidth="1"/>
    <col min="123" max="124" width="14" bestFit="1" customWidth="1"/>
    <col min="125" max="125" width="14.42578125" bestFit="1" customWidth="1"/>
    <col min="126" max="126" width="13.28515625" bestFit="1" customWidth="1"/>
    <col min="127" max="128" width="13.7109375" bestFit="1" customWidth="1"/>
    <col min="129" max="129" width="14.140625" bestFit="1" customWidth="1"/>
    <col min="130" max="130" width="13.42578125" bestFit="1" customWidth="1"/>
    <col min="131" max="184" width="14" bestFit="1" customWidth="1"/>
    <col min="185" max="185" width="2.42578125" customWidth="1"/>
    <col min="186" max="186" width="13.28515625" bestFit="1" customWidth="1"/>
    <col min="187" max="187" width="13.42578125" bestFit="1" customWidth="1"/>
  </cols>
  <sheetData>
    <row r="1" spans="1:187" s="2" customFormat="1" ht="20.25" x14ac:dyDescent="0.3">
      <c r="A1" s="175"/>
      <c r="B1" s="19" t="s">
        <v>7</v>
      </c>
      <c r="C1" s="1" t="s">
        <v>8</v>
      </c>
      <c r="D1" s="3"/>
      <c r="E1" s="3"/>
      <c r="F1" s="3"/>
      <c r="G1" s="3"/>
      <c r="H1" s="4" t="s">
        <v>0</v>
      </c>
      <c r="I1" s="32"/>
      <c r="J1" s="6"/>
      <c r="K1" s="7"/>
      <c r="L1" s="176"/>
      <c r="M1" s="177"/>
      <c r="N1" s="177"/>
      <c r="O1" s="177"/>
      <c r="P1" s="177"/>
      <c r="Q1" s="177"/>
      <c r="R1" s="178"/>
      <c r="S1" s="176"/>
      <c r="T1" s="179"/>
      <c r="U1" s="11"/>
    </row>
    <row r="2" spans="1:187" s="2" customFormat="1" ht="18" x14ac:dyDescent="0.25">
      <c r="A2" s="175"/>
      <c r="B2" s="19" t="s">
        <v>13</v>
      </c>
      <c r="C2" s="1" t="s">
        <v>12</v>
      </c>
      <c r="D2" s="20"/>
      <c r="E2" s="20"/>
      <c r="F2" s="20"/>
      <c r="G2" s="20"/>
      <c r="H2" s="21" t="s">
        <v>308</v>
      </c>
      <c r="I2" s="32"/>
      <c r="J2" s="6"/>
      <c r="K2" s="7"/>
      <c r="L2" s="176"/>
      <c r="M2" s="177"/>
      <c r="N2" s="177"/>
      <c r="O2" s="177"/>
      <c r="P2" s="177"/>
      <c r="Q2" s="177">
        <f ca="1">TODAY()</f>
        <v>37213</v>
      </c>
      <c r="R2" s="178"/>
      <c r="S2" s="176"/>
      <c r="T2" s="179"/>
      <c r="U2" s="180"/>
    </row>
    <row r="3" spans="1:187" s="2" customFormat="1" x14ac:dyDescent="0.2">
      <c r="A3" s="175"/>
      <c r="B3" s="22"/>
      <c r="C3" s="25"/>
      <c r="D3" s="25"/>
      <c r="E3" s="25"/>
      <c r="F3" s="25"/>
      <c r="G3" s="25"/>
      <c r="H3" s="26" t="s">
        <v>5</v>
      </c>
      <c r="I3" s="32"/>
      <c r="J3" s="6"/>
      <c r="K3" s="7"/>
      <c r="L3" s="176"/>
      <c r="M3" s="177"/>
      <c r="N3" s="177"/>
      <c r="O3" s="177"/>
      <c r="P3" s="177"/>
      <c r="Q3" s="177"/>
      <c r="R3" s="178"/>
      <c r="S3" s="176"/>
      <c r="T3" s="179"/>
      <c r="U3" s="11"/>
    </row>
    <row r="4" spans="1:187" s="2" customFormat="1" ht="12.75" customHeight="1" x14ac:dyDescent="0.2">
      <c r="A4" s="175"/>
      <c r="B4" s="22"/>
      <c r="H4" s="181"/>
      <c r="I4" s="32"/>
      <c r="J4" s="6"/>
      <c r="K4" s="7"/>
      <c r="L4" s="176"/>
      <c r="M4" s="177"/>
      <c r="N4" s="177"/>
      <c r="O4" s="177"/>
      <c r="P4" s="177"/>
      <c r="Q4" s="177"/>
      <c r="R4" s="178"/>
      <c r="S4" s="176"/>
      <c r="U4" s="11"/>
    </row>
    <row r="5" spans="1:187" s="2" customFormat="1" x14ac:dyDescent="0.2">
      <c r="A5" s="175"/>
      <c r="B5" s="22"/>
      <c r="H5" s="181"/>
      <c r="I5" s="32"/>
      <c r="J5" s="6"/>
      <c r="K5" s="7"/>
      <c r="L5" s="176"/>
      <c r="M5" s="177"/>
      <c r="N5" s="177"/>
      <c r="O5" s="177"/>
      <c r="P5" s="177"/>
      <c r="Q5" s="177"/>
      <c r="R5" s="178"/>
      <c r="S5" s="176"/>
      <c r="U5" s="11"/>
      <c r="GD5" s="2">
        <f ca="1">SUM(GD7:GD144)</f>
        <v>11392.121696999997</v>
      </c>
      <c r="GE5" s="2">
        <f ca="1">SUM(GE7:IV144)</f>
        <v>58.45000000000001</v>
      </c>
    </row>
    <row r="6" spans="1:187" s="48" customFormat="1" ht="26.25" thickBot="1" x14ac:dyDescent="0.25">
      <c r="A6" s="182"/>
      <c r="B6" s="36"/>
      <c r="C6" s="36"/>
      <c r="D6" s="36"/>
      <c r="E6" s="37"/>
      <c r="F6" s="37" t="s">
        <v>309</v>
      </c>
      <c r="G6" s="37" t="s">
        <v>310</v>
      </c>
      <c r="H6" s="43" t="s">
        <v>16</v>
      </c>
      <c r="I6" s="37" t="s">
        <v>17</v>
      </c>
      <c r="J6" s="36" t="s">
        <v>18</v>
      </c>
      <c r="K6" s="36"/>
      <c r="L6" s="43" t="s">
        <v>20</v>
      </c>
      <c r="M6" s="40" t="s">
        <v>21</v>
      </c>
      <c r="N6" s="40" t="s">
        <v>22</v>
      </c>
      <c r="O6" s="41" t="s">
        <v>23</v>
      </c>
      <c r="P6" s="41" t="s">
        <v>24</v>
      </c>
      <c r="Q6" s="41" t="s">
        <v>25</v>
      </c>
      <c r="R6" s="42" t="s">
        <v>26</v>
      </c>
      <c r="S6" s="43" t="s">
        <v>27</v>
      </c>
      <c r="T6" s="42" t="s">
        <v>311</v>
      </c>
      <c r="U6" s="44" t="s">
        <v>29</v>
      </c>
      <c r="V6" s="51"/>
      <c r="W6" s="265">
        <f ca="1">TODAY()</f>
        <v>37213</v>
      </c>
      <c r="X6" s="308">
        <v>37225</v>
      </c>
      <c r="Y6" s="308">
        <v>37256</v>
      </c>
      <c r="Z6" s="308">
        <v>37346</v>
      </c>
      <c r="AA6" s="308">
        <v>37437</v>
      </c>
      <c r="AB6" s="308">
        <v>37529</v>
      </c>
      <c r="AC6" s="308">
        <v>37621</v>
      </c>
      <c r="AD6" s="308">
        <v>37711</v>
      </c>
      <c r="AE6" s="308">
        <v>37802</v>
      </c>
      <c r="AF6" s="308">
        <v>37894</v>
      </c>
      <c r="AG6" s="308">
        <v>37986</v>
      </c>
      <c r="AH6" s="308">
        <v>38077</v>
      </c>
      <c r="AI6" s="308">
        <v>38168</v>
      </c>
      <c r="AJ6" s="308">
        <v>38260</v>
      </c>
      <c r="AK6" s="308">
        <v>38352</v>
      </c>
      <c r="AL6" s="308">
        <v>38442</v>
      </c>
      <c r="AM6" s="308">
        <v>38533</v>
      </c>
      <c r="AN6" s="308">
        <v>38625</v>
      </c>
      <c r="AO6" s="308">
        <v>38717</v>
      </c>
      <c r="AP6" s="308">
        <v>38807</v>
      </c>
      <c r="AQ6" s="308">
        <v>38898</v>
      </c>
      <c r="AR6" s="308">
        <v>38990</v>
      </c>
      <c r="AS6" s="308">
        <v>39082</v>
      </c>
      <c r="AT6" s="308">
        <v>39172</v>
      </c>
      <c r="AU6" s="308">
        <v>39263</v>
      </c>
      <c r="AV6" s="308">
        <v>39355</v>
      </c>
      <c r="AW6" s="308">
        <v>39447</v>
      </c>
      <c r="AX6" s="308">
        <v>39538</v>
      </c>
      <c r="AY6" s="308">
        <v>39629</v>
      </c>
      <c r="AZ6" s="308">
        <v>39721</v>
      </c>
      <c r="BA6" s="308">
        <v>39813</v>
      </c>
      <c r="BB6" s="308">
        <v>39903</v>
      </c>
      <c r="BC6" s="308">
        <v>39994</v>
      </c>
      <c r="BD6" s="308">
        <v>40086</v>
      </c>
      <c r="BE6" s="308">
        <v>40178</v>
      </c>
      <c r="BF6" s="308">
        <v>40268</v>
      </c>
      <c r="BG6" s="308">
        <v>40359</v>
      </c>
      <c r="BH6" s="308">
        <v>40451</v>
      </c>
      <c r="BI6" s="308">
        <v>40543</v>
      </c>
      <c r="BJ6" s="308">
        <v>40633</v>
      </c>
      <c r="BK6" s="308">
        <v>40724</v>
      </c>
      <c r="BL6" s="308">
        <v>40816</v>
      </c>
      <c r="BM6" s="308">
        <v>40908</v>
      </c>
      <c r="BN6" s="308">
        <v>40999</v>
      </c>
      <c r="BO6" s="308">
        <v>41090</v>
      </c>
      <c r="BP6" s="308">
        <v>41182</v>
      </c>
      <c r="BQ6" s="308">
        <v>41274</v>
      </c>
      <c r="BR6" s="308">
        <v>41364</v>
      </c>
      <c r="BS6" s="308">
        <v>41455</v>
      </c>
      <c r="BT6" s="308">
        <v>41547</v>
      </c>
      <c r="BU6" s="308">
        <v>41639</v>
      </c>
      <c r="BV6" s="308">
        <v>41729</v>
      </c>
      <c r="BW6" s="308">
        <v>41820</v>
      </c>
      <c r="BX6" s="308">
        <v>41912</v>
      </c>
      <c r="BY6" s="308">
        <v>42004</v>
      </c>
      <c r="BZ6" s="308">
        <v>42094</v>
      </c>
      <c r="CA6" s="308">
        <v>42185</v>
      </c>
      <c r="CB6" s="308">
        <v>42277</v>
      </c>
      <c r="CC6" s="308">
        <v>42369</v>
      </c>
      <c r="CD6" s="308">
        <v>42460</v>
      </c>
      <c r="CE6" s="308">
        <v>42551</v>
      </c>
      <c r="CF6" s="308">
        <v>42643</v>
      </c>
      <c r="CG6" s="308">
        <v>42735</v>
      </c>
      <c r="CH6" s="308">
        <v>42825</v>
      </c>
      <c r="CI6" s="308">
        <v>42916</v>
      </c>
      <c r="CJ6" s="308">
        <v>43008</v>
      </c>
      <c r="CK6" s="308">
        <v>43100</v>
      </c>
      <c r="CL6" s="308">
        <v>43190</v>
      </c>
      <c r="CM6" s="308">
        <v>43281</v>
      </c>
      <c r="CN6" s="308">
        <v>43373</v>
      </c>
      <c r="CO6" s="308">
        <v>43465</v>
      </c>
      <c r="CP6" s="308">
        <v>43555</v>
      </c>
      <c r="CQ6" s="308">
        <v>43646</v>
      </c>
      <c r="CR6" s="308">
        <v>43738</v>
      </c>
      <c r="CS6" s="308">
        <v>43830</v>
      </c>
      <c r="CT6" s="308">
        <v>43921</v>
      </c>
      <c r="CU6" s="308">
        <v>44012</v>
      </c>
      <c r="CV6" s="308">
        <v>44104</v>
      </c>
      <c r="CW6" s="308">
        <v>44196</v>
      </c>
      <c r="CX6" s="308">
        <v>44286</v>
      </c>
      <c r="CY6" s="308">
        <v>44377</v>
      </c>
      <c r="CZ6" s="308">
        <v>44469</v>
      </c>
      <c r="DA6" s="308">
        <v>44561</v>
      </c>
      <c r="DB6" s="308">
        <v>44651</v>
      </c>
      <c r="DC6" s="308">
        <v>44742</v>
      </c>
      <c r="DD6" s="308">
        <v>44834</v>
      </c>
      <c r="DE6" s="308">
        <v>44926</v>
      </c>
      <c r="DF6" s="308">
        <v>45016</v>
      </c>
      <c r="DG6" s="308">
        <v>45107</v>
      </c>
      <c r="DH6" s="308">
        <v>45199</v>
      </c>
      <c r="DI6" s="308">
        <v>45291</v>
      </c>
      <c r="DJ6" s="308">
        <v>45382</v>
      </c>
      <c r="DK6" s="308">
        <v>45473</v>
      </c>
      <c r="DL6" s="308">
        <v>45565</v>
      </c>
      <c r="DM6" s="308">
        <v>45657</v>
      </c>
      <c r="DN6" s="308">
        <v>45747</v>
      </c>
      <c r="DO6" s="308">
        <v>45838</v>
      </c>
      <c r="DP6" s="308">
        <v>45930</v>
      </c>
      <c r="DQ6" s="308">
        <v>46022</v>
      </c>
      <c r="DR6" s="308">
        <v>46112</v>
      </c>
      <c r="DS6" s="308">
        <v>46203</v>
      </c>
      <c r="DT6" s="308">
        <v>46295</v>
      </c>
      <c r="DU6" s="308">
        <v>46387</v>
      </c>
      <c r="DV6" s="308">
        <v>46477</v>
      </c>
      <c r="DW6" s="308">
        <v>46568</v>
      </c>
      <c r="DX6" s="308">
        <v>46660</v>
      </c>
      <c r="DY6" s="308">
        <v>46752</v>
      </c>
      <c r="DZ6" s="308">
        <v>46843</v>
      </c>
      <c r="EA6" s="308">
        <v>46934</v>
      </c>
      <c r="EB6" s="308">
        <v>47026</v>
      </c>
      <c r="EC6" s="308">
        <v>47118</v>
      </c>
      <c r="ED6" s="308">
        <v>47208</v>
      </c>
      <c r="EE6" s="308">
        <v>47299</v>
      </c>
      <c r="EF6" s="308">
        <v>47391</v>
      </c>
      <c r="EG6" s="308">
        <v>47483</v>
      </c>
      <c r="EH6" s="308">
        <v>47573</v>
      </c>
      <c r="EI6" s="308">
        <v>47664</v>
      </c>
      <c r="EJ6" s="308">
        <v>47756</v>
      </c>
      <c r="EK6" s="308">
        <v>47848</v>
      </c>
      <c r="EL6" s="308">
        <v>47938</v>
      </c>
      <c r="EM6" s="308">
        <v>48029</v>
      </c>
      <c r="EN6" s="308">
        <v>48121</v>
      </c>
      <c r="EO6" s="308">
        <v>48213</v>
      </c>
      <c r="EP6" s="308">
        <v>48304</v>
      </c>
      <c r="EQ6" s="308">
        <v>48395</v>
      </c>
      <c r="ER6" s="308">
        <v>48487</v>
      </c>
      <c r="ES6" s="308">
        <v>48579</v>
      </c>
      <c r="ET6" s="308">
        <v>48669</v>
      </c>
      <c r="EU6" s="308">
        <v>48760</v>
      </c>
      <c r="EV6" s="308">
        <v>48852</v>
      </c>
      <c r="EW6" s="308">
        <v>48944</v>
      </c>
      <c r="EX6" s="308">
        <v>49034</v>
      </c>
      <c r="EY6" s="308">
        <v>49125</v>
      </c>
      <c r="EZ6" s="308">
        <v>49217</v>
      </c>
      <c r="FA6" s="308">
        <v>49309</v>
      </c>
      <c r="FB6" s="308">
        <v>49399</v>
      </c>
      <c r="FC6" s="308">
        <v>49490</v>
      </c>
      <c r="FD6" s="308">
        <v>49582</v>
      </c>
      <c r="FE6" s="308">
        <v>49674</v>
      </c>
      <c r="FF6" s="308">
        <v>49765</v>
      </c>
      <c r="FG6" s="308">
        <v>49856</v>
      </c>
      <c r="FH6" s="308">
        <v>49948</v>
      </c>
      <c r="FI6" s="308">
        <v>50040</v>
      </c>
      <c r="FJ6" s="308">
        <v>50130</v>
      </c>
      <c r="FK6" s="308">
        <v>50221</v>
      </c>
      <c r="FL6" s="308">
        <v>50313</v>
      </c>
      <c r="FM6" s="308">
        <v>50405</v>
      </c>
      <c r="FN6" s="308">
        <v>50495</v>
      </c>
      <c r="FO6" s="308">
        <v>50586</v>
      </c>
      <c r="FP6" s="308">
        <v>50678</v>
      </c>
      <c r="FQ6" s="308">
        <v>50770</v>
      </c>
      <c r="FR6" s="308">
        <v>50860</v>
      </c>
      <c r="FS6" s="308">
        <v>50951</v>
      </c>
      <c r="FT6" s="308">
        <v>51043</v>
      </c>
      <c r="FU6" s="308">
        <v>51135</v>
      </c>
      <c r="FV6" s="308">
        <v>51226</v>
      </c>
      <c r="FW6" s="308">
        <v>51317</v>
      </c>
      <c r="FX6" s="308">
        <v>51409</v>
      </c>
      <c r="FY6" s="308">
        <v>51501</v>
      </c>
      <c r="FZ6" s="308">
        <v>51591</v>
      </c>
      <c r="GA6" s="308">
        <v>51682</v>
      </c>
      <c r="GB6" s="308">
        <v>73051</v>
      </c>
      <c r="GD6" s="48" t="s">
        <v>50</v>
      </c>
      <c r="GE6" s="48" t="s">
        <v>51</v>
      </c>
    </row>
    <row r="7" spans="1:187" s="67" customFormat="1" ht="6.75" customHeight="1" x14ac:dyDescent="0.2">
      <c r="A7" s="183"/>
      <c r="B7" s="104"/>
      <c r="H7" s="87"/>
      <c r="I7" s="184"/>
      <c r="J7" s="88"/>
      <c r="K7" s="88"/>
      <c r="L7" s="185"/>
      <c r="M7" s="186"/>
      <c r="N7" s="186"/>
      <c r="O7" s="185"/>
      <c r="P7" s="185"/>
      <c r="Q7" s="185"/>
      <c r="R7" s="187"/>
      <c r="S7" s="185"/>
      <c r="T7" s="117"/>
      <c r="U7" s="90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65"/>
      <c r="CR7" s="65"/>
      <c r="CS7" s="65"/>
      <c r="CT7" s="65"/>
      <c r="CU7" s="65"/>
      <c r="CV7" s="65"/>
      <c r="CW7" s="65"/>
      <c r="CX7" s="65"/>
      <c r="CY7" s="65"/>
      <c r="CZ7" s="65"/>
      <c r="DA7" s="65"/>
      <c r="DB7" s="65"/>
      <c r="DC7" s="65"/>
      <c r="DD7" s="65"/>
      <c r="DE7" s="65"/>
      <c r="DF7" s="65"/>
      <c r="DG7" s="65"/>
      <c r="DH7" s="65"/>
      <c r="DI7" s="65"/>
      <c r="DJ7" s="65"/>
      <c r="DK7" s="65"/>
      <c r="DL7" s="65"/>
      <c r="DM7" s="65"/>
      <c r="DN7" s="65"/>
      <c r="DO7" s="65"/>
      <c r="DP7" s="65"/>
      <c r="DQ7" s="65"/>
      <c r="DR7" s="65"/>
      <c r="DS7" s="65"/>
      <c r="DT7" s="65"/>
      <c r="DU7" s="65"/>
      <c r="DV7" s="65"/>
      <c r="DW7" s="65"/>
      <c r="DX7" s="65"/>
      <c r="DY7" s="65"/>
      <c r="DZ7" s="65"/>
      <c r="EA7" s="65"/>
      <c r="EB7" s="65"/>
      <c r="EC7" s="65"/>
      <c r="ED7" s="65"/>
      <c r="EE7" s="65"/>
      <c r="EF7" s="65"/>
      <c r="EG7" s="65"/>
      <c r="EH7" s="65"/>
      <c r="EI7" s="65"/>
      <c r="EJ7" s="65"/>
      <c r="EK7" s="65"/>
      <c r="EL7" s="65"/>
      <c r="EM7" s="65"/>
      <c r="EN7" s="65"/>
      <c r="EO7" s="65"/>
      <c r="EP7" s="65"/>
      <c r="EQ7" s="65"/>
      <c r="ER7" s="65"/>
      <c r="ES7" s="65"/>
      <c r="ET7" s="65"/>
      <c r="EU7" s="65"/>
      <c r="EV7" s="65"/>
      <c r="EW7" s="65"/>
      <c r="EX7" s="65"/>
      <c r="EY7" s="65"/>
      <c r="EZ7" s="65"/>
      <c r="FA7" s="65"/>
      <c r="FB7" s="65"/>
      <c r="FC7" s="65"/>
      <c r="FD7" s="65"/>
      <c r="FE7" s="65"/>
      <c r="FF7" s="65"/>
      <c r="FG7" s="65"/>
      <c r="FH7" s="65"/>
      <c r="FI7" s="65"/>
      <c r="FJ7" s="65"/>
      <c r="FK7" s="65"/>
      <c r="FL7" s="65"/>
      <c r="FM7" s="65"/>
      <c r="FN7" s="65"/>
      <c r="FO7" s="65"/>
      <c r="FP7" s="65"/>
      <c r="FQ7" s="65"/>
      <c r="FR7" s="65"/>
      <c r="FS7" s="65"/>
      <c r="FT7" s="65"/>
      <c r="FU7" s="65"/>
      <c r="FV7" s="65"/>
      <c r="FW7" s="65"/>
      <c r="FX7" s="65"/>
      <c r="FY7" s="65"/>
      <c r="FZ7" s="65"/>
      <c r="GA7" s="65"/>
      <c r="GB7" s="65"/>
      <c r="GC7" s="65"/>
      <c r="GD7" s="65"/>
      <c r="GE7" s="65"/>
    </row>
    <row r="8" spans="1:187" s="82" customFormat="1" x14ac:dyDescent="0.2">
      <c r="A8" s="188">
        <v>2</v>
      </c>
      <c r="B8" s="104" t="s">
        <v>12</v>
      </c>
      <c r="C8" s="68" t="s">
        <v>7</v>
      </c>
      <c r="D8" s="189" t="s">
        <v>42</v>
      </c>
      <c r="E8" t="s">
        <v>316</v>
      </c>
      <c r="F8" s="70">
        <v>37134</v>
      </c>
      <c r="G8" t="s">
        <v>317</v>
      </c>
      <c r="H8" s="71" t="s">
        <v>645</v>
      </c>
      <c r="I8" s="73" t="s">
        <v>316</v>
      </c>
      <c r="J8" s="72" t="s">
        <v>318</v>
      </c>
      <c r="K8" s="72"/>
      <c r="L8" s="94" t="s">
        <v>40</v>
      </c>
      <c r="M8" s="73" t="s">
        <v>191</v>
      </c>
      <c r="N8" s="73" t="s">
        <v>319</v>
      </c>
      <c r="O8" s="94" t="s">
        <v>56</v>
      </c>
      <c r="P8" s="94" t="s">
        <v>56</v>
      </c>
      <c r="Q8" s="94" t="s">
        <v>56</v>
      </c>
      <c r="R8" s="19">
        <v>690</v>
      </c>
      <c r="S8" s="94" t="s">
        <v>57</v>
      </c>
      <c r="T8" s="19">
        <f>IF($S8="USD",+$R8,VLOOKUP($S8,Rates!$A$3:$C$7,3)*$R8)</f>
        <v>690</v>
      </c>
      <c r="U8" s="267">
        <v>37240</v>
      </c>
      <c r="X8" s="84">
        <f t="shared" ref="X8:BC8" ca="1" si="0">IF(AND($U8&gt;W$6,$U8&lt;=X$6),+$T8,0)</f>
        <v>0</v>
      </c>
      <c r="Y8" s="84">
        <f t="shared" si="0"/>
        <v>690</v>
      </c>
      <c r="Z8" s="84">
        <f t="shared" si="0"/>
        <v>0</v>
      </c>
      <c r="AA8" s="84">
        <f t="shared" si="0"/>
        <v>0</v>
      </c>
      <c r="AB8" s="84">
        <f t="shared" si="0"/>
        <v>0</v>
      </c>
      <c r="AC8" s="84">
        <f t="shared" si="0"/>
        <v>0</v>
      </c>
      <c r="AD8" s="84">
        <f t="shared" si="0"/>
        <v>0</v>
      </c>
      <c r="AE8" s="84">
        <f t="shared" si="0"/>
        <v>0</v>
      </c>
      <c r="AF8" s="84">
        <f t="shared" si="0"/>
        <v>0</v>
      </c>
      <c r="AG8" s="84">
        <f t="shared" si="0"/>
        <v>0</v>
      </c>
      <c r="AH8" s="84">
        <f t="shared" si="0"/>
        <v>0</v>
      </c>
      <c r="AI8" s="84">
        <f t="shared" si="0"/>
        <v>0</v>
      </c>
      <c r="AJ8" s="84">
        <f t="shared" si="0"/>
        <v>0</v>
      </c>
      <c r="AK8" s="84">
        <f t="shared" si="0"/>
        <v>0</v>
      </c>
      <c r="AL8" s="84">
        <f t="shared" si="0"/>
        <v>0</v>
      </c>
      <c r="AM8" s="84">
        <f t="shared" si="0"/>
        <v>0</v>
      </c>
      <c r="AN8" s="84">
        <f t="shared" si="0"/>
        <v>0</v>
      </c>
      <c r="AO8" s="84">
        <f t="shared" si="0"/>
        <v>0</v>
      </c>
      <c r="AP8" s="84">
        <f t="shared" si="0"/>
        <v>0</v>
      </c>
      <c r="AQ8" s="84">
        <f t="shared" si="0"/>
        <v>0</v>
      </c>
      <c r="AR8" s="84">
        <f t="shared" si="0"/>
        <v>0</v>
      </c>
      <c r="AS8" s="84">
        <f t="shared" si="0"/>
        <v>0</v>
      </c>
      <c r="AT8" s="84">
        <f t="shared" si="0"/>
        <v>0</v>
      </c>
      <c r="AU8" s="84">
        <f t="shared" si="0"/>
        <v>0</v>
      </c>
      <c r="AV8" s="84">
        <f t="shared" si="0"/>
        <v>0</v>
      </c>
      <c r="AW8" s="84">
        <f t="shared" si="0"/>
        <v>0</v>
      </c>
      <c r="AX8" s="84">
        <f t="shared" si="0"/>
        <v>0</v>
      </c>
      <c r="AY8" s="84">
        <f t="shared" si="0"/>
        <v>0</v>
      </c>
      <c r="AZ8" s="84">
        <f t="shared" si="0"/>
        <v>0</v>
      </c>
      <c r="BA8" s="84">
        <f t="shared" si="0"/>
        <v>0</v>
      </c>
      <c r="BB8" s="84">
        <f t="shared" si="0"/>
        <v>0</v>
      </c>
      <c r="BC8" s="84">
        <f t="shared" si="0"/>
        <v>0</v>
      </c>
      <c r="BD8" s="84">
        <f t="shared" ref="BD8:CK8" si="1">IF(AND($U8&gt;BC$6,$U8&lt;=BD$6),+$T8,0)</f>
        <v>0</v>
      </c>
      <c r="BE8" s="84">
        <f t="shared" si="1"/>
        <v>0</v>
      </c>
      <c r="BF8" s="84">
        <f t="shared" si="1"/>
        <v>0</v>
      </c>
      <c r="BG8" s="84">
        <f t="shared" si="1"/>
        <v>0</v>
      </c>
      <c r="BH8" s="84">
        <f t="shared" si="1"/>
        <v>0</v>
      </c>
      <c r="BI8" s="84">
        <f t="shared" si="1"/>
        <v>0</v>
      </c>
      <c r="BJ8" s="84">
        <f t="shared" si="1"/>
        <v>0</v>
      </c>
      <c r="BK8" s="84">
        <f t="shared" si="1"/>
        <v>0</v>
      </c>
      <c r="BL8" s="84">
        <f t="shared" si="1"/>
        <v>0</v>
      </c>
      <c r="BM8" s="84">
        <f t="shared" si="1"/>
        <v>0</v>
      </c>
      <c r="BN8" s="84">
        <f t="shared" si="1"/>
        <v>0</v>
      </c>
      <c r="BO8" s="84">
        <f t="shared" si="1"/>
        <v>0</v>
      </c>
      <c r="BP8" s="84">
        <f t="shared" si="1"/>
        <v>0</v>
      </c>
      <c r="BQ8" s="84">
        <f t="shared" si="1"/>
        <v>0</v>
      </c>
      <c r="BR8" s="84">
        <f t="shared" si="1"/>
        <v>0</v>
      </c>
      <c r="BS8" s="84">
        <f t="shared" si="1"/>
        <v>0</v>
      </c>
      <c r="BT8" s="84">
        <f t="shared" si="1"/>
        <v>0</v>
      </c>
      <c r="BU8" s="84">
        <f t="shared" si="1"/>
        <v>0</v>
      </c>
      <c r="BV8" s="84">
        <f t="shared" si="1"/>
        <v>0</v>
      </c>
      <c r="BW8" s="84">
        <f t="shared" si="1"/>
        <v>0</v>
      </c>
      <c r="BX8" s="84">
        <f t="shared" si="1"/>
        <v>0</v>
      </c>
      <c r="BY8" s="84">
        <f t="shared" si="1"/>
        <v>0</v>
      </c>
      <c r="BZ8" s="84">
        <f t="shared" si="1"/>
        <v>0</v>
      </c>
      <c r="CA8" s="84">
        <f t="shared" si="1"/>
        <v>0</v>
      </c>
      <c r="CB8" s="84">
        <f t="shared" si="1"/>
        <v>0</v>
      </c>
      <c r="CC8" s="84">
        <f t="shared" si="1"/>
        <v>0</v>
      </c>
      <c r="CD8" s="84">
        <f t="shared" si="1"/>
        <v>0</v>
      </c>
      <c r="CE8" s="84">
        <f t="shared" si="1"/>
        <v>0</v>
      </c>
      <c r="CF8" s="84">
        <f t="shared" si="1"/>
        <v>0</v>
      </c>
      <c r="CG8" s="84">
        <f t="shared" si="1"/>
        <v>0</v>
      </c>
      <c r="CH8" s="84">
        <f t="shared" si="1"/>
        <v>0</v>
      </c>
      <c r="CI8" s="84">
        <f t="shared" si="1"/>
        <v>0</v>
      </c>
      <c r="CJ8" s="84">
        <f t="shared" si="1"/>
        <v>0</v>
      </c>
      <c r="CK8" s="84">
        <f t="shared" si="1"/>
        <v>0</v>
      </c>
      <c r="CL8" s="84">
        <f t="shared" ref="CL8:EW11" si="2">IF(AND($U8&gt;CK$6,$U8&lt;=CL$6),+$T8,0)</f>
        <v>0</v>
      </c>
      <c r="CM8" s="84">
        <f t="shared" si="2"/>
        <v>0</v>
      </c>
      <c r="CN8" s="84">
        <f t="shared" si="2"/>
        <v>0</v>
      </c>
      <c r="CO8" s="84">
        <f t="shared" si="2"/>
        <v>0</v>
      </c>
      <c r="CP8" s="84">
        <f t="shared" si="2"/>
        <v>0</v>
      </c>
      <c r="CQ8" s="84">
        <f t="shared" si="2"/>
        <v>0</v>
      </c>
      <c r="CR8" s="84">
        <f t="shared" si="2"/>
        <v>0</v>
      </c>
      <c r="CS8" s="84">
        <f t="shared" si="2"/>
        <v>0</v>
      </c>
      <c r="CT8" s="84">
        <f t="shared" si="2"/>
        <v>0</v>
      </c>
      <c r="CU8" s="84">
        <f t="shared" si="2"/>
        <v>0</v>
      </c>
      <c r="CV8" s="84">
        <f t="shared" si="2"/>
        <v>0</v>
      </c>
      <c r="CW8" s="84">
        <f t="shared" si="2"/>
        <v>0</v>
      </c>
      <c r="CX8" s="84">
        <f t="shared" si="2"/>
        <v>0</v>
      </c>
      <c r="CY8" s="84">
        <f t="shared" si="2"/>
        <v>0</v>
      </c>
      <c r="CZ8" s="84">
        <f t="shared" si="2"/>
        <v>0</v>
      </c>
      <c r="DA8" s="84">
        <f t="shared" si="2"/>
        <v>0</v>
      </c>
      <c r="DB8" s="84">
        <f t="shared" si="2"/>
        <v>0</v>
      </c>
      <c r="DC8" s="84">
        <f t="shared" si="2"/>
        <v>0</v>
      </c>
      <c r="DD8" s="84">
        <f t="shared" si="2"/>
        <v>0</v>
      </c>
      <c r="DE8" s="84">
        <f t="shared" si="2"/>
        <v>0</v>
      </c>
      <c r="DF8" s="84">
        <f t="shared" si="2"/>
        <v>0</v>
      </c>
      <c r="DG8" s="84">
        <f t="shared" si="2"/>
        <v>0</v>
      </c>
      <c r="DH8" s="84">
        <f t="shared" si="2"/>
        <v>0</v>
      </c>
      <c r="DI8" s="84">
        <f t="shared" si="2"/>
        <v>0</v>
      </c>
      <c r="DJ8" s="84">
        <f t="shared" si="2"/>
        <v>0</v>
      </c>
      <c r="DK8" s="84">
        <f t="shared" si="2"/>
        <v>0</v>
      </c>
      <c r="DL8" s="84">
        <f t="shared" si="2"/>
        <v>0</v>
      </c>
      <c r="DM8" s="84">
        <f t="shared" si="2"/>
        <v>0</v>
      </c>
      <c r="DN8" s="84">
        <f t="shared" si="2"/>
        <v>0</v>
      </c>
      <c r="DO8" s="84">
        <f t="shared" si="2"/>
        <v>0</v>
      </c>
      <c r="DP8" s="84">
        <f t="shared" si="2"/>
        <v>0</v>
      </c>
      <c r="DQ8" s="84">
        <f t="shared" si="2"/>
        <v>0</v>
      </c>
      <c r="DR8" s="84">
        <f t="shared" si="2"/>
        <v>0</v>
      </c>
      <c r="DS8" s="84">
        <f t="shared" si="2"/>
        <v>0</v>
      </c>
      <c r="DT8" s="84">
        <f t="shared" si="2"/>
        <v>0</v>
      </c>
      <c r="DU8" s="84">
        <f t="shared" si="2"/>
        <v>0</v>
      </c>
      <c r="DV8" s="84">
        <f t="shared" si="2"/>
        <v>0</v>
      </c>
      <c r="DW8" s="84">
        <f t="shared" si="2"/>
        <v>0</v>
      </c>
      <c r="DX8" s="84">
        <f t="shared" si="2"/>
        <v>0</v>
      </c>
      <c r="DY8" s="84">
        <f t="shared" si="2"/>
        <v>0</v>
      </c>
      <c r="DZ8" s="84">
        <f t="shared" si="2"/>
        <v>0</v>
      </c>
      <c r="EA8" s="84">
        <f t="shared" si="2"/>
        <v>0</v>
      </c>
      <c r="EB8" s="84">
        <f t="shared" si="2"/>
        <v>0</v>
      </c>
      <c r="EC8" s="84">
        <f t="shared" si="2"/>
        <v>0</v>
      </c>
      <c r="ED8" s="84">
        <f t="shared" si="2"/>
        <v>0</v>
      </c>
      <c r="EE8" s="84">
        <f t="shared" si="2"/>
        <v>0</v>
      </c>
      <c r="EF8" s="84">
        <f t="shared" si="2"/>
        <v>0</v>
      </c>
      <c r="EG8" s="84">
        <f t="shared" si="2"/>
        <v>0</v>
      </c>
      <c r="EH8" s="84">
        <f t="shared" si="2"/>
        <v>0</v>
      </c>
      <c r="EI8" s="84">
        <f t="shared" si="2"/>
        <v>0</v>
      </c>
      <c r="EJ8" s="84">
        <f t="shared" si="2"/>
        <v>0</v>
      </c>
      <c r="EK8" s="84">
        <f t="shared" si="2"/>
        <v>0</v>
      </c>
      <c r="EL8" s="84">
        <f t="shared" si="2"/>
        <v>0</v>
      </c>
      <c r="EM8" s="84">
        <f t="shared" si="2"/>
        <v>0</v>
      </c>
      <c r="EN8" s="84">
        <f t="shared" si="2"/>
        <v>0</v>
      </c>
      <c r="EO8" s="84">
        <f t="shared" si="2"/>
        <v>0</v>
      </c>
      <c r="EP8" s="84">
        <f t="shared" si="2"/>
        <v>0</v>
      </c>
      <c r="EQ8" s="84">
        <f t="shared" si="2"/>
        <v>0</v>
      </c>
      <c r="ER8" s="84">
        <f t="shared" si="2"/>
        <v>0</v>
      </c>
      <c r="ES8" s="84">
        <f t="shared" si="2"/>
        <v>0</v>
      </c>
      <c r="ET8" s="84">
        <f t="shared" si="2"/>
        <v>0</v>
      </c>
      <c r="EU8" s="84">
        <f t="shared" si="2"/>
        <v>0</v>
      </c>
      <c r="EV8" s="84">
        <f t="shared" si="2"/>
        <v>0</v>
      </c>
      <c r="EW8" s="84">
        <f t="shared" si="2"/>
        <v>0</v>
      </c>
      <c r="EX8" s="84">
        <f t="shared" ref="EX8:GB16" si="3">IF(AND($U8&gt;EW$6,$U8&lt;=EX$6),+$T8,0)</f>
        <v>0</v>
      </c>
      <c r="EY8" s="84">
        <f t="shared" si="3"/>
        <v>0</v>
      </c>
      <c r="EZ8" s="84">
        <f t="shared" si="3"/>
        <v>0</v>
      </c>
      <c r="FA8" s="84">
        <f t="shared" si="3"/>
        <v>0</v>
      </c>
      <c r="FB8" s="84">
        <f t="shared" si="3"/>
        <v>0</v>
      </c>
      <c r="FC8" s="84">
        <f t="shared" si="3"/>
        <v>0</v>
      </c>
      <c r="FD8" s="84">
        <f t="shared" si="3"/>
        <v>0</v>
      </c>
      <c r="FE8" s="84">
        <f t="shared" si="3"/>
        <v>0</v>
      </c>
      <c r="FF8" s="84">
        <f t="shared" si="3"/>
        <v>0</v>
      </c>
      <c r="FG8" s="84">
        <f t="shared" si="3"/>
        <v>0</v>
      </c>
      <c r="FH8" s="84">
        <f t="shared" si="3"/>
        <v>0</v>
      </c>
      <c r="FI8" s="84">
        <f t="shared" si="3"/>
        <v>0</v>
      </c>
      <c r="FJ8" s="84">
        <f t="shared" si="3"/>
        <v>0</v>
      </c>
      <c r="FK8" s="84">
        <f t="shared" si="3"/>
        <v>0</v>
      </c>
      <c r="FL8" s="84">
        <f t="shared" si="3"/>
        <v>0</v>
      </c>
      <c r="FM8" s="84">
        <f t="shared" si="3"/>
        <v>0</v>
      </c>
      <c r="FN8" s="84">
        <f t="shared" si="3"/>
        <v>0</v>
      </c>
      <c r="FO8" s="84">
        <f t="shared" si="3"/>
        <v>0</v>
      </c>
      <c r="FP8" s="84">
        <f t="shared" si="3"/>
        <v>0</v>
      </c>
      <c r="FQ8" s="84">
        <f t="shared" si="3"/>
        <v>0</v>
      </c>
      <c r="FR8" s="84">
        <f t="shared" si="3"/>
        <v>0</v>
      </c>
      <c r="FS8" s="84">
        <f t="shared" si="3"/>
        <v>0</v>
      </c>
      <c r="FT8" s="84">
        <f t="shared" si="3"/>
        <v>0</v>
      </c>
      <c r="FU8" s="84">
        <f t="shared" si="3"/>
        <v>0</v>
      </c>
      <c r="FV8" s="84">
        <f t="shared" si="3"/>
        <v>0</v>
      </c>
      <c r="FW8" s="84">
        <f t="shared" si="3"/>
        <v>0</v>
      </c>
      <c r="FX8" s="84">
        <f t="shared" si="3"/>
        <v>0</v>
      </c>
      <c r="FY8" s="84">
        <f t="shared" si="3"/>
        <v>0</v>
      </c>
      <c r="FZ8" s="84">
        <f t="shared" si="3"/>
        <v>0</v>
      </c>
      <c r="GA8" s="84">
        <f t="shared" si="3"/>
        <v>0</v>
      </c>
      <c r="GB8" s="84">
        <f t="shared" si="3"/>
        <v>0</v>
      </c>
      <c r="GC8" s="67"/>
      <c r="GD8" s="2">
        <f t="shared" ref="GD8:GD84" ca="1" si="4">SUM($X8:$GC8)</f>
        <v>690</v>
      </c>
      <c r="GE8" s="2">
        <f t="shared" ref="GE8:GE78" ca="1" si="5">+GD8-T8</f>
        <v>0</v>
      </c>
    </row>
    <row r="9" spans="1:187" s="82" customFormat="1" x14ac:dyDescent="0.2">
      <c r="A9" s="188">
        <v>2</v>
      </c>
      <c r="B9" s="104" t="s">
        <v>12</v>
      </c>
      <c r="C9" s="68" t="s">
        <v>8</v>
      </c>
      <c r="D9" s="189" t="s">
        <v>42</v>
      </c>
      <c r="E9" s="73" t="s">
        <v>320</v>
      </c>
      <c r="F9" s="365">
        <f>'Balance Sheet'!Y187</f>
        <v>85.740000000000066</v>
      </c>
      <c r="G9" s="73" t="s">
        <v>321</v>
      </c>
      <c r="H9" s="71" t="s">
        <v>46</v>
      </c>
      <c r="I9" s="73" t="s">
        <v>320</v>
      </c>
      <c r="J9" s="72" t="s">
        <v>318</v>
      </c>
      <c r="K9" s="72"/>
      <c r="L9" s="94" t="s">
        <v>40</v>
      </c>
      <c r="M9" s="73" t="s">
        <v>191</v>
      </c>
      <c r="N9" s="73" t="s">
        <v>322</v>
      </c>
      <c r="O9" s="94" t="s">
        <v>56</v>
      </c>
      <c r="P9" s="94" t="s">
        <v>56</v>
      </c>
      <c r="Q9" s="94" t="s">
        <v>56</v>
      </c>
      <c r="R9" s="19">
        <v>15</v>
      </c>
      <c r="S9" s="94" t="s">
        <v>57</v>
      </c>
      <c r="T9" s="19">
        <f>IF($S9="USD",+$R9,VLOOKUP($S9,Rates!$A$3:$C$7,3)*$R9)</f>
        <v>15</v>
      </c>
      <c r="U9" s="267">
        <v>38331</v>
      </c>
      <c r="X9" s="84">
        <f t="shared" ref="X9:CI12" ca="1" si="6">IF(AND($U9&gt;W$6,$U9&lt;=X$6),+$T9,0)</f>
        <v>0</v>
      </c>
      <c r="Y9" s="84">
        <f t="shared" si="6"/>
        <v>0</v>
      </c>
      <c r="Z9" s="84">
        <f t="shared" si="6"/>
        <v>0</v>
      </c>
      <c r="AA9" s="84">
        <f t="shared" si="6"/>
        <v>0</v>
      </c>
      <c r="AB9" s="84">
        <f t="shared" si="6"/>
        <v>0</v>
      </c>
      <c r="AC9" s="84">
        <f t="shared" si="6"/>
        <v>0</v>
      </c>
      <c r="AD9" s="84">
        <f t="shared" si="6"/>
        <v>0</v>
      </c>
      <c r="AE9" s="84">
        <f t="shared" si="6"/>
        <v>0</v>
      </c>
      <c r="AF9" s="84">
        <f t="shared" si="6"/>
        <v>0</v>
      </c>
      <c r="AG9" s="84">
        <f t="shared" si="6"/>
        <v>0</v>
      </c>
      <c r="AH9" s="84">
        <f t="shared" si="6"/>
        <v>0</v>
      </c>
      <c r="AI9" s="84">
        <f t="shared" si="6"/>
        <v>0</v>
      </c>
      <c r="AJ9" s="84">
        <f t="shared" si="6"/>
        <v>0</v>
      </c>
      <c r="AK9" s="84">
        <f t="shared" si="6"/>
        <v>15</v>
      </c>
      <c r="AL9" s="84">
        <f t="shared" si="6"/>
        <v>0</v>
      </c>
      <c r="AM9" s="84">
        <f t="shared" si="6"/>
        <v>0</v>
      </c>
      <c r="AN9" s="84">
        <f t="shared" si="6"/>
        <v>0</v>
      </c>
      <c r="AO9" s="84">
        <f t="shared" si="6"/>
        <v>0</v>
      </c>
      <c r="AP9" s="84">
        <f t="shared" si="6"/>
        <v>0</v>
      </c>
      <c r="AQ9" s="84">
        <f t="shared" si="6"/>
        <v>0</v>
      </c>
      <c r="AR9" s="84">
        <f t="shared" si="6"/>
        <v>0</v>
      </c>
      <c r="AS9" s="84">
        <f t="shared" si="6"/>
        <v>0</v>
      </c>
      <c r="AT9" s="84">
        <f t="shared" si="6"/>
        <v>0</v>
      </c>
      <c r="AU9" s="84">
        <f t="shared" si="6"/>
        <v>0</v>
      </c>
      <c r="AV9" s="84">
        <f t="shared" si="6"/>
        <v>0</v>
      </c>
      <c r="AW9" s="84">
        <f t="shared" si="6"/>
        <v>0</v>
      </c>
      <c r="AX9" s="84">
        <f t="shared" si="6"/>
        <v>0</v>
      </c>
      <c r="AY9" s="84">
        <f t="shared" si="6"/>
        <v>0</v>
      </c>
      <c r="AZ9" s="84">
        <f t="shared" si="6"/>
        <v>0</v>
      </c>
      <c r="BA9" s="84">
        <f t="shared" si="6"/>
        <v>0</v>
      </c>
      <c r="BB9" s="84">
        <f t="shared" si="6"/>
        <v>0</v>
      </c>
      <c r="BC9" s="84">
        <f t="shared" si="6"/>
        <v>0</v>
      </c>
      <c r="BD9" s="84">
        <f t="shared" si="6"/>
        <v>0</v>
      </c>
      <c r="BE9" s="84">
        <f t="shared" si="6"/>
        <v>0</v>
      </c>
      <c r="BF9" s="84">
        <f t="shared" si="6"/>
        <v>0</v>
      </c>
      <c r="BG9" s="84">
        <f t="shared" si="6"/>
        <v>0</v>
      </c>
      <c r="BH9" s="84">
        <f t="shared" si="6"/>
        <v>0</v>
      </c>
      <c r="BI9" s="84">
        <f t="shared" si="6"/>
        <v>0</v>
      </c>
      <c r="BJ9" s="84">
        <f t="shared" si="6"/>
        <v>0</v>
      </c>
      <c r="BK9" s="84">
        <f t="shared" si="6"/>
        <v>0</v>
      </c>
      <c r="BL9" s="84">
        <f t="shared" si="6"/>
        <v>0</v>
      </c>
      <c r="BM9" s="84">
        <f t="shared" si="6"/>
        <v>0</v>
      </c>
      <c r="BN9" s="84">
        <f t="shared" si="6"/>
        <v>0</v>
      </c>
      <c r="BO9" s="84">
        <f t="shared" si="6"/>
        <v>0</v>
      </c>
      <c r="BP9" s="84">
        <f t="shared" si="6"/>
        <v>0</v>
      </c>
      <c r="BQ9" s="84">
        <f t="shared" si="6"/>
        <v>0</v>
      </c>
      <c r="BR9" s="84">
        <f t="shared" si="6"/>
        <v>0</v>
      </c>
      <c r="BS9" s="84">
        <f t="shared" si="6"/>
        <v>0</v>
      </c>
      <c r="BT9" s="84">
        <f t="shared" si="6"/>
        <v>0</v>
      </c>
      <c r="BU9" s="84">
        <f t="shared" si="6"/>
        <v>0</v>
      </c>
      <c r="BV9" s="84">
        <f t="shared" si="6"/>
        <v>0</v>
      </c>
      <c r="BW9" s="84">
        <f t="shared" si="6"/>
        <v>0</v>
      </c>
      <c r="BX9" s="84">
        <f t="shared" si="6"/>
        <v>0</v>
      </c>
      <c r="BY9" s="84">
        <f t="shared" si="6"/>
        <v>0</v>
      </c>
      <c r="BZ9" s="84">
        <f t="shared" si="6"/>
        <v>0</v>
      </c>
      <c r="CA9" s="84">
        <f t="shared" si="6"/>
        <v>0</v>
      </c>
      <c r="CB9" s="84">
        <f t="shared" si="6"/>
        <v>0</v>
      </c>
      <c r="CC9" s="84">
        <f t="shared" si="6"/>
        <v>0</v>
      </c>
      <c r="CD9" s="84">
        <f t="shared" si="6"/>
        <v>0</v>
      </c>
      <c r="CE9" s="84">
        <f t="shared" si="6"/>
        <v>0</v>
      </c>
      <c r="CF9" s="84">
        <f t="shared" si="6"/>
        <v>0</v>
      </c>
      <c r="CG9" s="84">
        <f t="shared" si="6"/>
        <v>0</v>
      </c>
      <c r="CH9" s="84">
        <f t="shared" si="6"/>
        <v>0</v>
      </c>
      <c r="CI9" s="84">
        <f t="shared" si="6"/>
        <v>0</v>
      </c>
      <c r="CJ9" s="84">
        <f t="shared" ref="CJ9:CK11" si="7">IF(AND($U9&gt;CI$6,$U9&lt;=CJ$6),+$T9,0)</f>
        <v>0</v>
      </c>
      <c r="CK9" s="84">
        <f t="shared" si="7"/>
        <v>0</v>
      </c>
      <c r="CL9" s="84">
        <f t="shared" si="2"/>
        <v>0</v>
      </c>
      <c r="CM9" s="84">
        <f t="shared" si="2"/>
        <v>0</v>
      </c>
      <c r="CN9" s="84">
        <f t="shared" si="2"/>
        <v>0</v>
      </c>
      <c r="CO9" s="84">
        <f t="shared" si="2"/>
        <v>0</v>
      </c>
      <c r="CP9" s="84">
        <f t="shared" si="2"/>
        <v>0</v>
      </c>
      <c r="CQ9" s="84">
        <f t="shared" si="2"/>
        <v>0</v>
      </c>
      <c r="CR9" s="84">
        <f t="shared" si="2"/>
        <v>0</v>
      </c>
      <c r="CS9" s="84">
        <f t="shared" si="2"/>
        <v>0</v>
      </c>
      <c r="CT9" s="84">
        <f t="shared" si="2"/>
        <v>0</v>
      </c>
      <c r="CU9" s="84">
        <f t="shared" si="2"/>
        <v>0</v>
      </c>
      <c r="CV9" s="84">
        <f t="shared" si="2"/>
        <v>0</v>
      </c>
      <c r="CW9" s="84">
        <f t="shared" si="2"/>
        <v>0</v>
      </c>
      <c r="CX9" s="84">
        <f t="shared" si="2"/>
        <v>0</v>
      </c>
      <c r="CY9" s="84">
        <f t="shared" si="2"/>
        <v>0</v>
      </c>
      <c r="CZ9" s="84">
        <f t="shared" si="2"/>
        <v>0</v>
      </c>
      <c r="DA9" s="84">
        <f t="shared" si="2"/>
        <v>0</v>
      </c>
      <c r="DB9" s="84">
        <f t="shared" si="2"/>
        <v>0</v>
      </c>
      <c r="DC9" s="84">
        <f t="shared" si="2"/>
        <v>0</v>
      </c>
      <c r="DD9" s="84">
        <f t="shared" si="2"/>
        <v>0</v>
      </c>
      <c r="DE9" s="84">
        <f t="shared" si="2"/>
        <v>0</v>
      </c>
      <c r="DF9" s="84">
        <f t="shared" si="2"/>
        <v>0</v>
      </c>
      <c r="DG9" s="84">
        <f t="shared" si="2"/>
        <v>0</v>
      </c>
      <c r="DH9" s="84">
        <f t="shared" si="2"/>
        <v>0</v>
      </c>
      <c r="DI9" s="84">
        <f t="shared" si="2"/>
        <v>0</v>
      </c>
      <c r="DJ9" s="84">
        <f t="shared" si="2"/>
        <v>0</v>
      </c>
      <c r="DK9" s="84">
        <f t="shared" si="2"/>
        <v>0</v>
      </c>
      <c r="DL9" s="84">
        <f t="shared" si="2"/>
        <v>0</v>
      </c>
      <c r="DM9" s="84">
        <f t="shared" si="2"/>
        <v>0</v>
      </c>
      <c r="DN9" s="84">
        <f t="shared" si="2"/>
        <v>0</v>
      </c>
      <c r="DO9" s="84">
        <f t="shared" si="2"/>
        <v>0</v>
      </c>
      <c r="DP9" s="84">
        <f t="shared" si="2"/>
        <v>0</v>
      </c>
      <c r="DQ9" s="84">
        <f t="shared" si="2"/>
        <v>0</v>
      </c>
      <c r="DR9" s="84">
        <f t="shared" si="2"/>
        <v>0</v>
      </c>
      <c r="DS9" s="84">
        <f t="shared" si="2"/>
        <v>0</v>
      </c>
      <c r="DT9" s="84">
        <f t="shared" si="2"/>
        <v>0</v>
      </c>
      <c r="DU9" s="84">
        <f t="shared" si="2"/>
        <v>0</v>
      </c>
      <c r="DV9" s="84">
        <f t="shared" si="2"/>
        <v>0</v>
      </c>
      <c r="DW9" s="84">
        <f t="shared" si="2"/>
        <v>0</v>
      </c>
      <c r="DX9" s="84">
        <f t="shared" si="2"/>
        <v>0</v>
      </c>
      <c r="DY9" s="84">
        <f t="shared" si="2"/>
        <v>0</v>
      </c>
      <c r="DZ9" s="84">
        <f t="shared" si="2"/>
        <v>0</v>
      </c>
      <c r="EA9" s="84">
        <f t="shared" si="2"/>
        <v>0</v>
      </c>
      <c r="EB9" s="84">
        <f t="shared" si="2"/>
        <v>0</v>
      </c>
      <c r="EC9" s="84">
        <f t="shared" si="2"/>
        <v>0</v>
      </c>
      <c r="ED9" s="84">
        <f t="shared" si="2"/>
        <v>0</v>
      </c>
      <c r="EE9" s="84">
        <f t="shared" si="2"/>
        <v>0</v>
      </c>
      <c r="EF9" s="84">
        <f t="shared" si="2"/>
        <v>0</v>
      </c>
      <c r="EG9" s="84">
        <f t="shared" si="2"/>
        <v>0</v>
      </c>
      <c r="EH9" s="84">
        <f t="shared" si="2"/>
        <v>0</v>
      </c>
      <c r="EI9" s="84">
        <f t="shared" si="2"/>
        <v>0</v>
      </c>
      <c r="EJ9" s="84">
        <f t="shared" si="2"/>
        <v>0</v>
      </c>
      <c r="EK9" s="84">
        <f t="shared" si="2"/>
        <v>0</v>
      </c>
      <c r="EL9" s="84">
        <f t="shared" si="2"/>
        <v>0</v>
      </c>
      <c r="EM9" s="84">
        <f t="shared" si="2"/>
        <v>0</v>
      </c>
      <c r="EN9" s="84">
        <f t="shared" si="2"/>
        <v>0</v>
      </c>
      <c r="EO9" s="84">
        <f t="shared" si="2"/>
        <v>0</v>
      </c>
      <c r="EP9" s="84">
        <f t="shared" si="2"/>
        <v>0</v>
      </c>
      <c r="EQ9" s="84">
        <f t="shared" si="2"/>
        <v>0</v>
      </c>
      <c r="ER9" s="84">
        <f t="shared" si="2"/>
        <v>0</v>
      </c>
      <c r="ES9" s="84">
        <f t="shared" si="2"/>
        <v>0</v>
      </c>
      <c r="ET9" s="84">
        <f t="shared" si="2"/>
        <v>0</v>
      </c>
      <c r="EU9" s="84">
        <f t="shared" si="2"/>
        <v>0</v>
      </c>
      <c r="EV9" s="84">
        <f t="shared" si="2"/>
        <v>0</v>
      </c>
      <c r="EW9" s="84">
        <f t="shared" si="2"/>
        <v>0</v>
      </c>
      <c r="EX9" s="84">
        <f t="shared" si="3"/>
        <v>0</v>
      </c>
      <c r="EY9" s="84">
        <f t="shared" si="3"/>
        <v>0</v>
      </c>
      <c r="EZ9" s="84">
        <f t="shared" si="3"/>
        <v>0</v>
      </c>
      <c r="FA9" s="84">
        <f t="shared" si="3"/>
        <v>0</v>
      </c>
      <c r="FB9" s="84">
        <f t="shared" si="3"/>
        <v>0</v>
      </c>
      <c r="FC9" s="84">
        <f t="shared" si="3"/>
        <v>0</v>
      </c>
      <c r="FD9" s="84">
        <f t="shared" si="3"/>
        <v>0</v>
      </c>
      <c r="FE9" s="84">
        <f t="shared" si="3"/>
        <v>0</v>
      </c>
      <c r="FF9" s="84">
        <f t="shared" si="3"/>
        <v>0</v>
      </c>
      <c r="FG9" s="84">
        <f t="shared" si="3"/>
        <v>0</v>
      </c>
      <c r="FH9" s="84">
        <f t="shared" si="3"/>
        <v>0</v>
      </c>
      <c r="FI9" s="84">
        <f t="shared" si="3"/>
        <v>0</v>
      </c>
      <c r="FJ9" s="84">
        <f t="shared" si="3"/>
        <v>0</v>
      </c>
      <c r="FK9" s="84">
        <f t="shared" si="3"/>
        <v>0</v>
      </c>
      <c r="FL9" s="84">
        <f t="shared" si="3"/>
        <v>0</v>
      </c>
      <c r="FM9" s="84">
        <f t="shared" si="3"/>
        <v>0</v>
      </c>
      <c r="FN9" s="84">
        <f t="shared" si="3"/>
        <v>0</v>
      </c>
      <c r="FO9" s="84">
        <f t="shared" si="3"/>
        <v>0</v>
      </c>
      <c r="FP9" s="84">
        <f t="shared" si="3"/>
        <v>0</v>
      </c>
      <c r="FQ9" s="84">
        <f t="shared" si="3"/>
        <v>0</v>
      </c>
      <c r="FR9" s="84">
        <f t="shared" si="3"/>
        <v>0</v>
      </c>
      <c r="FS9" s="84">
        <f t="shared" si="3"/>
        <v>0</v>
      </c>
      <c r="FT9" s="84">
        <f t="shared" si="3"/>
        <v>0</v>
      </c>
      <c r="FU9" s="84">
        <f t="shared" si="3"/>
        <v>0</v>
      </c>
      <c r="FV9" s="84">
        <f t="shared" si="3"/>
        <v>0</v>
      </c>
      <c r="FW9" s="84">
        <f t="shared" si="3"/>
        <v>0</v>
      </c>
      <c r="FX9" s="84">
        <f t="shared" si="3"/>
        <v>0</v>
      </c>
      <c r="FY9" s="84">
        <f t="shared" si="3"/>
        <v>0</v>
      </c>
      <c r="FZ9" s="84">
        <f t="shared" si="3"/>
        <v>0</v>
      </c>
      <c r="GA9" s="84">
        <f t="shared" si="3"/>
        <v>0</v>
      </c>
      <c r="GB9" s="84">
        <f t="shared" si="3"/>
        <v>0</v>
      </c>
      <c r="GC9" s="67"/>
      <c r="GD9" s="2">
        <f t="shared" ca="1" si="4"/>
        <v>15</v>
      </c>
      <c r="GE9" s="2">
        <f t="shared" ca="1" si="5"/>
        <v>0</v>
      </c>
    </row>
    <row r="10" spans="1:187" s="82" customFormat="1" x14ac:dyDescent="0.2">
      <c r="A10" s="188">
        <v>2</v>
      </c>
      <c r="B10" s="104" t="s">
        <v>12</v>
      </c>
      <c r="C10" s="68" t="s">
        <v>7</v>
      </c>
      <c r="D10" s="189" t="s">
        <v>42</v>
      </c>
      <c r="E10" s="73" t="s">
        <v>323</v>
      </c>
      <c r="F10" s="70">
        <v>37134</v>
      </c>
      <c r="G10" s="73"/>
      <c r="H10" s="71" t="s">
        <v>46</v>
      </c>
      <c r="I10" s="73" t="s">
        <v>324</v>
      </c>
      <c r="J10" s="72" t="s">
        <v>318</v>
      </c>
      <c r="K10" s="72"/>
      <c r="L10" s="94" t="s">
        <v>40</v>
      </c>
      <c r="M10" s="73"/>
      <c r="N10" s="73"/>
      <c r="O10" s="94"/>
      <c r="P10" s="94"/>
      <c r="Q10" s="94"/>
      <c r="R10" s="19">
        <v>2.9673959999999999</v>
      </c>
      <c r="S10" s="94" t="s">
        <v>57</v>
      </c>
      <c r="T10" s="19">
        <f>IF($S10="USD",+$R10,VLOOKUP($S10,Rates!$A$3:$C$7,3)*$R10)</f>
        <v>2.9673959999999999</v>
      </c>
      <c r="U10" s="268">
        <v>38684</v>
      </c>
      <c r="X10" s="84">
        <f t="shared" ca="1" si="6"/>
        <v>0</v>
      </c>
      <c r="Y10" s="84">
        <f t="shared" si="6"/>
        <v>0</v>
      </c>
      <c r="Z10" s="84">
        <f t="shared" si="6"/>
        <v>0</v>
      </c>
      <c r="AA10" s="84">
        <f t="shared" si="6"/>
        <v>0</v>
      </c>
      <c r="AB10" s="84">
        <f t="shared" si="6"/>
        <v>0</v>
      </c>
      <c r="AC10" s="84">
        <f t="shared" si="6"/>
        <v>0</v>
      </c>
      <c r="AD10" s="84">
        <f t="shared" si="6"/>
        <v>0</v>
      </c>
      <c r="AE10" s="84">
        <f t="shared" si="6"/>
        <v>0</v>
      </c>
      <c r="AF10" s="84">
        <f t="shared" si="6"/>
        <v>0</v>
      </c>
      <c r="AG10" s="84">
        <f t="shared" si="6"/>
        <v>0</v>
      </c>
      <c r="AH10" s="84">
        <f t="shared" si="6"/>
        <v>0</v>
      </c>
      <c r="AI10" s="84">
        <f t="shared" si="6"/>
        <v>0</v>
      </c>
      <c r="AJ10" s="84">
        <f t="shared" si="6"/>
        <v>0</v>
      </c>
      <c r="AK10" s="84">
        <f t="shared" si="6"/>
        <v>0</v>
      </c>
      <c r="AL10" s="84">
        <f t="shared" si="6"/>
        <v>0</v>
      </c>
      <c r="AM10" s="84">
        <f t="shared" si="6"/>
        <v>0</v>
      </c>
      <c r="AN10" s="84">
        <f t="shared" si="6"/>
        <v>0</v>
      </c>
      <c r="AO10" s="84">
        <f t="shared" si="6"/>
        <v>2.9673959999999999</v>
      </c>
      <c r="AP10" s="84">
        <f t="shared" si="6"/>
        <v>0</v>
      </c>
      <c r="AQ10" s="84">
        <f t="shared" si="6"/>
        <v>0</v>
      </c>
      <c r="AR10" s="84">
        <f t="shared" si="6"/>
        <v>0</v>
      </c>
      <c r="AS10" s="84">
        <f t="shared" si="6"/>
        <v>0</v>
      </c>
      <c r="AT10" s="84">
        <f t="shared" si="6"/>
        <v>0</v>
      </c>
      <c r="AU10" s="84">
        <f t="shared" si="6"/>
        <v>0</v>
      </c>
      <c r="AV10" s="84">
        <f t="shared" si="6"/>
        <v>0</v>
      </c>
      <c r="AW10" s="84">
        <f t="shared" si="6"/>
        <v>0</v>
      </c>
      <c r="AX10" s="84">
        <f t="shared" si="6"/>
        <v>0</v>
      </c>
      <c r="AY10" s="84">
        <f t="shared" si="6"/>
        <v>0</v>
      </c>
      <c r="AZ10" s="84">
        <f t="shared" si="6"/>
        <v>0</v>
      </c>
      <c r="BA10" s="84">
        <f t="shared" si="6"/>
        <v>0</v>
      </c>
      <c r="BB10" s="84">
        <f t="shared" si="6"/>
        <v>0</v>
      </c>
      <c r="BC10" s="84">
        <f t="shared" si="6"/>
        <v>0</v>
      </c>
      <c r="BD10" s="84">
        <f t="shared" si="6"/>
        <v>0</v>
      </c>
      <c r="BE10" s="84">
        <f t="shared" si="6"/>
        <v>0</v>
      </c>
      <c r="BF10" s="84">
        <f t="shared" si="6"/>
        <v>0</v>
      </c>
      <c r="BG10" s="84">
        <f t="shared" si="6"/>
        <v>0</v>
      </c>
      <c r="BH10" s="84">
        <f t="shared" si="6"/>
        <v>0</v>
      </c>
      <c r="BI10" s="84">
        <f t="shared" si="6"/>
        <v>0</v>
      </c>
      <c r="BJ10" s="84">
        <f t="shared" si="6"/>
        <v>0</v>
      </c>
      <c r="BK10" s="84">
        <f t="shared" si="6"/>
        <v>0</v>
      </c>
      <c r="BL10" s="84">
        <f t="shared" si="6"/>
        <v>0</v>
      </c>
      <c r="BM10" s="84">
        <f t="shared" si="6"/>
        <v>0</v>
      </c>
      <c r="BN10" s="84">
        <f t="shared" si="6"/>
        <v>0</v>
      </c>
      <c r="BO10" s="84">
        <f t="shared" si="6"/>
        <v>0</v>
      </c>
      <c r="BP10" s="84">
        <f t="shared" si="6"/>
        <v>0</v>
      </c>
      <c r="BQ10" s="84">
        <f t="shared" si="6"/>
        <v>0</v>
      </c>
      <c r="BR10" s="84">
        <f t="shared" si="6"/>
        <v>0</v>
      </c>
      <c r="BS10" s="84">
        <f t="shared" si="6"/>
        <v>0</v>
      </c>
      <c r="BT10" s="84">
        <f t="shared" si="6"/>
        <v>0</v>
      </c>
      <c r="BU10" s="84">
        <f t="shared" si="6"/>
        <v>0</v>
      </c>
      <c r="BV10" s="84">
        <f t="shared" si="6"/>
        <v>0</v>
      </c>
      <c r="BW10" s="84">
        <f t="shared" si="6"/>
        <v>0</v>
      </c>
      <c r="BX10" s="84">
        <f t="shared" si="6"/>
        <v>0</v>
      </c>
      <c r="BY10" s="84">
        <f t="shared" si="6"/>
        <v>0</v>
      </c>
      <c r="BZ10" s="84">
        <f t="shared" si="6"/>
        <v>0</v>
      </c>
      <c r="CA10" s="84">
        <f t="shared" si="6"/>
        <v>0</v>
      </c>
      <c r="CB10" s="84">
        <f t="shared" si="6"/>
        <v>0</v>
      </c>
      <c r="CC10" s="84">
        <f t="shared" si="6"/>
        <v>0</v>
      </c>
      <c r="CD10" s="84">
        <f t="shared" si="6"/>
        <v>0</v>
      </c>
      <c r="CE10" s="84">
        <f t="shared" si="6"/>
        <v>0</v>
      </c>
      <c r="CF10" s="84">
        <f t="shared" si="6"/>
        <v>0</v>
      </c>
      <c r="CG10" s="84">
        <f t="shared" si="6"/>
        <v>0</v>
      </c>
      <c r="CH10" s="84">
        <f t="shared" si="6"/>
        <v>0</v>
      </c>
      <c r="CI10" s="84">
        <f t="shared" si="6"/>
        <v>0</v>
      </c>
      <c r="CJ10" s="84">
        <f t="shared" si="7"/>
        <v>0</v>
      </c>
      <c r="CK10" s="84">
        <f t="shared" si="7"/>
        <v>0</v>
      </c>
      <c r="CL10" s="84">
        <f t="shared" si="2"/>
        <v>0</v>
      </c>
      <c r="CM10" s="84">
        <f t="shared" si="2"/>
        <v>0</v>
      </c>
      <c r="CN10" s="84">
        <f t="shared" si="2"/>
        <v>0</v>
      </c>
      <c r="CO10" s="84">
        <f t="shared" si="2"/>
        <v>0</v>
      </c>
      <c r="CP10" s="84">
        <f t="shared" si="2"/>
        <v>0</v>
      </c>
      <c r="CQ10" s="84">
        <f t="shared" si="2"/>
        <v>0</v>
      </c>
      <c r="CR10" s="84">
        <f t="shared" si="2"/>
        <v>0</v>
      </c>
      <c r="CS10" s="84">
        <f t="shared" si="2"/>
        <v>0</v>
      </c>
      <c r="CT10" s="84">
        <f t="shared" si="2"/>
        <v>0</v>
      </c>
      <c r="CU10" s="84">
        <f t="shared" si="2"/>
        <v>0</v>
      </c>
      <c r="CV10" s="84">
        <f t="shared" si="2"/>
        <v>0</v>
      </c>
      <c r="CW10" s="84">
        <f t="shared" si="2"/>
        <v>0</v>
      </c>
      <c r="CX10" s="84">
        <f t="shared" si="2"/>
        <v>0</v>
      </c>
      <c r="CY10" s="84">
        <f t="shared" si="2"/>
        <v>0</v>
      </c>
      <c r="CZ10" s="84">
        <f t="shared" si="2"/>
        <v>0</v>
      </c>
      <c r="DA10" s="84">
        <f t="shared" si="2"/>
        <v>0</v>
      </c>
      <c r="DB10" s="84">
        <f t="shared" si="2"/>
        <v>0</v>
      </c>
      <c r="DC10" s="84">
        <f t="shared" si="2"/>
        <v>0</v>
      </c>
      <c r="DD10" s="84">
        <f t="shared" si="2"/>
        <v>0</v>
      </c>
      <c r="DE10" s="84">
        <f t="shared" si="2"/>
        <v>0</v>
      </c>
      <c r="DF10" s="84">
        <f t="shared" si="2"/>
        <v>0</v>
      </c>
      <c r="DG10" s="84">
        <f t="shared" si="2"/>
        <v>0</v>
      </c>
      <c r="DH10" s="84">
        <f t="shared" si="2"/>
        <v>0</v>
      </c>
      <c r="DI10" s="84">
        <f t="shared" si="2"/>
        <v>0</v>
      </c>
      <c r="DJ10" s="84">
        <f t="shared" si="2"/>
        <v>0</v>
      </c>
      <c r="DK10" s="84">
        <f t="shared" si="2"/>
        <v>0</v>
      </c>
      <c r="DL10" s="84">
        <f t="shared" si="2"/>
        <v>0</v>
      </c>
      <c r="DM10" s="84">
        <f t="shared" si="2"/>
        <v>0</v>
      </c>
      <c r="DN10" s="84">
        <f t="shared" si="2"/>
        <v>0</v>
      </c>
      <c r="DO10" s="84">
        <f t="shared" si="2"/>
        <v>0</v>
      </c>
      <c r="DP10" s="84">
        <f t="shared" si="2"/>
        <v>0</v>
      </c>
      <c r="DQ10" s="84">
        <f t="shared" si="2"/>
        <v>0</v>
      </c>
      <c r="DR10" s="84">
        <f t="shared" si="2"/>
        <v>0</v>
      </c>
      <c r="DS10" s="84">
        <f t="shared" si="2"/>
        <v>0</v>
      </c>
      <c r="DT10" s="84">
        <f t="shared" si="2"/>
        <v>0</v>
      </c>
      <c r="DU10" s="84">
        <f t="shared" si="2"/>
        <v>0</v>
      </c>
      <c r="DV10" s="84">
        <f t="shared" si="2"/>
        <v>0</v>
      </c>
      <c r="DW10" s="84">
        <f t="shared" si="2"/>
        <v>0</v>
      </c>
      <c r="DX10" s="84">
        <f t="shared" si="2"/>
        <v>0</v>
      </c>
      <c r="DY10" s="84">
        <f t="shared" si="2"/>
        <v>0</v>
      </c>
      <c r="DZ10" s="84">
        <f t="shared" si="2"/>
        <v>0</v>
      </c>
      <c r="EA10" s="84">
        <f t="shared" si="2"/>
        <v>0</v>
      </c>
      <c r="EB10" s="84">
        <f t="shared" si="2"/>
        <v>0</v>
      </c>
      <c r="EC10" s="84">
        <f t="shared" si="2"/>
        <v>0</v>
      </c>
      <c r="ED10" s="84">
        <f t="shared" si="2"/>
        <v>0</v>
      </c>
      <c r="EE10" s="84">
        <f t="shared" si="2"/>
        <v>0</v>
      </c>
      <c r="EF10" s="84">
        <f t="shared" si="2"/>
        <v>0</v>
      </c>
      <c r="EG10" s="84">
        <f t="shared" si="2"/>
        <v>0</v>
      </c>
      <c r="EH10" s="84">
        <f t="shared" si="2"/>
        <v>0</v>
      </c>
      <c r="EI10" s="84">
        <f t="shared" si="2"/>
        <v>0</v>
      </c>
      <c r="EJ10" s="84">
        <f t="shared" si="2"/>
        <v>0</v>
      </c>
      <c r="EK10" s="84">
        <f t="shared" si="2"/>
        <v>0</v>
      </c>
      <c r="EL10" s="84">
        <f t="shared" si="2"/>
        <v>0</v>
      </c>
      <c r="EM10" s="84">
        <f t="shared" si="2"/>
        <v>0</v>
      </c>
      <c r="EN10" s="84">
        <f t="shared" si="2"/>
        <v>0</v>
      </c>
      <c r="EO10" s="84">
        <f t="shared" si="2"/>
        <v>0</v>
      </c>
      <c r="EP10" s="84">
        <f t="shared" si="2"/>
        <v>0</v>
      </c>
      <c r="EQ10" s="84">
        <f t="shared" si="2"/>
        <v>0</v>
      </c>
      <c r="ER10" s="84">
        <f t="shared" si="2"/>
        <v>0</v>
      </c>
      <c r="ES10" s="84">
        <f t="shared" si="2"/>
        <v>0</v>
      </c>
      <c r="ET10" s="84">
        <f t="shared" si="2"/>
        <v>0</v>
      </c>
      <c r="EU10" s="84">
        <f t="shared" si="2"/>
        <v>0</v>
      </c>
      <c r="EV10" s="84">
        <f t="shared" si="2"/>
        <v>0</v>
      </c>
      <c r="EW10" s="84">
        <f t="shared" si="2"/>
        <v>0</v>
      </c>
      <c r="EX10" s="84">
        <f t="shared" si="3"/>
        <v>0</v>
      </c>
      <c r="EY10" s="84">
        <f t="shared" si="3"/>
        <v>0</v>
      </c>
      <c r="EZ10" s="84">
        <f t="shared" si="3"/>
        <v>0</v>
      </c>
      <c r="FA10" s="84">
        <f t="shared" si="3"/>
        <v>0</v>
      </c>
      <c r="FB10" s="84">
        <f t="shared" si="3"/>
        <v>0</v>
      </c>
      <c r="FC10" s="84">
        <f t="shared" si="3"/>
        <v>0</v>
      </c>
      <c r="FD10" s="84">
        <f t="shared" si="3"/>
        <v>0</v>
      </c>
      <c r="FE10" s="84">
        <f t="shared" si="3"/>
        <v>0</v>
      </c>
      <c r="FF10" s="84">
        <f t="shared" si="3"/>
        <v>0</v>
      </c>
      <c r="FG10" s="84">
        <f t="shared" si="3"/>
        <v>0</v>
      </c>
      <c r="FH10" s="84">
        <f t="shared" si="3"/>
        <v>0</v>
      </c>
      <c r="FI10" s="84">
        <f t="shared" si="3"/>
        <v>0</v>
      </c>
      <c r="FJ10" s="84">
        <f t="shared" si="3"/>
        <v>0</v>
      </c>
      <c r="FK10" s="84">
        <f t="shared" si="3"/>
        <v>0</v>
      </c>
      <c r="FL10" s="84">
        <f t="shared" si="3"/>
        <v>0</v>
      </c>
      <c r="FM10" s="84">
        <f t="shared" si="3"/>
        <v>0</v>
      </c>
      <c r="FN10" s="84">
        <f t="shared" si="3"/>
        <v>0</v>
      </c>
      <c r="FO10" s="84">
        <f t="shared" si="3"/>
        <v>0</v>
      </c>
      <c r="FP10" s="84">
        <f t="shared" si="3"/>
        <v>0</v>
      </c>
      <c r="FQ10" s="84">
        <f t="shared" si="3"/>
        <v>0</v>
      </c>
      <c r="FR10" s="84">
        <f t="shared" si="3"/>
        <v>0</v>
      </c>
      <c r="FS10" s="84">
        <f t="shared" si="3"/>
        <v>0</v>
      </c>
      <c r="FT10" s="84">
        <f t="shared" si="3"/>
        <v>0</v>
      </c>
      <c r="FU10" s="84">
        <f t="shared" si="3"/>
        <v>0</v>
      </c>
      <c r="FV10" s="84">
        <f t="shared" si="3"/>
        <v>0</v>
      </c>
      <c r="FW10" s="84">
        <f t="shared" si="3"/>
        <v>0</v>
      </c>
      <c r="FX10" s="84">
        <f t="shared" si="3"/>
        <v>0</v>
      </c>
      <c r="FY10" s="84">
        <f t="shared" si="3"/>
        <v>0</v>
      </c>
      <c r="FZ10" s="84">
        <f t="shared" si="3"/>
        <v>0</v>
      </c>
      <c r="GA10" s="84">
        <f t="shared" si="3"/>
        <v>0</v>
      </c>
      <c r="GB10" s="84">
        <f t="shared" si="3"/>
        <v>0</v>
      </c>
      <c r="GC10" s="67"/>
      <c r="GD10" s="2">
        <f t="shared" ca="1" si="4"/>
        <v>2.9673959999999999</v>
      </c>
      <c r="GE10" s="2">
        <f t="shared" ca="1" si="5"/>
        <v>0</v>
      </c>
    </row>
    <row r="11" spans="1:187" s="82" customFormat="1" x14ac:dyDescent="0.2">
      <c r="A11" s="188">
        <v>2</v>
      </c>
      <c r="B11" s="104" t="s">
        <v>12</v>
      </c>
      <c r="C11" s="68" t="s">
        <v>7</v>
      </c>
      <c r="D11" s="189" t="s">
        <v>42</v>
      </c>
      <c r="E11" s="73" t="s">
        <v>323</v>
      </c>
      <c r="F11" s="70">
        <v>37134</v>
      </c>
      <c r="G11" s="73"/>
      <c r="H11" s="71" t="s">
        <v>46</v>
      </c>
      <c r="I11" s="73" t="s">
        <v>325</v>
      </c>
      <c r="J11" s="72" t="s">
        <v>318</v>
      </c>
      <c r="K11" s="72"/>
      <c r="L11" s="94" t="s">
        <v>40</v>
      </c>
      <c r="M11" s="73" t="s">
        <v>326</v>
      </c>
      <c r="N11" s="73"/>
      <c r="O11" s="94"/>
      <c r="P11" s="94"/>
      <c r="Q11" s="94"/>
      <c r="R11" s="19">
        <v>52.527872000000002</v>
      </c>
      <c r="S11" s="94" t="s">
        <v>57</v>
      </c>
      <c r="T11" s="19">
        <f>IF($S11="USD",+$R11,VLOOKUP($S11,Rates!$A$3:$C$7,3)*$R11)</f>
        <v>52.527872000000002</v>
      </c>
      <c r="U11" s="268">
        <v>38684</v>
      </c>
      <c r="X11" s="84">
        <f t="shared" ca="1" si="6"/>
        <v>0</v>
      </c>
      <c r="Y11" s="84">
        <f t="shared" si="6"/>
        <v>0</v>
      </c>
      <c r="Z11" s="84">
        <f t="shared" si="6"/>
        <v>0</v>
      </c>
      <c r="AA11" s="84">
        <f t="shared" si="6"/>
        <v>0</v>
      </c>
      <c r="AB11" s="84">
        <f t="shared" si="6"/>
        <v>0</v>
      </c>
      <c r="AC11" s="84">
        <f t="shared" si="6"/>
        <v>0</v>
      </c>
      <c r="AD11" s="84">
        <f t="shared" si="6"/>
        <v>0</v>
      </c>
      <c r="AE11" s="84">
        <f t="shared" si="6"/>
        <v>0</v>
      </c>
      <c r="AF11" s="84">
        <f t="shared" si="6"/>
        <v>0</v>
      </c>
      <c r="AG11" s="84">
        <f t="shared" si="6"/>
        <v>0</v>
      </c>
      <c r="AH11" s="84">
        <f t="shared" si="6"/>
        <v>0</v>
      </c>
      <c r="AI11" s="84">
        <f t="shared" si="6"/>
        <v>0</v>
      </c>
      <c r="AJ11" s="84">
        <f t="shared" si="6"/>
        <v>0</v>
      </c>
      <c r="AK11" s="84">
        <f t="shared" si="6"/>
        <v>0</v>
      </c>
      <c r="AL11" s="84">
        <f t="shared" si="6"/>
        <v>0</v>
      </c>
      <c r="AM11" s="84">
        <f t="shared" si="6"/>
        <v>0</v>
      </c>
      <c r="AN11" s="84">
        <f t="shared" si="6"/>
        <v>0</v>
      </c>
      <c r="AO11" s="84">
        <f t="shared" si="6"/>
        <v>52.527872000000002</v>
      </c>
      <c r="AP11" s="84">
        <f t="shared" si="6"/>
        <v>0</v>
      </c>
      <c r="AQ11" s="84">
        <f t="shared" si="6"/>
        <v>0</v>
      </c>
      <c r="AR11" s="84">
        <f t="shared" si="6"/>
        <v>0</v>
      </c>
      <c r="AS11" s="84">
        <f t="shared" si="6"/>
        <v>0</v>
      </c>
      <c r="AT11" s="84">
        <f t="shared" si="6"/>
        <v>0</v>
      </c>
      <c r="AU11" s="84">
        <f t="shared" si="6"/>
        <v>0</v>
      </c>
      <c r="AV11" s="84">
        <f t="shared" si="6"/>
        <v>0</v>
      </c>
      <c r="AW11" s="84">
        <f t="shared" si="6"/>
        <v>0</v>
      </c>
      <c r="AX11" s="84">
        <f t="shared" si="6"/>
        <v>0</v>
      </c>
      <c r="AY11" s="84">
        <f t="shared" si="6"/>
        <v>0</v>
      </c>
      <c r="AZ11" s="84">
        <f t="shared" si="6"/>
        <v>0</v>
      </c>
      <c r="BA11" s="84">
        <f t="shared" si="6"/>
        <v>0</v>
      </c>
      <c r="BB11" s="84">
        <f t="shared" si="6"/>
        <v>0</v>
      </c>
      <c r="BC11" s="84">
        <f t="shared" si="6"/>
        <v>0</v>
      </c>
      <c r="BD11" s="84">
        <f t="shared" si="6"/>
        <v>0</v>
      </c>
      <c r="BE11" s="84">
        <f t="shared" si="6"/>
        <v>0</v>
      </c>
      <c r="BF11" s="84">
        <f t="shared" si="6"/>
        <v>0</v>
      </c>
      <c r="BG11" s="84">
        <f t="shared" si="6"/>
        <v>0</v>
      </c>
      <c r="BH11" s="84">
        <f t="shared" si="6"/>
        <v>0</v>
      </c>
      <c r="BI11" s="84">
        <f t="shared" si="6"/>
        <v>0</v>
      </c>
      <c r="BJ11" s="84">
        <f t="shared" si="6"/>
        <v>0</v>
      </c>
      <c r="BK11" s="84">
        <f t="shared" si="6"/>
        <v>0</v>
      </c>
      <c r="BL11" s="84">
        <f t="shared" si="6"/>
        <v>0</v>
      </c>
      <c r="BM11" s="84">
        <f t="shared" si="6"/>
        <v>0</v>
      </c>
      <c r="BN11" s="84">
        <f t="shared" si="6"/>
        <v>0</v>
      </c>
      <c r="BO11" s="84">
        <f t="shared" si="6"/>
        <v>0</v>
      </c>
      <c r="BP11" s="84">
        <f t="shared" si="6"/>
        <v>0</v>
      </c>
      <c r="BQ11" s="84">
        <f t="shared" si="6"/>
        <v>0</v>
      </c>
      <c r="BR11" s="84">
        <f t="shared" si="6"/>
        <v>0</v>
      </c>
      <c r="BS11" s="84">
        <f t="shared" si="6"/>
        <v>0</v>
      </c>
      <c r="BT11" s="84">
        <f t="shared" si="6"/>
        <v>0</v>
      </c>
      <c r="BU11" s="84">
        <f t="shared" si="6"/>
        <v>0</v>
      </c>
      <c r="BV11" s="84">
        <f t="shared" si="6"/>
        <v>0</v>
      </c>
      <c r="BW11" s="84">
        <f t="shared" si="6"/>
        <v>0</v>
      </c>
      <c r="BX11" s="84">
        <f t="shared" si="6"/>
        <v>0</v>
      </c>
      <c r="BY11" s="84">
        <f t="shared" si="6"/>
        <v>0</v>
      </c>
      <c r="BZ11" s="84">
        <f t="shared" si="6"/>
        <v>0</v>
      </c>
      <c r="CA11" s="84">
        <f t="shared" si="6"/>
        <v>0</v>
      </c>
      <c r="CB11" s="84">
        <f t="shared" si="6"/>
        <v>0</v>
      </c>
      <c r="CC11" s="84">
        <f t="shared" si="6"/>
        <v>0</v>
      </c>
      <c r="CD11" s="84">
        <f t="shared" si="6"/>
        <v>0</v>
      </c>
      <c r="CE11" s="84">
        <f t="shared" si="6"/>
        <v>0</v>
      </c>
      <c r="CF11" s="84">
        <f t="shared" si="6"/>
        <v>0</v>
      </c>
      <c r="CG11" s="84">
        <f t="shared" si="6"/>
        <v>0</v>
      </c>
      <c r="CH11" s="84">
        <f t="shared" si="6"/>
        <v>0</v>
      </c>
      <c r="CI11" s="84">
        <f t="shared" si="6"/>
        <v>0</v>
      </c>
      <c r="CJ11" s="84">
        <f t="shared" si="7"/>
        <v>0</v>
      </c>
      <c r="CK11" s="84">
        <f t="shared" si="7"/>
        <v>0</v>
      </c>
      <c r="CL11" s="84">
        <f t="shared" si="2"/>
        <v>0</v>
      </c>
      <c r="CM11" s="84">
        <f t="shared" si="2"/>
        <v>0</v>
      </c>
      <c r="CN11" s="84">
        <f t="shared" si="2"/>
        <v>0</v>
      </c>
      <c r="CO11" s="84">
        <f t="shared" si="2"/>
        <v>0</v>
      </c>
      <c r="CP11" s="84">
        <f t="shared" si="2"/>
        <v>0</v>
      </c>
      <c r="CQ11" s="84">
        <f t="shared" si="2"/>
        <v>0</v>
      </c>
      <c r="CR11" s="84">
        <f t="shared" si="2"/>
        <v>0</v>
      </c>
      <c r="CS11" s="84">
        <f t="shared" si="2"/>
        <v>0</v>
      </c>
      <c r="CT11" s="84">
        <f t="shared" si="2"/>
        <v>0</v>
      </c>
      <c r="CU11" s="84">
        <f t="shared" si="2"/>
        <v>0</v>
      </c>
      <c r="CV11" s="84">
        <f t="shared" si="2"/>
        <v>0</v>
      </c>
      <c r="CW11" s="84">
        <f t="shared" si="2"/>
        <v>0</v>
      </c>
      <c r="CX11" s="84">
        <f t="shared" si="2"/>
        <v>0</v>
      </c>
      <c r="CY11" s="84">
        <f t="shared" si="2"/>
        <v>0</v>
      </c>
      <c r="CZ11" s="84">
        <f t="shared" si="2"/>
        <v>0</v>
      </c>
      <c r="DA11" s="84">
        <f t="shared" si="2"/>
        <v>0</v>
      </c>
      <c r="DB11" s="84">
        <f t="shared" si="2"/>
        <v>0</v>
      </c>
      <c r="DC11" s="84">
        <f t="shared" si="2"/>
        <v>0</v>
      </c>
      <c r="DD11" s="84">
        <f t="shared" si="2"/>
        <v>0</v>
      </c>
      <c r="DE11" s="84">
        <f t="shared" si="2"/>
        <v>0</v>
      </c>
      <c r="DF11" s="84">
        <f t="shared" si="2"/>
        <v>0</v>
      </c>
      <c r="DG11" s="84">
        <f t="shared" si="2"/>
        <v>0</v>
      </c>
      <c r="DH11" s="84">
        <f t="shared" si="2"/>
        <v>0</v>
      </c>
      <c r="DI11" s="84">
        <f t="shared" si="2"/>
        <v>0</v>
      </c>
      <c r="DJ11" s="84">
        <f t="shared" si="2"/>
        <v>0</v>
      </c>
      <c r="DK11" s="84">
        <f t="shared" si="2"/>
        <v>0</v>
      </c>
      <c r="DL11" s="84">
        <f t="shared" si="2"/>
        <v>0</v>
      </c>
      <c r="DM11" s="84">
        <f t="shared" si="2"/>
        <v>0</v>
      </c>
      <c r="DN11" s="84">
        <f t="shared" si="2"/>
        <v>0</v>
      </c>
      <c r="DO11" s="84">
        <f t="shared" si="2"/>
        <v>0</v>
      </c>
      <c r="DP11" s="84">
        <f t="shared" si="2"/>
        <v>0</v>
      </c>
      <c r="DQ11" s="84">
        <f t="shared" si="2"/>
        <v>0</v>
      </c>
      <c r="DR11" s="84">
        <f t="shared" si="2"/>
        <v>0</v>
      </c>
      <c r="DS11" s="84">
        <f t="shared" si="2"/>
        <v>0</v>
      </c>
      <c r="DT11" s="84">
        <f t="shared" si="2"/>
        <v>0</v>
      </c>
      <c r="DU11" s="84">
        <f t="shared" si="2"/>
        <v>0</v>
      </c>
      <c r="DV11" s="84">
        <f t="shared" si="2"/>
        <v>0</v>
      </c>
      <c r="DW11" s="84">
        <f t="shared" si="2"/>
        <v>0</v>
      </c>
      <c r="DX11" s="84">
        <f t="shared" si="2"/>
        <v>0</v>
      </c>
      <c r="DY11" s="84">
        <f t="shared" si="2"/>
        <v>0</v>
      </c>
      <c r="DZ11" s="84">
        <f t="shared" si="2"/>
        <v>0</v>
      </c>
      <c r="EA11" s="84">
        <f t="shared" si="2"/>
        <v>0</v>
      </c>
      <c r="EB11" s="84">
        <f t="shared" si="2"/>
        <v>0</v>
      </c>
      <c r="EC11" s="84">
        <f t="shared" si="2"/>
        <v>0</v>
      </c>
      <c r="ED11" s="84">
        <f t="shared" si="2"/>
        <v>0</v>
      </c>
      <c r="EE11" s="84">
        <f t="shared" si="2"/>
        <v>0</v>
      </c>
      <c r="EF11" s="84">
        <f t="shared" si="2"/>
        <v>0</v>
      </c>
      <c r="EG11" s="84">
        <f t="shared" si="2"/>
        <v>0</v>
      </c>
      <c r="EH11" s="84">
        <f t="shared" si="2"/>
        <v>0</v>
      </c>
      <c r="EI11" s="84">
        <f t="shared" si="2"/>
        <v>0</v>
      </c>
      <c r="EJ11" s="84">
        <f t="shared" si="2"/>
        <v>0</v>
      </c>
      <c r="EK11" s="84">
        <f t="shared" si="2"/>
        <v>0</v>
      </c>
      <c r="EL11" s="84">
        <f t="shared" si="2"/>
        <v>0</v>
      </c>
      <c r="EM11" s="84">
        <f t="shared" si="2"/>
        <v>0</v>
      </c>
      <c r="EN11" s="84">
        <f t="shared" si="2"/>
        <v>0</v>
      </c>
      <c r="EO11" s="84">
        <f t="shared" si="2"/>
        <v>0</v>
      </c>
      <c r="EP11" s="84">
        <f t="shared" si="2"/>
        <v>0</v>
      </c>
      <c r="EQ11" s="84">
        <f t="shared" si="2"/>
        <v>0</v>
      </c>
      <c r="ER11" s="84">
        <f t="shared" si="2"/>
        <v>0</v>
      </c>
      <c r="ES11" s="84">
        <f t="shared" si="2"/>
        <v>0</v>
      </c>
      <c r="ET11" s="84">
        <f t="shared" si="2"/>
        <v>0</v>
      </c>
      <c r="EU11" s="84">
        <f t="shared" si="2"/>
        <v>0</v>
      </c>
      <c r="EV11" s="84">
        <f t="shared" si="2"/>
        <v>0</v>
      </c>
      <c r="EW11" s="84">
        <f>IF(AND($U11&gt;EV$6,$U11&lt;=EW$6),+$T11,0)</f>
        <v>0</v>
      </c>
      <c r="EX11" s="84">
        <f t="shared" si="3"/>
        <v>0</v>
      </c>
      <c r="EY11" s="84">
        <f t="shared" si="3"/>
        <v>0</v>
      </c>
      <c r="EZ11" s="84">
        <f t="shared" si="3"/>
        <v>0</v>
      </c>
      <c r="FA11" s="84">
        <f t="shared" si="3"/>
        <v>0</v>
      </c>
      <c r="FB11" s="84">
        <f t="shared" si="3"/>
        <v>0</v>
      </c>
      <c r="FC11" s="84">
        <f t="shared" si="3"/>
        <v>0</v>
      </c>
      <c r="FD11" s="84">
        <f t="shared" si="3"/>
        <v>0</v>
      </c>
      <c r="FE11" s="84">
        <f t="shared" si="3"/>
        <v>0</v>
      </c>
      <c r="FF11" s="84">
        <f t="shared" si="3"/>
        <v>0</v>
      </c>
      <c r="FG11" s="84">
        <f t="shared" si="3"/>
        <v>0</v>
      </c>
      <c r="FH11" s="84">
        <f t="shared" si="3"/>
        <v>0</v>
      </c>
      <c r="FI11" s="84">
        <f t="shared" si="3"/>
        <v>0</v>
      </c>
      <c r="FJ11" s="84">
        <f t="shared" si="3"/>
        <v>0</v>
      </c>
      <c r="FK11" s="84">
        <f t="shared" si="3"/>
        <v>0</v>
      </c>
      <c r="FL11" s="84">
        <f t="shared" si="3"/>
        <v>0</v>
      </c>
      <c r="FM11" s="84">
        <f t="shared" si="3"/>
        <v>0</v>
      </c>
      <c r="FN11" s="84">
        <f t="shared" si="3"/>
        <v>0</v>
      </c>
      <c r="FO11" s="84">
        <f t="shared" si="3"/>
        <v>0</v>
      </c>
      <c r="FP11" s="84">
        <f t="shared" si="3"/>
        <v>0</v>
      </c>
      <c r="FQ11" s="84">
        <f t="shared" si="3"/>
        <v>0</v>
      </c>
      <c r="FR11" s="84">
        <f t="shared" si="3"/>
        <v>0</v>
      </c>
      <c r="FS11" s="84">
        <f t="shared" si="3"/>
        <v>0</v>
      </c>
      <c r="FT11" s="84">
        <f t="shared" si="3"/>
        <v>0</v>
      </c>
      <c r="FU11" s="84">
        <f t="shared" si="3"/>
        <v>0</v>
      </c>
      <c r="FV11" s="84">
        <f t="shared" si="3"/>
        <v>0</v>
      </c>
      <c r="FW11" s="84">
        <f t="shared" si="3"/>
        <v>0</v>
      </c>
      <c r="FX11" s="84">
        <f t="shared" si="3"/>
        <v>0</v>
      </c>
      <c r="FY11" s="84">
        <f t="shared" si="3"/>
        <v>0</v>
      </c>
      <c r="FZ11" s="84">
        <f t="shared" si="3"/>
        <v>0</v>
      </c>
      <c r="GA11" s="84">
        <f t="shared" si="3"/>
        <v>0</v>
      </c>
      <c r="GB11" s="84">
        <f t="shared" si="3"/>
        <v>0</v>
      </c>
      <c r="GC11" s="67"/>
      <c r="GD11" s="2">
        <f t="shared" ca="1" si="4"/>
        <v>52.527872000000002</v>
      </c>
      <c r="GE11" s="2">
        <f t="shared" ca="1" si="5"/>
        <v>0</v>
      </c>
    </row>
    <row r="12" spans="1:187" s="82" customFormat="1" x14ac:dyDescent="0.2">
      <c r="A12" s="188">
        <v>2</v>
      </c>
      <c r="B12" s="104" t="s">
        <v>12</v>
      </c>
      <c r="C12" s="68" t="s">
        <v>7</v>
      </c>
      <c r="D12" s="189" t="s">
        <v>42</v>
      </c>
      <c r="E12" s="73" t="s">
        <v>323</v>
      </c>
      <c r="F12" s="70">
        <v>37134</v>
      </c>
      <c r="G12" s="73"/>
      <c r="H12" s="71" t="s">
        <v>46</v>
      </c>
      <c r="I12" s="73" t="s">
        <v>327</v>
      </c>
      <c r="J12" s="72" t="s">
        <v>318</v>
      </c>
      <c r="K12" s="72"/>
      <c r="L12" s="94" t="s">
        <v>40</v>
      </c>
      <c r="M12" s="73"/>
      <c r="N12" s="73"/>
      <c r="O12" s="94"/>
      <c r="P12" s="94"/>
      <c r="Q12" s="94"/>
      <c r="R12" s="19">
        <v>55</v>
      </c>
      <c r="S12" s="94" t="s">
        <v>57</v>
      </c>
      <c r="T12" s="19">
        <f>IF($S12="USD",+$R12,VLOOKUP($S12,Rates!$A$3:$C$7,3)*$R12)</f>
        <v>55</v>
      </c>
      <c r="U12" s="268">
        <v>38684</v>
      </c>
      <c r="X12" s="84">
        <f t="shared" ca="1" si="6"/>
        <v>0</v>
      </c>
      <c r="Y12" s="84">
        <f t="shared" si="6"/>
        <v>0</v>
      </c>
      <c r="Z12" s="84">
        <f t="shared" si="6"/>
        <v>0</v>
      </c>
      <c r="AA12" s="84">
        <f t="shared" si="6"/>
        <v>0</v>
      </c>
      <c r="AB12" s="84">
        <f t="shared" si="6"/>
        <v>0</v>
      </c>
      <c r="AC12" s="84">
        <f t="shared" si="6"/>
        <v>0</v>
      </c>
      <c r="AD12" s="84">
        <f t="shared" si="6"/>
        <v>0</v>
      </c>
      <c r="AE12" s="84">
        <f t="shared" si="6"/>
        <v>0</v>
      </c>
      <c r="AF12" s="84">
        <f t="shared" si="6"/>
        <v>0</v>
      </c>
      <c r="AG12" s="84">
        <f t="shared" si="6"/>
        <v>0</v>
      </c>
      <c r="AH12" s="84">
        <f t="shared" si="6"/>
        <v>0</v>
      </c>
      <c r="AI12" s="84">
        <f t="shared" si="6"/>
        <v>0</v>
      </c>
      <c r="AJ12" s="84">
        <f t="shared" si="6"/>
        <v>0</v>
      </c>
      <c r="AK12" s="84">
        <f t="shared" si="6"/>
        <v>0</v>
      </c>
      <c r="AL12" s="84">
        <f t="shared" si="6"/>
        <v>0</v>
      </c>
      <c r="AM12" s="84">
        <f t="shared" si="6"/>
        <v>0</v>
      </c>
      <c r="AN12" s="84">
        <f t="shared" si="6"/>
        <v>0</v>
      </c>
      <c r="AO12" s="84">
        <f t="shared" si="6"/>
        <v>55</v>
      </c>
      <c r="AP12" s="84">
        <f t="shared" si="6"/>
        <v>0</v>
      </c>
      <c r="AQ12" s="84">
        <f t="shared" si="6"/>
        <v>0</v>
      </c>
      <c r="AR12" s="84">
        <f t="shared" si="6"/>
        <v>0</v>
      </c>
      <c r="AS12" s="84">
        <f t="shared" si="6"/>
        <v>0</v>
      </c>
      <c r="AT12" s="84">
        <f t="shared" si="6"/>
        <v>0</v>
      </c>
      <c r="AU12" s="84">
        <f t="shared" si="6"/>
        <v>0</v>
      </c>
      <c r="AV12" s="84">
        <f t="shared" si="6"/>
        <v>0</v>
      </c>
      <c r="AW12" s="84">
        <f t="shared" si="6"/>
        <v>0</v>
      </c>
      <c r="AX12" s="84">
        <f t="shared" si="6"/>
        <v>0</v>
      </c>
      <c r="AY12" s="84">
        <f t="shared" si="6"/>
        <v>0</v>
      </c>
      <c r="AZ12" s="84">
        <f t="shared" si="6"/>
        <v>0</v>
      </c>
      <c r="BA12" s="84">
        <f t="shared" si="6"/>
        <v>0</v>
      </c>
      <c r="BB12" s="84">
        <f t="shared" si="6"/>
        <v>0</v>
      </c>
      <c r="BC12" s="84">
        <f t="shared" si="6"/>
        <v>0</v>
      </c>
      <c r="BD12" s="84">
        <f t="shared" si="6"/>
        <v>0</v>
      </c>
      <c r="BE12" s="84">
        <f t="shared" si="6"/>
        <v>0</v>
      </c>
      <c r="BF12" s="84">
        <f t="shared" si="6"/>
        <v>0</v>
      </c>
      <c r="BG12" s="84">
        <f t="shared" si="6"/>
        <v>0</v>
      </c>
      <c r="BH12" s="84">
        <f t="shared" si="6"/>
        <v>0</v>
      </c>
      <c r="BI12" s="84">
        <f t="shared" si="6"/>
        <v>0</v>
      </c>
      <c r="BJ12" s="84">
        <f t="shared" si="6"/>
        <v>0</v>
      </c>
      <c r="BK12" s="84">
        <f t="shared" si="6"/>
        <v>0</v>
      </c>
      <c r="BL12" s="84">
        <f t="shared" si="6"/>
        <v>0</v>
      </c>
      <c r="BM12" s="84">
        <f t="shared" si="6"/>
        <v>0</v>
      </c>
      <c r="BN12" s="84">
        <f t="shared" si="6"/>
        <v>0</v>
      </c>
      <c r="BO12" s="84">
        <f t="shared" si="6"/>
        <v>0</v>
      </c>
      <c r="BP12" s="84">
        <f t="shared" si="6"/>
        <v>0</v>
      </c>
      <c r="BQ12" s="84">
        <f t="shared" si="6"/>
        <v>0</v>
      </c>
      <c r="BR12" s="84">
        <f t="shared" si="6"/>
        <v>0</v>
      </c>
      <c r="BS12" s="84">
        <f t="shared" si="6"/>
        <v>0</v>
      </c>
      <c r="BT12" s="84">
        <f t="shared" si="6"/>
        <v>0</v>
      </c>
      <c r="BU12" s="84">
        <f t="shared" si="6"/>
        <v>0</v>
      </c>
      <c r="BV12" s="84">
        <f t="shared" si="6"/>
        <v>0</v>
      </c>
      <c r="BW12" s="84">
        <f t="shared" si="6"/>
        <v>0</v>
      </c>
      <c r="BX12" s="84">
        <f t="shared" si="6"/>
        <v>0</v>
      </c>
      <c r="BY12" s="84">
        <f t="shared" si="6"/>
        <v>0</v>
      </c>
      <c r="BZ12" s="84">
        <f t="shared" si="6"/>
        <v>0</v>
      </c>
      <c r="CA12" s="84">
        <f t="shared" si="6"/>
        <v>0</v>
      </c>
      <c r="CB12" s="84">
        <f t="shared" si="6"/>
        <v>0</v>
      </c>
      <c r="CC12" s="84">
        <f t="shared" si="6"/>
        <v>0</v>
      </c>
      <c r="CD12" s="84">
        <f t="shared" si="6"/>
        <v>0</v>
      </c>
      <c r="CE12" s="84">
        <f t="shared" si="6"/>
        <v>0</v>
      </c>
      <c r="CF12" s="84">
        <f t="shared" si="6"/>
        <v>0</v>
      </c>
      <c r="CG12" s="84">
        <f t="shared" si="6"/>
        <v>0</v>
      </c>
      <c r="CH12" s="84">
        <f t="shared" si="6"/>
        <v>0</v>
      </c>
      <c r="CI12" s="84">
        <f t="shared" ref="CI12:ET16" si="8">IF(AND($U12&gt;CH$6,$U12&lt;=CI$6),+$T12,0)</f>
        <v>0</v>
      </c>
      <c r="CJ12" s="84">
        <f t="shared" si="8"/>
        <v>0</v>
      </c>
      <c r="CK12" s="84">
        <f t="shared" si="8"/>
        <v>0</v>
      </c>
      <c r="CL12" s="84">
        <f t="shared" si="8"/>
        <v>0</v>
      </c>
      <c r="CM12" s="84">
        <f t="shared" si="8"/>
        <v>0</v>
      </c>
      <c r="CN12" s="84">
        <f t="shared" si="8"/>
        <v>0</v>
      </c>
      <c r="CO12" s="84">
        <f t="shared" si="8"/>
        <v>0</v>
      </c>
      <c r="CP12" s="84">
        <f t="shared" si="8"/>
        <v>0</v>
      </c>
      <c r="CQ12" s="84">
        <f t="shared" si="8"/>
        <v>0</v>
      </c>
      <c r="CR12" s="84">
        <f t="shared" si="8"/>
        <v>0</v>
      </c>
      <c r="CS12" s="84">
        <f t="shared" si="8"/>
        <v>0</v>
      </c>
      <c r="CT12" s="84">
        <f t="shared" si="8"/>
        <v>0</v>
      </c>
      <c r="CU12" s="84">
        <f t="shared" si="8"/>
        <v>0</v>
      </c>
      <c r="CV12" s="84">
        <f t="shared" si="8"/>
        <v>0</v>
      </c>
      <c r="CW12" s="84">
        <f t="shared" si="8"/>
        <v>0</v>
      </c>
      <c r="CX12" s="84">
        <f t="shared" si="8"/>
        <v>0</v>
      </c>
      <c r="CY12" s="84">
        <f t="shared" si="8"/>
        <v>0</v>
      </c>
      <c r="CZ12" s="84">
        <f t="shared" si="8"/>
        <v>0</v>
      </c>
      <c r="DA12" s="84">
        <f t="shared" si="8"/>
        <v>0</v>
      </c>
      <c r="DB12" s="84">
        <f t="shared" si="8"/>
        <v>0</v>
      </c>
      <c r="DC12" s="84">
        <f t="shared" si="8"/>
        <v>0</v>
      </c>
      <c r="DD12" s="84">
        <f t="shared" si="8"/>
        <v>0</v>
      </c>
      <c r="DE12" s="84">
        <f t="shared" si="8"/>
        <v>0</v>
      </c>
      <c r="DF12" s="84">
        <f t="shared" si="8"/>
        <v>0</v>
      </c>
      <c r="DG12" s="84">
        <f t="shared" si="8"/>
        <v>0</v>
      </c>
      <c r="DH12" s="84">
        <f t="shared" si="8"/>
        <v>0</v>
      </c>
      <c r="DI12" s="84">
        <f t="shared" si="8"/>
        <v>0</v>
      </c>
      <c r="DJ12" s="84">
        <f t="shared" si="8"/>
        <v>0</v>
      </c>
      <c r="DK12" s="84">
        <f t="shared" si="8"/>
        <v>0</v>
      </c>
      <c r="DL12" s="84">
        <f t="shared" si="8"/>
        <v>0</v>
      </c>
      <c r="DM12" s="84">
        <f t="shared" si="8"/>
        <v>0</v>
      </c>
      <c r="DN12" s="84">
        <f t="shared" si="8"/>
        <v>0</v>
      </c>
      <c r="DO12" s="84">
        <f t="shared" si="8"/>
        <v>0</v>
      </c>
      <c r="DP12" s="84">
        <f t="shared" si="8"/>
        <v>0</v>
      </c>
      <c r="DQ12" s="84">
        <f t="shared" si="8"/>
        <v>0</v>
      </c>
      <c r="DR12" s="84">
        <f t="shared" si="8"/>
        <v>0</v>
      </c>
      <c r="DS12" s="84">
        <f t="shared" si="8"/>
        <v>0</v>
      </c>
      <c r="DT12" s="84">
        <f t="shared" si="8"/>
        <v>0</v>
      </c>
      <c r="DU12" s="84">
        <f t="shared" si="8"/>
        <v>0</v>
      </c>
      <c r="DV12" s="84">
        <f t="shared" si="8"/>
        <v>0</v>
      </c>
      <c r="DW12" s="84">
        <f t="shared" si="8"/>
        <v>0</v>
      </c>
      <c r="DX12" s="84">
        <f t="shared" si="8"/>
        <v>0</v>
      </c>
      <c r="DY12" s="84">
        <f t="shared" si="8"/>
        <v>0</v>
      </c>
      <c r="DZ12" s="84">
        <f t="shared" si="8"/>
        <v>0</v>
      </c>
      <c r="EA12" s="84">
        <f t="shared" si="8"/>
        <v>0</v>
      </c>
      <c r="EB12" s="84">
        <f t="shared" si="8"/>
        <v>0</v>
      </c>
      <c r="EC12" s="84">
        <f t="shared" si="8"/>
        <v>0</v>
      </c>
      <c r="ED12" s="84">
        <f t="shared" si="8"/>
        <v>0</v>
      </c>
      <c r="EE12" s="84">
        <f t="shared" si="8"/>
        <v>0</v>
      </c>
      <c r="EF12" s="84">
        <f t="shared" si="8"/>
        <v>0</v>
      </c>
      <c r="EG12" s="84">
        <f t="shared" si="8"/>
        <v>0</v>
      </c>
      <c r="EH12" s="84">
        <f t="shared" si="8"/>
        <v>0</v>
      </c>
      <c r="EI12" s="84">
        <f t="shared" si="8"/>
        <v>0</v>
      </c>
      <c r="EJ12" s="84">
        <f t="shared" si="8"/>
        <v>0</v>
      </c>
      <c r="EK12" s="84">
        <f t="shared" si="8"/>
        <v>0</v>
      </c>
      <c r="EL12" s="84">
        <f t="shared" si="8"/>
        <v>0</v>
      </c>
      <c r="EM12" s="84">
        <f t="shared" si="8"/>
        <v>0</v>
      </c>
      <c r="EN12" s="84">
        <f t="shared" si="8"/>
        <v>0</v>
      </c>
      <c r="EO12" s="84">
        <f t="shared" si="8"/>
        <v>0</v>
      </c>
      <c r="EP12" s="84">
        <f t="shared" si="8"/>
        <v>0</v>
      </c>
      <c r="EQ12" s="84">
        <f t="shared" si="8"/>
        <v>0</v>
      </c>
      <c r="ER12" s="84">
        <f t="shared" si="8"/>
        <v>0</v>
      </c>
      <c r="ES12" s="84">
        <f t="shared" si="8"/>
        <v>0</v>
      </c>
      <c r="ET12" s="84">
        <f t="shared" si="8"/>
        <v>0</v>
      </c>
      <c r="EU12" s="84">
        <f t="shared" ref="EU12:EW15" si="9">IF(AND($U12&gt;ET$6,$U12&lt;=EU$6),+$T12,0)</f>
        <v>0</v>
      </c>
      <c r="EV12" s="84">
        <f t="shared" si="9"/>
        <v>0</v>
      </c>
      <c r="EW12" s="84">
        <f t="shared" si="9"/>
        <v>0</v>
      </c>
      <c r="EX12" s="84">
        <f t="shared" si="3"/>
        <v>0</v>
      </c>
      <c r="EY12" s="84">
        <f t="shared" si="3"/>
        <v>0</v>
      </c>
      <c r="EZ12" s="84">
        <f t="shared" si="3"/>
        <v>0</v>
      </c>
      <c r="FA12" s="84">
        <f t="shared" si="3"/>
        <v>0</v>
      </c>
      <c r="FB12" s="84">
        <f t="shared" si="3"/>
        <v>0</v>
      </c>
      <c r="FC12" s="84">
        <f t="shared" si="3"/>
        <v>0</v>
      </c>
      <c r="FD12" s="84">
        <f t="shared" si="3"/>
        <v>0</v>
      </c>
      <c r="FE12" s="84">
        <f t="shared" si="3"/>
        <v>0</v>
      </c>
      <c r="FF12" s="84">
        <f t="shared" si="3"/>
        <v>0</v>
      </c>
      <c r="FG12" s="84">
        <f t="shared" si="3"/>
        <v>0</v>
      </c>
      <c r="FH12" s="84">
        <f t="shared" si="3"/>
        <v>0</v>
      </c>
      <c r="FI12" s="84">
        <f t="shared" si="3"/>
        <v>0</v>
      </c>
      <c r="FJ12" s="84">
        <f t="shared" si="3"/>
        <v>0</v>
      </c>
      <c r="FK12" s="84">
        <f t="shared" si="3"/>
        <v>0</v>
      </c>
      <c r="FL12" s="84">
        <f t="shared" si="3"/>
        <v>0</v>
      </c>
      <c r="FM12" s="84">
        <f t="shared" si="3"/>
        <v>0</v>
      </c>
      <c r="FN12" s="84">
        <f t="shared" si="3"/>
        <v>0</v>
      </c>
      <c r="FO12" s="84">
        <f t="shared" si="3"/>
        <v>0</v>
      </c>
      <c r="FP12" s="84">
        <f t="shared" si="3"/>
        <v>0</v>
      </c>
      <c r="FQ12" s="84">
        <f t="shared" si="3"/>
        <v>0</v>
      </c>
      <c r="FR12" s="84">
        <f t="shared" si="3"/>
        <v>0</v>
      </c>
      <c r="FS12" s="84">
        <f t="shared" si="3"/>
        <v>0</v>
      </c>
      <c r="FT12" s="84">
        <f t="shared" si="3"/>
        <v>0</v>
      </c>
      <c r="FU12" s="84">
        <f t="shared" si="3"/>
        <v>0</v>
      </c>
      <c r="FV12" s="84">
        <f t="shared" si="3"/>
        <v>0</v>
      </c>
      <c r="FW12" s="84">
        <f t="shared" si="3"/>
        <v>0</v>
      </c>
      <c r="FX12" s="84">
        <f t="shared" si="3"/>
        <v>0</v>
      </c>
      <c r="FY12" s="84">
        <f t="shared" si="3"/>
        <v>0</v>
      </c>
      <c r="FZ12" s="84">
        <f t="shared" si="3"/>
        <v>0</v>
      </c>
      <c r="GA12" s="84">
        <f t="shared" si="3"/>
        <v>0</v>
      </c>
      <c r="GB12" s="84">
        <f t="shared" si="3"/>
        <v>0</v>
      </c>
      <c r="GC12" s="67"/>
      <c r="GD12" s="2">
        <f t="shared" ca="1" si="4"/>
        <v>55</v>
      </c>
      <c r="GE12" s="2">
        <f t="shared" ca="1" si="5"/>
        <v>0</v>
      </c>
    </row>
    <row r="13" spans="1:187" s="82" customFormat="1" x14ac:dyDescent="0.2">
      <c r="A13" s="188">
        <v>2</v>
      </c>
      <c r="B13" s="104" t="s">
        <v>12</v>
      </c>
      <c r="C13" s="68" t="s">
        <v>7</v>
      </c>
      <c r="D13" s="189" t="s">
        <v>42</v>
      </c>
      <c r="E13" s="73" t="s">
        <v>323</v>
      </c>
      <c r="F13" s="70">
        <v>37134</v>
      </c>
      <c r="G13" s="73"/>
      <c r="H13" s="71" t="s">
        <v>46</v>
      </c>
      <c r="I13" s="73" t="s">
        <v>315</v>
      </c>
      <c r="J13" s="72" t="s">
        <v>318</v>
      </c>
      <c r="K13" s="72"/>
      <c r="L13" s="94" t="s">
        <v>40</v>
      </c>
      <c r="M13" s="73"/>
      <c r="N13" s="73"/>
      <c r="O13" s="94"/>
      <c r="P13" s="94"/>
      <c r="Q13" s="94"/>
      <c r="R13" s="19">
        <v>105.4128</v>
      </c>
      <c r="S13" s="94" t="s">
        <v>57</v>
      </c>
      <c r="T13" s="19">
        <f>IF($S13="USD",+$R13,VLOOKUP($S13,Rates!$A$3:$C$7,3)*$R13)</f>
        <v>105.4128</v>
      </c>
      <c r="U13" s="268">
        <v>38684</v>
      </c>
      <c r="X13" s="84">
        <f t="shared" ref="X13:CI16" ca="1" si="10">IF(AND($U13&gt;W$6,$U13&lt;=X$6),+$T13,0)</f>
        <v>0</v>
      </c>
      <c r="Y13" s="84">
        <f t="shared" si="10"/>
        <v>0</v>
      </c>
      <c r="Z13" s="84">
        <f t="shared" si="10"/>
        <v>0</v>
      </c>
      <c r="AA13" s="84">
        <f t="shared" si="10"/>
        <v>0</v>
      </c>
      <c r="AB13" s="84">
        <f t="shared" si="10"/>
        <v>0</v>
      </c>
      <c r="AC13" s="84">
        <f t="shared" si="10"/>
        <v>0</v>
      </c>
      <c r="AD13" s="84">
        <f t="shared" si="10"/>
        <v>0</v>
      </c>
      <c r="AE13" s="84">
        <f t="shared" si="10"/>
        <v>0</v>
      </c>
      <c r="AF13" s="84">
        <f t="shared" si="10"/>
        <v>0</v>
      </c>
      <c r="AG13" s="84">
        <f t="shared" si="10"/>
        <v>0</v>
      </c>
      <c r="AH13" s="84">
        <f t="shared" si="10"/>
        <v>0</v>
      </c>
      <c r="AI13" s="84">
        <f t="shared" si="10"/>
        <v>0</v>
      </c>
      <c r="AJ13" s="84">
        <f t="shared" si="10"/>
        <v>0</v>
      </c>
      <c r="AK13" s="84">
        <f t="shared" si="10"/>
        <v>0</v>
      </c>
      <c r="AL13" s="84">
        <f t="shared" si="10"/>
        <v>0</v>
      </c>
      <c r="AM13" s="84">
        <f t="shared" si="10"/>
        <v>0</v>
      </c>
      <c r="AN13" s="84">
        <f t="shared" si="10"/>
        <v>0</v>
      </c>
      <c r="AO13" s="84">
        <f t="shared" si="10"/>
        <v>105.4128</v>
      </c>
      <c r="AP13" s="84">
        <f t="shared" si="10"/>
        <v>0</v>
      </c>
      <c r="AQ13" s="84">
        <f t="shared" si="10"/>
        <v>0</v>
      </c>
      <c r="AR13" s="84">
        <f t="shared" si="10"/>
        <v>0</v>
      </c>
      <c r="AS13" s="84">
        <f t="shared" si="10"/>
        <v>0</v>
      </c>
      <c r="AT13" s="84">
        <f t="shared" si="10"/>
        <v>0</v>
      </c>
      <c r="AU13" s="84">
        <f t="shared" si="10"/>
        <v>0</v>
      </c>
      <c r="AV13" s="84">
        <f t="shared" si="10"/>
        <v>0</v>
      </c>
      <c r="AW13" s="84">
        <f t="shared" si="10"/>
        <v>0</v>
      </c>
      <c r="AX13" s="84">
        <f t="shared" si="10"/>
        <v>0</v>
      </c>
      <c r="AY13" s="84">
        <f t="shared" si="10"/>
        <v>0</v>
      </c>
      <c r="AZ13" s="84">
        <f t="shared" si="10"/>
        <v>0</v>
      </c>
      <c r="BA13" s="84">
        <f t="shared" si="10"/>
        <v>0</v>
      </c>
      <c r="BB13" s="84">
        <f t="shared" si="10"/>
        <v>0</v>
      </c>
      <c r="BC13" s="84">
        <f t="shared" si="10"/>
        <v>0</v>
      </c>
      <c r="BD13" s="84">
        <f t="shared" si="10"/>
        <v>0</v>
      </c>
      <c r="BE13" s="84">
        <f t="shared" si="10"/>
        <v>0</v>
      </c>
      <c r="BF13" s="84">
        <f t="shared" si="10"/>
        <v>0</v>
      </c>
      <c r="BG13" s="84">
        <f t="shared" si="10"/>
        <v>0</v>
      </c>
      <c r="BH13" s="84">
        <f t="shared" si="10"/>
        <v>0</v>
      </c>
      <c r="BI13" s="84">
        <f t="shared" si="10"/>
        <v>0</v>
      </c>
      <c r="BJ13" s="84">
        <f t="shared" si="10"/>
        <v>0</v>
      </c>
      <c r="BK13" s="84">
        <f t="shared" si="10"/>
        <v>0</v>
      </c>
      <c r="BL13" s="84">
        <f t="shared" si="10"/>
        <v>0</v>
      </c>
      <c r="BM13" s="84">
        <f t="shared" si="10"/>
        <v>0</v>
      </c>
      <c r="BN13" s="84">
        <f t="shared" si="10"/>
        <v>0</v>
      </c>
      <c r="BO13" s="84">
        <f t="shared" si="10"/>
        <v>0</v>
      </c>
      <c r="BP13" s="84">
        <f t="shared" si="10"/>
        <v>0</v>
      </c>
      <c r="BQ13" s="84">
        <f t="shared" si="10"/>
        <v>0</v>
      </c>
      <c r="BR13" s="84">
        <f t="shared" si="10"/>
        <v>0</v>
      </c>
      <c r="BS13" s="84">
        <f t="shared" si="10"/>
        <v>0</v>
      </c>
      <c r="BT13" s="84">
        <f t="shared" si="10"/>
        <v>0</v>
      </c>
      <c r="BU13" s="84">
        <f t="shared" si="10"/>
        <v>0</v>
      </c>
      <c r="BV13" s="84">
        <f t="shared" si="10"/>
        <v>0</v>
      </c>
      <c r="BW13" s="84">
        <f t="shared" si="10"/>
        <v>0</v>
      </c>
      <c r="BX13" s="84">
        <f t="shared" si="10"/>
        <v>0</v>
      </c>
      <c r="BY13" s="84">
        <f t="shared" si="10"/>
        <v>0</v>
      </c>
      <c r="BZ13" s="84">
        <f t="shared" si="10"/>
        <v>0</v>
      </c>
      <c r="CA13" s="84">
        <f t="shared" si="10"/>
        <v>0</v>
      </c>
      <c r="CB13" s="84">
        <f t="shared" si="10"/>
        <v>0</v>
      </c>
      <c r="CC13" s="84">
        <f t="shared" si="10"/>
        <v>0</v>
      </c>
      <c r="CD13" s="84">
        <f t="shared" si="10"/>
        <v>0</v>
      </c>
      <c r="CE13" s="84">
        <f t="shared" si="10"/>
        <v>0</v>
      </c>
      <c r="CF13" s="84">
        <f t="shared" si="10"/>
        <v>0</v>
      </c>
      <c r="CG13" s="84">
        <f t="shared" si="10"/>
        <v>0</v>
      </c>
      <c r="CH13" s="84">
        <f t="shared" si="10"/>
        <v>0</v>
      </c>
      <c r="CI13" s="84">
        <f t="shared" si="10"/>
        <v>0</v>
      </c>
      <c r="CJ13" s="84">
        <f t="shared" si="8"/>
        <v>0</v>
      </c>
      <c r="CK13" s="84">
        <f t="shared" si="8"/>
        <v>0</v>
      </c>
      <c r="CL13" s="84">
        <f t="shared" si="8"/>
        <v>0</v>
      </c>
      <c r="CM13" s="84">
        <f t="shared" si="8"/>
        <v>0</v>
      </c>
      <c r="CN13" s="84">
        <f t="shared" si="8"/>
        <v>0</v>
      </c>
      <c r="CO13" s="84">
        <f t="shared" si="8"/>
        <v>0</v>
      </c>
      <c r="CP13" s="84">
        <f t="shared" si="8"/>
        <v>0</v>
      </c>
      <c r="CQ13" s="84">
        <f t="shared" si="8"/>
        <v>0</v>
      </c>
      <c r="CR13" s="84">
        <f t="shared" si="8"/>
        <v>0</v>
      </c>
      <c r="CS13" s="84">
        <f t="shared" si="8"/>
        <v>0</v>
      </c>
      <c r="CT13" s="84">
        <f t="shared" si="8"/>
        <v>0</v>
      </c>
      <c r="CU13" s="84">
        <f t="shared" si="8"/>
        <v>0</v>
      </c>
      <c r="CV13" s="84">
        <f t="shared" si="8"/>
        <v>0</v>
      </c>
      <c r="CW13" s="84">
        <f t="shared" si="8"/>
        <v>0</v>
      </c>
      <c r="CX13" s="84">
        <f t="shared" si="8"/>
        <v>0</v>
      </c>
      <c r="CY13" s="84">
        <f t="shared" si="8"/>
        <v>0</v>
      </c>
      <c r="CZ13" s="84">
        <f t="shared" si="8"/>
        <v>0</v>
      </c>
      <c r="DA13" s="84">
        <f t="shared" si="8"/>
        <v>0</v>
      </c>
      <c r="DB13" s="84">
        <f t="shared" si="8"/>
        <v>0</v>
      </c>
      <c r="DC13" s="84">
        <f t="shared" si="8"/>
        <v>0</v>
      </c>
      <c r="DD13" s="84">
        <f t="shared" si="8"/>
        <v>0</v>
      </c>
      <c r="DE13" s="84">
        <f t="shared" si="8"/>
        <v>0</v>
      </c>
      <c r="DF13" s="84">
        <f t="shared" si="8"/>
        <v>0</v>
      </c>
      <c r="DG13" s="84">
        <f t="shared" si="8"/>
        <v>0</v>
      </c>
      <c r="DH13" s="84">
        <f t="shared" si="8"/>
        <v>0</v>
      </c>
      <c r="DI13" s="84">
        <f t="shared" si="8"/>
        <v>0</v>
      </c>
      <c r="DJ13" s="84">
        <f t="shared" si="8"/>
        <v>0</v>
      </c>
      <c r="DK13" s="84">
        <f t="shared" si="8"/>
        <v>0</v>
      </c>
      <c r="DL13" s="84">
        <f t="shared" si="8"/>
        <v>0</v>
      </c>
      <c r="DM13" s="84">
        <f t="shared" si="8"/>
        <v>0</v>
      </c>
      <c r="DN13" s="84">
        <f t="shared" si="8"/>
        <v>0</v>
      </c>
      <c r="DO13" s="84">
        <f t="shared" si="8"/>
        <v>0</v>
      </c>
      <c r="DP13" s="84">
        <f t="shared" si="8"/>
        <v>0</v>
      </c>
      <c r="DQ13" s="84">
        <f t="shared" si="8"/>
        <v>0</v>
      </c>
      <c r="DR13" s="84">
        <f t="shared" si="8"/>
        <v>0</v>
      </c>
      <c r="DS13" s="84">
        <f t="shared" si="8"/>
        <v>0</v>
      </c>
      <c r="DT13" s="84">
        <f t="shared" si="8"/>
        <v>0</v>
      </c>
      <c r="DU13" s="84">
        <f t="shared" si="8"/>
        <v>0</v>
      </c>
      <c r="DV13" s="84">
        <f t="shared" si="8"/>
        <v>0</v>
      </c>
      <c r="DW13" s="84">
        <f t="shared" si="8"/>
        <v>0</v>
      </c>
      <c r="DX13" s="84">
        <f t="shared" si="8"/>
        <v>0</v>
      </c>
      <c r="DY13" s="84">
        <f t="shared" si="8"/>
        <v>0</v>
      </c>
      <c r="DZ13" s="84">
        <f t="shared" si="8"/>
        <v>0</v>
      </c>
      <c r="EA13" s="84">
        <f t="shared" si="8"/>
        <v>0</v>
      </c>
      <c r="EB13" s="84">
        <f t="shared" si="8"/>
        <v>0</v>
      </c>
      <c r="EC13" s="84">
        <f t="shared" si="8"/>
        <v>0</v>
      </c>
      <c r="ED13" s="84">
        <f t="shared" si="8"/>
        <v>0</v>
      </c>
      <c r="EE13" s="84">
        <f t="shared" si="8"/>
        <v>0</v>
      </c>
      <c r="EF13" s="84">
        <f t="shared" si="8"/>
        <v>0</v>
      </c>
      <c r="EG13" s="84">
        <f t="shared" si="8"/>
        <v>0</v>
      </c>
      <c r="EH13" s="84">
        <f t="shared" si="8"/>
        <v>0</v>
      </c>
      <c r="EI13" s="84">
        <f t="shared" si="8"/>
        <v>0</v>
      </c>
      <c r="EJ13" s="84">
        <f t="shared" si="8"/>
        <v>0</v>
      </c>
      <c r="EK13" s="84">
        <f t="shared" si="8"/>
        <v>0</v>
      </c>
      <c r="EL13" s="84">
        <f t="shared" si="8"/>
        <v>0</v>
      </c>
      <c r="EM13" s="84">
        <f t="shared" si="8"/>
        <v>0</v>
      </c>
      <c r="EN13" s="84">
        <f t="shared" si="8"/>
        <v>0</v>
      </c>
      <c r="EO13" s="84">
        <f t="shared" si="8"/>
        <v>0</v>
      </c>
      <c r="EP13" s="84">
        <f t="shared" si="8"/>
        <v>0</v>
      </c>
      <c r="EQ13" s="84">
        <f t="shared" si="8"/>
        <v>0</v>
      </c>
      <c r="ER13" s="84">
        <f t="shared" si="8"/>
        <v>0</v>
      </c>
      <c r="ES13" s="84">
        <f t="shared" si="8"/>
        <v>0</v>
      </c>
      <c r="ET13" s="84">
        <f t="shared" si="8"/>
        <v>0</v>
      </c>
      <c r="EU13" s="84">
        <f t="shared" si="9"/>
        <v>0</v>
      </c>
      <c r="EV13" s="84">
        <f t="shared" si="9"/>
        <v>0</v>
      </c>
      <c r="EW13" s="84">
        <f t="shared" si="9"/>
        <v>0</v>
      </c>
      <c r="EX13" s="84">
        <f t="shared" si="3"/>
        <v>0</v>
      </c>
      <c r="EY13" s="84">
        <f t="shared" si="3"/>
        <v>0</v>
      </c>
      <c r="EZ13" s="84">
        <f t="shared" si="3"/>
        <v>0</v>
      </c>
      <c r="FA13" s="84">
        <f t="shared" si="3"/>
        <v>0</v>
      </c>
      <c r="FB13" s="84">
        <f t="shared" si="3"/>
        <v>0</v>
      </c>
      <c r="FC13" s="84">
        <f t="shared" si="3"/>
        <v>0</v>
      </c>
      <c r="FD13" s="84">
        <f t="shared" si="3"/>
        <v>0</v>
      </c>
      <c r="FE13" s="84">
        <f t="shared" si="3"/>
        <v>0</v>
      </c>
      <c r="FF13" s="84">
        <f t="shared" si="3"/>
        <v>0</v>
      </c>
      <c r="FG13" s="84">
        <f t="shared" si="3"/>
        <v>0</v>
      </c>
      <c r="FH13" s="84">
        <f t="shared" si="3"/>
        <v>0</v>
      </c>
      <c r="FI13" s="84">
        <f t="shared" si="3"/>
        <v>0</v>
      </c>
      <c r="FJ13" s="84">
        <f t="shared" si="3"/>
        <v>0</v>
      </c>
      <c r="FK13" s="84">
        <f t="shared" si="3"/>
        <v>0</v>
      </c>
      <c r="FL13" s="84">
        <f t="shared" si="3"/>
        <v>0</v>
      </c>
      <c r="FM13" s="84">
        <f t="shared" si="3"/>
        <v>0</v>
      </c>
      <c r="FN13" s="84">
        <f t="shared" si="3"/>
        <v>0</v>
      </c>
      <c r="FO13" s="84">
        <f t="shared" si="3"/>
        <v>0</v>
      </c>
      <c r="FP13" s="84">
        <f t="shared" si="3"/>
        <v>0</v>
      </c>
      <c r="FQ13" s="84">
        <f t="shared" si="3"/>
        <v>0</v>
      </c>
      <c r="FR13" s="84">
        <f t="shared" si="3"/>
        <v>0</v>
      </c>
      <c r="FS13" s="84">
        <f t="shared" si="3"/>
        <v>0</v>
      </c>
      <c r="FT13" s="84">
        <f t="shared" si="3"/>
        <v>0</v>
      </c>
      <c r="FU13" s="84">
        <f t="shared" si="3"/>
        <v>0</v>
      </c>
      <c r="FV13" s="84">
        <f t="shared" si="3"/>
        <v>0</v>
      </c>
      <c r="FW13" s="84">
        <f t="shared" si="3"/>
        <v>0</v>
      </c>
      <c r="FX13" s="84">
        <f t="shared" si="3"/>
        <v>0</v>
      </c>
      <c r="FY13" s="84">
        <f t="shared" si="3"/>
        <v>0</v>
      </c>
      <c r="FZ13" s="84">
        <f t="shared" si="3"/>
        <v>0</v>
      </c>
      <c r="GA13" s="84">
        <f t="shared" si="3"/>
        <v>0</v>
      </c>
      <c r="GB13" s="84">
        <f t="shared" si="3"/>
        <v>0</v>
      </c>
      <c r="GC13" s="67"/>
      <c r="GD13" s="2">
        <f t="shared" ca="1" si="4"/>
        <v>105.4128</v>
      </c>
      <c r="GE13" s="2">
        <f t="shared" ca="1" si="5"/>
        <v>0</v>
      </c>
    </row>
    <row r="14" spans="1:187" s="82" customFormat="1" x14ac:dyDescent="0.2">
      <c r="A14" s="188">
        <v>2</v>
      </c>
      <c r="B14" s="104" t="s">
        <v>12</v>
      </c>
      <c r="C14" s="68" t="s">
        <v>7</v>
      </c>
      <c r="D14" s="189" t="s">
        <v>42</v>
      </c>
      <c r="E14" s="73" t="s">
        <v>328</v>
      </c>
      <c r="F14" s="70">
        <v>37134</v>
      </c>
      <c r="G14" s="73"/>
      <c r="H14" s="71" t="s">
        <v>46</v>
      </c>
      <c r="I14" s="73" t="s">
        <v>329</v>
      </c>
      <c r="J14" s="72" t="s">
        <v>318</v>
      </c>
      <c r="K14" s="72"/>
      <c r="L14" s="94" t="s">
        <v>40</v>
      </c>
      <c r="M14" s="73"/>
      <c r="N14" s="73"/>
      <c r="O14" s="94"/>
      <c r="P14" s="94"/>
      <c r="Q14" s="94"/>
      <c r="R14" s="19">
        <v>461.505</v>
      </c>
      <c r="S14" s="94" t="s">
        <v>57</v>
      </c>
      <c r="T14" s="19">
        <f>IF($S14="USD",+$R14,VLOOKUP($S14,Rates!$A$3:$C$7,3)*$R14)</f>
        <v>461.505</v>
      </c>
      <c r="U14" s="268">
        <v>38684</v>
      </c>
      <c r="X14" s="84">
        <f t="shared" ca="1" si="10"/>
        <v>0</v>
      </c>
      <c r="Y14" s="84">
        <f t="shared" si="10"/>
        <v>0</v>
      </c>
      <c r="Z14" s="84">
        <f t="shared" si="10"/>
        <v>0</v>
      </c>
      <c r="AA14" s="84">
        <f t="shared" si="10"/>
        <v>0</v>
      </c>
      <c r="AB14" s="84">
        <f t="shared" si="10"/>
        <v>0</v>
      </c>
      <c r="AC14" s="84">
        <f t="shared" si="10"/>
        <v>0</v>
      </c>
      <c r="AD14" s="84">
        <f t="shared" si="10"/>
        <v>0</v>
      </c>
      <c r="AE14" s="84">
        <f t="shared" si="10"/>
        <v>0</v>
      </c>
      <c r="AF14" s="84">
        <f t="shared" si="10"/>
        <v>0</v>
      </c>
      <c r="AG14" s="84">
        <f t="shared" si="10"/>
        <v>0</v>
      </c>
      <c r="AH14" s="84">
        <f t="shared" si="10"/>
        <v>0</v>
      </c>
      <c r="AI14" s="84">
        <f t="shared" si="10"/>
        <v>0</v>
      </c>
      <c r="AJ14" s="84">
        <f t="shared" si="10"/>
        <v>0</v>
      </c>
      <c r="AK14" s="84">
        <f t="shared" si="10"/>
        <v>0</v>
      </c>
      <c r="AL14" s="84">
        <f t="shared" si="10"/>
        <v>0</v>
      </c>
      <c r="AM14" s="84">
        <f t="shared" si="10"/>
        <v>0</v>
      </c>
      <c r="AN14" s="84">
        <f t="shared" si="10"/>
        <v>0</v>
      </c>
      <c r="AO14" s="84">
        <f t="shared" si="10"/>
        <v>461.505</v>
      </c>
      <c r="AP14" s="84">
        <f t="shared" si="10"/>
        <v>0</v>
      </c>
      <c r="AQ14" s="84">
        <f t="shared" si="10"/>
        <v>0</v>
      </c>
      <c r="AR14" s="84">
        <f t="shared" si="10"/>
        <v>0</v>
      </c>
      <c r="AS14" s="84">
        <f t="shared" si="10"/>
        <v>0</v>
      </c>
      <c r="AT14" s="84">
        <f t="shared" si="10"/>
        <v>0</v>
      </c>
      <c r="AU14" s="84">
        <f t="shared" si="10"/>
        <v>0</v>
      </c>
      <c r="AV14" s="84">
        <f t="shared" si="10"/>
        <v>0</v>
      </c>
      <c r="AW14" s="84">
        <f t="shared" si="10"/>
        <v>0</v>
      </c>
      <c r="AX14" s="84">
        <f t="shared" si="10"/>
        <v>0</v>
      </c>
      <c r="AY14" s="84">
        <f t="shared" si="10"/>
        <v>0</v>
      </c>
      <c r="AZ14" s="84">
        <f t="shared" si="10"/>
        <v>0</v>
      </c>
      <c r="BA14" s="84">
        <f t="shared" si="10"/>
        <v>0</v>
      </c>
      <c r="BB14" s="84">
        <f t="shared" si="10"/>
        <v>0</v>
      </c>
      <c r="BC14" s="84">
        <f t="shared" si="10"/>
        <v>0</v>
      </c>
      <c r="BD14" s="84">
        <f t="shared" si="10"/>
        <v>0</v>
      </c>
      <c r="BE14" s="84">
        <f t="shared" si="10"/>
        <v>0</v>
      </c>
      <c r="BF14" s="84">
        <f t="shared" si="10"/>
        <v>0</v>
      </c>
      <c r="BG14" s="84">
        <f t="shared" si="10"/>
        <v>0</v>
      </c>
      <c r="BH14" s="84">
        <f t="shared" si="10"/>
        <v>0</v>
      </c>
      <c r="BI14" s="84">
        <f t="shared" si="10"/>
        <v>0</v>
      </c>
      <c r="BJ14" s="84">
        <f t="shared" si="10"/>
        <v>0</v>
      </c>
      <c r="BK14" s="84">
        <f t="shared" si="10"/>
        <v>0</v>
      </c>
      <c r="BL14" s="84">
        <f t="shared" si="10"/>
        <v>0</v>
      </c>
      <c r="BM14" s="84">
        <f t="shared" si="10"/>
        <v>0</v>
      </c>
      <c r="BN14" s="84">
        <f t="shared" si="10"/>
        <v>0</v>
      </c>
      <c r="BO14" s="84">
        <f t="shared" si="10"/>
        <v>0</v>
      </c>
      <c r="BP14" s="84">
        <f t="shared" si="10"/>
        <v>0</v>
      </c>
      <c r="BQ14" s="84">
        <f t="shared" si="10"/>
        <v>0</v>
      </c>
      <c r="BR14" s="84">
        <f t="shared" si="10"/>
        <v>0</v>
      </c>
      <c r="BS14" s="84">
        <f t="shared" si="10"/>
        <v>0</v>
      </c>
      <c r="BT14" s="84">
        <f t="shared" si="10"/>
        <v>0</v>
      </c>
      <c r="BU14" s="84">
        <f t="shared" si="10"/>
        <v>0</v>
      </c>
      <c r="BV14" s="84">
        <f t="shared" si="10"/>
        <v>0</v>
      </c>
      <c r="BW14" s="84">
        <f t="shared" si="10"/>
        <v>0</v>
      </c>
      <c r="BX14" s="84">
        <f t="shared" si="10"/>
        <v>0</v>
      </c>
      <c r="BY14" s="84">
        <f t="shared" si="10"/>
        <v>0</v>
      </c>
      <c r="BZ14" s="84">
        <f t="shared" si="10"/>
        <v>0</v>
      </c>
      <c r="CA14" s="84">
        <f t="shared" si="10"/>
        <v>0</v>
      </c>
      <c r="CB14" s="84">
        <f t="shared" si="10"/>
        <v>0</v>
      </c>
      <c r="CC14" s="84">
        <f t="shared" si="10"/>
        <v>0</v>
      </c>
      <c r="CD14" s="84">
        <f t="shared" si="10"/>
        <v>0</v>
      </c>
      <c r="CE14" s="84">
        <f t="shared" si="10"/>
        <v>0</v>
      </c>
      <c r="CF14" s="84">
        <f t="shared" si="10"/>
        <v>0</v>
      </c>
      <c r="CG14" s="84">
        <f t="shared" si="10"/>
        <v>0</v>
      </c>
      <c r="CH14" s="84">
        <f t="shared" si="10"/>
        <v>0</v>
      </c>
      <c r="CI14" s="84">
        <f t="shared" si="10"/>
        <v>0</v>
      </c>
      <c r="CJ14" s="84">
        <f t="shared" si="8"/>
        <v>0</v>
      </c>
      <c r="CK14" s="84">
        <f t="shared" si="8"/>
        <v>0</v>
      </c>
      <c r="CL14" s="84">
        <f t="shared" si="8"/>
        <v>0</v>
      </c>
      <c r="CM14" s="84">
        <f t="shared" si="8"/>
        <v>0</v>
      </c>
      <c r="CN14" s="84">
        <f t="shared" si="8"/>
        <v>0</v>
      </c>
      <c r="CO14" s="84">
        <f t="shared" si="8"/>
        <v>0</v>
      </c>
      <c r="CP14" s="84">
        <f t="shared" si="8"/>
        <v>0</v>
      </c>
      <c r="CQ14" s="84">
        <f t="shared" si="8"/>
        <v>0</v>
      </c>
      <c r="CR14" s="84">
        <f t="shared" si="8"/>
        <v>0</v>
      </c>
      <c r="CS14" s="84">
        <f t="shared" si="8"/>
        <v>0</v>
      </c>
      <c r="CT14" s="84">
        <f t="shared" si="8"/>
        <v>0</v>
      </c>
      <c r="CU14" s="84">
        <f t="shared" si="8"/>
        <v>0</v>
      </c>
      <c r="CV14" s="84">
        <f t="shared" si="8"/>
        <v>0</v>
      </c>
      <c r="CW14" s="84">
        <f t="shared" si="8"/>
        <v>0</v>
      </c>
      <c r="CX14" s="84">
        <f t="shared" si="8"/>
        <v>0</v>
      </c>
      <c r="CY14" s="84">
        <f t="shared" si="8"/>
        <v>0</v>
      </c>
      <c r="CZ14" s="84">
        <f t="shared" si="8"/>
        <v>0</v>
      </c>
      <c r="DA14" s="84">
        <f t="shared" si="8"/>
        <v>0</v>
      </c>
      <c r="DB14" s="84">
        <f t="shared" si="8"/>
        <v>0</v>
      </c>
      <c r="DC14" s="84">
        <f t="shared" si="8"/>
        <v>0</v>
      </c>
      <c r="DD14" s="84">
        <f t="shared" si="8"/>
        <v>0</v>
      </c>
      <c r="DE14" s="84">
        <f t="shared" si="8"/>
        <v>0</v>
      </c>
      <c r="DF14" s="84">
        <f t="shared" si="8"/>
        <v>0</v>
      </c>
      <c r="DG14" s="84">
        <f t="shared" si="8"/>
        <v>0</v>
      </c>
      <c r="DH14" s="84">
        <f t="shared" si="8"/>
        <v>0</v>
      </c>
      <c r="DI14" s="84">
        <f t="shared" si="8"/>
        <v>0</v>
      </c>
      <c r="DJ14" s="84">
        <f t="shared" si="8"/>
        <v>0</v>
      </c>
      <c r="DK14" s="84">
        <f t="shared" si="8"/>
        <v>0</v>
      </c>
      <c r="DL14" s="84">
        <f t="shared" si="8"/>
        <v>0</v>
      </c>
      <c r="DM14" s="84">
        <f t="shared" si="8"/>
        <v>0</v>
      </c>
      <c r="DN14" s="84">
        <f t="shared" si="8"/>
        <v>0</v>
      </c>
      <c r="DO14" s="84">
        <f t="shared" si="8"/>
        <v>0</v>
      </c>
      <c r="DP14" s="84">
        <f t="shared" si="8"/>
        <v>0</v>
      </c>
      <c r="DQ14" s="84">
        <f t="shared" si="8"/>
        <v>0</v>
      </c>
      <c r="DR14" s="84">
        <f t="shared" si="8"/>
        <v>0</v>
      </c>
      <c r="DS14" s="84">
        <f t="shared" si="8"/>
        <v>0</v>
      </c>
      <c r="DT14" s="84">
        <f t="shared" si="8"/>
        <v>0</v>
      </c>
      <c r="DU14" s="84">
        <f t="shared" si="8"/>
        <v>0</v>
      </c>
      <c r="DV14" s="84">
        <f t="shared" si="8"/>
        <v>0</v>
      </c>
      <c r="DW14" s="84">
        <f t="shared" si="8"/>
        <v>0</v>
      </c>
      <c r="DX14" s="84">
        <f t="shared" si="8"/>
        <v>0</v>
      </c>
      <c r="DY14" s="84">
        <f t="shared" si="8"/>
        <v>0</v>
      </c>
      <c r="DZ14" s="84">
        <f t="shared" si="8"/>
        <v>0</v>
      </c>
      <c r="EA14" s="84">
        <f t="shared" si="8"/>
        <v>0</v>
      </c>
      <c r="EB14" s="84">
        <f t="shared" si="8"/>
        <v>0</v>
      </c>
      <c r="EC14" s="84">
        <f t="shared" si="8"/>
        <v>0</v>
      </c>
      <c r="ED14" s="84">
        <f t="shared" si="8"/>
        <v>0</v>
      </c>
      <c r="EE14" s="84">
        <f t="shared" si="8"/>
        <v>0</v>
      </c>
      <c r="EF14" s="84">
        <f t="shared" si="8"/>
        <v>0</v>
      </c>
      <c r="EG14" s="84">
        <f t="shared" si="8"/>
        <v>0</v>
      </c>
      <c r="EH14" s="84">
        <f t="shared" si="8"/>
        <v>0</v>
      </c>
      <c r="EI14" s="84">
        <f t="shared" si="8"/>
        <v>0</v>
      </c>
      <c r="EJ14" s="84">
        <f t="shared" si="8"/>
        <v>0</v>
      </c>
      <c r="EK14" s="84">
        <f t="shared" si="8"/>
        <v>0</v>
      </c>
      <c r="EL14" s="84">
        <f t="shared" si="8"/>
        <v>0</v>
      </c>
      <c r="EM14" s="84">
        <f t="shared" si="8"/>
        <v>0</v>
      </c>
      <c r="EN14" s="84">
        <f t="shared" si="8"/>
        <v>0</v>
      </c>
      <c r="EO14" s="84">
        <f t="shared" si="8"/>
        <v>0</v>
      </c>
      <c r="EP14" s="84">
        <f t="shared" si="8"/>
        <v>0</v>
      </c>
      <c r="EQ14" s="84">
        <f t="shared" si="8"/>
        <v>0</v>
      </c>
      <c r="ER14" s="84">
        <f t="shared" si="8"/>
        <v>0</v>
      </c>
      <c r="ES14" s="84">
        <f t="shared" si="8"/>
        <v>0</v>
      </c>
      <c r="ET14" s="84">
        <f t="shared" si="8"/>
        <v>0</v>
      </c>
      <c r="EU14" s="84">
        <f t="shared" si="9"/>
        <v>0</v>
      </c>
      <c r="EV14" s="84">
        <f t="shared" si="9"/>
        <v>0</v>
      </c>
      <c r="EW14" s="84">
        <f t="shared" si="9"/>
        <v>0</v>
      </c>
      <c r="EX14" s="84">
        <f t="shared" si="3"/>
        <v>0</v>
      </c>
      <c r="EY14" s="84">
        <f t="shared" si="3"/>
        <v>0</v>
      </c>
      <c r="EZ14" s="84">
        <f t="shared" si="3"/>
        <v>0</v>
      </c>
      <c r="FA14" s="84">
        <f t="shared" si="3"/>
        <v>0</v>
      </c>
      <c r="FB14" s="84">
        <f t="shared" si="3"/>
        <v>0</v>
      </c>
      <c r="FC14" s="84">
        <f t="shared" si="3"/>
        <v>0</v>
      </c>
      <c r="FD14" s="84">
        <f t="shared" si="3"/>
        <v>0</v>
      </c>
      <c r="FE14" s="84">
        <f t="shared" si="3"/>
        <v>0</v>
      </c>
      <c r="FF14" s="84">
        <f t="shared" si="3"/>
        <v>0</v>
      </c>
      <c r="FG14" s="84">
        <f t="shared" si="3"/>
        <v>0</v>
      </c>
      <c r="FH14" s="84">
        <f t="shared" si="3"/>
        <v>0</v>
      </c>
      <c r="FI14" s="84">
        <f t="shared" si="3"/>
        <v>0</v>
      </c>
      <c r="FJ14" s="84">
        <f t="shared" si="3"/>
        <v>0</v>
      </c>
      <c r="FK14" s="84">
        <f t="shared" si="3"/>
        <v>0</v>
      </c>
      <c r="FL14" s="84">
        <f t="shared" si="3"/>
        <v>0</v>
      </c>
      <c r="FM14" s="84">
        <f t="shared" si="3"/>
        <v>0</v>
      </c>
      <c r="FN14" s="84">
        <f t="shared" si="3"/>
        <v>0</v>
      </c>
      <c r="FO14" s="84">
        <f t="shared" si="3"/>
        <v>0</v>
      </c>
      <c r="FP14" s="84">
        <f t="shared" si="3"/>
        <v>0</v>
      </c>
      <c r="FQ14" s="84">
        <f t="shared" si="3"/>
        <v>0</v>
      </c>
      <c r="FR14" s="84">
        <f t="shared" si="3"/>
        <v>0</v>
      </c>
      <c r="FS14" s="84">
        <f t="shared" si="3"/>
        <v>0</v>
      </c>
      <c r="FT14" s="84">
        <f t="shared" si="3"/>
        <v>0</v>
      </c>
      <c r="FU14" s="84">
        <f t="shared" si="3"/>
        <v>0</v>
      </c>
      <c r="FV14" s="84">
        <f t="shared" si="3"/>
        <v>0</v>
      </c>
      <c r="FW14" s="84">
        <f t="shared" si="3"/>
        <v>0</v>
      </c>
      <c r="FX14" s="84">
        <f t="shared" si="3"/>
        <v>0</v>
      </c>
      <c r="FY14" s="84">
        <f t="shared" si="3"/>
        <v>0</v>
      </c>
      <c r="FZ14" s="84">
        <f t="shared" si="3"/>
        <v>0</v>
      </c>
      <c r="GA14" s="84">
        <f t="shared" si="3"/>
        <v>0</v>
      </c>
      <c r="GB14" s="84">
        <f t="shared" si="3"/>
        <v>0</v>
      </c>
      <c r="GC14" s="67"/>
      <c r="GD14" s="2">
        <f t="shared" ca="1" si="4"/>
        <v>461.505</v>
      </c>
      <c r="GE14" s="2">
        <f t="shared" ca="1" si="5"/>
        <v>0</v>
      </c>
    </row>
    <row r="15" spans="1:187" s="82" customFormat="1" x14ac:dyDescent="0.2">
      <c r="A15" s="188">
        <v>2</v>
      </c>
      <c r="B15" s="104" t="s">
        <v>12</v>
      </c>
      <c r="C15" s="68" t="s">
        <v>7</v>
      </c>
      <c r="D15" s="189" t="s">
        <v>42</v>
      </c>
      <c r="E15" s="73" t="s">
        <v>323</v>
      </c>
      <c r="F15" s="70">
        <v>37134</v>
      </c>
      <c r="G15" s="73"/>
      <c r="H15" s="71" t="s">
        <v>645</v>
      </c>
      <c r="I15" s="73" t="s">
        <v>323</v>
      </c>
      <c r="J15" s="72" t="s">
        <v>318</v>
      </c>
      <c r="K15" s="72"/>
      <c r="L15" s="94" t="s">
        <v>40</v>
      </c>
      <c r="M15" s="73" t="s">
        <v>100</v>
      </c>
      <c r="N15" s="73" t="s">
        <v>330</v>
      </c>
      <c r="O15" s="94" t="s">
        <v>56</v>
      </c>
      <c r="P15" s="94" t="s">
        <v>56</v>
      </c>
      <c r="Q15" s="94" t="s">
        <v>56</v>
      </c>
      <c r="R15" s="19">
        <v>500</v>
      </c>
      <c r="S15" s="94" t="s">
        <v>57</v>
      </c>
      <c r="T15" s="19">
        <f>IF($S15="USD",+$R15,VLOOKUP($S15,Rates!$A$3:$C$7,3)*$R15)</f>
        <v>500</v>
      </c>
      <c r="U15" s="267">
        <v>38684</v>
      </c>
      <c r="X15" s="84">
        <f t="shared" ca="1" si="10"/>
        <v>0</v>
      </c>
      <c r="Y15" s="84">
        <f t="shared" si="10"/>
        <v>0</v>
      </c>
      <c r="Z15" s="84">
        <f t="shared" si="10"/>
        <v>0</v>
      </c>
      <c r="AA15" s="84">
        <f t="shared" si="10"/>
        <v>0</v>
      </c>
      <c r="AB15" s="84">
        <f t="shared" si="10"/>
        <v>0</v>
      </c>
      <c r="AC15" s="84">
        <f t="shared" si="10"/>
        <v>0</v>
      </c>
      <c r="AD15" s="84">
        <f t="shared" si="10"/>
        <v>0</v>
      </c>
      <c r="AE15" s="84">
        <f t="shared" si="10"/>
        <v>0</v>
      </c>
      <c r="AF15" s="84">
        <f t="shared" si="10"/>
        <v>0</v>
      </c>
      <c r="AG15" s="84">
        <f t="shared" si="10"/>
        <v>0</v>
      </c>
      <c r="AH15" s="84">
        <f t="shared" si="10"/>
        <v>0</v>
      </c>
      <c r="AI15" s="84">
        <f t="shared" si="10"/>
        <v>0</v>
      </c>
      <c r="AJ15" s="84">
        <f t="shared" si="10"/>
        <v>0</v>
      </c>
      <c r="AK15" s="84">
        <f t="shared" si="10"/>
        <v>0</v>
      </c>
      <c r="AL15" s="84">
        <f t="shared" si="10"/>
        <v>0</v>
      </c>
      <c r="AM15" s="84">
        <f t="shared" si="10"/>
        <v>0</v>
      </c>
      <c r="AN15" s="84">
        <f t="shared" si="10"/>
        <v>0</v>
      </c>
      <c r="AO15" s="84">
        <f t="shared" si="10"/>
        <v>500</v>
      </c>
      <c r="AP15" s="84">
        <f t="shared" si="10"/>
        <v>0</v>
      </c>
      <c r="AQ15" s="84">
        <f t="shared" si="10"/>
        <v>0</v>
      </c>
      <c r="AR15" s="84">
        <f t="shared" si="10"/>
        <v>0</v>
      </c>
      <c r="AS15" s="84">
        <f t="shared" si="10"/>
        <v>0</v>
      </c>
      <c r="AT15" s="84">
        <f t="shared" si="10"/>
        <v>0</v>
      </c>
      <c r="AU15" s="84">
        <f t="shared" si="10"/>
        <v>0</v>
      </c>
      <c r="AV15" s="84">
        <f t="shared" si="10"/>
        <v>0</v>
      </c>
      <c r="AW15" s="84">
        <f t="shared" si="10"/>
        <v>0</v>
      </c>
      <c r="AX15" s="84">
        <f t="shared" si="10"/>
        <v>0</v>
      </c>
      <c r="AY15" s="84">
        <f t="shared" si="10"/>
        <v>0</v>
      </c>
      <c r="AZ15" s="84">
        <f t="shared" si="10"/>
        <v>0</v>
      </c>
      <c r="BA15" s="84">
        <f t="shared" si="10"/>
        <v>0</v>
      </c>
      <c r="BB15" s="84">
        <f t="shared" si="10"/>
        <v>0</v>
      </c>
      <c r="BC15" s="84">
        <f t="shared" si="10"/>
        <v>0</v>
      </c>
      <c r="BD15" s="84">
        <f t="shared" si="10"/>
        <v>0</v>
      </c>
      <c r="BE15" s="84">
        <f t="shared" si="10"/>
        <v>0</v>
      </c>
      <c r="BF15" s="84">
        <f t="shared" si="10"/>
        <v>0</v>
      </c>
      <c r="BG15" s="84">
        <f t="shared" si="10"/>
        <v>0</v>
      </c>
      <c r="BH15" s="84">
        <f t="shared" si="10"/>
        <v>0</v>
      </c>
      <c r="BI15" s="84">
        <f t="shared" si="10"/>
        <v>0</v>
      </c>
      <c r="BJ15" s="84">
        <f t="shared" si="10"/>
        <v>0</v>
      </c>
      <c r="BK15" s="84">
        <f t="shared" si="10"/>
        <v>0</v>
      </c>
      <c r="BL15" s="84">
        <f t="shared" si="10"/>
        <v>0</v>
      </c>
      <c r="BM15" s="84">
        <f t="shared" si="10"/>
        <v>0</v>
      </c>
      <c r="BN15" s="84">
        <f t="shared" si="10"/>
        <v>0</v>
      </c>
      <c r="BO15" s="84">
        <f t="shared" si="10"/>
        <v>0</v>
      </c>
      <c r="BP15" s="84">
        <f t="shared" si="10"/>
        <v>0</v>
      </c>
      <c r="BQ15" s="84">
        <f t="shared" si="10"/>
        <v>0</v>
      </c>
      <c r="BR15" s="84">
        <f t="shared" si="10"/>
        <v>0</v>
      </c>
      <c r="BS15" s="84">
        <f t="shared" si="10"/>
        <v>0</v>
      </c>
      <c r="BT15" s="84">
        <f t="shared" si="10"/>
        <v>0</v>
      </c>
      <c r="BU15" s="84">
        <f t="shared" si="10"/>
        <v>0</v>
      </c>
      <c r="BV15" s="84">
        <f t="shared" si="10"/>
        <v>0</v>
      </c>
      <c r="BW15" s="84">
        <f t="shared" si="10"/>
        <v>0</v>
      </c>
      <c r="BX15" s="84">
        <f t="shared" si="10"/>
        <v>0</v>
      </c>
      <c r="BY15" s="84">
        <f t="shared" si="10"/>
        <v>0</v>
      </c>
      <c r="BZ15" s="84">
        <f t="shared" si="10"/>
        <v>0</v>
      </c>
      <c r="CA15" s="84">
        <f t="shared" si="10"/>
        <v>0</v>
      </c>
      <c r="CB15" s="84">
        <f t="shared" si="10"/>
        <v>0</v>
      </c>
      <c r="CC15" s="84">
        <f t="shared" si="10"/>
        <v>0</v>
      </c>
      <c r="CD15" s="84">
        <f t="shared" si="10"/>
        <v>0</v>
      </c>
      <c r="CE15" s="84">
        <f t="shared" si="10"/>
        <v>0</v>
      </c>
      <c r="CF15" s="84">
        <f t="shared" si="10"/>
        <v>0</v>
      </c>
      <c r="CG15" s="84">
        <f t="shared" si="10"/>
        <v>0</v>
      </c>
      <c r="CH15" s="84">
        <f t="shared" si="10"/>
        <v>0</v>
      </c>
      <c r="CI15" s="84">
        <f t="shared" si="10"/>
        <v>0</v>
      </c>
      <c r="CJ15" s="84">
        <f t="shared" si="8"/>
        <v>0</v>
      </c>
      <c r="CK15" s="84">
        <f t="shared" si="8"/>
        <v>0</v>
      </c>
      <c r="CL15" s="84">
        <f t="shared" si="8"/>
        <v>0</v>
      </c>
      <c r="CM15" s="84">
        <f t="shared" si="8"/>
        <v>0</v>
      </c>
      <c r="CN15" s="84">
        <f t="shared" si="8"/>
        <v>0</v>
      </c>
      <c r="CO15" s="84">
        <f t="shared" si="8"/>
        <v>0</v>
      </c>
      <c r="CP15" s="84">
        <f t="shared" si="8"/>
        <v>0</v>
      </c>
      <c r="CQ15" s="84">
        <f t="shared" si="8"/>
        <v>0</v>
      </c>
      <c r="CR15" s="84">
        <f t="shared" si="8"/>
        <v>0</v>
      </c>
      <c r="CS15" s="84">
        <f t="shared" si="8"/>
        <v>0</v>
      </c>
      <c r="CT15" s="84">
        <f t="shared" si="8"/>
        <v>0</v>
      </c>
      <c r="CU15" s="84">
        <f t="shared" si="8"/>
        <v>0</v>
      </c>
      <c r="CV15" s="84">
        <f t="shared" si="8"/>
        <v>0</v>
      </c>
      <c r="CW15" s="84">
        <f t="shared" si="8"/>
        <v>0</v>
      </c>
      <c r="CX15" s="84">
        <f t="shared" si="8"/>
        <v>0</v>
      </c>
      <c r="CY15" s="84">
        <f t="shared" si="8"/>
        <v>0</v>
      </c>
      <c r="CZ15" s="84">
        <f t="shared" si="8"/>
        <v>0</v>
      </c>
      <c r="DA15" s="84">
        <f t="shared" si="8"/>
        <v>0</v>
      </c>
      <c r="DB15" s="84">
        <f t="shared" si="8"/>
        <v>0</v>
      </c>
      <c r="DC15" s="84">
        <f t="shared" si="8"/>
        <v>0</v>
      </c>
      <c r="DD15" s="84">
        <f t="shared" si="8"/>
        <v>0</v>
      </c>
      <c r="DE15" s="84">
        <f t="shared" si="8"/>
        <v>0</v>
      </c>
      <c r="DF15" s="84">
        <f t="shared" si="8"/>
        <v>0</v>
      </c>
      <c r="DG15" s="84">
        <f t="shared" si="8"/>
        <v>0</v>
      </c>
      <c r="DH15" s="84">
        <f t="shared" si="8"/>
        <v>0</v>
      </c>
      <c r="DI15" s="84">
        <f t="shared" si="8"/>
        <v>0</v>
      </c>
      <c r="DJ15" s="84">
        <f t="shared" si="8"/>
        <v>0</v>
      </c>
      <c r="DK15" s="84">
        <f t="shared" si="8"/>
        <v>0</v>
      </c>
      <c r="DL15" s="84">
        <f t="shared" si="8"/>
        <v>0</v>
      </c>
      <c r="DM15" s="84">
        <f t="shared" si="8"/>
        <v>0</v>
      </c>
      <c r="DN15" s="84">
        <f t="shared" si="8"/>
        <v>0</v>
      </c>
      <c r="DO15" s="84">
        <f t="shared" si="8"/>
        <v>0</v>
      </c>
      <c r="DP15" s="84">
        <f t="shared" si="8"/>
        <v>0</v>
      </c>
      <c r="DQ15" s="84">
        <f t="shared" si="8"/>
        <v>0</v>
      </c>
      <c r="DR15" s="84">
        <f t="shared" si="8"/>
        <v>0</v>
      </c>
      <c r="DS15" s="84">
        <f t="shared" si="8"/>
        <v>0</v>
      </c>
      <c r="DT15" s="84">
        <f t="shared" si="8"/>
        <v>0</v>
      </c>
      <c r="DU15" s="84">
        <f t="shared" si="8"/>
        <v>0</v>
      </c>
      <c r="DV15" s="84">
        <f t="shared" si="8"/>
        <v>0</v>
      </c>
      <c r="DW15" s="84">
        <f t="shared" si="8"/>
        <v>0</v>
      </c>
      <c r="DX15" s="84">
        <f t="shared" si="8"/>
        <v>0</v>
      </c>
      <c r="DY15" s="84">
        <f t="shared" si="8"/>
        <v>0</v>
      </c>
      <c r="DZ15" s="84">
        <f t="shared" si="8"/>
        <v>0</v>
      </c>
      <c r="EA15" s="84">
        <f t="shared" si="8"/>
        <v>0</v>
      </c>
      <c r="EB15" s="84">
        <f t="shared" si="8"/>
        <v>0</v>
      </c>
      <c r="EC15" s="84">
        <f t="shared" si="8"/>
        <v>0</v>
      </c>
      <c r="ED15" s="84">
        <f t="shared" si="8"/>
        <v>0</v>
      </c>
      <c r="EE15" s="84">
        <f t="shared" si="8"/>
        <v>0</v>
      </c>
      <c r="EF15" s="84">
        <f t="shared" si="8"/>
        <v>0</v>
      </c>
      <c r="EG15" s="84">
        <f t="shared" si="8"/>
        <v>0</v>
      </c>
      <c r="EH15" s="84">
        <f t="shared" si="8"/>
        <v>0</v>
      </c>
      <c r="EI15" s="84">
        <f t="shared" si="8"/>
        <v>0</v>
      </c>
      <c r="EJ15" s="84">
        <f t="shared" si="8"/>
        <v>0</v>
      </c>
      <c r="EK15" s="84">
        <f t="shared" si="8"/>
        <v>0</v>
      </c>
      <c r="EL15" s="84">
        <f t="shared" si="8"/>
        <v>0</v>
      </c>
      <c r="EM15" s="84">
        <f t="shared" si="8"/>
        <v>0</v>
      </c>
      <c r="EN15" s="84">
        <f t="shared" si="8"/>
        <v>0</v>
      </c>
      <c r="EO15" s="84">
        <f t="shared" si="8"/>
        <v>0</v>
      </c>
      <c r="EP15" s="84">
        <f t="shared" si="8"/>
        <v>0</v>
      </c>
      <c r="EQ15" s="84">
        <f t="shared" si="8"/>
        <v>0</v>
      </c>
      <c r="ER15" s="84">
        <f t="shared" si="8"/>
        <v>0</v>
      </c>
      <c r="ES15" s="84">
        <f t="shared" si="8"/>
        <v>0</v>
      </c>
      <c r="ET15" s="84">
        <f t="shared" si="8"/>
        <v>0</v>
      </c>
      <c r="EU15" s="84">
        <f t="shared" si="9"/>
        <v>0</v>
      </c>
      <c r="EV15" s="84">
        <f t="shared" si="9"/>
        <v>0</v>
      </c>
      <c r="EW15" s="84">
        <f t="shared" si="9"/>
        <v>0</v>
      </c>
      <c r="EX15" s="84">
        <f t="shared" si="3"/>
        <v>0</v>
      </c>
      <c r="EY15" s="84">
        <f t="shared" si="3"/>
        <v>0</v>
      </c>
      <c r="EZ15" s="84">
        <f t="shared" si="3"/>
        <v>0</v>
      </c>
      <c r="FA15" s="84">
        <f t="shared" si="3"/>
        <v>0</v>
      </c>
      <c r="FB15" s="84">
        <f t="shared" si="3"/>
        <v>0</v>
      </c>
      <c r="FC15" s="84">
        <f t="shared" si="3"/>
        <v>0</v>
      </c>
      <c r="FD15" s="84">
        <f t="shared" si="3"/>
        <v>0</v>
      </c>
      <c r="FE15" s="84">
        <f t="shared" si="3"/>
        <v>0</v>
      </c>
      <c r="FF15" s="84">
        <f t="shared" si="3"/>
        <v>0</v>
      </c>
      <c r="FG15" s="84">
        <f t="shared" si="3"/>
        <v>0</v>
      </c>
      <c r="FH15" s="84">
        <f t="shared" si="3"/>
        <v>0</v>
      </c>
      <c r="FI15" s="84">
        <f t="shared" si="3"/>
        <v>0</v>
      </c>
      <c r="FJ15" s="84">
        <f t="shared" si="3"/>
        <v>0</v>
      </c>
      <c r="FK15" s="84">
        <f t="shared" si="3"/>
        <v>0</v>
      </c>
      <c r="FL15" s="84">
        <f t="shared" si="3"/>
        <v>0</v>
      </c>
      <c r="FM15" s="84">
        <f t="shared" si="3"/>
        <v>0</v>
      </c>
      <c r="FN15" s="84">
        <f t="shared" si="3"/>
        <v>0</v>
      </c>
      <c r="FO15" s="84">
        <f t="shared" si="3"/>
        <v>0</v>
      </c>
      <c r="FP15" s="84">
        <f t="shared" si="3"/>
        <v>0</v>
      </c>
      <c r="FQ15" s="84">
        <f t="shared" si="3"/>
        <v>0</v>
      </c>
      <c r="FR15" s="84">
        <f t="shared" si="3"/>
        <v>0</v>
      </c>
      <c r="FS15" s="84">
        <f t="shared" si="3"/>
        <v>0</v>
      </c>
      <c r="FT15" s="84">
        <f t="shared" si="3"/>
        <v>0</v>
      </c>
      <c r="FU15" s="84">
        <f t="shared" si="3"/>
        <v>0</v>
      </c>
      <c r="FV15" s="84">
        <f t="shared" si="3"/>
        <v>0</v>
      </c>
      <c r="FW15" s="84">
        <f t="shared" si="3"/>
        <v>0</v>
      </c>
      <c r="FX15" s="84">
        <f t="shared" si="3"/>
        <v>0</v>
      </c>
      <c r="FY15" s="84">
        <f t="shared" si="3"/>
        <v>0</v>
      </c>
      <c r="FZ15" s="84">
        <f t="shared" si="3"/>
        <v>0</v>
      </c>
      <c r="GA15" s="84">
        <f t="shared" si="3"/>
        <v>0</v>
      </c>
      <c r="GB15" s="84">
        <f t="shared" si="3"/>
        <v>0</v>
      </c>
      <c r="GC15" s="67"/>
      <c r="GD15" s="2">
        <f t="shared" ca="1" si="4"/>
        <v>500</v>
      </c>
      <c r="GE15" s="2">
        <f t="shared" ca="1" si="5"/>
        <v>0</v>
      </c>
    </row>
    <row r="16" spans="1:187" s="82" customFormat="1" x14ac:dyDescent="0.2">
      <c r="A16" s="188">
        <v>2</v>
      </c>
      <c r="B16" s="104" t="s">
        <v>12</v>
      </c>
      <c r="C16" s="68" t="s">
        <v>7</v>
      </c>
      <c r="D16" s="189" t="s">
        <v>42</v>
      </c>
      <c r="E16" s="73" t="s">
        <v>323</v>
      </c>
      <c r="F16" s="70">
        <v>37134</v>
      </c>
      <c r="G16" s="73"/>
      <c r="H16" s="71" t="s">
        <v>645</v>
      </c>
      <c r="I16" s="73" t="s">
        <v>639</v>
      </c>
      <c r="J16" s="72" t="s">
        <v>318</v>
      </c>
      <c r="K16" s="72"/>
      <c r="L16" s="94" t="s">
        <v>40</v>
      </c>
      <c r="M16" s="73" t="s">
        <v>100</v>
      </c>
      <c r="N16" s="73" t="s">
        <v>330</v>
      </c>
      <c r="O16" s="94" t="s">
        <v>56</v>
      </c>
      <c r="P16" s="94" t="s">
        <v>56</v>
      </c>
      <c r="Q16" s="94" t="s">
        <v>56</v>
      </c>
      <c r="R16" s="19">
        <v>505</v>
      </c>
      <c r="S16" s="94" t="s">
        <v>57</v>
      </c>
      <c r="T16" s="19">
        <f>IF($S16="USD",+$R16,VLOOKUP($S16,Rates!$A$3:$C$7,3)*$R16)</f>
        <v>505</v>
      </c>
      <c r="U16" s="268">
        <v>39964</v>
      </c>
      <c r="X16" s="84">
        <f t="shared" ca="1" si="10"/>
        <v>0</v>
      </c>
      <c r="Y16" s="84">
        <f t="shared" si="10"/>
        <v>0</v>
      </c>
      <c r="Z16" s="84">
        <f t="shared" si="10"/>
        <v>0</v>
      </c>
      <c r="AA16" s="84">
        <f t="shared" si="10"/>
        <v>0</v>
      </c>
      <c r="AB16" s="84">
        <f t="shared" si="10"/>
        <v>0</v>
      </c>
      <c r="AC16" s="84">
        <f t="shared" si="10"/>
        <v>0</v>
      </c>
      <c r="AD16" s="84">
        <f t="shared" si="10"/>
        <v>0</v>
      </c>
      <c r="AE16" s="84">
        <f t="shared" si="10"/>
        <v>0</v>
      </c>
      <c r="AF16" s="84">
        <f t="shared" si="10"/>
        <v>0</v>
      </c>
      <c r="AG16" s="84">
        <f t="shared" si="10"/>
        <v>0</v>
      </c>
      <c r="AH16" s="84">
        <f t="shared" si="10"/>
        <v>0</v>
      </c>
      <c r="AI16" s="84">
        <f t="shared" si="10"/>
        <v>0</v>
      </c>
      <c r="AJ16" s="84">
        <f t="shared" si="10"/>
        <v>0</v>
      </c>
      <c r="AK16" s="84">
        <f t="shared" si="10"/>
        <v>0</v>
      </c>
      <c r="AL16" s="84">
        <f t="shared" si="10"/>
        <v>0</v>
      </c>
      <c r="AM16" s="84">
        <f t="shared" si="10"/>
        <v>0</v>
      </c>
      <c r="AN16" s="84">
        <f t="shared" si="10"/>
        <v>0</v>
      </c>
      <c r="AO16" s="84">
        <f t="shared" si="10"/>
        <v>0</v>
      </c>
      <c r="AP16" s="84">
        <f t="shared" si="10"/>
        <v>0</v>
      </c>
      <c r="AQ16" s="84">
        <f t="shared" si="10"/>
        <v>0</v>
      </c>
      <c r="AR16" s="84">
        <f t="shared" si="10"/>
        <v>0</v>
      </c>
      <c r="AS16" s="84">
        <f t="shared" si="10"/>
        <v>0</v>
      </c>
      <c r="AT16" s="84">
        <f t="shared" si="10"/>
        <v>0</v>
      </c>
      <c r="AU16" s="84">
        <f t="shared" si="10"/>
        <v>0</v>
      </c>
      <c r="AV16" s="84">
        <f t="shared" si="10"/>
        <v>0</v>
      </c>
      <c r="AW16" s="84">
        <f t="shared" si="10"/>
        <v>0</v>
      </c>
      <c r="AX16" s="84">
        <f t="shared" si="10"/>
        <v>0</v>
      </c>
      <c r="AY16" s="84">
        <f t="shared" si="10"/>
        <v>0</v>
      </c>
      <c r="AZ16" s="84">
        <f t="shared" si="10"/>
        <v>0</v>
      </c>
      <c r="BA16" s="84">
        <f t="shared" si="10"/>
        <v>0</v>
      </c>
      <c r="BB16" s="84">
        <f t="shared" si="10"/>
        <v>0</v>
      </c>
      <c r="BC16" s="84">
        <f t="shared" si="10"/>
        <v>505</v>
      </c>
      <c r="BD16" s="84">
        <f t="shared" si="10"/>
        <v>0</v>
      </c>
      <c r="BE16" s="84">
        <f t="shared" si="10"/>
        <v>0</v>
      </c>
      <c r="BF16" s="84">
        <f t="shared" si="10"/>
        <v>0</v>
      </c>
      <c r="BG16" s="84">
        <f t="shared" si="10"/>
        <v>0</v>
      </c>
      <c r="BH16" s="84">
        <f t="shared" si="10"/>
        <v>0</v>
      </c>
      <c r="BI16" s="84">
        <f t="shared" si="10"/>
        <v>0</v>
      </c>
      <c r="BJ16" s="84">
        <f t="shared" si="10"/>
        <v>0</v>
      </c>
      <c r="BK16" s="84">
        <f t="shared" si="10"/>
        <v>0</v>
      </c>
      <c r="BL16" s="84">
        <f t="shared" si="10"/>
        <v>0</v>
      </c>
      <c r="BM16" s="84">
        <f t="shared" si="10"/>
        <v>0</v>
      </c>
      <c r="BN16" s="84">
        <f t="shared" si="10"/>
        <v>0</v>
      </c>
      <c r="BO16" s="84">
        <f t="shared" si="10"/>
        <v>0</v>
      </c>
      <c r="BP16" s="84">
        <f t="shared" si="10"/>
        <v>0</v>
      </c>
      <c r="BQ16" s="84">
        <f t="shared" si="10"/>
        <v>0</v>
      </c>
      <c r="BR16" s="84">
        <f t="shared" si="10"/>
        <v>0</v>
      </c>
      <c r="BS16" s="84">
        <f t="shared" si="10"/>
        <v>0</v>
      </c>
      <c r="BT16" s="84">
        <f t="shared" si="10"/>
        <v>0</v>
      </c>
      <c r="BU16" s="84">
        <f t="shared" si="10"/>
        <v>0</v>
      </c>
      <c r="BV16" s="84">
        <f t="shared" si="10"/>
        <v>0</v>
      </c>
      <c r="BW16" s="84">
        <f t="shared" si="10"/>
        <v>0</v>
      </c>
      <c r="BX16" s="84">
        <f t="shared" si="10"/>
        <v>0</v>
      </c>
      <c r="BY16" s="84">
        <f t="shared" si="10"/>
        <v>0</v>
      </c>
      <c r="BZ16" s="84">
        <f t="shared" si="10"/>
        <v>0</v>
      </c>
      <c r="CA16" s="84">
        <f t="shared" si="10"/>
        <v>0</v>
      </c>
      <c r="CB16" s="84">
        <f t="shared" si="10"/>
        <v>0</v>
      </c>
      <c r="CC16" s="84">
        <f t="shared" si="10"/>
        <v>0</v>
      </c>
      <c r="CD16" s="84">
        <f t="shared" si="10"/>
        <v>0</v>
      </c>
      <c r="CE16" s="84">
        <f t="shared" si="10"/>
        <v>0</v>
      </c>
      <c r="CF16" s="84">
        <f t="shared" si="10"/>
        <v>0</v>
      </c>
      <c r="CG16" s="84">
        <f t="shared" si="10"/>
        <v>0</v>
      </c>
      <c r="CH16" s="84">
        <f t="shared" si="10"/>
        <v>0</v>
      </c>
      <c r="CI16" s="84">
        <f t="shared" ref="CI16:CK19" si="11">IF(AND($U16&gt;CH$6,$U16&lt;=CI$6),+$T16,0)</f>
        <v>0</v>
      </c>
      <c r="CJ16" s="84">
        <f t="shared" si="11"/>
        <v>0</v>
      </c>
      <c r="CK16" s="84">
        <f t="shared" si="11"/>
        <v>0</v>
      </c>
      <c r="CL16" s="84">
        <f t="shared" si="8"/>
        <v>0</v>
      </c>
      <c r="CM16" s="84">
        <f t="shared" si="8"/>
        <v>0</v>
      </c>
      <c r="CN16" s="84">
        <f t="shared" ref="CN16:DS16" si="12">IF(AND($U16&gt;CM$6,$U16&lt;=CN$6),+$T16,0)</f>
        <v>0</v>
      </c>
      <c r="CO16" s="84">
        <f t="shared" si="12"/>
        <v>0</v>
      </c>
      <c r="CP16" s="84">
        <f t="shared" si="12"/>
        <v>0</v>
      </c>
      <c r="CQ16" s="84">
        <f t="shared" si="12"/>
        <v>0</v>
      </c>
      <c r="CR16" s="84">
        <f t="shared" si="12"/>
        <v>0</v>
      </c>
      <c r="CS16" s="84">
        <f t="shared" si="12"/>
        <v>0</v>
      </c>
      <c r="CT16" s="84">
        <f t="shared" si="12"/>
        <v>0</v>
      </c>
      <c r="CU16" s="84">
        <f t="shared" si="12"/>
        <v>0</v>
      </c>
      <c r="CV16" s="84">
        <f t="shared" si="12"/>
        <v>0</v>
      </c>
      <c r="CW16" s="84">
        <f t="shared" si="12"/>
        <v>0</v>
      </c>
      <c r="CX16" s="84">
        <f t="shared" si="12"/>
        <v>0</v>
      </c>
      <c r="CY16" s="84">
        <f t="shared" si="12"/>
        <v>0</v>
      </c>
      <c r="CZ16" s="84">
        <f t="shared" si="12"/>
        <v>0</v>
      </c>
      <c r="DA16" s="84">
        <f t="shared" si="12"/>
        <v>0</v>
      </c>
      <c r="DB16" s="84">
        <f t="shared" si="12"/>
        <v>0</v>
      </c>
      <c r="DC16" s="84">
        <f t="shared" si="12"/>
        <v>0</v>
      </c>
      <c r="DD16" s="84">
        <f t="shared" si="12"/>
        <v>0</v>
      </c>
      <c r="DE16" s="84">
        <f t="shared" si="12"/>
        <v>0</v>
      </c>
      <c r="DF16" s="84">
        <f t="shared" si="12"/>
        <v>0</v>
      </c>
      <c r="DG16" s="84">
        <f t="shared" si="12"/>
        <v>0</v>
      </c>
      <c r="DH16" s="84">
        <f t="shared" si="12"/>
        <v>0</v>
      </c>
      <c r="DI16" s="84">
        <f t="shared" si="12"/>
        <v>0</v>
      </c>
      <c r="DJ16" s="84">
        <f t="shared" si="12"/>
        <v>0</v>
      </c>
      <c r="DK16" s="84">
        <f t="shared" si="12"/>
        <v>0</v>
      </c>
      <c r="DL16" s="84">
        <f t="shared" si="12"/>
        <v>0</v>
      </c>
      <c r="DM16" s="84">
        <f t="shared" si="12"/>
        <v>0</v>
      </c>
      <c r="DN16" s="84">
        <f t="shared" si="12"/>
        <v>0</v>
      </c>
      <c r="DO16" s="84">
        <f t="shared" si="12"/>
        <v>0</v>
      </c>
      <c r="DP16" s="84">
        <f t="shared" si="12"/>
        <v>0</v>
      </c>
      <c r="DQ16" s="84">
        <f t="shared" si="12"/>
        <v>0</v>
      </c>
      <c r="DR16" s="84">
        <f t="shared" si="12"/>
        <v>0</v>
      </c>
      <c r="DS16" s="84">
        <f t="shared" si="12"/>
        <v>0</v>
      </c>
      <c r="DT16" s="84">
        <f t="shared" ref="DT16:EW16" si="13">IF(AND($U16&gt;DS$6,$U16&lt;=DT$6),+$T16,0)</f>
        <v>0</v>
      </c>
      <c r="DU16" s="84">
        <f t="shared" si="13"/>
        <v>0</v>
      </c>
      <c r="DV16" s="84">
        <f t="shared" si="13"/>
        <v>0</v>
      </c>
      <c r="DW16" s="84">
        <f t="shared" si="13"/>
        <v>0</v>
      </c>
      <c r="DX16" s="84">
        <f t="shared" si="13"/>
        <v>0</v>
      </c>
      <c r="DY16" s="84">
        <f t="shared" si="13"/>
        <v>0</v>
      </c>
      <c r="DZ16" s="84">
        <f t="shared" si="13"/>
        <v>0</v>
      </c>
      <c r="EA16" s="84">
        <f t="shared" si="13"/>
        <v>0</v>
      </c>
      <c r="EB16" s="84">
        <f t="shared" si="13"/>
        <v>0</v>
      </c>
      <c r="EC16" s="84">
        <f t="shared" si="13"/>
        <v>0</v>
      </c>
      <c r="ED16" s="84">
        <f t="shared" si="13"/>
        <v>0</v>
      </c>
      <c r="EE16" s="84">
        <f t="shared" si="13"/>
        <v>0</v>
      </c>
      <c r="EF16" s="84">
        <f t="shared" si="13"/>
        <v>0</v>
      </c>
      <c r="EG16" s="84">
        <f t="shared" si="13"/>
        <v>0</v>
      </c>
      <c r="EH16" s="84">
        <f t="shared" si="13"/>
        <v>0</v>
      </c>
      <c r="EI16" s="84">
        <f t="shared" si="13"/>
        <v>0</v>
      </c>
      <c r="EJ16" s="84">
        <f t="shared" si="13"/>
        <v>0</v>
      </c>
      <c r="EK16" s="84">
        <f t="shared" si="13"/>
        <v>0</v>
      </c>
      <c r="EL16" s="84">
        <f t="shared" si="13"/>
        <v>0</v>
      </c>
      <c r="EM16" s="84">
        <f t="shared" si="13"/>
        <v>0</v>
      </c>
      <c r="EN16" s="84">
        <f t="shared" si="13"/>
        <v>0</v>
      </c>
      <c r="EO16" s="84">
        <f t="shared" si="13"/>
        <v>0</v>
      </c>
      <c r="EP16" s="84">
        <f t="shared" si="13"/>
        <v>0</v>
      </c>
      <c r="EQ16" s="84">
        <f t="shared" si="13"/>
        <v>0</v>
      </c>
      <c r="ER16" s="84">
        <f t="shared" si="13"/>
        <v>0</v>
      </c>
      <c r="ES16" s="84">
        <f t="shared" si="13"/>
        <v>0</v>
      </c>
      <c r="ET16" s="84">
        <f t="shared" si="13"/>
        <v>0</v>
      </c>
      <c r="EU16" s="84">
        <f t="shared" si="13"/>
        <v>0</v>
      </c>
      <c r="EV16" s="84">
        <f t="shared" si="13"/>
        <v>0</v>
      </c>
      <c r="EW16" s="84">
        <f t="shared" si="13"/>
        <v>0</v>
      </c>
      <c r="EX16" s="84">
        <f t="shared" si="3"/>
        <v>0</v>
      </c>
      <c r="EY16" s="84">
        <f t="shared" si="3"/>
        <v>0</v>
      </c>
      <c r="EZ16" s="84">
        <f t="shared" si="3"/>
        <v>0</v>
      </c>
      <c r="FA16" s="84">
        <f t="shared" si="3"/>
        <v>0</v>
      </c>
      <c r="FB16" s="84">
        <f t="shared" si="3"/>
        <v>0</v>
      </c>
      <c r="FC16" s="84">
        <f t="shared" si="3"/>
        <v>0</v>
      </c>
      <c r="FD16" s="84">
        <f t="shared" si="3"/>
        <v>0</v>
      </c>
      <c r="FE16" s="84">
        <f t="shared" ref="FE16:GB16" si="14">IF(AND($U16&gt;FD$6,$U16&lt;=FE$6),+$T16,0)</f>
        <v>0</v>
      </c>
      <c r="FF16" s="84">
        <f t="shared" si="14"/>
        <v>0</v>
      </c>
      <c r="FG16" s="84">
        <f t="shared" si="14"/>
        <v>0</v>
      </c>
      <c r="FH16" s="84">
        <f t="shared" si="14"/>
        <v>0</v>
      </c>
      <c r="FI16" s="84">
        <f t="shared" si="14"/>
        <v>0</v>
      </c>
      <c r="FJ16" s="84">
        <f t="shared" si="14"/>
        <v>0</v>
      </c>
      <c r="FK16" s="84">
        <f t="shared" si="14"/>
        <v>0</v>
      </c>
      <c r="FL16" s="84">
        <f t="shared" si="14"/>
        <v>0</v>
      </c>
      <c r="FM16" s="84">
        <f t="shared" si="14"/>
        <v>0</v>
      </c>
      <c r="FN16" s="84">
        <f t="shared" si="14"/>
        <v>0</v>
      </c>
      <c r="FO16" s="84">
        <f t="shared" si="14"/>
        <v>0</v>
      </c>
      <c r="FP16" s="84">
        <f t="shared" si="14"/>
        <v>0</v>
      </c>
      <c r="FQ16" s="84">
        <f t="shared" si="14"/>
        <v>0</v>
      </c>
      <c r="FR16" s="84">
        <f t="shared" si="14"/>
        <v>0</v>
      </c>
      <c r="FS16" s="84">
        <f t="shared" si="14"/>
        <v>0</v>
      </c>
      <c r="FT16" s="84">
        <f t="shared" si="14"/>
        <v>0</v>
      </c>
      <c r="FU16" s="84">
        <f t="shared" si="14"/>
        <v>0</v>
      </c>
      <c r="FV16" s="84">
        <f t="shared" si="14"/>
        <v>0</v>
      </c>
      <c r="FW16" s="84">
        <f t="shared" si="14"/>
        <v>0</v>
      </c>
      <c r="FX16" s="84">
        <f t="shared" si="14"/>
        <v>0</v>
      </c>
      <c r="FY16" s="84">
        <f t="shared" si="14"/>
        <v>0</v>
      </c>
      <c r="FZ16" s="84">
        <f t="shared" si="14"/>
        <v>0</v>
      </c>
      <c r="GA16" s="84">
        <f t="shared" si="14"/>
        <v>0</v>
      </c>
      <c r="GB16" s="84">
        <f t="shared" si="14"/>
        <v>0</v>
      </c>
      <c r="GC16" s="67"/>
      <c r="GD16" s="2">
        <f t="shared" ca="1" si="4"/>
        <v>505</v>
      </c>
      <c r="GE16" s="2">
        <f t="shared" ca="1" si="5"/>
        <v>0</v>
      </c>
    </row>
    <row r="17" spans="1:187" s="82" customFormat="1" x14ac:dyDescent="0.2">
      <c r="A17" s="188">
        <v>4</v>
      </c>
      <c r="B17" s="104" t="s">
        <v>12</v>
      </c>
      <c r="C17" s="68" t="s">
        <v>8</v>
      </c>
      <c r="D17" s="189" t="s">
        <v>43</v>
      </c>
      <c r="E17" t="s">
        <v>367</v>
      </c>
      <c r="F17" s="70">
        <v>37134</v>
      </c>
      <c r="G17"/>
      <c r="H17" s="94" t="s">
        <v>312</v>
      </c>
      <c r="I17" s="192" t="s">
        <v>368</v>
      </c>
      <c r="J17" s="88" t="s">
        <v>369</v>
      </c>
      <c r="K17" s="72"/>
      <c r="L17" s="94" t="s">
        <v>40</v>
      </c>
      <c r="M17" s="73"/>
      <c r="N17" s="73" t="s">
        <v>370</v>
      </c>
      <c r="O17" s="94"/>
      <c r="P17" s="94"/>
      <c r="Q17" s="94"/>
      <c r="R17" s="105">
        <v>41.722999999999999</v>
      </c>
      <c r="S17" s="94" t="s">
        <v>57</v>
      </c>
      <c r="T17" s="19">
        <v>0</v>
      </c>
      <c r="U17" s="270">
        <f>DATE(2001,11,12)</f>
        <v>37207</v>
      </c>
      <c r="X17" s="84">
        <f t="shared" ref="X17:BC17" ca="1" si="15">IF(AND($U17&gt;W$6,$U17&lt;=X$6),+$T17,0)</f>
        <v>0</v>
      </c>
      <c r="Y17" s="84">
        <f t="shared" si="15"/>
        <v>0</v>
      </c>
      <c r="Z17" s="84">
        <f t="shared" si="15"/>
        <v>0</v>
      </c>
      <c r="AA17" s="84">
        <f t="shared" si="15"/>
        <v>0</v>
      </c>
      <c r="AB17" s="84">
        <f t="shared" si="15"/>
        <v>0</v>
      </c>
      <c r="AC17" s="84">
        <f t="shared" si="15"/>
        <v>0</v>
      </c>
      <c r="AD17" s="84">
        <f t="shared" si="15"/>
        <v>0</v>
      </c>
      <c r="AE17" s="84">
        <f t="shared" si="15"/>
        <v>0</v>
      </c>
      <c r="AF17" s="84">
        <f t="shared" si="15"/>
        <v>0</v>
      </c>
      <c r="AG17" s="84">
        <f t="shared" si="15"/>
        <v>0</v>
      </c>
      <c r="AH17" s="84">
        <f t="shared" si="15"/>
        <v>0</v>
      </c>
      <c r="AI17" s="84">
        <f t="shared" si="15"/>
        <v>0</v>
      </c>
      <c r="AJ17" s="84">
        <f t="shared" si="15"/>
        <v>0</v>
      </c>
      <c r="AK17" s="84">
        <f t="shared" si="15"/>
        <v>0</v>
      </c>
      <c r="AL17" s="84">
        <f t="shared" si="15"/>
        <v>0</v>
      </c>
      <c r="AM17" s="84">
        <f t="shared" si="15"/>
        <v>0</v>
      </c>
      <c r="AN17" s="84">
        <f t="shared" si="15"/>
        <v>0</v>
      </c>
      <c r="AO17" s="84">
        <f t="shared" si="15"/>
        <v>0</v>
      </c>
      <c r="AP17" s="84">
        <f t="shared" si="15"/>
        <v>0</v>
      </c>
      <c r="AQ17" s="84">
        <f t="shared" si="15"/>
        <v>0</v>
      </c>
      <c r="AR17" s="84">
        <f t="shared" si="15"/>
        <v>0</v>
      </c>
      <c r="AS17" s="84">
        <f t="shared" si="15"/>
        <v>0</v>
      </c>
      <c r="AT17" s="84">
        <f t="shared" si="15"/>
        <v>0</v>
      </c>
      <c r="AU17" s="84">
        <f t="shared" si="15"/>
        <v>0</v>
      </c>
      <c r="AV17" s="84">
        <f t="shared" si="15"/>
        <v>0</v>
      </c>
      <c r="AW17" s="84">
        <f t="shared" si="15"/>
        <v>0</v>
      </c>
      <c r="AX17" s="84">
        <f t="shared" si="15"/>
        <v>0</v>
      </c>
      <c r="AY17" s="84">
        <f t="shared" si="15"/>
        <v>0</v>
      </c>
      <c r="AZ17" s="84">
        <f t="shared" si="15"/>
        <v>0</v>
      </c>
      <c r="BA17" s="84">
        <f t="shared" si="15"/>
        <v>0</v>
      </c>
      <c r="BB17" s="84">
        <f t="shared" si="15"/>
        <v>0</v>
      </c>
      <c r="BC17" s="84">
        <f t="shared" si="15"/>
        <v>0</v>
      </c>
      <c r="BD17" s="84">
        <f t="shared" ref="BD17:CH17" si="16">IF(AND($U17&gt;BC$6,$U17&lt;=BD$6),+$T17,0)</f>
        <v>0</v>
      </c>
      <c r="BE17" s="84">
        <f t="shared" si="16"/>
        <v>0</v>
      </c>
      <c r="BF17" s="84">
        <f t="shared" si="16"/>
        <v>0</v>
      </c>
      <c r="BG17" s="84">
        <f t="shared" si="16"/>
        <v>0</v>
      </c>
      <c r="BH17" s="84">
        <f t="shared" si="16"/>
        <v>0</v>
      </c>
      <c r="BI17" s="84">
        <f t="shared" si="16"/>
        <v>0</v>
      </c>
      <c r="BJ17" s="84">
        <f t="shared" si="16"/>
        <v>0</v>
      </c>
      <c r="BK17" s="84">
        <f t="shared" si="16"/>
        <v>0</v>
      </c>
      <c r="BL17" s="84">
        <f t="shared" si="16"/>
        <v>0</v>
      </c>
      <c r="BM17" s="84">
        <f t="shared" si="16"/>
        <v>0</v>
      </c>
      <c r="BN17" s="84">
        <f t="shared" si="16"/>
        <v>0</v>
      </c>
      <c r="BO17" s="84">
        <f t="shared" si="16"/>
        <v>0</v>
      </c>
      <c r="BP17" s="84">
        <f t="shared" si="16"/>
        <v>0</v>
      </c>
      <c r="BQ17" s="84">
        <f t="shared" si="16"/>
        <v>0</v>
      </c>
      <c r="BR17" s="84">
        <f t="shared" si="16"/>
        <v>0</v>
      </c>
      <c r="BS17" s="84">
        <f t="shared" si="16"/>
        <v>0</v>
      </c>
      <c r="BT17" s="84">
        <f t="shared" si="16"/>
        <v>0</v>
      </c>
      <c r="BU17" s="84">
        <f t="shared" si="16"/>
        <v>0</v>
      </c>
      <c r="BV17" s="84">
        <f t="shared" si="16"/>
        <v>0</v>
      </c>
      <c r="BW17" s="84">
        <f t="shared" si="16"/>
        <v>0</v>
      </c>
      <c r="BX17" s="84">
        <f t="shared" si="16"/>
        <v>0</v>
      </c>
      <c r="BY17" s="84">
        <f t="shared" si="16"/>
        <v>0</v>
      </c>
      <c r="BZ17" s="84">
        <f t="shared" si="16"/>
        <v>0</v>
      </c>
      <c r="CA17" s="84">
        <f t="shared" si="16"/>
        <v>0</v>
      </c>
      <c r="CB17" s="84">
        <f t="shared" si="16"/>
        <v>0</v>
      </c>
      <c r="CC17" s="84">
        <f t="shared" si="16"/>
        <v>0</v>
      </c>
      <c r="CD17" s="84">
        <f t="shared" si="16"/>
        <v>0</v>
      </c>
      <c r="CE17" s="84">
        <f t="shared" si="16"/>
        <v>0</v>
      </c>
      <c r="CF17" s="84">
        <f t="shared" si="16"/>
        <v>0</v>
      </c>
      <c r="CG17" s="84">
        <f t="shared" si="16"/>
        <v>0</v>
      </c>
      <c r="CH17" s="84">
        <f t="shared" si="16"/>
        <v>0</v>
      </c>
      <c r="CI17" s="84">
        <f t="shared" si="11"/>
        <v>0</v>
      </c>
      <c r="CJ17" s="84">
        <f t="shared" si="11"/>
        <v>0</v>
      </c>
      <c r="CK17" s="84">
        <f t="shared" si="11"/>
        <v>0</v>
      </c>
      <c r="CL17" s="84">
        <f t="shared" ref="CL17:DN17" si="17">IF(AND($U17&gt;CK$6,$U17&lt;=CL$6),+$T17,0)</f>
        <v>0</v>
      </c>
      <c r="CM17" s="84">
        <f t="shared" si="17"/>
        <v>0</v>
      </c>
      <c r="CN17" s="84">
        <f t="shared" si="17"/>
        <v>0</v>
      </c>
      <c r="CO17" s="84">
        <f t="shared" si="17"/>
        <v>0</v>
      </c>
      <c r="CP17" s="84">
        <f t="shared" si="17"/>
        <v>0</v>
      </c>
      <c r="CQ17" s="84">
        <f t="shared" si="17"/>
        <v>0</v>
      </c>
      <c r="CR17" s="84">
        <f t="shared" si="17"/>
        <v>0</v>
      </c>
      <c r="CS17" s="84">
        <f t="shared" si="17"/>
        <v>0</v>
      </c>
      <c r="CT17" s="84">
        <f t="shared" si="17"/>
        <v>0</v>
      </c>
      <c r="CU17" s="84">
        <f t="shared" si="17"/>
        <v>0</v>
      </c>
      <c r="CV17" s="84">
        <f t="shared" si="17"/>
        <v>0</v>
      </c>
      <c r="CW17" s="84">
        <f t="shared" si="17"/>
        <v>0</v>
      </c>
      <c r="CX17" s="84">
        <f t="shared" si="17"/>
        <v>0</v>
      </c>
      <c r="CY17" s="84">
        <f t="shared" si="17"/>
        <v>0</v>
      </c>
      <c r="CZ17" s="84">
        <f t="shared" si="17"/>
        <v>0</v>
      </c>
      <c r="DA17" s="84">
        <f t="shared" si="17"/>
        <v>0</v>
      </c>
      <c r="DB17" s="84">
        <f t="shared" si="17"/>
        <v>0</v>
      </c>
      <c r="DC17" s="84">
        <f t="shared" si="17"/>
        <v>0</v>
      </c>
      <c r="DD17" s="84">
        <f t="shared" si="17"/>
        <v>0</v>
      </c>
      <c r="DE17" s="84">
        <f t="shared" si="17"/>
        <v>0</v>
      </c>
      <c r="DF17" s="84">
        <f t="shared" si="17"/>
        <v>0</v>
      </c>
      <c r="DG17" s="84">
        <f t="shared" si="17"/>
        <v>0</v>
      </c>
      <c r="DH17" s="84">
        <f t="shared" si="17"/>
        <v>0</v>
      </c>
      <c r="DI17" s="84">
        <f t="shared" si="17"/>
        <v>0</v>
      </c>
      <c r="DJ17" s="84">
        <f t="shared" si="17"/>
        <v>0</v>
      </c>
      <c r="DK17" s="84">
        <f t="shared" si="17"/>
        <v>0</v>
      </c>
      <c r="DL17" s="84">
        <f t="shared" si="17"/>
        <v>0</v>
      </c>
      <c r="DM17" s="84">
        <f t="shared" si="17"/>
        <v>0</v>
      </c>
      <c r="DN17" s="84">
        <f t="shared" si="17"/>
        <v>0</v>
      </c>
      <c r="DO17" s="84">
        <f t="shared" ref="DO17:DQ48" si="18">IF(AND($U17&gt;DN$6,$U17&lt;=DO$6),+$T17,0)</f>
        <v>0</v>
      </c>
      <c r="DP17" s="84">
        <f t="shared" si="18"/>
        <v>0</v>
      </c>
      <c r="DQ17" s="84">
        <f t="shared" si="18"/>
        <v>0</v>
      </c>
      <c r="DR17" s="84">
        <f t="shared" ref="DR17:EW17" si="19">IF(AND($U17&gt;DQ$6,$U17&lt;=DR$6),+$T17,0)</f>
        <v>0</v>
      </c>
      <c r="DS17" s="84">
        <f t="shared" si="19"/>
        <v>0</v>
      </c>
      <c r="DT17" s="84">
        <f t="shared" si="19"/>
        <v>0</v>
      </c>
      <c r="DU17" s="84">
        <f t="shared" si="19"/>
        <v>0</v>
      </c>
      <c r="DV17" s="84">
        <f t="shared" si="19"/>
        <v>0</v>
      </c>
      <c r="DW17" s="84">
        <f t="shared" si="19"/>
        <v>0</v>
      </c>
      <c r="DX17" s="84">
        <f t="shared" si="19"/>
        <v>0</v>
      </c>
      <c r="DY17" s="84">
        <f t="shared" si="19"/>
        <v>0</v>
      </c>
      <c r="DZ17" s="84">
        <f t="shared" si="19"/>
        <v>0</v>
      </c>
      <c r="EA17" s="84">
        <f t="shared" si="19"/>
        <v>0</v>
      </c>
      <c r="EB17" s="84">
        <f t="shared" si="19"/>
        <v>0</v>
      </c>
      <c r="EC17" s="84">
        <f t="shared" si="19"/>
        <v>0</v>
      </c>
      <c r="ED17" s="84">
        <f t="shared" si="19"/>
        <v>0</v>
      </c>
      <c r="EE17" s="84">
        <f t="shared" si="19"/>
        <v>0</v>
      </c>
      <c r="EF17" s="84">
        <f t="shared" si="19"/>
        <v>0</v>
      </c>
      <c r="EG17" s="84">
        <f t="shared" si="19"/>
        <v>0</v>
      </c>
      <c r="EH17" s="84">
        <f t="shared" si="19"/>
        <v>0</v>
      </c>
      <c r="EI17" s="84">
        <f t="shared" si="19"/>
        <v>0</v>
      </c>
      <c r="EJ17" s="84">
        <f t="shared" si="19"/>
        <v>0</v>
      </c>
      <c r="EK17" s="84">
        <f t="shared" si="19"/>
        <v>0</v>
      </c>
      <c r="EL17" s="84">
        <f t="shared" si="19"/>
        <v>0</v>
      </c>
      <c r="EM17" s="84">
        <f t="shared" si="19"/>
        <v>0</v>
      </c>
      <c r="EN17" s="84">
        <f t="shared" si="19"/>
        <v>0</v>
      </c>
      <c r="EO17" s="84">
        <f t="shared" si="19"/>
        <v>0</v>
      </c>
      <c r="EP17" s="84">
        <f t="shared" si="19"/>
        <v>0</v>
      </c>
      <c r="EQ17" s="84">
        <f t="shared" si="19"/>
        <v>0</v>
      </c>
      <c r="ER17" s="84">
        <f t="shared" si="19"/>
        <v>0</v>
      </c>
      <c r="ES17" s="84">
        <f t="shared" si="19"/>
        <v>0</v>
      </c>
      <c r="ET17" s="84">
        <f t="shared" si="19"/>
        <v>0</v>
      </c>
      <c r="EU17" s="84">
        <f t="shared" si="19"/>
        <v>0</v>
      </c>
      <c r="EV17" s="84">
        <f t="shared" si="19"/>
        <v>0</v>
      </c>
      <c r="EW17" s="84">
        <f t="shared" si="19"/>
        <v>0</v>
      </c>
      <c r="EX17" s="84">
        <f t="shared" ref="EX17:GB17" si="20">IF(AND($U17&gt;EW$6,$U17&lt;=EX$6),+$T17,0)</f>
        <v>0</v>
      </c>
      <c r="EY17" s="84">
        <f t="shared" si="20"/>
        <v>0</v>
      </c>
      <c r="EZ17" s="84">
        <f t="shared" si="20"/>
        <v>0</v>
      </c>
      <c r="FA17" s="84">
        <f t="shared" si="20"/>
        <v>0</v>
      </c>
      <c r="FB17" s="84">
        <f t="shared" si="20"/>
        <v>0</v>
      </c>
      <c r="FC17" s="84">
        <f t="shared" si="20"/>
        <v>0</v>
      </c>
      <c r="FD17" s="84">
        <f t="shared" si="20"/>
        <v>0</v>
      </c>
      <c r="FE17" s="84">
        <f t="shared" si="20"/>
        <v>0</v>
      </c>
      <c r="FF17" s="84">
        <f t="shared" si="20"/>
        <v>0</v>
      </c>
      <c r="FG17" s="84">
        <f t="shared" si="20"/>
        <v>0</v>
      </c>
      <c r="FH17" s="84">
        <f t="shared" si="20"/>
        <v>0</v>
      </c>
      <c r="FI17" s="84">
        <f t="shared" si="20"/>
        <v>0</v>
      </c>
      <c r="FJ17" s="84">
        <f t="shared" si="20"/>
        <v>0</v>
      </c>
      <c r="FK17" s="84">
        <f t="shared" si="20"/>
        <v>0</v>
      </c>
      <c r="FL17" s="84">
        <f t="shared" si="20"/>
        <v>0</v>
      </c>
      <c r="FM17" s="84">
        <f t="shared" si="20"/>
        <v>0</v>
      </c>
      <c r="FN17" s="84">
        <f t="shared" si="20"/>
        <v>0</v>
      </c>
      <c r="FO17" s="84">
        <f t="shared" si="20"/>
        <v>0</v>
      </c>
      <c r="FP17" s="84">
        <f t="shared" si="20"/>
        <v>0</v>
      </c>
      <c r="FQ17" s="84">
        <f t="shared" si="20"/>
        <v>0</v>
      </c>
      <c r="FR17" s="84">
        <f t="shared" si="20"/>
        <v>0</v>
      </c>
      <c r="FS17" s="84">
        <f t="shared" si="20"/>
        <v>0</v>
      </c>
      <c r="FT17" s="84">
        <f t="shared" si="20"/>
        <v>0</v>
      </c>
      <c r="FU17" s="84">
        <f t="shared" si="20"/>
        <v>0</v>
      </c>
      <c r="FV17" s="84">
        <f t="shared" si="20"/>
        <v>0</v>
      </c>
      <c r="FW17" s="84">
        <f t="shared" si="20"/>
        <v>0</v>
      </c>
      <c r="FX17" s="84">
        <f t="shared" si="20"/>
        <v>0</v>
      </c>
      <c r="FY17" s="84">
        <f t="shared" si="20"/>
        <v>0</v>
      </c>
      <c r="FZ17" s="84">
        <f t="shared" si="20"/>
        <v>0</v>
      </c>
      <c r="GA17" s="84">
        <f t="shared" si="20"/>
        <v>0</v>
      </c>
      <c r="GB17" s="84">
        <f t="shared" si="20"/>
        <v>0</v>
      </c>
      <c r="GD17" s="2">
        <f t="shared" ca="1" si="4"/>
        <v>0</v>
      </c>
      <c r="GE17" s="2">
        <f t="shared" ca="1" si="5"/>
        <v>0</v>
      </c>
    </row>
    <row r="18" spans="1:187" s="82" customFormat="1" x14ac:dyDescent="0.2">
      <c r="A18" s="188">
        <v>4</v>
      </c>
      <c r="B18" s="104" t="s">
        <v>12</v>
      </c>
      <c r="C18" s="68" t="s">
        <v>8</v>
      </c>
      <c r="D18" s="193" t="s">
        <v>43</v>
      </c>
      <c r="E18" t="s">
        <v>367</v>
      </c>
      <c r="F18" s="70">
        <v>37134</v>
      </c>
      <c r="G18"/>
      <c r="H18" s="94" t="s">
        <v>312</v>
      </c>
      <c r="I18" s="192" t="s">
        <v>371</v>
      </c>
      <c r="J18" s="88" t="s">
        <v>369</v>
      </c>
      <c r="K18" s="72"/>
      <c r="L18" s="94" t="s">
        <v>40</v>
      </c>
      <c r="M18" s="73"/>
      <c r="N18" s="73" t="s">
        <v>370</v>
      </c>
      <c r="O18" s="94"/>
      <c r="P18" s="94"/>
      <c r="Q18" s="94"/>
      <c r="R18" s="105">
        <v>15.45</v>
      </c>
      <c r="S18" s="94" t="s">
        <v>57</v>
      </c>
      <c r="T18" s="19">
        <v>0</v>
      </c>
      <c r="U18" s="271">
        <v>37210</v>
      </c>
      <c r="X18" s="84">
        <f t="shared" ref="X18:BC18" ca="1" si="21">IF(AND($U18&gt;W$6,$U18&lt;=X$6),+$T18,0)</f>
        <v>0</v>
      </c>
      <c r="Y18" s="84">
        <f t="shared" si="21"/>
        <v>0</v>
      </c>
      <c r="Z18" s="84">
        <f t="shared" si="21"/>
        <v>0</v>
      </c>
      <c r="AA18" s="84">
        <f t="shared" si="21"/>
        <v>0</v>
      </c>
      <c r="AB18" s="84">
        <f t="shared" si="21"/>
        <v>0</v>
      </c>
      <c r="AC18" s="84">
        <f t="shared" si="21"/>
        <v>0</v>
      </c>
      <c r="AD18" s="84">
        <f t="shared" si="21"/>
        <v>0</v>
      </c>
      <c r="AE18" s="84">
        <f t="shared" si="21"/>
        <v>0</v>
      </c>
      <c r="AF18" s="84">
        <f t="shared" si="21"/>
        <v>0</v>
      </c>
      <c r="AG18" s="84">
        <f t="shared" si="21"/>
        <v>0</v>
      </c>
      <c r="AH18" s="84">
        <f t="shared" si="21"/>
        <v>0</v>
      </c>
      <c r="AI18" s="84">
        <f t="shared" si="21"/>
        <v>0</v>
      </c>
      <c r="AJ18" s="84">
        <f t="shared" si="21"/>
        <v>0</v>
      </c>
      <c r="AK18" s="84">
        <f t="shared" si="21"/>
        <v>0</v>
      </c>
      <c r="AL18" s="84">
        <f t="shared" si="21"/>
        <v>0</v>
      </c>
      <c r="AM18" s="84">
        <f t="shared" si="21"/>
        <v>0</v>
      </c>
      <c r="AN18" s="84">
        <f t="shared" si="21"/>
        <v>0</v>
      </c>
      <c r="AO18" s="84">
        <f t="shared" si="21"/>
        <v>0</v>
      </c>
      <c r="AP18" s="84">
        <f t="shared" si="21"/>
        <v>0</v>
      </c>
      <c r="AQ18" s="84">
        <f t="shared" si="21"/>
        <v>0</v>
      </c>
      <c r="AR18" s="84">
        <f t="shared" si="21"/>
        <v>0</v>
      </c>
      <c r="AS18" s="84">
        <f t="shared" si="21"/>
        <v>0</v>
      </c>
      <c r="AT18" s="84">
        <f t="shared" si="21"/>
        <v>0</v>
      </c>
      <c r="AU18" s="84">
        <f t="shared" si="21"/>
        <v>0</v>
      </c>
      <c r="AV18" s="84">
        <f t="shared" si="21"/>
        <v>0</v>
      </c>
      <c r="AW18" s="84">
        <f t="shared" si="21"/>
        <v>0</v>
      </c>
      <c r="AX18" s="84">
        <f t="shared" si="21"/>
        <v>0</v>
      </c>
      <c r="AY18" s="84">
        <f t="shared" si="21"/>
        <v>0</v>
      </c>
      <c r="AZ18" s="84">
        <f t="shared" si="21"/>
        <v>0</v>
      </c>
      <c r="BA18" s="84">
        <f t="shared" si="21"/>
        <v>0</v>
      </c>
      <c r="BB18" s="84">
        <f t="shared" si="21"/>
        <v>0</v>
      </c>
      <c r="BC18" s="84">
        <f t="shared" si="21"/>
        <v>0</v>
      </c>
      <c r="BD18" s="84">
        <f t="shared" ref="BD18:CH18" si="22">IF(AND($U18&gt;BC$6,$U18&lt;=BD$6),+$T18,0)</f>
        <v>0</v>
      </c>
      <c r="BE18" s="84">
        <f t="shared" si="22"/>
        <v>0</v>
      </c>
      <c r="BF18" s="84">
        <f t="shared" si="22"/>
        <v>0</v>
      </c>
      <c r="BG18" s="84">
        <f t="shared" si="22"/>
        <v>0</v>
      </c>
      <c r="BH18" s="84">
        <f t="shared" si="22"/>
        <v>0</v>
      </c>
      <c r="BI18" s="84">
        <f t="shared" si="22"/>
        <v>0</v>
      </c>
      <c r="BJ18" s="84">
        <f t="shared" si="22"/>
        <v>0</v>
      </c>
      <c r="BK18" s="84">
        <f t="shared" si="22"/>
        <v>0</v>
      </c>
      <c r="BL18" s="84">
        <f t="shared" si="22"/>
        <v>0</v>
      </c>
      <c r="BM18" s="84">
        <f t="shared" si="22"/>
        <v>0</v>
      </c>
      <c r="BN18" s="84">
        <f t="shared" si="22"/>
        <v>0</v>
      </c>
      <c r="BO18" s="84">
        <f t="shared" si="22"/>
        <v>0</v>
      </c>
      <c r="BP18" s="84">
        <f t="shared" si="22"/>
        <v>0</v>
      </c>
      <c r="BQ18" s="84">
        <f t="shared" si="22"/>
        <v>0</v>
      </c>
      <c r="BR18" s="84">
        <f t="shared" si="22"/>
        <v>0</v>
      </c>
      <c r="BS18" s="84">
        <f t="shared" si="22"/>
        <v>0</v>
      </c>
      <c r="BT18" s="84">
        <f t="shared" si="22"/>
        <v>0</v>
      </c>
      <c r="BU18" s="84">
        <f t="shared" si="22"/>
        <v>0</v>
      </c>
      <c r="BV18" s="84">
        <f t="shared" si="22"/>
        <v>0</v>
      </c>
      <c r="BW18" s="84">
        <f t="shared" si="22"/>
        <v>0</v>
      </c>
      <c r="BX18" s="84">
        <f t="shared" si="22"/>
        <v>0</v>
      </c>
      <c r="BY18" s="84">
        <f t="shared" si="22"/>
        <v>0</v>
      </c>
      <c r="BZ18" s="84">
        <f t="shared" si="22"/>
        <v>0</v>
      </c>
      <c r="CA18" s="84">
        <f t="shared" si="22"/>
        <v>0</v>
      </c>
      <c r="CB18" s="84">
        <f t="shared" si="22"/>
        <v>0</v>
      </c>
      <c r="CC18" s="84">
        <f t="shared" si="22"/>
        <v>0</v>
      </c>
      <c r="CD18" s="84">
        <f t="shared" si="22"/>
        <v>0</v>
      </c>
      <c r="CE18" s="84">
        <f t="shared" si="22"/>
        <v>0</v>
      </c>
      <c r="CF18" s="84">
        <f t="shared" si="22"/>
        <v>0</v>
      </c>
      <c r="CG18" s="84">
        <f t="shared" si="22"/>
        <v>0</v>
      </c>
      <c r="CH18" s="84">
        <f t="shared" si="22"/>
        <v>0</v>
      </c>
      <c r="CI18" s="84">
        <f t="shared" si="11"/>
        <v>0</v>
      </c>
      <c r="CJ18" s="84">
        <f t="shared" si="11"/>
        <v>0</v>
      </c>
      <c r="CK18" s="84">
        <f t="shared" si="11"/>
        <v>0</v>
      </c>
      <c r="CL18" s="84">
        <f t="shared" ref="CL18:DN18" si="23">IF(AND($U18&gt;CK$6,$U18&lt;=CL$6),+$T18,0)</f>
        <v>0</v>
      </c>
      <c r="CM18" s="84">
        <f t="shared" si="23"/>
        <v>0</v>
      </c>
      <c r="CN18" s="84">
        <f t="shared" si="23"/>
        <v>0</v>
      </c>
      <c r="CO18" s="84">
        <f t="shared" si="23"/>
        <v>0</v>
      </c>
      <c r="CP18" s="84">
        <f t="shared" si="23"/>
        <v>0</v>
      </c>
      <c r="CQ18" s="84">
        <f t="shared" si="23"/>
        <v>0</v>
      </c>
      <c r="CR18" s="84">
        <f t="shared" si="23"/>
        <v>0</v>
      </c>
      <c r="CS18" s="84">
        <f t="shared" si="23"/>
        <v>0</v>
      </c>
      <c r="CT18" s="84">
        <f t="shared" si="23"/>
        <v>0</v>
      </c>
      <c r="CU18" s="84">
        <f t="shared" si="23"/>
        <v>0</v>
      </c>
      <c r="CV18" s="84">
        <f t="shared" si="23"/>
        <v>0</v>
      </c>
      <c r="CW18" s="84">
        <f t="shared" si="23"/>
        <v>0</v>
      </c>
      <c r="CX18" s="84">
        <f t="shared" si="23"/>
        <v>0</v>
      </c>
      <c r="CY18" s="84">
        <f t="shared" si="23"/>
        <v>0</v>
      </c>
      <c r="CZ18" s="84">
        <f t="shared" si="23"/>
        <v>0</v>
      </c>
      <c r="DA18" s="84">
        <f t="shared" si="23"/>
        <v>0</v>
      </c>
      <c r="DB18" s="84">
        <f t="shared" si="23"/>
        <v>0</v>
      </c>
      <c r="DC18" s="84">
        <f t="shared" si="23"/>
        <v>0</v>
      </c>
      <c r="DD18" s="84">
        <f t="shared" si="23"/>
        <v>0</v>
      </c>
      <c r="DE18" s="84">
        <f t="shared" si="23"/>
        <v>0</v>
      </c>
      <c r="DF18" s="84">
        <f t="shared" si="23"/>
        <v>0</v>
      </c>
      <c r="DG18" s="84">
        <f t="shared" si="23"/>
        <v>0</v>
      </c>
      <c r="DH18" s="84">
        <f t="shared" si="23"/>
        <v>0</v>
      </c>
      <c r="DI18" s="84">
        <f t="shared" si="23"/>
        <v>0</v>
      </c>
      <c r="DJ18" s="84">
        <f t="shared" si="23"/>
        <v>0</v>
      </c>
      <c r="DK18" s="84">
        <f t="shared" si="23"/>
        <v>0</v>
      </c>
      <c r="DL18" s="84">
        <f t="shared" si="23"/>
        <v>0</v>
      </c>
      <c r="DM18" s="84">
        <f t="shared" si="23"/>
        <v>0</v>
      </c>
      <c r="DN18" s="84">
        <f t="shared" si="23"/>
        <v>0</v>
      </c>
      <c r="DO18" s="84">
        <f t="shared" ref="DO18:DQ24" si="24">IF(AND($U18&gt;DN$6,$U18&lt;=DO$6),+$T18,0)</f>
        <v>0</v>
      </c>
      <c r="DP18" s="84">
        <f t="shared" si="24"/>
        <v>0</v>
      </c>
      <c r="DQ18" s="84">
        <f t="shared" si="24"/>
        <v>0</v>
      </c>
      <c r="DR18" s="84">
        <f t="shared" ref="DR18:EW18" si="25">IF(AND($U18&gt;DQ$6,$U18&lt;=DR$6),+$T18,0)</f>
        <v>0</v>
      </c>
      <c r="DS18" s="84">
        <f t="shared" si="25"/>
        <v>0</v>
      </c>
      <c r="DT18" s="84">
        <f t="shared" si="25"/>
        <v>0</v>
      </c>
      <c r="DU18" s="84">
        <f t="shared" si="25"/>
        <v>0</v>
      </c>
      <c r="DV18" s="84">
        <f t="shared" si="25"/>
        <v>0</v>
      </c>
      <c r="DW18" s="84">
        <f t="shared" si="25"/>
        <v>0</v>
      </c>
      <c r="DX18" s="84">
        <f t="shared" si="25"/>
        <v>0</v>
      </c>
      <c r="DY18" s="84">
        <f t="shared" si="25"/>
        <v>0</v>
      </c>
      <c r="DZ18" s="84">
        <f t="shared" si="25"/>
        <v>0</v>
      </c>
      <c r="EA18" s="84">
        <f t="shared" si="25"/>
        <v>0</v>
      </c>
      <c r="EB18" s="84">
        <f t="shared" si="25"/>
        <v>0</v>
      </c>
      <c r="EC18" s="84">
        <f t="shared" si="25"/>
        <v>0</v>
      </c>
      <c r="ED18" s="84">
        <f t="shared" si="25"/>
        <v>0</v>
      </c>
      <c r="EE18" s="84">
        <f t="shared" si="25"/>
        <v>0</v>
      </c>
      <c r="EF18" s="84">
        <f t="shared" si="25"/>
        <v>0</v>
      </c>
      <c r="EG18" s="84">
        <f t="shared" si="25"/>
        <v>0</v>
      </c>
      <c r="EH18" s="84">
        <f t="shared" si="25"/>
        <v>0</v>
      </c>
      <c r="EI18" s="84">
        <f t="shared" si="25"/>
        <v>0</v>
      </c>
      <c r="EJ18" s="84">
        <f t="shared" si="25"/>
        <v>0</v>
      </c>
      <c r="EK18" s="84">
        <f t="shared" si="25"/>
        <v>0</v>
      </c>
      <c r="EL18" s="84">
        <f t="shared" si="25"/>
        <v>0</v>
      </c>
      <c r="EM18" s="84">
        <f t="shared" si="25"/>
        <v>0</v>
      </c>
      <c r="EN18" s="84">
        <f t="shared" si="25"/>
        <v>0</v>
      </c>
      <c r="EO18" s="84">
        <f t="shared" si="25"/>
        <v>0</v>
      </c>
      <c r="EP18" s="84">
        <f t="shared" si="25"/>
        <v>0</v>
      </c>
      <c r="EQ18" s="84">
        <f t="shared" si="25"/>
        <v>0</v>
      </c>
      <c r="ER18" s="84">
        <f t="shared" si="25"/>
        <v>0</v>
      </c>
      <c r="ES18" s="84">
        <f t="shared" si="25"/>
        <v>0</v>
      </c>
      <c r="ET18" s="84">
        <f t="shared" si="25"/>
        <v>0</v>
      </c>
      <c r="EU18" s="84">
        <f t="shared" si="25"/>
        <v>0</v>
      </c>
      <c r="EV18" s="84">
        <f t="shared" si="25"/>
        <v>0</v>
      </c>
      <c r="EW18" s="84">
        <f t="shared" si="25"/>
        <v>0</v>
      </c>
      <c r="EX18" s="84">
        <f t="shared" ref="EX18:GB18" si="26">IF(AND($U18&gt;EW$6,$U18&lt;=EX$6),+$T18,0)</f>
        <v>0</v>
      </c>
      <c r="EY18" s="84">
        <f t="shared" si="26"/>
        <v>0</v>
      </c>
      <c r="EZ18" s="84">
        <f t="shared" si="26"/>
        <v>0</v>
      </c>
      <c r="FA18" s="84">
        <f t="shared" si="26"/>
        <v>0</v>
      </c>
      <c r="FB18" s="84">
        <f t="shared" si="26"/>
        <v>0</v>
      </c>
      <c r="FC18" s="84">
        <f t="shared" si="26"/>
        <v>0</v>
      </c>
      <c r="FD18" s="84">
        <f t="shared" si="26"/>
        <v>0</v>
      </c>
      <c r="FE18" s="84">
        <f t="shared" si="26"/>
        <v>0</v>
      </c>
      <c r="FF18" s="84">
        <f t="shared" si="26"/>
        <v>0</v>
      </c>
      <c r="FG18" s="84">
        <f t="shared" si="26"/>
        <v>0</v>
      </c>
      <c r="FH18" s="84">
        <f t="shared" si="26"/>
        <v>0</v>
      </c>
      <c r="FI18" s="84">
        <f t="shared" si="26"/>
        <v>0</v>
      </c>
      <c r="FJ18" s="84">
        <f t="shared" si="26"/>
        <v>0</v>
      </c>
      <c r="FK18" s="84">
        <f t="shared" si="26"/>
        <v>0</v>
      </c>
      <c r="FL18" s="84">
        <f t="shared" si="26"/>
        <v>0</v>
      </c>
      <c r="FM18" s="84">
        <f t="shared" si="26"/>
        <v>0</v>
      </c>
      <c r="FN18" s="84">
        <f t="shared" si="26"/>
        <v>0</v>
      </c>
      <c r="FO18" s="84">
        <f t="shared" si="26"/>
        <v>0</v>
      </c>
      <c r="FP18" s="84">
        <f t="shared" si="26"/>
        <v>0</v>
      </c>
      <c r="FQ18" s="84">
        <f t="shared" si="26"/>
        <v>0</v>
      </c>
      <c r="FR18" s="84">
        <f t="shared" si="26"/>
        <v>0</v>
      </c>
      <c r="FS18" s="84">
        <f t="shared" si="26"/>
        <v>0</v>
      </c>
      <c r="FT18" s="84">
        <f t="shared" si="26"/>
        <v>0</v>
      </c>
      <c r="FU18" s="84">
        <f t="shared" si="26"/>
        <v>0</v>
      </c>
      <c r="FV18" s="84">
        <f t="shared" si="26"/>
        <v>0</v>
      </c>
      <c r="FW18" s="84">
        <f t="shared" si="26"/>
        <v>0</v>
      </c>
      <c r="FX18" s="84">
        <f t="shared" si="26"/>
        <v>0</v>
      </c>
      <c r="FY18" s="84">
        <f t="shared" si="26"/>
        <v>0</v>
      </c>
      <c r="FZ18" s="84">
        <f t="shared" si="26"/>
        <v>0</v>
      </c>
      <c r="GA18" s="84">
        <f t="shared" si="26"/>
        <v>0</v>
      </c>
      <c r="GB18" s="84">
        <f t="shared" si="26"/>
        <v>0</v>
      </c>
      <c r="GC18" s="67"/>
      <c r="GD18" s="2">
        <f t="shared" ca="1" si="4"/>
        <v>0</v>
      </c>
      <c r="GE18" s="2">
        <f t="shared" ca="1" si="5"/>
        <v>0</v>
      </c>
    </row>
    <row r="19" spans="1:187" s="82" customFormat="1" x14ac:dyDescent="0.2">
      <c r="A19" s="188">
        <v>4</v>
      </c>
      <c r="B19" s="104" t="s">
        <v>12</v>
      </c>
      <c r="C19" s="68" t="s">
        <v>8</v>
      </c>
      <c r="D19" s="51" t="s">
        <v>43</v>
      </c>
      <c r="E19" t="s">
        <v>367</v>
      </c>
      <c r="F19" s="70">
        <v>37134</v>
      </c>
      <c r="G19"/>
      <c r="H19" s="94" t="s">
        <v>312</v>
      </c>
      <c r="I19" s="192" t="s">
        <v>372</v>
      </c>
      <c r="J19" s="88" t="s">
        <v>369</v>
      </c>
      <c r="K19" s="72"/>
      <c r="L19" s="94" t="s">
        <v>40</v>
      </c>
      <c r="M19" s="73" t="s">
        <v>373</v>
      </c>
      <c r="N19" s="73" t="s">
        <v>370</v>
      </c>
      <c r="O19" s="94"/>
      <c r="P19" s="94"/>
      <c r="Q19" s="94"/>
      <c r="R19" s="105">
        <v>296.68700000000001</v>
      </c>
      <c r="S19" s="94" t="s">
        <v>57</v>
      </c>
      <c r="T19" s="19">
        <v>0</v>
      </c>
      <c r="U19" s="272">
        <f>DATE(2001,11,15)</f>
        <v>37210</v>
      </c>
      <c r="X19" s="84">
        <f t="shared" ref="X19:BC19" ca="1" si="27">IF(AND($U19&gt;W$6,$U19&lt;=X$6),+$T19,0)</f>
        <v>0</v>
      </c>
      <c r="Y19" s="84">
        <f t="shared" si="27"/>
        <v>0</v>
      </c>
      <c r="Z19" s="84">
        <f t="shared" si="27"/>
        <v>0</v>
      </c>
      <c r="AA19" s="84">
        <f t="shared" si="27"/>
        <v>0</v>
      </c>
      <c r="AB19" s="84">
        <f t="shared" si="27"/>
        <v>0</v>
      </c>
      <c r="AC19" s="84">
        <f t="shared" si="27"/>
        <v>0</v>
      </c>
      <c r="AD19" s="84">
        <f t="shared" si="27"/>
        <v>0</v>
      </c>
      <c r="AE19" s="84">
        <f t="shared" si="27"/>
        <v>0</v>
      </c>
      <c r="AF19" s="84">
        <f t="shared" si="27"/>
        <v>0</v>
      </c>
      <c r="AG19" s="84">
        <f t="shared" si="27"/>
        <v>0</v>
      </c>
      <c r="AH19" s="84">
        <f t="shared" si="27"/>
        <v>0</v>
      </c>
      <c r="AI19" s="84">
        <f t="shared" si="27"/>
        <v>0</v>
      </c>
      <c r="AJ19" s="84">
        <f t="shared" si="27"/>
        <v>0</v>
      </c>
      <c r="AK19" s="84">
        <f t="shared" si="27"/>
        <v>0</v>
      </c>
      <c r="AL19" s="84">
        <f t="shared" si="27"/>
        <v>0</v>
      </c>
      <c r="AM19" s="84">
        <f t="shared" si="27"/>
        <v>0</v>
      </c>
      <c r="AN19" s="84">
        <f t="shared" si="27"/>
        <v>0</v>
      </c>
      <c r="AO19" s="84">
        <f t="shared" si="27"/>
        <v>0</v>
      </c>
      <c r="AP19" s="84">
        <f t="shared" si="27"/>
        <v>0</v>
      </c>
      <c r="AQ19" s="84">
        <f t="shared" si="27"/>
        <v>0</v>
      </c>
      <c r="AR19" s="84">
        <f t="shared" si="27"/>
        <v>0</v>
      </c>
      <c r="AS19" s="84">
        <f t="shared" si="27"/>
        <v>0</v>
      </c>
      <c r="AT19" s="84">
        <f t="shared" si="27"/>
        <v>0</v>
      </c>
      <c r="AU19" s="84">
        <f t="shared" si="27"/>
        <v>0</v>
      </c>
      <c r="AV19" s="84">
        <f t="shared" si="27"/>
        <v>0</v>
      </c>
      <c r="AW19" s="84">
        <f t="shared" si="27"/>
        <v>0</v>
      </c>
      <c r="AX19" s="84">
        <f t="shared" si="27"/>
        <v>0</v>
      </c>
      <c r="AY19" s="84">
        <f t="shared" si="27"/>
        <v>0</v>
      </c>
      <c r="AZ19" s="84">
        <f t="shared" si="27"/>
        <v>0</v>
      </c>
      <c r="BA19" s="84">
        <f t="shared" si="27"/>
        <v>0</v>
      </c>
      <c r="BB19" s="84">
        <f t="shared" si="27"/>
        <v>0</v>
      </c>
      <c r="BC19" s="84">
        <f t="shared" si="27"/>
        <v>0</v>
      </c>
      <c r="BD19" s="84">
        <f t="shared" ref="BD19:CH19" si="28">IF(AND($U19&gt;BC$6,$U19&lt;=BD$6),+$T19,0)</f>
        <v>0</v>
      </c>
      <c r="BE19" s="84">
        <f t="shared" si="28"/>
        <v>0</v>
      </c>
      <c r="BF19" s="84">
        <f t="shared" si="28"/>
        <v>0</v>
      </c>
      <c r="BG19" s="84">
        <f t="shared" si="28"/>
        <v>0</v>
      </c>
      <c r="BH19" s="84">
        <f t="shared" si="28"/>
        <v>0</v>
      </c>
      <c r="BI19" s="84">
        <f t="shared" si="28"/>
        <v>0</v>
      </c>
      <c r="BJ19" s="84">
        <f t="shared" si="28"/>
        <v>0</v>
      </c>
      <c r="BK19" s="84">
        <f t="shared" si="28"/>
        <v>0</v>
      </c>
      <c r="BL19" s="84">
        <f t="shared" si="28"/>
        <v>0</v>
      </c>
      <c r="BM19" s="84">
        <f t="shared" si="28"/>
        <v>0</v>
      </c>
      <c r="BN19" s="84">
        <f t="shared" si="28"/>
        <v>0</v>
      </c>
      <c r="BO19" s="84">
        <f t="shared" si="28"/>
        <v>0</v>
      </c>
      <c r="BP19" s="84">
        <f t="shared" si="28"/>
        <v>0</v>
      </c>
      <c r="BQ19" s="84">
        <f t="shared" si="28"/>
        <v>0</v>
      </c>
      <c r="BR19" s="84">
        <f t="shared" si="28"/>
        <v>0</v>
      </c>
      <c r="BS19" s="84">
        <f t="shared" si="28"/>
        <v>0</v>
      </c>
      <c r="BT19" s="84">
        <f t="shared" si="28"/>
        <v>0</v>
      </c>
      <c r="BU19" s="84">
        <f t="shared" si="28"/>
        <v>0</v>
      </c>
      <c r="BV19" s="84">
        <f t="shared" si="28"/>
        <v>0</v>
      </c>
      <c r="BW19" s="84">
        <f t="shared" si="28"/>
        <v>0</v>
      </c>
      <c r="BX19" s="84">
        <f t="shared" si="28"/>
        <v>0</v>
      </c>
      <c r="BY19" s="84">
        <f t="shared" si="28"/>
        <v>0</v>
      </c>
      <c r="BZ19" s="84">
        <f t="shared" si="28"/>
        <v>0</v>
      </c>
      <c r="CA19" s="84">
        <f t="shared" si="28"/>
        <v>0</v>
      </c>
      <c r="CB19" s="84">
        <f t="shared" si="28"/>
        <v>0</v>
      </c>
      <c r="CC19" s="84">
        <f t="shared" si="28"/>
        <v>0</v>
      </c>
      <c r="CD19" s="84">
        <f t="shared" si="28"/>
        <v>0</v>
      </c>
      <c r="CE19" s="84">
        <f t="shared" si="28"/>
        <v>0</v>
      </c>
      <c r="CF19" s="84">
        <f t="shared" si="28"/>
        <v>0</v>
      </c>
      <c r="CG19" s="84">
        <f t="shared" si="28"/>
        <v>0</v>
      </c>
      <c r="CH19" s="84">
        <f t="shared" si="28"/>
        <v>0</v>
      </c>
      <c r="CI19" s="84">
        <f t="shared" si="11"/>
        <v>0</v>
      </c>
      <c r="CJ19" s="84">
        <f t="shared" si="11"/>
        <v>0</v>
      </c>
      <c r="CK19" s="84">
        <f t="shared" si="11"/>
        <v>0</v>
      </c>
      <c r="CL19" s="84">
        <f t="shared" ref="CL19:DN19" si="29">IF(AND($U19&gt;CK$6,$U19&lt;=CL$6),+$T19,0)</f>
        <v>0</v>
      </c>
      <c r="CM19" s="84">
        <f t="shared" si="29"/>
        <v>0</v>
      </c>
      <c r="CN19" s="84">
        <f t="shared" si="29"/>
        <v>0</v>
      </c>
      <c r="CO19" s="84">
        <f t="shared" si="29"/>
        <v>0</v>
      </c>
      <c r="CP19" s="84">
        <f t="shared" si="29"/>
        <v>0</v>
      </c>
      <c r="CQ19" s="84">
        <f t="shared" si="29"/>
        <v>0</v>
      </c>
      <c r="CR19" s="84">
        <f t="shared" si="29"/>
        <v>0</v>
      </c>
      <c r="CS19" s="84">
        <f t="shared" si="29"/>
        <v>0</v>
      </c>
      <c r="CT19" s="84">
        <f t="shared" si="29"/>
        <v>0</v>
      </c>
      <c r="CU19" s="84">
        <f t="shared" si="29"/>
        <v>0</v>
      </c>
      <c r="CV19" s="84">
        <f t="shared" si="29"/>
        <v>0</v>
      </c>
      <c r="CW19" s="84">
        <f t="shared" si="29"/>
        <v>0</v>
      </c>
      <c r="CX19" s="84">
        <f t="shared" si="29"/>
        <v>0</v>
      </c>
      <c r="CY19" s="84">
        <f t="shared" si="29"/>
        <v>0</v>
      </c>
      <c r="CZ19" s="84">
        <f t="shared" si="29"/>
        <v>0</v>
      </c>
      <c r="DA19" s="84">
        <f t="shared" si="29"/>
        <v>0</v>
      </c>
      <c r="DB19" s="84">
        <f t="shared" si="29"/>
        <v>0</v>
      </c>
      <c r="DC19" s="84">
        <f t="shared" si="29"/>
        <v>0</v>
      </c>
      <c r="DD19" s="84">
        <f t="shared" si="29"/>
        <v>0</v>
      </c>
      <c r="DE19" s="84">
        <f t="shared" si="29"/>
        <v>0</v>
      </c>
      <c r="DF19" s="84">
        <f t="shared" si="29"/>
        <v>0</v>
      </c>
      <c r="DG19" s="84">
        <f t="shared" si="29"/>
        <v>0</v>
      </c>
      <c r="DH19" s="84">
        <f t="shared" si="29"/>
        <v>0</v>
      </c>
      <c r="DI19" s="84">
        <f t="shared" si="29"/>
        <v>0</v>
      </c>
      <c r="DJ19" s="84">
        <f t="shared" si="29"/>
        <v>0</v>
      </c>
      <c r="DK19" s="84">
        <f t="shared" si="29"/>
        <v>0</v>
      </c>
      <c r="DL19" s="84">
        <f t="shared" si="29"/>
        <v>0</v>
      </c>
      <c r="DM19" s="84">
        <f t="shared" si="29"/>
        <v>0</v>
      </c>
      <c r="DN19" s="84">
        <f t="shared" si="29"/>
        <v>0</v>
      </c>
      <c r="DO19" s="84">
        <f t="shared" si="24"/>
        <v>0</v>
      </c>
      <c r="DP19" s="84">
        <f t="shared" si="24"/>
        <v>0</v>
      </c>
      <c r="DQ19" s="84">
        <f t="shared" si="24"/>
        <v>0</v>
      </c>
      <c r="DR19" s="84">
        <f t="shared" ref="DR19:EW19" si="30">IF(AND($U19&gt;DQ$6,$U19&lt;=DR$6),+$T19,0)</f>
        <v>0</v>
      </c>
      <c r="DS19" s="84">
        <f t="shared" si="30"/>
        <v>0</v>
      </c>
      <c r="DT19" s="84">
        <f t="shared" si="30"/>
        <v>0</v>
      </c>
      <c r="DU19" s="84">
        <f t="shared" si="30"/>
        <v>0</v>
      </c>
      <c r="DV19" s="84">
        <f t="shared" si="30"/>
        <v>0</v>
      </c>
      <c r="DW19" s="84">
        <f t="shared" si="30"/>
        <v>0</v>
      </c>
      <c r="DX19" s="84">
        <f t="shared" si="30"/>
        <v>0</v>
      </c>
      <c r="DY19" s="84">
        <f t="shared" si="30"/>
        <v>0</v>
      </c>
      <c r="DZ19" s="84">
        <f t="shared" si="30"/>
        <v>0</v>
      </c>
      <c r="EA19" s="84">
        <f t="shared" si="30"/>
        <v>0</v>
      </c>
      <c r="EB19" s="84">
        <f t="shared" si="30"/>
        <v>0</v>
      </c>
      <c r="EC19" s="84">
        <f t="shared" si="30"/>
        <v>0</v>
      </c>
      <c r="ED19" s="84">
        <f t="shared" si="30"/>
        <v>0</v>
      </c>
      <c r="EE19" s="84">
        <f t="shared" si="30"/>
        <v>0</v>
      </c>
      <c r="EF19" s="84">
        <f t="shared" si="30"/>
        <v>0</v>
      </c>
      <c r="EG19" s="84">
        <f t="shared" si="30"/>
        <v>0</v>
      </c>
      <c r="EH19" s="84">
        <f t="shared" si="30"/>
        <v>0</v>
      </c>
      <c r="EI19" s="84">
        <f t="shared" si="30"/>
        <v>0</v>
      </c>
      <c r="EJ19" s="84">
        <f t="shared" si="30"/>
        <v>0</v>
      </c>
      <c r="EK19" s="84">
        <f t="shared" si="30"/>
        <v>0</v>
      </c>
      <c r="EL19" s="84">
        <f t="shared" si="30"/>
        <v>0</v>
      </c>
      <c r="EM19" s="84">
        <f t="shared" si="30"/>
        <v>0</v>
      </c>
      <c r="EN19" s="84">
        <f t="shared" si="30"/>
        <v>0</v>
      </c>
      <c r="EO19" s="84">
        <f t="shared" si="30"/>
        <v>0</v>
      </c>
      <c r="EP19" s="84">
        <f t="shared" si="30"/>
        <v>0</v>
      </c>
      <c r="EQ19" s="84">
        <f t="shared" si="30"/>
        <v>0</v>
      </c>
      <c r="ER19" s="84">
        <f t="shared" si="30"/>
        <v>0</v>
      </c>
      <c r="ES19" s="84">
        <f t="shared" si="30"/>
        <v>0</v>
      </c>
      <c r="ET19" s="84">
        <f t="shared" si="30"/>
        <v>0</v>
      </c>
      <c r="EU19" s="84">
        <f t="shared" si="30"/>
        <v>0</v>
      </c>
      <c r="EV19" s="84">
        <f t="shared" si="30"/>
        <v>0</v>
      </c>
      <c r="EW19" s="84">
        <f t="shared" si="30"/>
        <v>0</v>
      </c>
      <c r="EX19" s="84">
        <f t="shared" ref="EX19:GB19" si="31">IF(AND($U19&gt;EW$6,$U19&lt;=EX$6),+$T19,0)</f>
        <v>0</v>
      </c>
      <c r="EY19" s="84">
        <f t="shared" si="31"/>
        <v>0</v>
      </c>
      <c r="EZ19" s="84">
        <f t="shared" si="31"/>
        <v>0</v>
      </c>
      <c r="FA19" s="84">
        <f t="shared" si="31"/>
        <v>0</v>
      </c>
      <c r="FB19" s="84">
        <f t="shared" si="31"/>
        <v>0</v>
      </c>
      <c r="FC19" s="84">
        <f t="shared" si="31"/>
        <v>0</v>
      </c>
      <c r="FD19" s="84">
        <f t="shared" si="31"/>
        <v>0</v>
      </c>
      <c r="FE19" s="84">
        <f t="shared" si="31"/>
        <v>0</v>
      </c>
      <c r="FF19" s="84">
        <f t="shared" si="31"/>
        <v>0</v>
      </c>
      <c r="FG19" s="84">
        <f t="shared" si="31"/>
        <v>0</v>
      </c>
      <c r="FH19" s="84">
        <f t="shared" si="31"/>
        <v>0</v>
      </c>
      <c r="FI19" s="84">
        <f t="shared" si="31"/>
        <v>0</v>
      </c>
      <c r="FJ19" s="84">
        <f t="shared" si="31"/>
        <v>0</v>
      </c>
      <c r="FK19" s="84">
        <f t="shared" si="31"/>
        <v>0</v>
      </c>
      <c r="FL19" s="84">
        <f t="shared" si="31"/>
        <v>0</v>
      </c>
      <c r="FM19" s="84">
        <f t="shared" si="31"/>
        <v>0</v>
      </c>
      <c r="FN19" s="84">
        <f t="shared" si="31"/>
        <v>0</v>
      </c>
      <c r="FO19" s="84">
        <f t="shared" si="31"/>
        <v>0</v>
      </c>
      <c r="FP19" s="84">
        <f t="shared" si="31"/>
        <v>0</v>
      </c>
      <c r="FQ19" s="84">
        <f t="shared" si="31"/>
        <v>0</v>
      </c>
      <c r="FR19" s="84">
        <f t="shared" si="31"/>
        <v>0</v>
      </c>
      <c r="FS19" s="84">
        <f t="shared" si="31"/>
        <v>0</v>
      </c>
      <c r="FT19" s="84">
        <f t="shared" si="31"/>
        <v>0</v>
      </c>
      <c r="FU19" s="84">
        <f t="shared" si="31"/>
        <v>0</v>
      </c>
      <c r="FV19" s="84">
        <f t="shared" si="31"/>
        <v>0</v>
      </c>
      <c r="FW19" s="84">
        <f t="shared" si="31"/>
        <v>0</v>
      </c>
      <c r="FX19" s="84">
        <f t="shared" si="31"/>
        <v>0</v>
      </c>
      <c r="FY19" s="84">
        <f t="shared" si="31"/>
        <v>0</v>
      </c>
      <c r="FZ19" s="84">
        <f t="shared" si="31"/>
        <v>0</v>
      </c>
      <c r="GA19" s="84">
        <f t="shared" si="31"/>
        <v>0</v>
      </c>
      <c r="GB19" s="84">
        <f t="shared" si="31"/>
        <v>0</v>
      </c>
      <c r="GD19" s="2">
        <f t="shared" ca="1" si="4"/>
        <v>0</v>
      </c>
      <c r="GE19" s="2">
        <f t="shared" ca="1" si="5"/>
        <v>0</v>
      </c>
    </row>
    <row r="20" spans="1:187" s="82" customFormat="1" x14ac:dyDescent="0.2">
      <c r="A20" s="188">
        <v>4</v>
      </c>
      <c r="B20" s="104" t="s">
        <v>12</v>
      </c>
      <c r="C20" s="68" t="s">
        <v>8</v>
      </c>
      <c r="D20" s="189" t="s">
        <v>43</v>
      </c>
      <c r="E20" t="s">
        <v>367</v>
      </c>
      <c r="F20" s="70">
        <v>37134</v>
      </c>
      <c r="G20"/>
      <c r="H20" s="94" t="s">
        <v>312</v>
      </c>
      <c r="I20" s="192" t="s">
        <v>374</v>
      </c>
      <c r="J20" s="88" t="s">
        <v>369</v>
      </c>
      <c r="K20" s="72"/>
      <c r="L20" s="94" t="s">
        <v>40</v>
      </c>
      <c r="M20" s="73"/>
      <c r="N20" s="73"/>
      <c r="O20" s="94"/>
      <c r="P20" s="94"/>
      <c r="Q20" s="94"/>
      <c r="R20" s="105">
        <v>4.9400000000000004</v>
      </c>
      <c r="S20" s="94" t="s">
        <v>57</v>
      </c>
      <c r="T20" s="19">
        <f>IF($S20="USD",+$R20,VLOOKUP($S20,Rates!$A$3:$C$7,3)*$R20)</f>
        <v>4.9400000000000004</v>
      </c>
      <c r="U20" s="270">
        <v>37226</v>
      </c>
      <c r="X20" s="84">
        <f t="shared" ref="X20:BC20" ca="1" si="32">IF(AND($U20&gt;W$6,$U20&lt;=X$6),+$T20,0)</f>
        <v>0</v>
      </c>
      <c r="Y20" s="84">
        <f t="shared" si="32"/>
        <v>4.9400000000000004</v>
      </c>
      <c r="Z20" s="84">
        <f t="shared" si="32"/>
        <v>0</v>
      </c>
      <c r="AA20" s="84">
        <f t="shared" si="32"/>
        <v>0</v>
      </c>
      <c r="AB20" s="84">
        <f t="shared" si="32"/>
        <v>0</v>
      </c>
      <c r="AC20" s="84">
        <f t="shared" si="32"/>
        <v>0</v>
      </c>
      <c r="AD20" s="84">
        <f t="shared" si="32"/>
        <v>0</v>
      </c>
      <c r="AE20" s="84">
        <f t="shared" si="32"/>
        <v>0</v>
      </c>
      <c r="AF20" s="84">
        <f t="shared" si="32"/>
        <v>0</v>
      </c>
      <c r="AG20" s="84">
        <f t="shared" si="32"/>
        <v>0</v>
      </c>
      <c r="AH20" s="84">
        <f t="shared" si="32"/>
        <v>0</v>
      </c>
      <c r="AI20" s="84">
        <f t="shared" si="32"/>
        <v>0</v>
      </c>
      <c r="AJ20" s="84">
        <f t="shared" si="32"/>
        <v>0</v>
      </c>
      <c r="AK20" s="84">
        <f t="shared" si="32"/>
        <v>0</v>
      </c>
      <c r="AL20" s="84">
        <f t="shared" si="32"/>
        <v>0</v>
      </c>
      <c r="AM20" s="84">
        <f t="shared" si="32"/>
        <v>0</v>
      </c>
      <c r="AN20" s="84">
        <f t="shared" si="32"/>
        <v>0</v>
      </c>
      <c r="AO20" s="84">
        <f t="shared" si="32"/>
        <v>0</v>
      </c>
      <c r="AP20" s="84">
        <f t="shared" si="32"/>
        <v>0</v>
      </c>
      <c r="AQ20" s="84">
        <f t="shared" si="32"/>
        <v>0</v>
      </c>
      <c r="AR20" s="84">
        <f t="shared" si="32"/>
        <v>0</v>
      </c>
      <c r="AS20" s="84">
        <f t="shared" si="32"/>
        <v>0</v>
      </c>
      <c r="AT20" s="84">
        <f t="shared" si="32"/>
        <v>0</v>
      </c>
      <c r="AU20" s="84">
        <f t="shared" si="32"/>
        <v>0</v>
      </c>
      <c r="AV20" s="84">
        <f t="shared" si="32"/>
        <v>0</v>
      </c>
      <c r="AW20" s="84">
        <f t="shared" si="32"/>
        <v>0</v>
      </c>
      <c r="AX20" s="84">
        <f t="shared" si="32"/>
        <v>0</v>
      </c>
      <c r="AY20" s="84">
        <f t="shared" si="32"/>
        <v>0</v>
      </c>
      <c r="AZ20" s="84">
        <f t="shared" si="32"/>
        <v>0</v>
      </c>
      <c r="BA20" s="84">
        <f t="shared" si="32"/>
        <v>0</v>
      </c>
      <c r="BB20" s="84">
        <f t="shared" si="32"/>
        <v>0</v>
      </c>
      <c r="BC20" s="84">
        <f t="shared" si="32"/>
        <v>0</v>
      </c>
      <c r="BD20" s="84">
        <f t="shared" ref="BD20:CH20" si="33">IF(AND($U20&gt;BC$6,$U20&lt;=BD$6),+$T20,0)</f>
        <v>0</v>
      </c>
      <c r="BE20" s="84">
        <f t="shared" si="33"/>
        <v>0</v>
      </c>
      <c r="BF20" s="84">
        <f t="shared" si="33"/>
        <v>0</v>
      </c>
      <c r="BG20" s="84">
        <f t="shared" si="33"/>
        <v>0</v>
      </c>
      <c r="BH20" s="84">
        <f t="shared" si="33"/>
        <v>0</v>
      </c>
      <c r="BI20" s="84">
        <f t="shared" si="33"/>
        <v>0</v>
      </c>
      <c r="BJ20" s="84">
        <f t="shared" si="33"/>
        <v>0</v>
      </c>
      <c r="BK20" s="84">
        <f t="shared" si="33"/>
        <v>0</v>
      </c>
      <c r="BL20" s="84">
        <f t="shared" si="33"/>
        <v>0</v>
      </c>
      <c r="BM20" s="84">
        <f t="shared" si="33"/>
        <v>0</v>
      </c>
      <c r="BN20" s="84">
        <f t="shared" si="33"/>
        <v>0</v>
      </c>
      <c r="BO20" s="84">
        <f t="shared" si="33"/>
        <v>0</v>
      </c>
      <c r="BP20" s="84">
        <f t="shared" si="33"/>
        <v>0</v>
      </c>
      <c r="BQ20" s="84">
        <f t="shared" si="33"/>
        <v>0</v>
      </c>
      <c r="BR20" s="84">
        <f t="shared" si="33"/>
        <v>0</v>
      </c>
      <c r="BS20" s="84">
        <f t="shared" si="33"/>
        <v>0</v>
      </c>
      <c r="BT20" s="84">
        <f t="shared" si="33"/>
        <v>0</v>
      </c>
      <c r="BU20" s="84">
        <f t="shared" si="33"/>
        <v>0</v>
      </c>
      <c r="BV20" s="84">
        <f t="shared" si="33"/>
        <v>0</v>
      </c>
      <c r="BW20" s="84">
        <f t="shared" si="33"/>
        <v>0</v>
      </c>
      <c r="BX20" s="84">
        <f t="shared" si="33"/>
        <v>0</v>
      </c>
      <c r="BY20" s="84">
        <f t="shared" si="33"/>
        <v>0</v>
      </c>
      <c r="BZ20" s="84">
        <f t="shared" si="33"/>
        <v>0</v>
      </c>
      <c r="CA20" s="84">
        <f t="shared" si="33"/>
        <v>0</v>
      </c>
      <c r="CB20" s="84">
        <f t="shared" si="33"/>
        <v>0</v>
      </c>
      <c r="CC20" s="84">
        <f t="shared" si="33"/>
        <v>0</v>
      </c>
      <c r="CD20" s="84">
        <f t="shared" si="33"/>
        <v>0</v>
      </c>
      <c r="CE20" s="84">
        <f t="shared" si="33"/>
        <v>0</v>
      </c>
      <c r="CF20" s="84">
        <f t="shared" si="33"/>
        <v>0</v>
      </c>
      <c r="CG20" s="84">
        <f t="shared" si="33"/>
        <v>0</v>
      </c>
      <c r="CH20" s="84">
        <f t="shared" si="33"/>
        <v>0</v>
      </c>
      <c r="CI20" s="84">
        <f t="shared" ref="CI20:CK23" si="34">IF(AND($U20&gt;CH$6,$U20&lt;=CI$6),+$T20,0)</f>
        <v>0</v>
      </c>
      <c r="CJ20" s="84">
        <f t="shared" si="34"/>
        <v>0</v>
      </c>
      <c r="CK20" s="84">
        <f t="shared" si="34"/>
        <v>0</v>
      </c>
      <c r="CL20" s="84">
        <f t="shared" ref="CL20:DN20" si="35">IF(AND($U20&gt;CK$6,$U20&lt;=CL$6),+$T20,0)</f>
        <v>0</v>
      </c>
      <c r="CM20" s="84">
        <f t="shared" si="35"/>
        <v>0</v>
      </c>
      <c r="CN20" s="84">
        <f t="shared" si="35"/>
        <v>0</v>
      </c>
      <c r="CO20" s="84">
        <f t="shared" si="35"/>
        <v>0</v>
      </c>
      <c r="CP20" s="84">
        <f t="shared" si="35"/>
        <v>0</v>
      </c>
      <c r="CQ20" s="84">
        <f t="shared" si="35"/>
        <v>0</v>
      </c>
      <c r="CR20" s="84">
        <f t="shared" si="35"/>
        <v>0</v>
      </c>
      <c r="CS20" s="84">
        <f t="shared" si="35"/>
        <v>0</v>
      </c>
      <c r="CT20" s="84">
        <f t="shared" si="35"/>
        <v>0</v>
      </c>
      <c r="CU20" s="84">
        <f t="shared" si="35"/>
        <v>0</v>
      </c>
      <c r="CV20" s="84">
        <f t="shared" si="35"/>
        <v>0</v>
      </c>
      <c r="CW20" s="84">
        <f t="shared" si="35"/>
        <v>0</v>
      </c>
      <c r="CX20" s="84">
        <f t="shared" si="35"/>
        <v>0</v>
      </c>
      <c r="CY20" s="84">
        <f t="shared" si="35"/>
        <v>0</v>
      </c>
      <c r="CZ20" s="84">
        <f t="shared" si="35"/>
        <v>0</v>
      </c>
      <c r="DA20" s="84">
        <f t="shared" si="35"/>
        <v>0</v>
      </c>
      <c r="DB20" s="84">
        <f t="shared" si="35"/>
        <v>0</v>
      </c>
      <c r="DC20" s="84">
        <f t="shared" si="35"/>
        <v>0</v>
      </c>
      <c r="DD20" s="84">
        <f t="shared" si="35"/>
        <v>0</v>
      </c>
      <c r="DE20" s="84">
        <f t="shared" si="35"/>
        <v>0</v>
      </c>
      <c r="DF20" s="84">
        <f t="shared" si="35"/>
        <v>0</v>
      </c>
      <c r="DG20" s="84">
        <f t="shared" si="35"/>
        <v>0</v>
      </c>
      <c r="DH20" s="84">
        <f t="shared" si="35"/>
        <v>0</v>
      </c>
      <c r="DI20" s="84">
        <f t="shared" si="35"/>
        <v>0</v>
      </c>
      <c r="DJ20" s="84">
        <f t="shared" si="35"/>
        <v>0</v>
      </c>
      <c r="DK20" s="84">
        <f t="shared" si="35"/>
        <v>0</v>
      </c>
      <c r="DL20" s="84">
        <f t="shared" si="35"/>
        <v>0</v>
      </c>
      <c r="DM20" s="84">
        <f t="shared" si="35"/>
        <v>0</v>
      </c>
      <c r="DN20" s="84">
        <f t="shared" si="35"/>
        <v>0</v>
      </c>
      <c r="DO20" s="84">
        <f t="shared" si="24"/>
        <v>0</v>
      </c>
      <c r="DP20" s="84">
        <f t="shared" si="24"/>
        <v>0</v>
      </c>
      <c r="DQ20" s="84">
        <f t="shared" si="24"/>
        <v>0</v>
      </c>
      <c r="DR20" s="84">
        <f t="shared" ref="DR20:EW20" si="36">IF(AND($U20&gt;DQ$6,$U20&lt;=DR$6),+$T20,0)</f>
        <v>0</v>
      </c>
      <c r="DS20" s="84">
        <f t="shared" si="36"/>
        <v>0</v>
      </c>
      <c r="DT20" s="84">
        <f t="shared" si="36"/>
        <v>0</v>
      </c>
      <c r="DU20" s="84">
        <f t="shared" si="36"/>
        <v>0</v>
      </c>
      <c r="DV20" s="84">
        <f t="shared" si="36"/>
        <v>0</v>
      </c>
      <c r="DW20" s="84">
        <f t="shared" si="36"/>
        <v>0</v>
      </c>
      <c r="DX20" s="84">
        <f t="shared" si="36"/>
        <v>0</v>
      </c>
      <c r="DY20" s="84">
        <f t="shared" si="36"/>
        <v>0</v>
      </c>
      <c r="DZ20" s="84">
        <f t="shared" si="36"/>
        <v>0</v>
      </c>
      <c r="EA20" s="84">
        <f t="shared" si="36"/>
        <v>0</v>
      </c>
      <c r="EB20" s="84">
        <f t="shared" si="36"/>
        <v>0</v>
      </c>
      <c r="EC20" s="84">
        <f t="shared" si="36"/>
        <v>0</v>
      </c>
      <c r="ED20" s="84">
        <f t="shared" si="36"/>
        <v>0</v>
      </c>
      <c r="EE20" s="84">
        <f t="shared" si="36"/>
        <v>0</v>
      </c>
      <c r="EF20" s="84">
        <f t="shared" si="36"/>
        <v>0</v>
      </c>
      <c r="EG20" s="84">
        <f t="shared" si="36"/>
        <v>0</v>
      </c>
      <c r="EH20" s="84">
        <f t="shared" si="36"/>
        <v>0</v>
      </c>
      <c r="EI20" s="84">
        <f t="shared" si="36"/>
        <v>0</v>
      </c>
      <c r="EJ20" s="84">
        <f t="shared" si="36"/>
        <v>0</v>
      </c>
      <c r="EK20" s="84">
        <f t="shared" si="36"/>
        <v>0</v>
      </c>
      <c r="EL20" s="84">
        <f t="shared" si="36"/>
        <v>0</v>
      </c>
      <c r="EM20" s="84">
        <f t="shared" si="36"/>
        <v>0</v>
      </c>
      <c r="EN20" s="84">
        <f t="shared" si="36"/>
        <v>0</v>
      </c>
      <c r="EO20" s="84">
        <f t="shared" si="36"/>
        <v>0</v>
      </c>
      <c r="EP20" s="84">
        <f t="shared" si="36"/>
        <v>0</v>
      </c>
      <c r="EQ20" s="84">
        <f t="shared" si="36"/>
        <v>0</v>
      </c>
      <c r="ER20" s="84">
        <f t="shared" si="36"/>
        <v>0</v>
      </c>
      <c r="ES20" s="84">
        <f t="shared" si="36"/>
        <v>0</v>
      </c>
      <c r="ET20" s="84">
        <f t="shared" si="36"/>
        <v>0</v>
      </c>
      <c r="EU20" s="84">
        <f t="shared" si="36"/>
        <v>0</v>
      </c>
      <c r="EV20" s="84">
        <f t="shared" si="36"/>
        <v>0</v>
      </c>
      <c r="EW20" s="84">
        <f t="shared" si="36"/>
        <v>0</v>
      </c>
      <c r="EX20" s="84">
        <f t="shared" ref="EX20:GB20" si="37">IF(AND($U20&gt;EW$6,$U20&lt;=EX$6),+$T20,0)</f>
        <v>0</v>
      </c>
      <c r="EY20" s="84">
        <f t="shared" si="37"/>
        <v>0</v>
      </c>
      <c r="EZ20" s="84">
        <f t="shared" si="37"/>
        <v>0</v>
      </c>
      <c r="FA20" s="84">
        <f t="shared" si="37"/>
        <v>0</v>
      </c>
      <c r="FB20" s="84">
        <f t="shared" si="37"/>
        <v>0</v>
      </c>
      <c r="FC20" s="84">
        <f t="shared" si="37"/>
        <v>0</v>
      </c>
      <c r="FD20" s="84">
        <f t="shared" si="37"/>
        <v>0</v>
      </c>
      <c r="FE20" s="84">
        <f t="shared" si="37"/>
        <v>0</v>
      </c>
      <c r="FF20" s="84">
        <f t="shared" si="37"/>
        <v>0</v>
      </c>
      <c r="FG20" s="84">
        <f t="shared" si="37"/>
        <v>0</v>
      </c>
      <c r="FH20" s="84">
        <f t="shared" si="37"/>
        <v>0</v>
      </c>
      <c r="FI20" s="84">
        <f t="shared" si="37"/>
        <v>0</v>
      </c>
      <c r="FJ20" s="84">
        <f t="shared" si="37"/>
        <v>0</v>
      </c>
      <c r="FK20" s="84">
        <f t="shared" si="37"/>
        <v>0</v>
      </c>
      <c r="FL20" s="84">
        <f t="shared" si="37"/>
        <v>0</v>
      </c>
      <c r="FM20" s="84">
        <f t="shared" si="37"/>
        <v>0</v>
      </c>
      <c r="FN20" s="84">
        <f t="shared" si="37"/>
        <v>0</v>
      </c>
      <c r="FO20" s="84">
        <f t="shared" si="37"/>
        <v>0</v>
      </c>
      <c r="FP20" s="84">
        <f t="shared" si="37"/>
        <v>0</v>
      </c>
      <c r="FQ20" s="84">
        <f t="shared" si="37"/>
        <v>0</v>
      </c>
      <c r="FR20" s="84">
        <f t="shared" si="37"/>
        <v>0</v>
      </c>
      <c r="FS20" s="84">
        <f t="shared" si="37"/>
        <v>0</v>
      </c>
      <c r="FT20" s="84">
        <f t="shared" si="37"/>
        <v>0</v>
      </c>
      <c r="FU20" s="84">
        <f t="shared" si="37"/>
        <v>0</v>
      </c>
      <c r="FV20" s="84">
        <f t="shared" si="37"/>
        <v>0</v>
      </c>
      <c r="FW20" s="84">
        <f t="shared" si="37"/>
        <v>0</v>
      </c>
      <c r="FX20" s="84">
        <f t="shared" si="37"/>
        <v>0</v>
      </c>
      <c r="FY20" s="84">
        <f t="shared" si="37"/>
        <v>0</v>
      </c>
      <c r="FZ20" s="84">
        <f t="shared" si="37"/>
        <v>0</v>
      </c>
      <c r="GA20" s="84">
        <f t="shared" si="37"/>
        <v>0</v>
      </c>
      <c r="GB20" s="84">
        <f t="shared" si="37"/>
        <v>0</v>
      </c>
      <c r="GD20" s="2">
        <f t="shared" ca="1" si="4"/>
        <v>4.9400000000000004</v>
      </c>
      <c r="GE20" s="2">
        <f t="shared" ca="1" si="5"/>
        <v>0</v>
      </c>
    </row>
    <row r="21" spans="1:187" s="82" customFormat="1" x14ac:dyDescent="0.2">
      <c r="A21" s="188">
        <v>4</v>
      </c>
      <c r="B21" s="104" t="s">
        <v>12</v>
      </c>
      <c r="C21" s="68" t="s">
        <v>8</v>
      </c>
      <c r="D21" s="51" t="s">
        <v>43</v>
      </c>
      <c r="E21" t="s">
        <v>367</v>
      </c>
      <c r="F21" s="70">
        <v>37134</v>
      </c>
      <c r="G21"/>
      <c r="H21" s="94" t="s">
        <v>312</v>
      </c>
      <c r="I21" s="192" t="s">
        <v>375</v>
      </c>
      <c r="J21" s="88" t="s">
        <v>369</v>
      </c>
      <c r="K21" s="72"/>
      <c r="L21" s="94" t="s">
        <v>40</v>
      </c>
      <c r="M21" s="73"/>
      <c r="N21" s="73"/>
      <c r="O21" s="94"/>
      <c r="P21" s="94"/>
      <c r="Q21" s="94"/>
      <c r="R21" s="105">
        <v>-1950</v>
      </c>
      <c r="S21" s="94" t="s">
        <v>57</v>
      </c>
      <c r="T21" s="19">
        <f>IF($S21="USD",+$R21,VLOOKUP($S21,Rates!$A$3:$C$7,3)*$R21)</f>
        <v>-1950</v>
      </c>
      <c r="U21" s="271">
        <v>37240</v>
      </c>
      <c r="X21" s="84">
        <f t="shared" ref="X21:CI24" ca="1" si="38">IF(AND($U21&gt;W$6,$U21&lt;=X$6),+$T21,0)</f>
        <v>0</v>
      </c>
      <c r="Y21" s="84">
        <f t="shared" si="38"/>
        <v>-1950</v>
      </c>
      <c r="Z21" s="84">
        <f t="shared" si="38"/>
        <v>0</v>
      </c>
      <c r="AA21" s="84">
        <f t="shared" si="38"/>
        <v>0</v>
      </c>
      <c r="AB21" s="84">
        <f t="shared" si="38"/>
        <v>0</v>
      </c>
      <c r="AC21" s="84">
        <f t="shared" si="38"/>
        <v>0</v>
      </c>
      <c r="AD21" s="84">
        <f t="shared" si="38"/>
        <v>0</v>
      </c>
      <c r="AE21" s="84">
        <f t="shared" si="38"/>
        <v>0</v>
      </c>
      <c r="AF21" s="84">
        <f t="shared" si="38"/>
        <v>0</v>
      </c>
      <c r="AG21" s="84">
        <f t="shared" si="38"/>
        <v>0</v>
      </c>
      <c r="AH21" s="84">
        <f t="shared" si="38"/>
        <v>0</v>
      </c>
      <c r="AI21" s="84">
        <f t="shared" si="38"/>
        <v>0</v>
      </c>
      <c r="AJ21" s="84">
        <f t="shared" si="38"/>
        <v>0</v>
      </c>
      <c r="AK21" s="84">
        <f t="shared" si="38"/>
        <v>0</v>
      </c>
      <c r="AL21" s="84">
        <f t="shared" si="38"/>
        <v>0</v>
      </c>
      <c r="AM21" s="84">
        <f t="shared" si="38"/>
        <v>0</v>
      </c>
      <c r="AN21" s="84">
        <f t="shared" si="38"/>
        <v>0</v>
      </c>
      <c r="AO21" s="84">
        <f t="shared" si="38"/>
        <v>0</v>
      </c>
      <c r="AP21" s="84">
        <f t="shared" si="38"/>
        <v>0</v>
      </c>
      <c r="AQ21" s="84">
        <f t="shared" si="38"/>
        <v>0</v>
      </c>
      <c r="AR21" s="84">
        <f t="shared" si="38"/>
        <v>0</v>
      </c>
      <c r="AS21" s="84">
        <f t="shared" si="38"/>
        <v>0</v>
      </c>
      <c r="AT21" s="84">
        <f t="shared" si="38"/>
        <v>0</v>
      </c>
      <c r="AU21" s="84">
        <f t="shared" si="38"/>
        <v>0</v>
      </c>
      <c r="AV21" s="84">
        <f t="shared" si="38"/>
        <v>0</v>
      </c>
      <c r="AW21" s="84">
        <f t="shared" si="38"/>
        <v>0</v>
      </c>
      <c r="AX21" s="84">
        <f t="shared" si="38"/>
        <v>0</v>
      </c>
      <c r="AY21" s="84">
        <f t="shared" si="38"/>
        <v>0</v>
      </c>
      <c r="AZ21" s="84">
        <f t="shared" si="38"/>
        <v>0</v>
      </c>
      <c r="BA21" s="84">
        <f t="shared" si="38"/>
        <v>0</v>
      </c>
      <c r="BB21" s="84">
        <f t="shared" si="38"/>
        <v>0</v>
      </c>
      <c r="BC21" s="84">
        <f t="shared" si="38"/>
        <v>0</v>
      </c>
      <c r="BD21" s="84">
        <f t="shared" si="38"/>
        <v>0</v>
      </c>
      <c r="BE21" s="84">
        <f t="shared" si="38"/>
        <v>0</v>
      </c>
      <c r="BF21" s="84">
        <f t="shared" si="38"/>
        <v>0</v>
      </c>
      <c r="BG21" s="84">
        <f t="shared" si="38"/>
        <v>0</v>
      </c>
      <c r="BH21" s="84">
        <f t="shared" si="38"/>
        <v>0</v>
      </c>
      <c r="BI21" s="84">
        <f t="shared" si="38"/>
        <v>0</v>
      </c>
      <c r="BJ21" s="84">
        <f t="shared" si="38"/>
        <v>0</v>
      </c>
      <c r="BK21" s="84">
        <f t="shared" si="38"/>
        <v>0</v>
      </c>
      <c r="BL21" s="84">
        <f t="shared" si="38"/>
        <v>0</v>
      </c>
      <c r="BM21" s="84">
        <f t="shared" si="38"/>
        <v>0</v>
      </c>
      <c r="BN21" s="84">
        <f t="shared" si="38"/>
        <v>0</v>
      </c>
      <c r="BO21" s="84">
        <f t="shared" si="38"/>
        <v>0</v>
      </c>
      <c r="BP21" s="84">
        <f t="shared" si="38"/>
        <v>0</v>
      </c>
      <c r="BQ21" s="84">
        <f t="shared" si="38"/>
        <v>0</v>
      </c>
      <c r="BR21" s="84">
        <f t="shared" si="38"/>
        <v>0</v>
      </c>
      <c r="BS21" s="84">
        <f t="shared" si="38"/>
        <v>0</v>
      </c>
      <c r="BT21" s="84">
        <f t="shared" si="38"/>
        <v>0</v>
      </c>
      <c r="BU21" s="84">
        <f t="shared" si="38"/>
        <v>0</v>
      </c>
      <c r="BV21" s="84">
        <f t="shared" si="38"/>
        <v>0</v>
      </c>
      <c r="BW21" s="84">
        <f t="shared" si="38"/>
        <v>0</v>
      </c>
      <c r="BX21" s="84">
        <f t="shared" si="38"/>
        <v>0</v>
      </c>
      <c r="BY21" s="84">
        <f t="shared" si="38"/>
        <v>0</v>
      </c>
      <c r="BZ21" s="84">
        <f t="shared" si="38"/>
        <v>0</v>
      </c>
      <c r="CA21" s="84">
        <f t="shared" si="38"/>
        <v>0</v>
      </c>
      <c r="CB21" s="84">
        <f t="shared" si="38"/>
        <v>0</v>
      </c>
      <c r="CC21" s="84">
        <f t="shared" si="38"/>
        <v>0</v>
      </c>
      <c r="CD21" s="84">
        <f t="shared" si="38"/>
        <v>0</v>
      </c>
      <c r="CE21" s="84">
        <f t="shared" si="38"/>
        <v>0</v>
      </c>
      <c r="CF21" s="84">
        <f t="shared" si="38"/>
        <v>0</v>
      </c>
      <c r="CG21" s="84">
        <f t="shared" si="38"/>
        <v>0</v>
      </c>
      <c r="CH21" s="84">
        <f t="shared" si="38"/>
        <v>0</v>
      </c>
      <c r="CI21" s="84">
        <f t="shared" si="38"/>
        <v>0</v>
      </c>
      <c r="CJ21" s="84">
        <f t="shared" si="34"/>
        <v>0</v>
      </c>
      <c r="CK21" s="84">
        <f t="shared" si="34"/>
        <v>0</v>
      </c>
      <c r="CL21" s="84">
        <f t="shared" ref="CL21:DN21" si="39">IF(AND($U21&gt;CK$6,$U21&lt;=CL$6),+$T21,0)</f>
        <v>0</v>
      </c>
      <c r="CM21" s="84">
        <f t="shared" si="39"/>
        <v>0</v>
      </c>
      <c r="CN21" s="84">
        <f t="shared" si="39"/>
        <v>0</v>
      </c>
      <c r="CO21" s="84">
        <f t="shared" si="39"/>
        <v>0</v>
      </c>
      <c r="CP21" s="84">
        <f t="shared" si="39"/>
        <v>0</v>
      </c>
      <c r="CQ21" s="84">
        <f t="shared" si="39"/>
        <v>0</v>
      </c>
      <c r="CR21" s="84">
        <f t="shared" si="39"/>
        <v>0</v>
      </c>
      <c r="CS21" s="84">
        <f t="shared" si="39"/>
        <v>0</v>
      </c>
      <c r="CT21" s="84">
        <f t="shared" si="39"/>
        <v>0</v>
      </c>
      <c r="CU21" s="84">
        <f t="shared" si="39"/>
        <v>0</v>
      </c>
      <c r="CV21" s="84">
        <f t="shared" si="39"/>
        <v>0</v>
      </c>
      <c r="CW21" s="84">
        <f t="shared" si="39"/>
        <v>0</v>
      </c>
      <c r="CX21" s="84">
        <f t="shared" si="39"/>
        <v>0</v>
      </c>
      <c r="CY21" s="84">
        <f t="shared" si="39"/>
        <v>0</v>
      </c>
      <c r="CZ21" s="84">
        <f t="shared" si="39"/>
        <v>0</v>
      </c>
      <c r="DA21" s="84">
        <f t="shared" si="39"/>
        <v>0</v>
      </c>
      <c r="DB21" s="84">
        <f t="shared" si="39"/>
        <v>0</v>
      </c>
      <c r="DC21" s="84">
        <f t="shared" si="39"/>
        <v>0</v>
      </c>
      <c r="DD21" s="84">
        <f t="shared" si="39"/>
        <v>0</v>
      </c>
      <c r="DE21" s="84">
        <f t="shared" si="39"/>
        <v>0</v>
      </c>
      <c r="DF21" s="84">
        <f t="shared" si="39"/>
        <v>0</v>
      </c>
      <c r="DG21" s="84">
        <f t="shared" si="39"/>
        <v>0</v>
      </c>
      <c r="DH21" s="84">
        <f t="shared" si="39"/>
        <v>0</v>
      </c>
      <c r="DI21" s="84">
        <f t="shared" si="39"/>
        <v>0</v>
      </c>
      <c r="DJ21" s="84">
        <f t="shared" si="39"/>
        <v>0</v>
      </c>
      <c r="DK21" s="84">
        <f t="shared" si="39"/>
        <v>0</v>
      </c>
      <c r="DL21" s="84">
        <f t="shared" si="39"/>
        <v>0</v>
      </c>
      <c r="DM21" s="84">
        <f t="shared" si="39"/>
        <v>0</v>
      </c>
      <c r="DN21" s="84">
        <f t="shared" si="39"/>
        <v>0</v>
      </c>
      <c r="DO21" s="84">
        <f t="shared" si="24"/>
        <v>0</v>
      </c>
      <c r="DP21" s="84">
        <f t="shared" si="24"/>
        <v>0</v>
      </c>
      <c r="DQ21" s="84">
        <f t="shared" si="24"/>
        <v>0</v>
      </c>
      <c r="DR21" s="84">
        <f t="shared" ref="DR21:EW21" si="40">IF(AND($U21&gt;DQ$6,$U21&lt;=DR$6),+$T21,0)</f>
        <v>0</v>
      </c>
      <c r="DS21" s="84">
        <f t="shared" si="40"/>
        <v>0</v>
      </c>
      <c r="DT21" s="84">
        <f t="shared" si="40"/>
        <v>0</v>
      </c>
      <c r="DU21" s="84">
        <f t="shared" si="40"/>
        <v>0</v>
      </c>
      <c r="DV21" s="84">
        <f t="shared" si="40"/>
        <v>0</v>
      </c>
      <c r="DW21" s="84">
        <f t="shared" si="40"/>
        <v>0</v>
      </c>
      <c r="DX21" s="84">
        <f t="shared" si="40"/>
        <v>0</v>
      </c>
      <c r="DY21" s="84">
        <f t="shared" si="40"/>
        <v>0</v>
      </c>
      <c r="DZ21" s="84">
        <f t="shared" si="40"/>
        <v>0</v>
      </c>
      <c r="EA21" s="84">
        <f t="shared" si="40"/>
        <v>0</v>
      </c>
      <c r="EB21" s="84">
        <f t="shared" si="40"/>
        <v>0</v>
      </c>
      <c r="EC21" s="84">
        <f t="shared" si="40"/>
        <v>0</v>
      </c>
      <c r="ED21" s="84">
        <f t="shared" si="40"/>
        <v>0</v>
      </c>
      <c r="EE21" s="84">
        <f t="shared" si="40"/>
        <v>0</v>
      </c>
      <c r="EF21" s="84">
        <f t="shared" si="40"/>
        <v>0</v>
      </c>
      <c r="EG21" s="84">
        <f t="shared" si="40"/>
        <v>0</v>
      </c>
      <c r="EH21" s="84">
        <f t="shared" si="40"/>
        <v>0</v>
      </c>
      <c r="EI21" s="84">
        <f t="shared" si="40"/>
        <v>0</v>
      </c>
      <c r="EJ21" s="84">
        <f t="shared" si="40"/>
        <v>0</v>
      </c>
      <c r="EK21" s="84">
        <f t="shared" si="40"/>
        <v>0</v>
      </c>
      <c r="EL21" s="84">
        <f t="shared" si="40"/>
        <v>0</v>
      </c>
      <c r="EM21" s="84">
        <f t="shared" si="40"/>
        <v>0</v>
      </c>
      <c r="EN21" s="84">
        <f t="shared" si="40"/>
        <v>0</v>
      </c>
      <c r="EO21" s="84">
        <f t="shared" si="40"/>
        <v>0</v>
      </c>
      <c r="EP21" s="84">
        <f t="shared" si="40"/>
        <v>0</v>
      </c>
      <c r="EQ21" s="84">
        <f t="shared" si="40"/>
        <v>0</v>
      </c>
      <c r="ER21" s="84">
        <f t="shared" si="40"/>
        <v>0</v>
      </c>
      <c r="ES21" s="84">
        <f t="shared" si="40"/>
        <v>0</v>
      </c>
      <c r="ET21" s="84">
        <f t="shared" si="40"/>
        <v>0</v>
      </c>
      <c r="EU21" s="84">
        <f t="shared" si="40"/>
        <v>0</v>
      </c>
      <c r="EV21" s="84">
        <f t="shared" si="40"/>
        <v>0</v>
      </c>
      <c r="EW21" s="84">
        <f t="shared" si="40"/>
        <v>0</v>
      </c>
      <c r="EX21" s="84">
        <f t="shared" ref="EX21:GB21" si="41">IF(AND($U21&gt;EW$6,$U21&lt;=EX$6),+$T21,0)</f>
        <v>0</v>
      </c>
      <c r="EY21" s="84">
        <f t="shared" si="41"/>
        <v>0</v>
      </c>
      <c r="EZ21" s="84">
        <f t="shared" si="41"/>
        <v>0</v>
      </c>
      <c r="FA21" s="84">
        <f t="shared" si="41"/>
        <v>0</v>
      </c>
      <c r="FB21" s="84">
        <f t="shared" si="41"/>
        <v>0</v>
      </c>
      <c r="FC21" s="84">
        <f t="shared" si="41"/>
        <v>0</v>
      </c>
      <c r="FD21" s="84">
        <f t="shared" si="41"/>
        <v>0</v>
      </c>
      <c r="FE21" s="84">
        <f t="shared" si="41"/>
        <v>0</v>
      </c>
      <c r="FF21" s="84">
        <f t="shared" si="41"/>
        <v>0</v>
      </c>
      <c r="FG21" s="84">
        <f t="shared" si="41"/>
        <v>0</v>
      </c>
      <c r="FH21" s="84">
        <f t="shared" si="41"/>
        <v>0</v>
      </c>
      <c r="FI21" s="84">
        <f t="shared" si="41"/>
        <v>0</v>
      </c>
      <c r="FJ21" s="84">
        <f t="shared" si="41"/>
        <v>0</v>
      </c>
      <c r="FK21" s="84">
        <f t="shared" si="41"/>
        <v>0</v>
      </c>
      <c r="FL21" s="84">
        <f t="shared" si="41"/>
        <v>0</v>
      </c>
      <c r="FM21" s="84">
        <f t="shared" si="41"/>
        <v>0</v>
      </c>
      <c r="FN21" s="84">
        <f t="shared" si="41"/>
        <v>0</v>
      </c>
      <c r="FO21" s="84">
        <f t="shared" si="41"/>
        <v>0</v>
      </c>
      <c r="FP21" s="84">
        <f t="shared" si="41"/>
        <v>0</v>
      </c>
      <c r="FQ21" s="84">
        <f t="shared" si="41"/>
        <v>0</v>
      </c>
      <c r="FR21" s="84">
        <f t="shared" si="41"/>
        <v>0</v>
      </c>
      <c r="FS21" s="84">
        <f t="shared" si="41"/>
        <v>0</v>
      </c>
      <c r="FT21" s="84">
        <f t="shared" si="41"/>
        <v>0</v>
      </c>
      <c r="FU21" s="84">
        <f t="shared" si="41"/>
        <v>0</v>
      </c>
      <c r="FV21" s="84">
        <f t="shared" si="41"/>
        <v>0</v>
      </c>
      <c r="FW21" s="84">
        <f t="shared" si="41"/>
        <v>0</v>
      </c>
      <c r="FX21" s="84">
        <f t="shared" si="41"/>
        <v>0</v>
      </c>
      <c r="FY21" s="84">
        <f t="shared" si="41"/>
        <v>0</v>
      </c>
      <c r="FZ21" s="84">
        <f t="shared" si="41"/>
        <v>0</v>
      </c>
      <c r="GA21" s="84">
        <f t="shared" si="41"/>
        <v>0</v>
      </c>
      <c r="GB21" s="84">
        <f t="shared" si="41"/>
        <v>0</v>
      </c>
      <c r="GD21" s="2">
        <f t="shared" ca="1" si="4"/>
        <v>-1950</v>
      </c>
      <c r="GE21" s="2">
        <f t="shared" ca="1" si="5"/>
        <v>0</v>
      </c>
    </row>
    <row r="22" spans="1:187" s="82" customFormat="1" x14ac:dyDescent="0.2">
      <c r="A22" s="188">
        <v>4</v>
      </c>
      <c r="B22" s="104" t="s">
        <v>12</v>
      </c>
      <c r="C22" s="68" t="s">
        <v>8</v>
      </c>
      <c r="D22" s="51" t="s">
        <v>43</v>
      </c>
      <c r="E22" t="s">
        <v>367</v>
      </c>
      <c r="F22" s="70">
        <v>37134</v>
      </c>
      <c r="G22"/>
      <c r="H22" s="94" t="s">
        <v>312</v>
      </c>
      <c r="I22" s="192" t="s">
        <v>375</v>
      </c>
      <c r="J22" s="88" t="s">
        <v>369</v>
      </c>
      <c r="K22" s="72"/>
      <c r="L22" s="94" t="s">
        <v>40</v>
      </c>
      <c r="M22" s="73"/>
      <c r="N22" s="73"/>
      <c r="O22" s="94"/>
      <c r="P22" s="94"/>
      <c r="Q22" s="94"/>
      <c r="R22" s="105">
        <v>2000</v>
      </c>
      <c r="S22" s="94" t="s">
        <v>57</v>
      </c>
      <c r="T22" s="19">
        <f>IF($S22="USD",+$R22,VLOOKUP($S22,Rates!$A$3:$C$7,3)*$R22)</f>
        <v>2000</v>
      </c>
      <c r="U22" s="271">
        <v>37240</v>
      </c>
      <c r="X22" s="84">
        <f t="shared" ca="1" si="38"/>
        <v>0</v>
      </c>
      <c r="Y22" s="84">
        <f t="shared" si="38"/>
        <v>2000</v>
      </c>
      <c r="Z22" s="84">
        <f t="shared" si="38"/>
        <v>0</v>
      </c>
      <c r="AA22" s="84">
        <f t="shared" si="38"/>
        <v>0</v>
      </c>
      <c r="AB22" s="84">
        <f t="shared" si="38"/>
        <v>0</v>
      </c>
      <c r="AC22" s="84">
        <f t="shared" si="38"/>
        <v>0</v>
      </c>
      <c r="AD22" s="84">
        <f t="shared" si="38"/>
        <v>0</v>
      </c>
      <c r="AE22" s="84">
        <f t="shared" si="38"/>
        <v>0</v>
      </c>
      <c r="AF22" s="84">
        <f t="shared" si="38"/>
        <v>0</v>
      </c>
      <c r="AG22" s="84">
        <f t="shared" si="38"/>
        <v>0</v>
      </c>
      <c r="AH22" s="84">
        <f t="shared" si="38"/>
        <v>0</v>
      </c>
      <c r="AI22" s="84">
        <f t="shared" si="38"/>
        <v>0</v>
      </c>
      <c r="AJ22" s="84">
        <f t="shared" si="38"/>
        <v>0</v>
      </c>
      <c r="AK22" s="84">
        <f t="shared" si="38"/>
        <v>0</v>
      </c>
      <c r="AL22" s="84">
        <f t="shared" si="38"/>
        <v>0</v>
      </c>
      <c r="AM22" s="84">
        <f t="shared" si="38"/>
        <v>0</v>
      </c>
      <c r="AN22" s="84">
        <f t="shared" si="38"/>
        <v>0</v>
      </c>
      <c r="AO22" s="84">
        <f t="shared" si="38"/>
        <v>0</v>
      </c>
      <c r="AP22" s="84">
        <f t="shared" si="38"/>
        <v>0</v>
      </c>
      <c r="AQ22" s="84">
        <f t="shared" si="38"/>
        <v>0</v>
      </c>
      <c r="AR22" s="84">
        <f t="shared" si="38"/>
        <v>0</v>
      </c>
      <c r="AS22" s="84">
        <f t="shared" si="38"/>
        <v>0</v>
      </c>
      <c r="AT22" s="84">
        <f t="shared" si="38"/>
        <v>0</v>
      </c>
      <c r="AU22" s="84">
        <f t="shared" si="38"/>
        <v>0</v>
      </c>
      <c r="AV22" s="84">
        <f t="shared" si="38"/>
        <v>0</v>
      </c>
      <c r="AW22" s="84">
        <f t="shared" si="38"/>
        <v>0</v>
      </c>
      <c r="AX22" s="84">
        <f t="shared" si="38"/>
        <v>0</v>
      </c>
      <c r="AY22" s="84">
        <f t="shared" si="38"/>
        <v>0</v>
      </c>
      <c r="AZ22" s="84">
        <f t="shared" si="38"/>
        <v>0</v>
      </c>
      <c r="BA22" s="84">
        <f t="shared" si="38"/>
        <v>0</v>
      </c>
      <c r="BB22" s="84">
        <f t="shared" si="38"/>
        <v>0</v>
      </c>
      <c r="BC22" s="84">
        <f t="shared" si="38"/>
        <v>0</v>
      </c>
      <c r="BD22" s="84">
        <f t="shared" si="38"/>
        <v>0</v>
      </c>
      <c r="BE22" s="84">
        <f t="shared" si="38"/>
        <v>0</v>
      </c>
      <c r="BF22" s="84">
        <f t="shared" si="38"/>
        <v>0</v>
      </c>
      <c r="BG22" s="84">
        <f t="shared" si="38"/>
        <v>0</v>
      </c>
      <c r="BH22" s="84">
        <f t="shared" si="38"/>
        <v>0</v>
      </c>
      <c r="BI22" s="84">
        <f t="shared" si="38"/>
        <v>0</v>
      </c>
      <c r="BJ22" s="84">
        <f t="shared" si="38"/>
        <v>0</v>
      </c>
      <c r="BK22" s="84">
        <f t="shared" si="38"/>
        <v>0</v>
      </c>
      <c r="BL22" s="84">
        <f t="shared" si="38"/>
        <v>0</v>
      </c>
      <c r="BM22" s="84">
        <f t="shared" si="38"/>
        <v>0</v>
      </c>
      <c r="BN22" s="84">
        <f t="shared" si="38"/>
        <v>0</v>
      </c>
      <c r="BO22" s="84">
        <f t="shared" si="38"/>
        <v>0</v>
      </c>
      <c r="BP22" s="84">
        <f t="shared" si="38"/>
        <v>0</v>
      </c>
      <c r="BQ22" s="84">
        <f t="shared" si="38"/>
        <v>0</v>
      </c>
      <c r="BR22" s="84">
        <f t="shared" si="38"/>
        <v>0</v>
      </c>
      <c r="BS22" s="84">
        <f t="shared" si="38"/>
        <v>0</v>
      </c>
      <c r="BT22" s="84">
        <f t="shared" si="38"/>
        <v>0</v>
      </c>
      <c r="BU22" s="84">
        <f t="shared" si="38"/>
        <v>0</v>
      </c>
      <c r="BV22" s="84">
        <f t="shared" si="38"/>
        <v>0</v>
      </c>
      <c r="BW22" s="84">
        <f t="shared" si="38"/>
        <v>0</v>
      </c>
      <c r="BX22" s="84">
        <f t="shared" si="38"/>
        <v>0</v>
      </c>
      <c r="BY22" s="84">
        <f t="shared" si="38"/>
        <v>0</v>
      </c>
      <c r="BZ22" s="84">
        <f t="shared" si="38"/>
        <v>0</v>
      </c>
      <c r="CA22" s="84">
        <f t="shared" si="38"/>
        <v>0</v>
      </c>
      <c r="CB22" s="84">
        <f t="shared" si="38"/>
        <v>0</v>
      </c>
      <c r="CC22" s="84">
        <f t="shared" si="38"/>
        <v>0</v>
      </c>
      <c r="CD22" s="84">
        <f t="shared" si="38"/>
        <v>0</v>
      </c>
      <c r="CE22" s="84">
        <f t="shared" si="38"/>
        <v>0</v>
      </c>
      <c r="CF22" s="84">
        <f t="shared" si="38"/>
        <v>0</v>
      </c>
      <c r="CG22" s="84">
        <f t="shared" si="38"/>
        <v>0</v>
      </c>
      <c r="CH22" s="84">
        <f t="shared" si="38"/>
        <v>0</v>
      </c>
      <c r="CI22" s="84">
        <f t="shared" si="38"/>
        <v>0</v>
      </c>
      <c r="CJ22" s="84">
        <f t="shared" si="34"/>
        <v>0</v>
      </c>
      <c r="CK22" s="84">
        <f t="shared" si="34"/>
        <v>0</v>
      </c>
      <c r="CL22" s="84">
        <f t="shared" ref="CL22:DN22" si="42">IF(AND($U22&gt;CK$6,$U22&lt;=CL$6),+$T22,0)</f>
        <v>0</v>
      </c>
      <c r="CM22" s="84">
        <f t="shared" si="42"/>
        <v>0</v>
      </c>
      <c r="CN22" s="84">
        <f t="shared" si="42"/>
        <v>0</v>
      </c>
      <c r="CO22" s="84">
        <f t="shared" si="42"/>
        <v>0</v>
      </c>
      <c r="CP22" s="84">
        <f t="shared" si="42"/>
        <v>0</v>
      </c>
      <c r="CQ22" s="84">
        <f t="shared" si="42"/>
        <v>0</v>
      </c>
      <c r="CR22" s="84">
        <f t="shared" si="42"/>
        <v>0</v>
      </c>
      <c r="CS22" s="84">
        <f t="shared" si="42"/>
        <v>0</v>
      </c>
      <c r="CT22" s="84">
        <f t="shared" si="42"/>
        <v>0</v>
      </c>
      <c r="CU22" s="84">
        <f t="shared" si="42"/>
        <v>0</v>
      </c>
      <c r="CV22" s="84">
        <f t="shared" si="42"/>
        <v>0</v>
      </c>
      <c r="CW22" s="84">
        <f t="shared" si="42"/>
        <v>0</v>
      </c>
      <c r="CX22" s="84">
        <f t="shared" si="42"/>
        <v>0</v>
      </c>
      <c r="CY22" s="84">
        <f t="shared" si="42"/>
        <v>0</v>
      </c>
      <c r="CZ22" s="84">
        <f t="shared" si="42"/>
        <v>0</v>
      </c>
      <c r="DA22" s="84">
        <f t="shared" si="42"/>
        <v>0</v>
      </c>
      <c r="DB22" s="84">
        <f t="shared" si="42"/>
        <v>0</v>
      </c>
      <c r="DC22" s="84">
        <f t="shared" si="42"/>
        <v>0</v>
      </c>
      <c r="DD22" s="84">
        <f t="shared" si="42"/>
        <v>0</v>
      </c>
      <c r="DE22" s="84">
        <f t="shared" si="42"/>
        <v>0</v>
      </c>
      <c r="DF22" s="84">
        <f t="shared" si="42"/>
        <v>0</v>
      </c>
      <c r="DG22" s="84">
        <f t="shared" si="42"/>
        <v>0</v>
      </c>
      <c r="DH22" s="84">
        <f t="shared" si="42"/>
        <v>0</v>
      </c>
      <c r="DI22" s="84">
        <f t="shared" si="42"/>
        <v>0</v>
      </c>
      <c r="DJ22" s="84">
        <f t="shared" si="42"/>
        <v>0</v>
      </c>
      <c r="DK22" s="84">
        <f t="shared" si="42"/>
        <v>0</v>
      </c>
      <c r="DL22" s="84">
        <f t="shared" si="42"/>
        <v>0</v>
      </c>
      <c r="DM22" s="84">
        <f t="shared" si="42"/>
        <v>0</v>
      </c>
      <c r="DN22" s="84">
        <f t="shared" si="42"/>
        <v>0</v>
      </c>
      <c r="DO22" s="84">
        <f t="shared" si="24"/>
        <v>0</v>
      </c>
      <c r="DP22" s="84">
        <f t="shared" si="24"/>
        <v>0</v>
      </c>
      <c r="DQ22" s="84">
        <f t="shared" si="24"/>
        <v>0</v>
      </c>
      <c r="DR22" s="84">
        <f t="shared" ref="DR22:EF22" si="43">IF(AND($U22&gt;DQ$6,$U22&lt;=DR$6),+$T22,0)</f>
        <v>0</v>
      </c>
      <c r="DS22" s="84">
        <f t="shared" si="43"/>
        <v>0</v>
      </c>
      <c r="DT22" s="84">
        <f t="shared" si="43"/>
        <v>0</v>
      </c>
      <c r="DU22" s="84">
        <f t="shared" si="43"/>
        <v>0</v>
      </c>
      <c r="DV22" s="84">
        <f t="shared" si="43"/>
        <v>0</v>
      </c>
      <c r="DW22" s="84">
        <f t="shared" si="43"/>
        <v>0</v>
      </c>
      <c r="DX22" s="84">
        <f t="shared" si="43"/>
        <v>0</v>
      </c>
      <c r="DY22" s="84">
        <f t="shared" si="43"/>
        <v>0</v>
      </c>
      <c r="DZ22" s="84">
        <f t="shared" si="43"/>
        <v>0</v>
      </c>
      <c r="EA22" s="84">
        <f t="shared" si="43"/>
        <v>0</v>
      </c>
      <c r="EB22" s="84">
        <f t="shared" si="43"/>
        <v>0</v>
      </c>
      <c r="EC22" s="84">
        <f t="shared" si="43"/>
        <v>0</v>
      </c>
      <c r="ED22" s="84">
        <f t="shared" si="43"/>
        <v>0</v>
      </c>
      <c r="EE22" s="84">
        <f t="shared" si="43"/>
        <v>0</v>
      </c>
      <c r="EF22" s="84">
        <f t="shared" si="43"/>
        <v>0</v>
      </c>
      <c r="EG22" s="84">
        <f t="shared" ref="EG22:EW22" si="44">IF(AND($U22&gt;EF$6,$U22&lt;=EG$6),+$T22,0)</f>
        <v>0</v>
      </c>
      <c r="EH22" s="84">
        <f t="shared" si="44"/>
        <v>0</v>
      </c>
      <c r="EI22" s="84">
        <f t="shared" si="44"/>
        <v>0</v>
      </c>
      <c r="EJ22" s="84">
        <f t="shared" si="44"/>
        <v>0</v>
      </c>
      <c r="EK22" s="84">
        <f t="shared" si="44"/>
        <v>0</v>
      </c>
      <c r="EL22" s="84">
        <f t="shared" si="44"/>
        <v>0</v>
      </c>
      <c r="EM22" s="84">
        <f t="shared" si="44"/>
        <v>0</v>
      </c>
      <c r="EN22" s="84">
        <f t="shared" si="44"/>
        <v>0</v>
      </c>
      <c r="EO22" s="84">
        <f t="shared" si="44"/>
        <v>0</v>
      </c>
      <c r="EP22" s="84">
        <f t="shared" si="44"/>
        <v>0</v>
      </c>
      <c r="EQ22" s="84">
        <f t="shared" si="44"/>
        <v>0</v>
      </c>
      <c r="ER22" s="84">
        <f t="shared" si="44"/>
        <v>0</v>
      </c>
      <c r="ES22" s="84">
        <f t="shared" si="44"/>
        <v>0</v>
      </c>
      <c r="ET22" s="84">
        <f t="shared" si="44"/>
        <v>0</v>
      </c>
      <c r="EU22" s="84">
        <f t="shared" si="44"/>
        <v>0</v>
      </c>
      <c r="EV22" s="84">
        <f t="shared" si="44"/>
        <v>0</v>
      </c>
      <c r="EW22" s="84">
        <f t="shared" si="44"/>
        <v>0</v>
      </c>
      <c r="EX22" s="84">
        <f t="shared" ref="EX22:GB22" si="45">IF(AND($U22&gt;EW$6,$U22&lt;=EX$6),+$T22,0)</f>
        <v>0</v>
      </c>
      <c r="EY22" s="84">
        <f t="shared" si="45"/>
        <v>0</v>
      </c>
      <c r="EZ22" s="84">
        <f t="shared" si="45"/>
        <v>0</v>
      </c>
      <c r="FA22" s="84">
        <f t="shared" si="45"/>
        <v>0</v>
      </c>
      <c r="FB22" s="84">
        <f t="shared" si="45"/>
        <v>0</v>
      </c>
      <c r="FC22" s="84">
        <f t="shared" si="45"/>
        <v>0</v>
      </c>
      <c r="FD22" s="84">
        <f t="shared" si="45"/>
        <v>0</v>
      </c>
      <c r="FE22" s="84">
        <f t="shared" si="45"/>
        <v>0</v>
      </c>
      <c r="FF22" s="84">
        <f t="shared" si="45"/>
        <v>0</v>
      </c>
      <c r="FG22" s="84">
        <f t="shared" si="45"/>
        <v>0</v>
      </c>
      <c r="FH22" s="84">
        <f t="shared" si="45"/>
        <v>0</v>
      </c>
      <c r="FI22" s="84">
        <f t="shared" si="45"/>
        <v>0</v>
      </c>
      <c r="FJ22" s="84">
        <f t="shared" si="45"/>
        <v>0</v>
      </c>
      <c r="FK22" s="84">
        <f t="shared" si="45"/>
        <v>0</v>
      </c>
      <c r="FL22" s="84">
        <f t="shared" si="45"/>
        <v>0</v>
      </c>
      <c r="FM22" s="84">
        <f t="shared" si="45"/>
        <v>0</v>
      </c>
      <c r="FN22" s="84">
        <f t="shared" si="45"/>
        <v>0</v>
      </c>
      <c r="FO22" s="84">
        <f t="shared" si="45"/>
        <v>0</v>
      </c>
      <c r="FP22" s="84">
        <f t="shared" si="45"/>
        <v>0</v>
      </c>
      <c r="FQ22" s="84">
        <f t="shared" si="45"/>
        <v>0</v>
      </c>
      <c r="FR22" s="84">
        <f t="shared" si="45"/>
        <v>0</v>
      </c>
      <c r="FS22" s="84">
        <f t="shared" si="45"/>
        <v>0</v>
      </c>
      <c r="FT22" s="84">
        <f t="shared" si="45"/>
        <v>0</v>
      </c>
      <c r="FU22" s="84">
        <f t="shared" si="45"/>
        <v>0</v>
      </c>
      <c r="FV22" s="84">
        <f t="shared" si="45"/>
        <v>0</v>
      </c>
      <c r="FW22" s="84">
        <f t="shared" si="45"/>
        <v>0</v>
      </c>
      <c r="FX22" s="84">
        <f t="shared" si="45"/>
        <v>0</v>
      </c>
      <c r="FY22" s="84">
        <f t="shared" si="45"/>
        <v>0</v>
      </c>
      <c r="FZ22" s="84">
        <f t="shared" si="45"/>
        <v>0</v>
      </c>
      <c r="GA22" s="84">
        <f t="shared" si="45"/>
        <v>0</v>
      </c>
      <c r="GB22" s="84">
        <f t="shared" si="45"/>
        <v>0</v>
      </c>
      <c r="GD22" s="2">
        <f t="shared" ca="1" si="4"/>
        <v>2000</v>
      </c>
      <c r="GE22" s="2">
        <f t="shared" ca="1" si="5"/>
        <v>0</v>
      </c>
    </row>
    <row r="23" spans="1:187" s="82" customFormat="1" x14ac:dyDescent="0.2">
      <c r="A23" s="188">
        <v>4</v>
      </c>
      <c r="B23" s="104" t="s">
        <v>12</v>
      </c>
      <c r="C23" s="68" t="s">
        <v>8</v>
      </c>
      <c r="D23" s="51" t="s">
        <v>42</v>
      </c>
      <c r="E23" t="s">
        <v>367</v>
      </c>
      <c r="F23" s="70">
        <v>37134</v>
      </c>
      <c r="G23"/>
      <c r="H23" s="94" t="s">
        <v>312</v>
      </c>
      <c r="I23" s="192" t="s">
        <v>376</v>
      </c>
      <c r="J23" s="88" t="s">
        <v>369</v>
      </c>
      <c r="K23" s="72"/>
      <c r="L23" s="94" t="s">
        <v>40</v>
      </c>
      <c r="M23" s="73"/>
      <c r="N23" s="73"/>
      <c r="O23" s="94"/>
      <c r="P23" s="94"/>
      <c r="Q23" s="94"/>
      <c r="R23" s="105">
        <v>0</v>
      </c>
      <c r="S23" s="94" t="s">
        <v>57</v>
      </c>
      <c r="T23" s="19">
        <f>IF($S23="USD",+$R23,VLOOKUP($S23,Rates!$A$3:$C$7,3)*$R23)</f>
        <v>0</v>
      </c>
      <c r="U23" s="272">
        <v>37256</v>
      </c>
      <c r="X23" s="84">
        <f t="shared" ca="1" si="38"/>
        <v>0</v>
      </c>
      <c r="Y23" s="84">
        <f t="shared" si="38"/>
        <v>0</v>
      </c>
      <c r="Z23" s="84">
        <f t="shared" si="38"/>
        <v>0</v>
      </c>
      <c r="AA23" s="84">
        <f t="shared" si="38"/>
        <v>0</v>
      </c>
      <c r="AB23" s="84">
        <f t="shared" si="38"/>
        <v>0</v>
      </c>
      <c r="AC23" s="84">
        <f t="shared" si="38"/>
        <v>0</v>
      </c>
      <c r="AD23" s="84">
        <f t="shared" si="38"/>
        <v>0</v>
      </c>
      <c r="AE23" s="84">
        <f t="shared" si="38"/>
        <v>0</v>
      </c>
      <c r="AF23" s="84">
        <f t="shared" si="38"/>
        <v>0</v>
      </c>
      <c r="AG23" s="84">
        <f t="shared" si="38"/>
        <v>0</v>
      </c>
      <c r="AH23" s="84">
        <f t="shared" si="38"/>
        <v>0</v>
      </c>
      <c r="AI23" s="84">
        <f t="shared" si="38"/>
        <v>0</v>
      </c>
      <c r="AJ23" s="84">
        <f t="shared" si="38"/>
        <v>0</v>
      </c>
      <c r="AK23" s="84">
        <f t="shared" si="38"/>
        <v>0</v>
      </c>
      <c r="AL23" s="84">
        <f t="shared" si="38"/>
        <v>0</v>
      </c>
      <c r="AM23" s="84">
        <f t="shared" si="38"/>
        <v>0</v>
      </c>
      <c r="AN23" s="84">
        <f t="shared" si="38"/>
        <v>0</v>
      </c>
      <c r="AO23" s="84">
        <f t="shared" si="38"/>
        <v>0</v>
      </c>
      <c r="AP23" s="84">
        <f t="shared" si="38"/>
        <v>0</v>
      </c>
      <c r="AQ23" s="84">
        <f t="shared" si="38"/>
        <v>0</v>
      </c>
      <c r="AR23" s="84">
        <f t="shared" si="38"/>
        <v>0</v>
      </c>
      <c r="AS23" s="84">
        <f t="shared" si="38"/>
        <v>0</v>
      </c>
      <c r="AT23" s="84">
        <f t="shared" si="38"/>
        <v>0</v>
      </c>
      <c r="AU23" s="84">
        <f t="shared" si="38"/>
        <v>0</v>
      </c>
      <c r="AV23" s="84">
        <f t="shared" si="38"/>
        <v>0</v>
      </c>
      <c r="AW23" s="84">
        <f t="shared" si="38"/>
        <v>0</v>
      </c>
      <c r="AX23" s="84">
        <f t="shared" si="38"/>
        <v>0</v>
      </c>
      <c r="AY23" s="84">
        <f t="shared" si="38"/>
        <v>0</v>
      </c>
      <c r="AZ23" s="84">
        <f t="shared" si="38"/>
        <v>0</v>
      </c>
      <c r="BA23" s="84">
        <f t="shared" si="38"/>
        <v>0</v>
      </c>
      <c r="BB23" s="84">
        <f t="shared" si="38"/>
        <v>0</v>
      </c>
      <c r="BC23" s="84">
        <f t="shared" si="38"/>
        <v>0</v>
      </c>
      <c r="BD23" s="84">
        <f t="shared" si="38"/>
        <v>0</v>
      </c>
      <c r="BE23" s="84">
        <f t="shared" si="38"/>
        <v>0</v>
      </c>
      <c r="BF23" s="84">
        <f t="shared" si="38"/>
        <v>0</v>
      </c>
      <c r="BG23" s="84">
        <f t="shared" si="38"/>
        <v>0</v>
      </c>
      <c r="BH23" s="84">
        <f t="shared" si="38"/>
        <v>0</v>
      </c>
      <c r="BI23" s="84">
        <f t="shared" si="38"/>
        <v>0</v>
      </c>
      <c r="BJ23" s="84">
        <f t="shared" si="38"/>
        <v>0</v>
      </c>
      <c r="BK23" s="84">
        <f t="shared" si="38"/>
        <v>0</v>
      </c>
      <c r="BL23" s="84">
        <f t="shared" si="38"/>
        <v>0</v>
      </c>
      <c r="BM23" s="84">
        <f t="shared" si="38"/>
        <v>0</v>
      </c>
      <c r="BN23" s="84">
        <f t="shared" si="38"/>
        <v>0</v>
      </c>
      <c r="BO23" s="84">
        <f t="shared" si="38"/>
        <v>0</v>
      </c>
      <c r="BP23" s="84">
        <f t="shared" si="38"/>
        <v>0</v>
      </c>
      <c r="BQ23" s="84">
        <f t="shared" si="38"/>
        <v>0</v>
      </c>
      <c r="BR23" s="84">
        <f t="shared" si="38"/>
        <v>0</v>
      </c>
      <c r="BS23" s="84">
        <f t="shared" si="38"/>
        <v>0</v>
      </c>
      <c r="BT23" s="84">
        <f t="shared" si="38"/>
        <v>0</v>
      </c>
      <c r="BU23" s="84">
        <f t="shared" si="38"/>
        <v>0</v>
      </c>
      <c r="BV23" s="84">
        <f t="shared" si="38"/>
        <v>0</v>
      </c>
      <c r="BW23" s="84">
        <f t="shared" si="38"/>
        <v>0</v>
      </c>
      <c r="BX23" s="84">
        <f t="shared" si="38"/>
        <v>0</v>
      </c>
      <c r="BY23" s="84">
        <f t="shared" si="38"/>
        <v>0</v>
      </c>
      <c r="BZ23" s="84">
        <f t="shared" si="38"/>
        <v>0</v>
      </c>
      <c r="CA23" s="84">
        <f t="shared" si="38"/>
        <v>0</v>
      </c>
      <c r="CB23" s="84">
        <f t="shared" si="38"/>
        <v>0</v>
      </c>
      <c r="CC23" s="84">
        <f t="shared" si="38"/>
        <v>0</v>
      </c>
      <c r="CD23" s="84">
        <f t="shared" si="38"/>
        <v>0</v>
      </c>
      <c r="CE23" s="84">
        <f t="shared" si="38"/>
        <v>0</v>
      </c>
      <c r="CF23" s="84">
        <f t="shared" si="38"/>
        <v>0</v>
      </c>
      <c r="CG23" s="84">
        <f t="shared" si="38"/>
        <v>0</v>
      </c>
      <c r="CH23" s="84">
        <f t="shared" si="38"/>
        <v>0</v>
      </c>
      <c r="CI23" s="84">
        <f t="shared" si="38"/>
        <v>0</v>
      </c>
      <c r="CJ23" s="84">
        <f t="shared" si="34"/>
        <v>0</v>
      </c>
      <c r="CK23" s="84">
        <f t="shared" si="34"/>
        <v>0</v>
      </c>
      <c r="CL23" s="84">
        <f t="shared" ref="CL23:DN23" si="46">IF(AND($U23&gt;CK$6,$U23&lt;=CL$6),+$T23,0)</f>
        <v>0</v>
      </c>
      <c r="CM23" s="84">
        <f t="shared" si="46"/>
        <v>0</v>
      </c>
      <c r="CN23" s="84">
        <f t="shared" si="46"/>
        <v>0</v>
      </c>
      <c r="CO23" s="84">
        <f t="shared" si="46"/>
        <v>0</v>
      </c>
      <c r="CP23" s="84">
        <f t="shared" si="46"/>
        <v>0</v>
      </c>
      <c r="CQ23" s="84">
        <f t="shared" si="46"/>
        <v>0</v>
      </c>
      <c r="CR23" s="84">
        <f t="shared" si="46"/>
        <v>0</v>
      </c>
      <c r="CS23" s="84">
        <f t="shared" si="46"/>
        <v>0</v>
      </c>
      <c r="CT23" s="84">
        <f t="shared" si="46"/>
        <v>0</v>
      </c>
      <c r="CU23" s="84">
        <f t="shared" si="46"/>
        <v>0</v>
      </c>
      <c r="CV23" s="84">
        <f t="shared" si="46"/>
        <v>0</v>
      </c>
      <c r="CW23" s="84">
        <f t="shared" si="46"/>
        <v>0</v>
      </c>
      <c r="CX23" s="84">
        <f t="shared" si="46"/>
        <v>0</v>
      </c>
      <c r="CY23" s="84">
        <f t="shared" si="46"/>
        <v>0</v>
      </c>
      <c r="CZ23" s="84">
        <f t="shared" si="46"/>
        <v>0</v>
      </c>
      <c r="DA23" s="84">
        <f t="shared" si="46"/>
        <v>0</v>
      </c>
      <c r="DB23" s="84">
        <f t="shared" si="46"/>
        <v>0</v>
      </c>
      <c r="DC23" s="84">
        <f t="shared" si="46"/>
        <v>0</v>
      </c>
      <c r="DD23" s="84">
        <f t="shared" si="46"/>
        <v>0</v>
      </c>
      <c r="DE23" s="84">
        <f t="shared" si="46"/>
        <v>0</v>
      </c>
      <c r="DF23" s="84">
        <f t="shared" si="46"/>
        <v>0</v>
      </c>
      <c r="DG23" s="84">
        <f t="shared" si="46"/>
        <v>0</v>
      </c>
      <c r="DH23" s="84">
        <f t="shared" si="46"/>
        <v>0</v>
      </c>
      <c r="DI23" s="84">
        <f t="shared" si="46"/>
        <v>0</v>
      </c>
      <c r="DJ23" s="84">
        <f t="shared" si="46"/>
        <v>0</v>
      </c>
      <c r="DK23" s="84">
        <f t="shared" si="46"/>
        <v>0</v>
      </c>
      <c r="DL23" s="84">
        <f t="shared" si="46"/>
        <v>0</v>
      </c>
      <c r="DM23" s="84">
        <f t="shared" si="46"/>
        <v>0</v>
      </c>
      <c r="DN23" s="84">
        <f t="shared" si="46"/>
        <v>0</v>
      </c>
      <c r="DO23" s="84">
        <f t="shared" si="24"/>
        <v>0</v>
      </c>
      <c r="DP23" s="84">
        <f t="shared" si="24"/>
        <v>0</v>
      </c>
      <c r="DQ23" s="84">
        <f t="shared" si="24"/>
        <v>0</v>
      </c>
      <c r="DR23" s="84">
        <f t="shared" ref="DR23:EF23" si="47">IF(AND($U23&gt;DQ$6,$U23&lt;=DR$6),+$T23,0)</f>
        <v>0</v>
      </c>
      <c r="DS23" s="84">
        <f t="shared" si="47"/>
        <v>0</v>
      </c>
      <c r="DT23" s="84">
        <f t="shared" si="47"/>
        <v>0</v>
      </c>
      <c r="DU23" s="84">
        <f t="shared" si="47"/>
        <v>0</v>
      </c>
      <c r="DV23" s="84">
        <f t="shared" si="47"/>
        <v>0</v>
      </c>
      <c r="DW23" s="84">
        <f t="shared" si="47"/>
        <v>0</v>
      </c>
      <c r="DX23" s="84">
        <f t="shared" si="47"/>
        <v>0</v>
      </c>
      <c r="DY23" s="84">
        <f t="shared" si="47"/>
        <v>0</v>
      </c>
      <c r="DZ23" s="84">
        <f t="shared" si="47"/>
        <v>0</v>
      </c>
      <c r="EA23" s="84">
        <f t="shared" si="47"/>
        <v>0</v>
      </c>
      <c r="EB23" s="84">
        <f t="shared" si="47"/>
        <v>0</v>
      </c>
      <c r="EC23" s="84">
        <f t="shared" si="47"/>
        <v>0</v>
      </c>
      <c r="ED23" s="84">
        <f t="shared" si="47"/>
        <v>0</v>
      </c>
      <c r="EE23" s="84">
        <f t="shared" si="47"/>
        <v>0</v>
      </c>
      <c r="EF23" s="84">
        <f t="shared" si="47"/>
        <v>0</v>
      </c>
      <c r="EG23" s="84">
        <f t="shared" ref="EG23:EW23" si="48">IF(AND($U23&gt;EF$6,$U23&lt;=EG$6),+$T23,0)</f>
        <v>0</v>
      </c>
      <c r="EH23" s="84">
        <f t="shared" si="48"/>
        <v>0</v>
      </c>
      <c r="EI23" s="84">
        <f t="shared" si="48"/>
        <v>0</v>
      </c>
      <c r="EJ23" s="84">
        <f t="shared" si="48"/>
        <v>0</v>
      </c>
      <c r="EK23" s="84">
        <f t="shared" si="48"/>
        <v>0</v>
      </c>
      <c r="EL23" s="84">
        <f t="shared" si="48"/>
        <v>0</v>
      </c>
      <c r="EM23" s="84">
        <f t="shared" si="48"/>
        <v>0</v>
      </c>
      <c r="EN23" s="84">
        <f t="shared" si="48"/>
        <v>0</v>
      </c>
      <c r="EO23" s="84">
        <f t="shared" si="48"/>
        <v>0</v>
      </c>
      <c r="EP23" s="84">
        <f t="shared" si="48"/>
        <v>0</v>
      </c>
      <c r="EQ23" s="84">
        <f t="shared" si="48"/>
        <v>0</v>
      </c>
      <c r="ER23" s="84">
        <f t="shared" si="48"/>
        <v>0</v>
      </c>
      <c r="ES23" s="84">
        <f t="shared" si="48"/>
        <v>0</v>
      </c>
      <c r="ET23" s="84">
        <f t="shared" si="48"/>
        <v>0</v>
      </c>
      <c r="EU23" s="84">
        <f t="shared" si="48"/>
        <v>0</v>
      </c>
      <c r="EV23" s="84">
        <f t="shared" si="48"/>
        <v>0</v>
      </c>
      <c r="EW23" s="84">
        <f t="shared" si="48"/>
        <v>0</v>
      </c>
      <c r="EX23" s="84">
        <f t="shared" ref="EX23:GB23" si="49">IF(AND($U23&gt;EW$6,$U23&lt;=EX$6),+$T23,0)</f>
        <v>0</v>
      </c>
      <c r="EY23" s="84">
        <f t="shared" si="49"/>
        <v>0</v>
      </c>
      <c r="EZ23" s="84">
        <f t="shared" si="49"/>
        <v>0</v>
      </c>
      <c r="FA23" s="84">
        <f t="shared" si="49"/>
        <v>0</v>
      </c>
      <c r="FB23" s="84">
        <f t="shared" si="49"/>
        <v>0</v>
      </c>
      <c r="FC23" s="84">
        <f t="shared" si="49"/>
        <v>0</v>
      </c>
      <c r="FD23" s="84">
        <f t="shared" si="49"/>
        <v>0</v>
      </c>
      <c r="FE23" s="84">
        <f t="shared" si="49"/>
        <v>0</v>
      </c>
      <c r="FF23" s="84">
        <f t="shared" si="49"/>
        <v>0</v>
      </c>
      <c r="FG23" s="84">
        <f t="shared" si="49"/>
        <v>0</v>
      </c>
      <c r="FH23" s="84">
        <f t="shared" si="49"/>
        <v>0</v>
      </c>
      <c r="FI23" s="84">
        <f t="shared" si="49"/>
        <v>0</v>
      </c>
      <c r="FJ23" s="84">
        <f t="shared" si="49"/>
        <v>0</v>
      </c>
      <c r="FK23" s="84">
        <f t="shared" si="49"/>
        <v>0</v>
      </c>
      <c r="FL23" s="84">
        <f t="shared" si="49"/>
        <v>0</v>
      </c>
      <c r="FM23" s="84">
        <f t="shared" si="49"/>
        <v>0</v>
      </c>
      <c r="FN23" s="84">
        <f t="shared" si="49"/>
        <v>0</v>
      </c>
      <c r="FO23" s="84">
        <f t="shared" si="49"/>
        <v>0</v>
      </c>
      <c r="FP23" s="84">
        <f t="shared" si="49"/>
        <v>0</v>
      </c>
      <c r="FQ23" s="84">
        <f t="shared" si="49"/>
        <v>0</v>
      </c>
      <c r="FR23" s="84">
        <f t="shared" si="49"/>
        <v>0</v>
      </c>
      <c r="FS23" s="84">
        <f t="shared" si="49"/>
        <v>0</v>
      </c>
      <c r="FT23" s="84">
        <f t="shared" si="49"/>
        <v>0</v>
      </c>
      <c r="FU23" s="84">
        <f t="shared" si="49"/>
        <v>0</v>
      </c>
      <c r="FV23" s="84">
        <f t="shared" si="49"/>
        <v>0</v>
      </c>
      <c r="FW23" s="84">
        <f t="shared" si="49"/>
        <v>0</v>
      </c>
      <c r="FX23" s="84">
        <f t="shared" si="49"/>
        <v>0</v>
      </c>
      <c r="FY23" s="84">
        <f t="shared" si="49"/>
        <v>0</v>
      </c>
      <c r="FZ23" s="84">
        <f t="shared" si="49"/>
        <v>0</v>
      </c>
      <c r="GA23" s="84">
        <f t="shared" si="49"/>
        <v>0</v>
      </c>
      <c r="GB23" s="84">
        <f t="shared" si="49"/>
        <v>0</v>
      </c>
      <c r="GD23" s="2">
        <f t="shared" ca="1" si="4"/>
        <v>0</v>
      </c>
      <c r="GE23" s="2">
        <f t="shared" ca="1" si="5"/>
        <v>0</v>
      </c>
    </row>
    <row r="24" spans="1:187" s="82" customFormat="1" x14ac:dyDescent="0.2">
      <c r="A24" s="188">
        <v>4</v>
      </c>
      <c r="B24" s="19" t="s">
        <v>13</v>
      </c>
      <c r="C24" s="68" t="s">
        <v>7</v>
      </c>
      <c r="D24" s="189" t="s">
        <v>43</v>
      </c>
      <c r="E24" t="s">
        <v>367</v>
      </c>
      <c r="F24" s="70">
        <v>37134</v>
      </c>
      <c r="G24"/>
      <c r="H24" s="94" t="s">
        <v>312</v>
      </c>
      <c r="I24" s="194" t="s">
        <v>315</v>
      </c>
      <c r="J24" s="72" t="s">
        <v>7</v>
      </c>
      <c r="K24" s="72"/>
      <c r="L24" s="94" t="s">
        <v>40</v>
      </c>
      <c r="M24" s="73"/>
      <c r="N24" s="73"/>
      <c r="O24" s="94"/>
      <c r="P24" s="94"/>
      <c r="Q24" s="94"/>
      <c r="R24" s="191"/>
      <c r="S24" s="94"/>
      <c r="T24" s="19"/>
      <c r="U24" s="268">
        <f>DATE(2001,12,31)</f>
        <v>37256</v>
      </c>
      <c r="X24" s="84">
        <f t="shared" ca="1" si="38"/>
        <v>0</v>
      </c>
      <c r="Y24" s="84">
        <f t="shared" si="38"/>
        <v>0</v>
      </c>
      <c r="Z24" s="84">
        <f t="shared" si="38"/>
        <v>0</v>
      </c>
      <c r="AA24" s="84">
        <f t="shared" si="38"/>
        <v>0</v>
      </c>
      <c r="AB24" s="84">
        <f t="shared" si="38"/>
        <v>0</v>
      </c>
      <c r="AC24" s="84">
        <f t="shared" si="38"/>
        <v>0</v>
      </c>
      <c r="AD24" s="84">
        <f t="shared" si="38"/>
        <v>0</v>
      </c>
      <c r="AE24" s="84">
        <f t="shared" si="38"/>
        <v>0</v>
      </c>
      <c r="AF24" s="84">
        <f t="shared" si="38"/>
        <v>0</v>
      </c>
      <c r="AG24" s="84">
        <f t="shared" si="38"/>
        <v>0</v>
      </c>
      <c r="AH24" s="84">
        <f t="shared" si="38"/>
        <v>0</v>
      </c>
      <c r="AI24" s="84">
        <f t="shared" si="38"/>
        <v>0</v>
      </c>
      <c r="AJ24" s="84">
        <f t="shared" si="38"/>
        <v>0</v>
      </c>
      <c r="AK24" s="84">
        <f t="shared" si="38"/>
        <v>0</v>
      </c>
      <c r="AL24" s="84">
        <f t="shared" si="38"/>
        <v>0</v>
      </c>
      <c r="AM24" s="84">
        <f t="shared" si="38"/>
        <v>0</v>
      </c>
      <c r="AN24" s="84">
        <f t="shared" si="38"/>
        <v>0</v>
      </c>
      <c r="AO24" s="84">
        <f t="shared" si="38"/>
        <v>0</v>
      </c>
      <c r="AP24" s="84">
        <f t="shared" si="38"/>
        <v>0</v>
      </c>
      <c r="AQ24" s="84">
        <f t="shared" si="38"/>
        <v>0</v>
      </c>
      <c r="AR24" s="84">
        <f t="shared" si="38"/>
        <v>0</v>
      </c>
      <c r="AS24" s="84">
        <f t="shared" si="38"/>
        <v>0</v>
      </c>
      <c r="AT24" s="84">
        <f t="shared" si="38"/>
        <v>0</v>
      </c>
      <c r="AU24" s="84">
        <f t="shared" si="38"/>
        <v>0</v>
      </c>
      <c r="AV24" s="84">
        <f t="shared" si="38"/>
        <v>0</v>
      </c>
      <c r="AW24" s="84">
        <f t="shared" si="38"/>
        <v>0</v>
      </c>
      <c r="AX24" s="84">
        <f t="shared" si="38"/>
        <v>0</v>
      </c>
      <c r="AY24" s="84">
        <f t="shared" si="38"/>
        <v>0</v>
      </c>
      <c r="AZ24" s="84">
        <f t="shared" si="38"/>
        <v>0</v>
      </c>
      <c r="BA24" s="84">
        <f t="shared" si="38"/>
        <v>0</v>
      </c>
      <c r="BB24" s="84">
        <f t="shared" si="38"/>
        <v>0</v>
      </c>
      <c r="BC24" s="84">
        <f t="shared" si="38"/>
        <v>0</v>
      </c>
      <c r="BD24" s="84">
        <f t="shared" si="38"/>
        <v>0</v>
      </c>
      <c r="BE24" s="84">
        <f t="shared" si="38"/>
        <v>0</v>
      </c>
      <c r="BF24" s="84">
        <f t="shared" si="38"/>
        <v>0</v>
      </c>
      <c r="BG24" s="84">
        <f t="shared" si="38"/>
        <v>0</v>
      </c>
      <c r="BH24" s="84">
        <f t="shared" si="38"/>
        <v>0</v>
      </c>
      <c r="BI24" s="84">
        <f t="shared" si="38"/>
        <v>0</v>
      </c>
      <c r="BJ24" s="84">
        <f t="shared" si="38"/>
        <v>0</v>
      </c>
      <c r="BK24" s="84">
        <f t="shared" si="38"/>
        <v>0</v>
      </c>
      <c r="BL24" s="84">
        <f t="shared" si="38"/>
        <v>0</v>
      </c>
      <c r="BM24" s="84">
        <f t="shared" si="38"/>
        <v>0</v>
      </c>
      <c r="BN24" s="84">
        <f t="shared" si="38"/>
        <v>0</v>
      </c>
      <c r="BO24" s="84">
        <f t="shared" si="38"/>
        <v>0</v>
      </c>
      <c r="BP24" s="84">
        <f t="shared" si="38"/>
        <v>0</v>
      </c>
      <c r="BQ24" s="84">
        <f t="shared" si="38"/>
        <v>0</v>
      </c>
      <c r="BR24" s="84">
        <f t="shared" si="38"/>
        <v>0</v>
      </c>
      <c r="BS24" s="84">
        <f t="shared" si="38"/>
        <v>0</v>
      </c>
      <c r="BT24" s="84">
        <f t="shared" si="38"/>
        <v>0</v>
      </c>
      <c r="BU24" s="84">
        <f t="shared" si="38"/>
        <v>0</v>
      </c>
      <c r="BV24" s="84">
        <f t="shared" si="38"/>
        <v>0</v>
      </c>
      <c r="BW24" s="84">
        <f t="shared" si="38"/>
        <v>0</v>
      </c>
      <c r="BX24" s="84">
        <f t="shared" si="38"/>
        <v>0</v>
      </c>
      <c r="BY24" s="84">
        <f t="shared" si="38"/>
        <v>0</v>
      </c>
      <c r="BZ24" s="84">
        <f t="shared" si="38"/>
        <v>0</v>
      </c>
      <c r="CA24" s="84">
        <f t="shared" si="38"/>
        <v>0</v>
      </c>
      <c r="CB24" s="84">
        <f t="shared" si="38"/>
        <v>0</v>
      </c>
      <c r="CC24" s="84">
        <f t="shared" si="38"/>
        <v>0</v>
      </c>
      <c r="CD24" s="84">
        <f t="shared" si="38"/>
        <v>0</v>
      </c>
      <c r="CE24" s="84">
        <f t="shared" si="38"/>
        <v>0</v>
      </c>
      <c r="CF24" s="84">
        <f t="shared" si="38"/>
        <v>0</v>
      </c>
      <c r="CG24" s="84">
        <f t="shared" si="38"/>
        <v>0</v>
      </c>
      <c r="CH24" s="84">
        <f t="shared" si="38"/>
        <v>0</v>
      </c>
      <c r="CI24" s="84">
        <f t="shared" ref="CI24:CK25" si="50">IF(AND($U24&gt;CH$6,$U24&lt;=CI$6),+$T24,0)</f>
        <v>0</v>
      </c>
      <c r="CJ24" s="84">
        <f t="shared" si="50"/>
        <v>0</v>
      </c>
      <c r="CK24" s="84">
        <f t="shared" si="50"/>
        <v>0</v>
      </c>
      <c r="CL24" s="84">
        <f t="shared" ref="CL24:DN24" si="51">IF(AND($U24&gt;CK$6,$U24&lt;=CL$6),+$T24,0)</f>
        <v>0</v>
      </c>
      <c r="CM24" s="84">
        <f t="shared" si="51"/>
        <v>0</v>
      </c>
      <c r="CN24" s="84">
        <f t="shared" si="51"/>
        <v>0</v>
      </c>
      <c r="CO24" s="84">
        <f t="shared" si="51"/>
        <v>0</v>
      </c>
      <c r="CP24" s="84">
        <f t="shared" si="51"/>
        <v>0</v>
      </c>
      <c r="CQ24" s="84">
        <f t="shared" si="51"/>
        <v>0</v>
      </c>
      <c r="CR24" s="84">
        <f t="shared" si="51"/>
        <v>0</v>
      </c>
      <c r="CS24" s="84">
        <f t="shared" si="51"/>
        <v>0</v>
      </c>
      <c r="CT24" s="84">
        <f t="shared" si="51"/>
        <v>0</v>
      </c>
      <c r="CU24" s="84">
        <f t="shared" si="51"/>
        <v>0</v>
      </c>
      <c r="CV24" s="84">
        <f t="shared" si="51"/>
        <v>0</v>
      </c>
      <c r="CW24" s="84">
        <f t="shared" si="51"/>
        <v>0</v>
      </c>
      <c r="CX24" s="84">
        <f t="shared" si="51"/>
        <v>0</v>
      </c>
      <c r="CY24" s="84">
        <f t="shared" si="51"/>
        <v>0</v>
      </c>
      <c r="CZ24" s="84">
        <f t="shared" si="51"/>
        <v>0</v>
      </c>
      <c r="DA24" s="84">
        <f t="shared" si="51"/>
        <v>0</v>
      </c>
      <c r="DB24" s="84">
        <f t="shared" si="51"/>
        <v>0</v>
      </c>
      <c r="DC24" s="84">
        <f t="shared" si="51"/>
        <v>0</v>
      </c>
      <c r="DD24" s="84">
        <f t="shared" si="51"/>
        <v>0</v>
      </c>
      <c r="DE24" s="84">
        <f t="shared" si="51"/>
        <v>0</v>
      </c>
      <c r="DF24" s="84">
        <f t="shared" si="51"/>
        <v>0</v>
      </c>
      <c r="DG24" s="84">
        <f t="shared" si="51"/>
        <v>0</v>
      </c>
      <c r="DH24" s="84">
        <f t="shared" si="51"/>
        <v>0</v>
      </c>
      <c r="DI24" s="84">
        <f t="shared" si="51"/>
        <v>0</v>
      </c>
      <c r="DJ24" s="84">
        <f t="shared" si="51"/>
        <v>0</v>
      </c>
      <c r="DK24" s="84">
        <f t="shared" si="51"/>
        <v>0</v>
      </c>
      <c r="DL24" s="84">
        <f t="shared" si="51"/>
        <v>0</v>
      </c>
      <c r="DM24" s="84">
        <f t="shared" si="51"/>
        <v>0</v>
      </c>
      <c r="DN24" s="84">
        <f t="shared" si="51"/>
        <v>0</v>
      </c>
      <c r="DO24" s="84">
        <f t="shared" si="24"/>
        <v>0</v>
      </c>
      <c r="DP24" s="84">
        <f t="shared" si="24"/>
        <v>0</v>
      </c>
      <c r="DQ24" s="84">
        <f t="shared" si="24"/>
        <v>0</v>
      </c>
      <c r="DR24" s="84">
        <f t="shared" ref="DR24:EF24" si="52">IF(AND($U24&gt;DQ$6,$U24&lt;=DR$6),+$T24,0)</f>
        <v>0</v>
      </c>
      <c r="DS24" s="84">
        <f t="shared" si="52"/>
        <v>0</v>
      </c>
      <c r="DT24" s="84">
        <f t="shared" si="52"/>
        <v>0</v>
      </c>
      <c r="DU24" s="84">
        <f t="shared" si="52"/>
        <v>0</v>
      </c>
      <c r="DV24" s="84">
        <f t="shared" si="52"/>
        <v>0</v>
      </c>
      <c r="DW24" s="84">
        <f t="shared" si="52"/>
        <v>0</v>
      </c>
      <c r="DX24" s="84">
        <f t="shared" si="52"/>
        <v>0</v>
      </c>
      <c r="DY24" s="84">
        <f t="shared" si="52"/>
        <v>0</v>
      </c>
      <c r="DZ24" s="84">
        <f t="shared" si="52"/>
        <v>0</v>
      </c>
      <c r="EA24" s="84">
        <f t="shared" si="52"/>
        <v>0</v>
      </c>
      <c r="EB24" s="84">
        <f t="shared" si="52"/>
        <v>0</v>
      </c>
      <c r="EC24" s="84">
        <f t="shared" si="52"/>
        <v>0</v>
      </c>
      <c r="ED24" s="84">
        <f t="shared" si="52"/>
        <v>0</v>
      </c>
      <c r="EE24" s="84">
        <f t="shared" si="52"/>
        <v>0</v>
      </c>
      <c r="EF24" s="84">
        <f t="shared" si="52"/>
        <v>0</v>
      </c>
      <c r="EG24" s="84">
        <f t="shared" ref="EG24:EW24" si="53">IF(AND($U24&gt;EF$6,$U24&lt;=EG$6),+$T24,0)</f>
        <v>0</v>
      </c>
      <c r="EH24" s="84">
        <f t="shared" si="53"/>
        <v>0</v>
      </c>
      <c r="EI24" s="84">
        <f t="shared" si="53"/>
        <v>0</v>
      </c>
      <c r="EJ24" s="84">
        <f t="shared" si="53"/>
        <v>0</v>
      </c>
      <c r="EK24" s="84">
        <f t="shared" si="53"/>
        <v>0</v>
      </c>
      <c r="EL24" s="84">
        <f t="shared" si="53"/>
        <v>0</v>
      </c>
      <c r="EM24" s="84">
        <f t="shared" si="53"/>
        <v>0</v>
      </c>
      <c r="EN24" s="84">
        <f t="shared" si="53"/>
        <v>0</v>
      </c>
      <c r="EO24" s="84">
        <f t="shared" si="53"/>
        <v>0</v>
      </c>
      <c r="EP24" s="84">
        <f t="shared" si="53"/>
        <v>0</v>
      </c>
      <c r="EQ24" s="84">
        <f t="shared" si="53"/>
        <v>0</v>
      </c>
      <c r="ER24" s="84">
        <f t="shared" si="53"/>
        <v>0</v>
      </c>
      <c r="ES24" s="84">
        <f t="shared" si="53"/>
        <v>0</v>
      </c>
      <c r="ET24" s="84">
        <f t="shared" si="53"/>
        <v>0</v>
      </c>
      <c r="EU24" s="84">
        <f t="shared" si="53"/>
        <v>0</v>
      </c>
      <c r="EV24" s="84">
        <f t="shared" si="53"/>
        <v>0</v>
      </c>
      <c r="EW24" s="84">
        <f t="shared" si="53"/>
        <v>0</v>
      </c>
      <c r="EX24" s="84">
        <f t="shared" ref="EX24:GB24" si="54">IF(AND($U24&gt;EW$6,$U24&lt;=EX$6),+$T24,0)</f>
        <v>0</v>
      </c>
      <c r="EY24" s="84">
        <f t="shared" si="54"/>
        <v>0</v>
      </c>
      <c r="EZ24" s="84">
        <f t="shared" si="54"/>
        <v>0</v>
      </c>
      <c r="FA24" s="84">
        <f t="shared" si="54"/>
        <v>0</v>
      </c>
      <c r="FB24" s="84">
        <f t="shared" si="54"/>
        <v>0</v>
      </c>
      <c r="FC24" s="84">
        <f t="shared" si="54"/>
        <v>0</v>
      </c>
      <c r="FD24" s="84">
        <f t="shared" si="54"/>
        <v>0</v>
      </c>
      <c r="FE24" s="84">
        <f t="shared" si="54"/>
        <v>0</v>
      </c>
      <c r="FF24" s="84">
        <f t="shared" si="54"/>
        <v>0</v>
      </c>
      <c r="FG24" s="84">
        <f t="shared" si="54"/>
        <v>0</v>
      </c>
      <c r="FH24" s="84">
        <f t="shared" si="54"/>
        <v>0</v>
      </c>
      <c r="FI24" s="84">
        <f t="shared" si="54"/>
        <v>0</v>
      </c>
      <c r="FJ24" s="84">
        <f t="shared" si="54"/>
        <v>0</v>
      </c>
      <c r="FK24" s="84">
        <f t="shared" si="54"/>
        <v>0</v>
      </c>
      <c r="FL24" s="84">
        <f t="shared" si="54"/>
        <v>0</v>
      </c>
      <c r="FM24" s="84">
        <f t="shared" si="54"/>
        <v>0</v>
      </c>
      <c r="FN24" s="84">
        <f t="shared" si="54"/>
        <v>0</v>
      </c>
      <c r="FO24" s="84">
        <f t="shared" si="54"/>
        <v>0</v>
      </c>
      <c r="FP24" s="84">
        <f t="shared" si="54"/>
        <v>0</v>
      </c>
      <c r="FQ24" s="84">
        <f t="shared" si="54"/>
        <v>0</v>
      </c>
      <c r="FR24" s="84">
        <f t="shared" si="54"/>
        <v>0</v>
      </c>
      <c r="FS24" s="84">
        <f t="shared" si="54"/>
        <v>0</v>
      </c>
      <c r="FT24" s="84">
        <f t="shared" si="54"/>
        <v>0</v>
      </c>
      <c r="FU24" s="84">
        <f t="shared" si="54"/>
        <v>0</v>
      </c>
      <c r="FV24" s="84">
        <f t="shared" si="54"/>
        <v>0</v>
      </c>
      <c r="FW24" s="84">
        <f t="shared" si="54"/>
        <v>0</v>
      </c>
      <c r="FX24" s="84">
        <f t="shared" si="54"/>
        <v>0</v>
      </c>
      <c r="FY24" s="84">
        <f t="shared" si="54"/>
        <v>0</v>
      </c>
      <c r="FZ24" s="84">
        <f t="shared" si="54"/>
        <v>0</v>
      </c>
      <c r="GA24" s="84">
        <f t="shared" si="54"/>
        <v>0</v>
      </c>
      <c r="GB24" s="84">
        <f t="shared" si="54"/>
        <v>0</v>
      </c>
      <c r="GD24" s="2">
        <f t="shared" ca="1" si="4"/>
        <v>0</v>
      </c>
      <c r="GE24" s="2">
        <f t="shared" ca="1" si="5"/>
        <v>0</v>
      </c>
    </row>
    <row r="25" spans="1:187" s="82" customFormat="1" x14ac:dyDescent="0.2">
      <c r="A25" s="188">
        <v>4</v>
      </c>
      <c r="B25" s="104" t="s">
        <v>12</v>
      </c>
      <c r="C25" s="68" t="s">
        <v>7</v>
      </c>
      <c r="D25" s="189" t="s">
        <v>43</v>
      </c>
      <c r="E25" t="s">
        <v>331</v>
      </c>
      <c r="F25" s="70">
        <v>37134</v>
      </c>
      <c r="G25"/>
      <c r="H25" s="94" t="s">
        <v>312</v>
      </c>
      <c r="I25" s="192" t="s">
        <v>377</v>
      </c>
      <c r="J25" s="88" t="s">
        <v>369</v>
      </c>
      <c r="K25" s="72"/>
      <c r="L25" s="94" t="s">
        <v>40</v>
      </c>
      <c r="M25" s="73"/>
      <c r="N25" s="73"/>
      <c r="O25" s="94"/>
      <c r="P25" s="94"/>
      <c r="Q25" s="94"/>
      <c r="R25" s="140"/>
      <c r="S25" s="94" t="s">
        <v>57</v>
      </c>
      <c r="T25" s="19">
        <f>IF($S25="USD",+$R25,VLOOKUP($S25,Rates!$A$3:$C$7,3)*$R25)</f>
        <v>0</v>
      </c>
      <c r="U25" s="268">
        <v>37256</v>
      </c>
      <c r="X25" s="84">
        <f t="shared" ref="X25:BC25" ca="1" si="55">IF(AND($U25&gt;W$6,$U25&lt;=X$6),+$T25,0)</f>
        <v>0</v>
      </c>
      <c r="Y25" s="84">
        <f t="shared" si="55"/>
        <v>0</v>
      </c>
      <c r="Z25" s="84">
        <f t="shared" si="55"/>
        <v>0</v>
      </c>
      <c r="AA25" s="84">
        <f t="shared" si="55"/>
        <v>0</v>
      </c>
      <c r="AB25" s="84">
        <f t="shared" si="55"/>
        <v>0</v>
      </c>
      <c r="AC25" s="84">
        <f t="shared" si="55"/>
        <v>0</v>
      </c>
      <c r="AD25" s="84">
        <f t="shared" si="55"/>
        <v>0</v>
      </c>
      <c r="AE25" s="84">
        <f t="shared" si="55"/>
        <v>0</v>
      </c>
      <c r="AF25" s="84">
        <f t="shared" si="55"/>
        <v>0</v>
      </c>
      <c r="AG25" s="84">
        <f t="shared" si="55"/>
        <v>0</v>
      </c>
      <c r="AH25" s="84">
        <f t="shared" si="55"/>
        <v>0</v>
      </c>
      <c r="AI25" s="84">
        <f t="shared" si="55"/>
        <v>0</v>
      </c>
      <c r="AJ25" s="84">
        <f t="shared" si="55"/>
        <v>0</v>
      </c>
      <c r="AK25" s="84">
        <f t="shared" si="55"/>
        <v>0</v>
      </c>
      <c r="AL25" s="84">
        <f t="shared" si="55"/>
        <v>0</v>
      </c>
      <c r="AM25" s="84">
        <f t="shared" si="55"/>
        <v>0</v>
      </c>
      <c r="AN25" s="84">
        <f t="shared" si="55"/>
        <v>0</v>
      </c>
      <c r="AO25" s="84">
        <f t="shared" si="55"/>
        <v>0</v>
      </c>
      <c r="AP25" s="84">
        <f t="shared" si="55"/>
        <v>0</v>
      </c>
      <c r="AQ25" s="84">
        <f t="shared" si="55"/>
        <v>0</v>
      </c>
      <c r="AR25" s="84">
        <f t="shared" si="55"/>
        <v>0</v>
      </c>
      <c r="AS25" s="84">
        <f t="shared" si="55"/>
        <v>0</v>
      </c>
      <c r="AT25" s="84">
        <f t="shared" si="55"/>
        <v>0</v>
      </c>
      <c r="AU25" s="84">
        <f t="shared" si="55"/>
        <v>0</v>
      </c>
      <c r="AV25" s="84">
        <f t="shared" si="55"/>
        <v>0</v>
      </c>
      <c r="AW25" s="84">
        <f t="shared" si="55"/>
        <v>0</v>
      </c>
      <c r="AX25" s="84">
        <f t="shared" si="55"/>
        <v>0</v>
      </c>
      <c r="AY25" s="84">
        <f t="shared" si="55"/>
        <v>0</v>
      </c>
      <c r="AZ25" s="84">
        <f t="shared" si="55"/>
        <v>0</v>
      </c>
      <c r="BA25" s="84">
        <f t="shared" si="55"/>
        <v>0</v>
      </c>
      <c r="BB25" s="84">
        <f t="shared" si="55"/>
        <v>0</v>
      </c>
      <c r="BC25" s="84">
        <f t="shared" si="55"/>
        <v>0</v>
      </c>
      <c r="BD25" s="84">
        <f t="shared" ref="BD25:CH25" si="56">IF(AND($U25&gt;BC$6,$U25&lt;=BD$6),+$T25,0)</f>
        <v>0</v>
      </c>
      <c r="BE25" s="84">
        <f t="shared" si="56"/>
        <v>0</v>
      </c>
      <c r="BF25" s="84">
        <f t="shared" si="56"/>
        <v>0</v>
      </c>
      <c r="BG25" s="84">
        <f t="shared" si="56"/>
        <v>0</v>
      </c>
      <c r="BH25" s="84">
        <f t="shared" si="56"/>
        <v>0</v>
      </c>
      <c r="BI25" s="84">
        <f t="shared" si="56"/>
        <v>0</v>
      </c>
      <c r="BJ25" s="84">
        <f t="shared" si="56"/>
        <v>0</v>
      </c>
      <c r="BK25" s="84">
        <f t="shared" si="56"/>
        <v>0</v>
      </c>
      <c r="BL25" s="84">
        <f t="shared" si="56"/>
        <v>0</v>
      </c>
      <c r="BM25" s="84">
        <f t="shared" si="56"/>
        <v>0</v>
      </c>
      <c r="BN25" s="84">
        <f t="shared" si="56"/>
        <v>0</v>
      </c>
      <c r="BO25" s="84">
        <f t="shared" si="56"/>
        <v>0</v>
      </c>
      <c r="BP25" s="84">
        <f t="shared" si="56"/>
        <v>0</v>
      </c>
      <c r="BQ25" s="84">
        <f t="shared" si="56"/>
        <v>0</v>
      </c>
      <c r="BR25" s="84">
        <f t="shared" si="56"/>
        <v>0</v>
      </c>
      <c r="BS25" s="84">
        <f t="shared" si="56"/>
        <v>0</v>
      </c>
      <c r="BT25" s="84">
        <f t="shared" si="56"/>
        <v>0</v>
      </c>
      <c r="BU25" s="84">
        <f t="shared" si="56"/>
        <v>0</v>
      </c>
      <c r="BV25" s="84">
        <f t="shared" si="56"/>
        <v>0</v>
      </c>
      <c r="BW25" s="84">
        <f t="shared" si="56"/>
        <v>0</v>
      </c>
      <c r="BX25" s="84">
        <f t="shared" si="56"/>
        <v>0</v>
      </c>
      <c r="BY25" s="84">
        <f t="shared" si="56"/>
        <v>0</v>
      </c>
      <c r="BZ25" s="84">
        <f t="shared" si="56"/>
        <v>0</v>
      </c>
      <c r="CA25" s="84">
        <f t="shared" si="56"/>
        <v>0</v>
      </c>
      <c r="CB25" s="84">
        <f t="shared" si="56"/>
        <v>0</v>
      </c>
      <c r="CC25" s="84">
        <f t="shared" si="56"/>
        <v>0</v>
      </c>
      <c r="CD25" s="84">
        <f t="shared" si="56"/>
        <v>0</v>
      </c>
      <c r="CE25" s="84">
        <f t="shared" si="56"/>
        <v>0</v>
      </c>
      <c r="CF25" s="84">
        <f t="shared" si="56"/>
        <v>0</v>
      </c>
      <c r="CG25" s="84">
        <f t="shared" si="56"/>
        <v>0</v>
      </c>
      <c r="CH25" s="84">
        <f t="shared" si="56"/>
        <v>0</v>
      </c>
      <c r="CI25" s="84">
        <f t="shared" si="50"/>
        <v>0</v>
      </c>
      <c r="CJ25" s="84">
        <f t="shared" si="50"/>
        <v>0</v>
      </c>
      <c r="CK25" s="84">
        <f t="shared" si="50"/>
        <v>0</v>
      </c>
      <c r="CL25" s="84">
        <f t="shared" ref="CL25:CY25" si="57">IF(AND($U25&gt;CK$6,$U25&lt;=CL$6),+$T25,0)</f>
        <v>0</v>
      </c>
      <c r="CM25" s="84">
        <f t="shared" si="57"/>
        <v>0</v>
      </c>
      <c r="CN25" s="84">
        <f t="shared" si="57"/>
        <v>0</v>
      </c>
      <c r="CO25" s="84">
        <f t="shared" si="57"/>
        <v>0</v>
      </c>
      <c r="CP25" s="84">
        <f t="shared" si="57"/>
        <v>0</v>
      </c>
      <c r="CQ25" s="84">
        <f t="shared" si="57"/>
        <v>0</v>
      </c>
      <c r="CR25" s="84">
        <f t="shared" si="57"/>
        <v>0</v>
      </c>
      <c r="CS25" s="84">
        <f t="shared" si="57"/>
        <v>0</v>
      </c>
      <c r="CT25" s="84">
        <f t="shared" si="57"/>
        <v>0</v>
      </c>
      <c r="CU25" s="84">
        <f t="shared" si="57"/>
        <v>0</v>
      </c>
      <c r="CV25" s="84">
        <f t="shared" si="57"/>
        <v>0</v>
      </c>
      <c r="CW25" s="84">
        <f t="shared" si="57"/>
        <v>0</v>
      </c>
      <c r="CX25" s="84">
        <f t="shared" si="57"/>
        <v>0</v>
      </c>
      <c r="CY25" s="84">
        <f t="shared" si="57"/>
        <v>0</v>
      </c>
      <c r="CZ25" s="84">
        <f t="shared" ref="CZ25:DQ25" si="58">IF(AND($U25&gt;CY$6,$U25&lt;=CZ$6),+$T25,0)</f>
        <v>0</v>
      </c>
      <c r="DA25" s="84">
        <f t="shared" si="58"/>
        <v>0</v>
      </c>
      <c r="DB25" s="84">
        <f t="shared" si="58"/>
        <v>0</v>
      </c>
      <c r="DC25" s="84">
        <f t="shared" si="58"/>
        <v>0</v>
      </c>
      <c r="DD25" s="84">
        <f t="shared" si="58"/>
        <v>0</v>
      </c>
      <c r="DE25" s="84">
        <f t="shared" si="58"/>
        <v>0</v>
      </c>
      <c r="DF25" s="84">
        <f t="shared" si="58"/>
        <v>0</v>
      </c>
      <c r="DG25" s="84">
        <f t="shared" si="58"/>
        <v>0</v>
      </c>
      <c r="DH25" s="84">
        <f t="shared" si="58"/>
        <v>0</v>
      </c>
      <c r="DI25" s="84">
        <f t="shared" si="58"/>
        <v>0</v>
      </c>
      <c r="DJ25" s="84">
        <f t="shared" si="58"/>
        <v>0</v>
      </c>
      <c r="DK25" s="84">
        <f t="shared" si="58"/>
        <v>0</v>
      </c>
      <c r="DL25" s="84">
        <f t="shared" si="58"/>
        <v>0</v>
      </c>
      <c r="DM25" s="84">
        <f t="shared" si="58"/>
        <v>0</v>
      </c>
      <c r="DN25" s="84">
        <f t="shared" si="58"/>
        <v>0</v>
      </c>
      <c r="DO25" s="84">
        <f t="shared" si="58"/>
        <v>0</v>
      </c>
      <c r="DP25" s="84">
        <f t="shared" si="58"/>
        <v>0</v>
      </c>
      <c r="DQ25" s="84">
        <f t="shared" si="58"/>
        <v>0</v>
      </c>
      <c r="DR25" s="84">
        <f t="shared" ref="DR25:EF25" si="59">IF(AND($U25&gt;DQ$6,$U25&lt;=DR$6),+$T25,0)</f>
        <v>0</v>
      </c>
      <c r="DS25" s="84">
        <f t="shared" si="59"/>
        <v>0</v>
      </c>
      <c r="DT25" s="84">
        <f t="shared" si="59"/>
        <v>0</v>
      </c>
      <c r="DU25" s="84">
        <f t="shared" si="59"/>
        <v>0</v>
      </c>
      <c r="DV25" s="84">
        <f t="shared" si="59"/>
        <v>0</v>
      </c>
      <c r="DW25" s="84">
        <f t="shared" si="59"/>
        <v>0</v>
      </c>
      <c r="DX25" s="84">
        <f t="shared" si="59"/>
        <v>0</v>
      </c>
      <c r="DY25" s="84">
        <f t="shared" si="59"/>
        <v>0</v>
      </c>
      <c r="DZ25" s="84">
        <f t="shared" si="59"/>
        <v>0</v>
      </c>
      <c r="EA25" s="84">
        <f t="shared" si="59"/>
        <v>0</v>
      </c>
      <c r="EB25" s="84">
        <f t="shared" si="59"/>
        <v>0</v>
      </c>
      <c r="EC25" s="84">
        <f t="shared" si="59"/>
        <v>0</v>
      </c>
      <c r="ED25" s="84">
        <f t="shared" si="59"/>
        <v>0</v>
      </c>
      <c r="EE25" s="84">
        <f t="shared" si="59"/>
        <v>0</v>
      </c>
      <c r="EF25" s="84">
        <f t="shared" si="59"/>
        <v>0</v>
      </c>
      <c r="EG25" s="84">
        <f t="shared" ref="EG25:EW25" si="60">IF(AND($U25&gt;EF$6,$U25&lt;=EG$6),+$T25,0)</f>
        <v>0</v>
      </c>
      <c r="EH25" s="84">
        <f t="shared" si="60"/>
        <v>0</v>
      </c>
      <c r="EI25" s="84">
        <f t="shared" si="60"/>
        <v>0</v>
      </c>
      <c r="EJ25" s="84">
        <f t="shared" si="60"/>
        <v>0</v>
      </c>
      <c r="EK25" s="84">
        <f t="shared" si="60"/>
        <v>0</v>
      </c>
      <c r="EL25" s="84">
        <f t="shared" si="60"/>
        <v>0</v>
      </c>
      <c r="EM25" s="84">
        <f t="shared" si="60"/>
        <v>0</v>
      </c>
      <c r="EN25" s="84">
        <f t="shared" si="60"/>
        <v>0</v>
      </c>
      <c r="EO25" s="84">
        <f t="shared" si="60"/>
        <v>0</v>
      </c>
      <c r="EP25" s="84">
        <f t="shared" si="60"/>
        <v>0</v>
      </c>
      <c r="EQ25" s="84">
        <f t="shared" si="60"/>
        <v>0</v>
      </c>
      <c r="ER25" s="84">
        <f t="shared" si="60"/>
        <v>0</v>
      </c>
      <c r="ES25" s="84">
        <f t="shared" si="60"/>
        <v>0</v>
      </c>
      <c r="ET25" s="84">
        <f t="shared" si="60"/>
        <v>0</v>
      </c>
      <c r="EU25" s="84">
        <f t="shared" si="60"/>
        <v>0</v>
      </c>
      <c r="EV25" s="84">
        <f t="shared" si="60"/>
        <v>0</v>
      </c>
      <c r="EW25" s="84">
        <f t="shared" si="60"/>
        <v>0</v>
      </c>
      <c r="EX25" s="84">
        <f t="shared" ref="EX25:FD25" si="61">IF(AND($U25&gt;EW$6,$U25&lt;=EX$6),+$T25,0)</f>
        <v>0</v>
      </c>
      <c r="EY25" s="84">
        <f t="shared" si="61"/>
        <v>0</v>
      </c>
      <c r="EZ25" s="84">
        <f t="shared" si="61"/>
        <v>0</v>
      </c>
      <c r="FA25" s="84">
        <f t="shared" si="61"/>
        <v>0</v>
      </c>
      <c r="FB25" s="84">
        <f t="shared" si="61"/>
        <v>0</v>
      </c>
      <c r="FC25" s="84">
        <f t="shared" si="61"/>
        <v>0</v>
      </c>
      <c r="FD25" s="84">
        <f t="shared" si="61"/>
        <v>0</v>
      </c>
      <c r="FE25" s="84">
        <f t="shared" ref="FE25:GB25" si="62">IF(AND($U25&gt;FD$6,$U25&lt;=FE$6),+$T25,0)</f>
        <v>0</v>
      </c>
      <c r="FF25" s="84">
        <f t="shared" si="62"/>
        <v>0</v>
      </c>
      <c r="FG25" s="84">
        <f t="shared" si="62"/>
        <v>0</v>
      </c>
      <c r="FH25" s="84">
        <f t="shared" si="62"/>
        <v>0</v>
      </c>
      <c r="FI25" s="84">
        <f t="shared" si="62"/>
        <v>0</v>
      </c>
      <c r="FJ25" s="84">
        <f t="shared" si="62"/>
        <v>0</v>
      </c>
      <c r="FK25" s="84">
        <f t="shared" si="62"/>
        <v>0</v>
      </c>
      <c r="FL25" s="84">
        <f t="shared" si="62"/>
        <v>0</v>
      </c>
      <c r="FM25" s="84">
        <f t="shared" si="62"/>
        <v>0</v>
      </c>
      <c r="FN25" s="84">
        <f t="shared" si="62"/>
        <v>0</v>
      </c>
      <c r="FO25" s="84">
        <f t="shared" si="62"/>
        <v>0</v>
      </c>
      <c r="FP25" s="84">
        <f t="shared" si="62"/>
        <v>0</v>
      </c>
      <c r="FQ25" s="84">
        <f t="shared" si="62"/>
        <v>0</v>
      </c>
      <c r="FR25" s="84">
        <f t="shared" si="62"/>
        <v>0</v>
      </c>
      <c r="FS25" s="84">
        <f t="shared" si="62"/>
        <v>0</v>
      </c>
      <c r="FT25" s="84">
        <f t="shared" si="62"/>
        <v>0</v>
      </c>
      <c r="FU25" s="84">
        <f t="shared" si="62"/>
        <v>0</v>
      </c>
      <c r="FV25" s="84">
        <f t="shared" si="62"/>
        <v>0</v>
      </c>
      <c r="FW25" s="84">
        <f t="shared" si="62"/>
        <v>0</v>
      </c>
      <c r="FX25" s="84">
        <f t="shared" si="62"/>
        <v>0</v>
      </c>
      <c r="FY25" s="84">
        <f t="shared" si="62"/>
        <v>0</v>
      </c>
      <c r="FZ25" s="84">
        <f t="shared" si="62"/>
        <v>0</v>
      </c>
      <c r="GA25" s="84">
        <f t="shared" si="62"/>
        <v>0</v>
      </c>
      <c r="GB25" s="84">
        <f t="shared" si="62"/>
        <v>0</v>
      </c>
      <c r="GD25" s="2">
        <f ca="1">SUM($X25:$GC25)</f>
        <v>0</v>
      </c>
      <c r="GE25" s="2">
        <f t="shared" ca="1" si="5"/>
        <v>0</v>
      </c>
    </row>
    <row r="26" spans="1:187" x14ac:dyDescent="0.2">
      <c r="A26" s="188">
        <v>4</v>
      </c>
      <c r="B26" s="104" t="s">
        <v>12</v>
      </c>
      <c r="C26" s="68" t="s">
        <v>7</v>
      </c>
      <c r="D26" s="189" t="s">
        <v>43</v>
      </c>
      <c r="E26" t="s">
        <v>331</v>
      </c>
      <c r="F26" s="70"/>
      <c r="H26" s="87" t="s">
        <v>312</v>
      </c>
      <c r="I26" s="194" t="s">
        <v>378</v>
      </c>
      <c r="J26" s="88" t="s">
        <v>369</v>
      </c>
      <c r="L26" s="94" t="s">
        <v>40</v>
      </c>
      <c r="R26" s="140">
        <v>-1678.6</v>
      </c>
      <c r="S26" s="94" t="s">
        <v>57</v>
      </c>
      <c r="T26" s="19">
        <v>0</v>
      </c>
      <c r="U26" s="268">
        <v>37256</v>
      </c>
      <c r="X26" s="84">
        <f t="shared" ref="X26:CI26" ca="1" si="63">IF(AND($U26&gt;W$6,$U26&lt;=X$6),+$T26,0)</f>
        <v>0</v>
      </c>
      <c r="Y26" s="84">
        <f t="shared" si="63"/>
        <v>0</v>
      </c>
      <c r="Z26" s="84">
        <f t="shared" si="63"/>
        <v>0</v>
      </c>
      <c r="AA26" s="84">
        <f t="shared" si="63"/>
        <v>0</v>
      </c>
      <c r="AB26" s="84">
        <f t="shared" si="63"/>
        <v>0</v>
      </c>
      <c r="AC26" s="84">
        <f t="shared" si="63"/>
        <v>0</v>
      </c>
      <c r="AD26" s="84">
        <f t="shared" si="63"/>
        <v>0</v>
      </c>
      <c r="AE26" s="84">
        <f t="shared" si="63"/>
        <v>0</v>
      </c>
      <c r="AF26" s="84">
        <f t="shared" si="63"/>
        <v>0</v>
      </c>
      <c r="AG26" s="84">
        <f t="shared" si="63"/>
        <v>0</v>
      </c>
      <c r="AH26" s="84">
        <f t="shared" si="63"/>
        <v>0</v>
      </c>
      <c r="AI26" s="84">
        <f t="shared" si="63"/>
        <v>0</v>
      </c>
      <c r="AJ26" s="84">
        <f t="shared" si="63"/>
        <v>0</v>
      </c>
      <c r="AK26" s="84">
        <f t="shared" si="63"/>
        <v>0</v>
      </c>
      <c r="AL26" s="84">
        <f t="shared" si="63"/>
        <v>0</v>
      </c>
      <c r="AM26" s="84">
        <f t="shared" si="63"/>
        <v>0</v>
      </c>
      <c r="AN26" s="84">
        <f t="shared" si="63"/>
        <v>0</v>
      </c>
      <c r="AO26" s="84">
        <f t="shared" si="63"/>
        <v>0</v>
      </c>
      <c r="AP26" s="84">
        <f t="shared" si="63"/>
        <v>0</v>
      </c>
      <c r="AQ26" s="84">
        <f t="shared" si="63"/>
        <v>0</v>
      </c>
      <c r="AR26" s="84">
        <f t="shared" si="63"/>
        <v>0</v>
      </c>
      <c r="AS26" s="84">
        <f t="shared" si="63"/>
        <v>0</v>
      </c>
      <c r="AT26" s="84">
        <f t="shared" si="63"/>
        <v>0</v>
      </c>
      <c r="AU26" s="84">
        <f t="shared" si="63"/>
        <v>0</v>
      </c>
      <c r="AV26" s="84">
        <f t="shared" si="63"/>
        <v>0</v>
      </c>
      <c r="AW26" s="84">
        <f t="shared" si="63"/>
        <v>0</v>
      </c>
      <c r="AX26" s="84">
        <f t="shared" si="63"/>
        <v>0</v>
      </c>
      <c r="AY26" s="84">
        <f t="shared" si="63"/>
        <v>0</v>
      </c>
      <c r="AZ26" s="84">
        <f t="shared" si="63"/>
        <v>0</v>
      </c>
      <c r="BA26" s="84">
        <f t="shared" si="63"/>
        <v>0</v>
      </c>
      <c r="BB26" s="84">
        <f t="shared" si="63"/>
        <v>0</v>
      </c>
      <c r="BC26" s="84">
        <f t="shared" si="63"/>
        <v>0</v>
      </c>
      <c r="BD26" s="84">
        <f t="shared" si="63"/>
        <v>0</v>
      </c>
      <c r="BE26" s="84">
        <f t="shared" si="63"/>
        <v>0</v>
      </c>
      <c r="BF26" s="84">
        <f t="shared" si="63"/>
        <v>0</v>
      </c>
      <c r="BG26" s="84">
        <f t="shared" si="63"/>
        <v>0</v>
      </c>
      <c r="BH26" s="84">
        <f t="shared" si="63"/>
        <v>0</v>
      </c>
      <c r="BI26" s="84">
        <f t="shared" si="63"/>
        <v>0</v>
      </c>
      <c r="BJ26" s="84">
        <f t="shared" si="63"/>
        <v>0</v>
      </c>
      <c r="BK26" s="84">
        <f t="shared" si="63"/>
        <v>0</v>
      </c>
      <c r="BL26" s="84">
        <f t="shared" si="63"/>
        <v>0</v>
      </c>
      <c r="BM26" s="84">
        <f t="shared" si="63"/>
        <v>0</v>
      </c>
      <c r="BN26" s="84">
        <f t="shared" si="63"/>
        <v>0</v>
      </c>
      <c r="BO26" s="84">
        <f t="shared" si="63"/>
        <v>0</v>
      </c>
      <c r="BP26" s="84">
        <f t="shared" si="63"/>
        <v>0</v>
      </c>
      <c r="BQ26" s="84">
        <f t="shared" si="63"/>
        <v>0</v>
      </c>
      <c r="BR26" s="84">
        <f t="shared" si="63"/>
        <v>0</v>
      </c>
      <c r="BS26" s="84">
        <f t="shared" si="63"/>
        <v>0</v>
      </c>
      <c r="BT26" s="84">
        <f t="shared" si="63"/>
        <v>0</v>
      </c>
      <c r="BU26" s="84">
        <f t="shared" si="63"/>
        <v>0</v>
      </c>
      <c r="BV26" s="84">
        <f t="shared" si="63"/>
        <v>0</v>
      </c>
      <c r="BW26" s="84">
        <f t="shared" si="63"/>
        <v>0</v>
      </c>
      <c r="BX26" s="84">
        <f t="shared" si="63"/>
        <v>0</v>
      </c>
      <c r="BY26" s="84">
        <f t="shared" si="63"/>
        <v>0</v>
      </c>
      <c r="BZ26" s="84">
        <f t="shared" si="63"/>
        <v>0</v>
      </c>
      <c r="CA26" s="84">
        <f t="shared" si="63"/>
        <v>0</v>
      </c>
      <c r="CB26" s="84">
        <f t="shared" si="63"/>
        <v>0</v>
      </c>
      <c r="CC26" s="84">
        <f t="shared" si="63"/>
        <v>0</v>
      </c>
      <c r="CD26" s="84">
        <f t="shared" si="63"/>
        <v>0</v>
      </c>
      <c r="CE26" s="84">
        <f t="shared" si="63"/>
        <v>0</v>
      </c>
      <c r="CF26" s="84">
        <f t="shared" si="63"/>
        <v>0</v>
      </c>
      <c r="CG26" s="84">
        <f t="shared" si="63"/>
        <v>0</v>
      </c>
      <c r="CH26" s="84">
        <f t="shared" si="63"/>
        <v>0</v>
      </c>
      <c r="CI26" s="84">
        <f t="shared" si="63"/>
        <v>0</v>
      </c>
      <c r="CJ26" s="84">
        <f t="shared" ref="CJ26:EU26" si="64">IF(AND($U26&gt;CI$6,$U26&lt;=CJ$6),+$T26,0)</f>
        <v>0</v>
      </c>
      <c r="CK26" s="84">
        <f t="shared" si="64"/>
        <v>0</v>
      </c>
      <c r="CL26" s="84">
        <f t="shared" si="64"/>
        <v>0</v>
      </c>
      <c r="CM26" s="84">
        <f t="shared" si="64"/>
        <v>0</v>
      </c>
      <c r="CN26" s="84">
        <f t="shared" si="64"/>
        <v>0</v>
      </c>
      <c r="CO26" s="84">
        <f t="shared" si="64"/>
        <v>0</v>
      </c>
      <c r="CP26" s="84">
        <f t="shared" si="64"/>
        <v>0</v>
      </c>
      <c r="CQ26" s="84">
        <f t="shared" si="64"/>
        <v>0</v>
      </c>
      <c r="CR26" s="84">
        <f t="shared" si="64"/>
        <v>0</v>
      </c>
      <c r="CS26" s="84">
        <f t="shared" si="64"/>
        <v>0</v>
      </c>
      <c r="CT26" s="84">
        <f t="shared" si="64"/>
        <v>0</v>
      </c>
      <c r="CU26" s="84">
        <f t="shared" si="64"/>
        <v>0</v>
      </c>
      <c r="CV26" s="84">
        <f t="shared" si="64"/>
        <v>0</v>
      </c>
      <c r="CW26" s="84">
        <f t="shared" si="64"/>
        <v>0</v>
      </c>
      <c r="CX26" s="84">
        <f t="shared" si="64"/>
        <v>0</v>
      </c>
      <c r="CY26" s="84">
        <f t="shared" si="64"/>
        <v>0</v>
      </c>
      <c r="CZ26" s="84">
        <f t="shared" si="64"/>
        <v>0</v>
      </c>
      <c r="DA26" s="84">
        <f t="shared" si="64"/>
        <v>0</v>
      </c>
      <c r="DB26" s="84">
        <f t="shared" si="64"/>
        <v>0</v>
      </c>
      <c r="DC26" s="84">
        <f t="shared" si="64"/>
        <v>0</v>
      </c>
      <c r="DD26" s="84">
        <f t="shared" si="64"/>
        <v>0</v>
      </c>
      <c r="DE26" s="84">
        <f t="shared" si="64"/>
        <v>0</v>
      </c>
      <c r="DF26" s="84">
        <f t="shared" si="64"/>
        <v>0</v>
      </c>
      <c r="DG26" s="84">
        <f t="shared" si="64"/>
        <v>0</v>
      </c>
      <c r="DH26" s="84">
        <f t="shared" si="64"/>
        <v>0</v>
      </c>
      <c r="DI26" s="84">
        <f t="shared" si="64"/>
        <v>0</v>
      </c>
      <c r="DJ26" s="84">
        <f t="shared" si="64"/>
        <v>0</v>
      </c>
      <c r="DK26" s="84">
        <f t="shared" si="64"/>
        <v>0</v>
      </c>
      <c r="DL26" s="84">
        <f t="shared" si="64"/>
        <v>0</v>
      </c>
      <c r="DM26" s="84">
        <f t="shared" si="64"/>
        <v>0</v>
      </c>
      <c r="DN26" s="84">
        <f t="shared" si="64"/>
        <v>0</v>
      </c>
      <c r="DO26" s="84">
        <f t="shared" si="64"/>
        <v>0</v>
      </c>
      <c r="DP26" s="84">
        <f t="shared" si="64"/>
        <v>0</v>
      </c>
      <c r="DQ26" s="84">
        <f t="shared" si="64"/>
        <v>0</v>
      </c>
      <c r="DR26" s="84">
        <f t="shared" si="64"/>
        <v>0</v>
      </c>
      <c r="DS26" s="84">
        <f t="shared" si="64"/>
        <v>0</v>
      </c>
      <c r="DT26" s="84">
        <f t="shared" si="64"/>
        <v>0</v>
      </c>
      <c r="DU26" s="84">
        <f t="shared" si="64"/>
        <v>0</v>
      </c>
      <c r="DV26" s="84">
        <f t="shared" si="64"/>
        <v>0</v>
      </c>
      <c r="DW26" s="84">
        <f t="shared" si="64"/>
        <v>0</v>
      </c>
      <c r="DX26" s="84">
        <f t="shared" si="64"/>
        <v>0</v>
      </c>
      <c r="DY26" s="84">
        <f t="shared" si="64"/>
        <v>0</v>
      </c>
      <c r="DZ26" s="84">
        <f t="shared" si="64"/>
        <v>0</v>
      </c>
      <c r="EA26" s="84">
        <f t="shared" si="64"/>
        <v>0</v>
      </c>
      <c r="EB26" s="84">
        <f t="shared" si="64"/>
        <v>0</v>
      </c>
      <c r="EC26" s="84">
        <f t="shared" si="64"/>
        <v>0</v>
      </c>
      <c r="ED26" s="84">
        <f t="shared" si="64"/>
        <v>0</v>
      </c>
      <c r="EE26" s="84">
        <f t="shared" si="64"/>
        <v>0</v>
      </c>
      <c r="EF26" s="84">
        <f t="shared" si="64"/>
        <v>0</v>
      </c>
      <c r="EG26" s="84">
        <f t="shared" si="64"/>
        <v>0</v>
      </c>
      <c r="EH26" s="84">
        <f t="shared" si="64"/>
        <v>0</v>
      </c>
      <c r="EI26" s="84">
        <f t="shared" si="64"/>
        <v>0</v>
      </c>
      <c r="EJ26" s="84">
        <f t="shared" si="64"/>
        <v>0</v>
      </c>
      <c r="EK26" s="84">
        <f t="shared" si="64"/>
        <v>0</v>
      </c>
      <c r="EL26" s="84">
        <f t="shared" si="64"/>
        <v>0</v>
      </c>
      <c r="EM26" s="84">
        <f t="shared" si="64"/>
        <v>0</v>
      </c>
      <c r="EN26" s="84">
        <f t="shared" si="64"/>
        <v>0</v>
      </c>
      <c r="EO26" s="84">
        <f t="shared" si="64"/>
        <v>0</v>
      </c>
      <c r="EP26" s="84">
        <f t="shared" si="64"/>
        <v>0</v>
      </c>
      <c r="EQ26" s="84">
        <f t="shared" si="64"/>
        <v>0</v>
      </c>
      <c r="ER26" s="84">
        <f t="shared" si="64"/>
        <v>0</v>
      </c>
      <c r="ES26" s="84">
        <f t="shared" si="64"/>
        <v>0</v>
      </c>
      <c r="ET26" s="84">
        <f t="shared" si="64"/>
        <v>0</v>
      </c>
      <c r="EU26" s="84">
        <f t="shared" si="64"/>
        <v>0</v>
      </c>
      <c r="EV26" s="84">
        <f t="shared" ref="EV26:GB26" si="65">IF(AND($U26&gt;EU$6,$U26&lt;=EV$6),+$T26,0)</f>
        <v>0</v>
      </c>
      <c r="EW26" s="84">
        <f t="shared" si="65"/>
        <v>0</v>
      </c>
      <c r="EX26" s="84">
        <f t="shared" si="65"/>
        <v>0</v>
      </c>
      <c r="EY26" s="84">
        <f t="shared" si="65"/>
        <v>0</v>
      </c>
      <c r="EZ26" s="84">
        <f t="shared" si="65"/>
        <v>0</v>
      </c>
      <c r="FA26" s="84">
        <f t="shared" si="65"/>
        <v>0</v>
      </c>
      <c r="FB26" s="84">
        <f t="shared" si="65"/>
        <v>0</v>
      </c>
      <c r="FC26" s="84">
        <f t="shared" si="65"/>
        <v>0</v>
      </c>
      <c r="FD26" s="84">
        <f t="shared" si="65"/>
        <v>0</v>
      </c>
      <c r="FE26" s="84">
        <f t="shared" si="65"/>
        <v>0</v>
      </c>
      <c r="FF26" s="84">
        <f t="shared" si="65"/>
        <v>0</v>
      </c>
      <c r="FG26" s="84">
        <f t="shared" si="65"/>
        <v>0</v>
      </c>
      <c r="FH26" s="84">
        <f t="shared" si="65"/>
        <v>0</v>
      </c>
      <c r="FI26" s="84">
        <f t="shared" si="65"/>
        <v>0</v>
      </c>
      <c r="FJ26" s="84">
        <f t="shared" si="65"/>
        <v>0</v>
      </c>
      <c r="FK26" s="84">
        <f t="shared" si="65"/>
        <v>0</v>
      </c>
      <c r="FL26" s="84">
        <f t="shared" si="65"/>
        <v>0</v>
      </c>
      <c r="FM26" s="84">
        <f t="shared" si="65"/>
        <v>0</v>
      </c>
      <c r="FN26" s="84">
        <f t="shared" si="65"/>
        <v>0</v>
      </c>
      <c r="FO26" s="84">
        <f t="shared" si="65"/>
        <v>0</v>
      </c>
      <c r="FP26" s="84">
        <f t="shared" si="65"/>
        <v>0</v>
      </c>
      <c r="FQ26" s="84">
        <f t="shared" si="65"/>
        <v>0</v>
      </c>
      <c r="FR26" s="84">
        <f t="shared" si="65"/>
        <v>0</v>
      </c>
      <c r="FS26" s="84">
        <f t="shared" si="65"/>
        <v>0</v>
      </c>
      <c r="FT26" s="84">
        <f t="shared" si="65"/>
        <v>0</v>
      </c>
      <c r="FU26" s="84">
        <f t="shared" si="65"/>
        <v>0</v>
      </c>
      <c r="FV26" s="84">
        <f t="shared" si="65"/>
        <v>0</v>
      </c>
      <c r="FW26" s="84">
        <f t="shared" si="65"/>
        <v>0</v>
      </c>
      <c r="FX26" s="84">
        <f t="shared" si="65"/>
        <v>0</v>
      </c>
      <c r="FY26" s="84">
        <f t="shared" si="65"/>
        <v>0</v>
      </c>
      <c r="FZ26" s="84">
        <f t="shared" si="65"/>
        <v>0</v>
      </c>
      <c r="GA26" s="84">
        <f t="shared" si="65"/>
        <v>0</v>
      </c>
      <c r="GB26" s="84">
        <f t="shared" si="65"/>
        <v>0</v>
      </c>
      <c r="GD26" s="2">
        <f ca="1">SUM($X26:$GC26)</f>
        <v>0</v>
      </c>
      <c r="GE26" s="2">
        <f ca="1">+GD26-T26</f>
        <v>0</v>
      </c>
    </row>
    <row r="27" spans="1:187" x14ac:dyDescent="0.2">
      <c r="A27" s="188"/>
      <c r="B27" s="104"/>
      <c r="C27" s="68"/>
      <c r="D27" s="189"/>
      <c r="F27" s="70"/>
      <c r="H27" s="87" t="s">
        <v>312</v>
      </c>
      <c r="I27" s="194" t="s">
        <v>651</v>
      </c>
      <c r="J27" s="88" t="s">
        <v>369</v>
      </c>
      <c r="L27" s="94" t="s">
        <v>40</v>
      </c>
      <c r="R27" s="140"/>
      <c r="S27" s="94" t="s">
        <v>57</v>
      </c>
      <c r="T27" s="19">
        <v>12</v>
      </c>
      <c r="U27" s="268">
        <v>37275</v>
      </c>
      <c r="X27" s="84">
        <f t="shared" ref="X27:CI27" ca="1" si="66">IF(AND($U27&gt;W$6,$U27&lt;=X$6),+$T27,0)</f>
        <v>0</v>
      </c>
      <c r="Y27" s="84">
        <f t="shared" si="66"/>
        <v>0</v>
      </c>
      <c r="Z27" s="84">
        <f t="shared" si="66"/>
        <v>12</v>
      </c>
      <c r="AA27" s="84">
        <f t="shared" si="66"/>
        <v>0</v>
      </c>
      <c r="AB27" s="84">
        <f t="shared" si="66"/>
        <v>0</v>
      </c>
      <c r="AC27" s="84">
        <f t="shared" si="66"/>
        <v>0</v>
      </c>
      <c r="AD27" s="84">
        <f t="shared" si="66"/>
        <v>0</v>
      </c>
      <c r="AE27" s="84">
        <f t="shared" si="66"/>
        <v>0</v>
      </c>
      <c r="AF27" s="84">
        <f t="shared" si="66"/>
        <v>0</v>
      </c>
      <c r="AG27" s="84">
        <f t="shared" si="66"/>
        <v>0</v>
      </c>
      <c r="AH27" s="84">
        <f t="shared" si="66"/>
        <v>0</v>
      </c>
      <c r="AI27" s="84">
        <f t="shared" si="66"/>
        <v>0</v>
      </c>
      <c r="AJ27" s="84">
        <f t="shared" si="66"/>
        <v>0</v>
      </c>
      <c r="AK27" s="84">
        <f t="shared" si="66"/>
        <v>0</v>
      </c>
      <c r="AL27" s="84">
        <f t="shared" si="66"/>
        <v>0</v>
      </c>
      <c r="AM27" s="84">
        <f t="shared" si="66"/>
        <v>0</v>
      </c>
      <c r="AN27" s="84">
        <f t="shared" si="66"/>
        <v>0</v>
      </c>
      <c r="AO27" s="84">
        <f t="shared" si="66"/>
        <v>0</v>
      </c>
      <c r="AP27" s="84">
        <f t="shared" si="66"/>
        <v>0</v>
      </c>
      <c r="AQ27" s="84">
        <f t="shared" si="66"/>
        <v>0</v>
      </c>
      <c r="AR27" s="84">
        <f t="shared" si="66"/>
        <v>0</v>
      </c>
      <c r="AS27" s="84">
        <f t="shared" si="66"/>
        <v>0</v>
      </c>
      <c r="AT27" s="84">
        <f t="shared" si="66"/>
        <v>0</v>
      </c>
      <c r="AU27" s="84">
        <f t="shared" si="66"/>
        <v>0</v>
      </c>
      <c r="AV27" s="84">
        <f t="shared" si="66"/>
        <v>0</v>
      </c>
      <c r="AW27" s="84">
        <f t="shared" si="66"/>
        <v>0</v>
      </c>
      <c r="AX27" s="84">
        <f t="shared" si="66"/>
        <v>0</v>
      </c>
      <c r="AY27" s="84">
        <f t="shared" si="66"/>
        <v>0</v>
      </c>
      <c r="AZ27" s="84">
        <f t="shared" si="66"/>
        <v>0</v>
      </c>
      <c r="BA27" s="84">
        <f t="shared" si="66"/>
        <v>0</v>
      </c>
      <c r="BB27" s="84">
        <f t="shared" si="66"/>
        <v>0</v>
      </c>
      <c r="BC27" s="84">
        <f t="shared" si="66"/>
        <v>0</v>
      </c>
      <c r="BD27" s="84">
        <f t="shared" si="66"/>
        <v>0</v>
      </c>
      <c r="BE27" s="84">
        <f t="shared" si="66"/>
        <v>0</v>
      </c>
      <c r="BF27" s="84">
        <f t="shared" si="66"/>
        <v>0</v>
      </c>
      <c r="BG27" s="84">
        <f t="shared" si="66"/>
        <v>0</v>
      </c>
      <c r="BH27" s="84">
        <f t="shared" si="66"/>
        <v>0</v>
      </c>
      <c r="BI27" s="84">
        <f t="shared" si="66"/>
        <v>0</v>
      </c>
      <c r="BJ27" s="84">
        <f t="shared" si="66"/>
        <v>0</v>
      </c>
      <c r="BK27" s="84">
        <f t="shared" si="66"/>
        <v>0</v>
      </c>
      <c r="BL27" s="84">
        <f t="shared" si="66"/>
        <v>0</v>
      </c>
      <c r="BM27" s="84">
        <f t="shared" si="66"/>
        <v>0</v>
      </c>
      <c r="BN27" s="84">
        <f t="shared" si="66"/>
        <v>0</v>
      </c>
      <c r="BO27" s="84">
        <f t="shared" si="66"/>
        <v>0</v>
      </c>
      <c r="BP27" s="84">
        <f t="shared" si="66"/>
        <v>0</v>
      </c>
      <c r="BQ27" s="84">
        <f t="shared" si="66"/>
        <v>0</v>
      </c>
      <c r="BR27" s="84">
        <f t="shared" si="66"/>
        <v>0</v>
      </c>
      <c r="BS27" s="84">
        <f t="shared" si="66"/>
        <v>0</v>
      </c>
      <c r="BT27" s="84">
        <f t="shared" si="66"/>
        <v>0</v>
      </c>
      <c r="BU27" s="84">
        <f t="shared" si="66"/>
        <v>0</v>
      </c>
      <c r="BV27" s="84">
        <f t="shared" si="66"/>
        <v>0</v>
      </c>
      <c r="BW27" s="84">
        <f t="shared" si="66"/>
        <v>0</v>
      </c>
      <c r="BX27" s="84">
        <f t="shared" si="66"/>
        <v>0</v>
      </c>
      <c r="BY27" s="84">
        <f t="shared" si="66"/>
        <v>0</v>
      </c>
      <c r="BZ27" s="84">
        <f t="shared" si="66"/>
        <v>0</v>
      </c>
      <c r="CA27" s="84">
        <f t="shared" si="66"/>
        <v>0</v>
      </c>
      <c r="CB27" s="84">
        <f t="shared" si="66"/>
        <v>0</v>
      </c>
      <c r="CC27" s="84">
        <f t="shared" si="66"/>
        <v>0</v>
      </c>
      <c r="CD27" s="84">
        <f t="shared" si="66"/>
        <v>0</v>
      </c>
      <c r="CE27" s="84">
        <f t="shared" si="66"/>
        <v>0</v>
      </c>
      <c r="CF27" s="84">
        <f t="shared" si="66"/>
        <v>0</v>
      </c>
      <c r="CG27" s="84">
        <f t="shared" si="66"/>
        <v>0</v>
      </c>
      <c r="CH27" s="84">
        <f t="shared" si="66"/>
        <v>0</v>
      </c>
      <c r="CI27" s="84">
        <f t="shared" si="66"/>
        <v>0</v>
      </c>
      <c r="CJ27" s="84">
        <f t="shared" ref="CJ27:EU27" si="67">IF(AND($U27&gt;CI$6,$U27&lt;=CJ$6),+$T27,0)</f>
        <v>0</v>
      </c>
      <c r="CK27" s="84">
        <f t="shared" si="67"/>
        <v>0</v>
      </c>
      <c r="CL27" s="84">
        <f t="shared" si="67"/>
        <v>0</v>
      </c>
      <c r="CM27" s="84">
        <f t="shared" si="67"/>
        <v>0</v>
      </c>
      <c r="CN27" s="84">
        <f t="shared" si="67"/>
        <v>0</v>
      </c>
      <c r="CO27" s="84">
        <f t="shared" si="67"/>
        <v>0</v>
      </c>
      <c r="CP27" s="84">
        <f t="shared" si="67"/>
        <v>0</v>
      </c>
      <c r="CQ27" s="84">
        <f t="shared" si="67"/>
        <v>0</v>
      </c>
      <c r="CR27" s="84">
        <f t="shared" si="67"/>
        <v>0</v>
      </c>
      <c r="CS27" s="84">
        <f t="shared" si="67"/>
        <v>0</v>
      </c>
      <c r="CT27" s="84">
        <f t="shared" si="67"/>
        <v>0</v>
      </c>
      <c r="CU27" s="84">
        <f t="shared" si="67"/>
        <v>0</v>
      </c>
      <c r="CV27" s="84">
        <f t="shared" si="67"/>
        <v>0</v>
      </c>
      <c r="CW27" s="84">
        <f t="shared" si="67"/>
        <v>0</v>
      </c>
      <c r="CX27" s="84">
        <f t="shared" si="67"/>
        <v>0</v>
      </c>
      <c r="CY27" s="84">
        <f t="shared" si="67"/>
        <v>0</v>
      </c>
      <c r="CZ27" s="84">
        <f t="shared" si="67"/>
        <v>0</v>
      </c>
      <c r="DA27" s="84">
        <f t="shared" si="67"/>
        <v>0</v>
      </c>
      <c r="DB27" s="84">
        <f t="shared" si="67"/>
        <v>0</v>
      </c>
      <c r="DC27" s="84">
        <f t="shared" si="67"/>
        <v>0</v>
      </c>
      <c r="DD27" s="84">
        <f t="shared" si="67"/>
        <v>0</v>
      </c>
      <c r="DE27" s="84">
        <f t="shared" si="67"/>
        <v>0</v>
      </c>
      <c r="DF27" s="84">
        <f t="shared" si="67"/>
        <v>0</v>
      </c>
      <c r="DG27" s="84">
        <f t="shared" si="67"/>
        <v>0</v>
      </c>
      <c r="DH27" s="84">
        <f t="shared" si="67"/>
        <v>0</v>
      </c>
      <c r="DI27" s="84">
        <f t="shared" si="67"/>
        <v>0</v>
      </c>
      <c r="DJ27" s="84">
        <f t="shared" si="67"/>
        <v>0</v>
      </c>
      <c r="DK27" s="84">
        <f t="shared" si="67"/>
        <v>0</v>
      </c>
      <c r="DL27" s="84">
        <f t="shared" si="67"/>
        <v>0</v>
      </c>
      <c r="DM27" s="84">
        <f t="shared" si="67"/>
        <v>0</v>
      </c>
      <c r="DN27" s="84">
        <f t="shared" si="67"/>
        <v>0</v>
      </c>
      <c r="DO27" s="84">
        <f t="shared" si="67"/>
        <v>0</v>
      </c>
      <c r="DP27" s="84">
        <f t="shared" si="67"/>
        <v>0</v>
      </c>
      <c r="DQ27" s="84">
        <f t="shared" si="67"/>
        <v>0</v>
      </c>
      <c r="DR27" s="84">
        <f t="shared" si="67"/>
        <v>0</v>
      </c>
      <c r="DS27" s="84">
        <f t="shared" si="67"/>
        <v>0</v>
      </c>
      <c r="DT27" s="84">
        <f t="shared" si="67"/>
        <v>0</v>
      </c>
      <c r="DU27" s="84">
        <f t="shared" si="67"/>
        <v>0</v>
      </c>
      <c r="DV27" s="84">
        <f t="shared" si="67"/>
        <v>0</v>
      </c>
      <c r="DW27" s="84">
        <f t="shared" si="67"/>
        <v>0</v>
      </c>
      <c r="DX27" s="84">
        <f t="shared" si="67"/>
        <v>0</v>
      </c>
      <c r="DY27" s="84">
        <f t="shared" si="67"/>
        <v>0</v>
      </c>
      <c r="DZ27" s="84">
        <f t="shared" si="67"/>
        <v>0</v>
      </c>
      <c r="EA27" s="84">
        <f t="shared" si="67"/>
        <v>0</v>
      </c>
      <c r="EB27" s="84">
        <f t="shared" si="67"/>
        <v>0</v>
      </c>
      <c r="EC27" s="84">
        <f t="shared" si="67"/>
        <v>0</v>
      </c>
      <c r="ED27" s="84">
        <f t="shared" si="67"/>
        <v>0</v>
      </c>
      <c r="EE27" s="84">
        <f t="shared" si="67"/>
        <v>0</v>
      </c>
      <c r="EF27" s="84">
        <f t="shared" si="67"/>
        <v>0</v>
      </c>
      <c r="EG27" s="84">
        <f t="shared" si="67"/>
        <v>0</v>
      </c>
      <c r="EH27" s="84">
        <f t="shared" si="67"/>
        <v>0</v>
      </c>
      <c r="EI27" s="84">
        <f t="shared" si="67"/>
        <v>0</v>
      </c>
      <c r="EJ27" s="84">
        <f t="shared" si="67"/>
        <v>0</v>
      </c>
      <c r="EK27" s="84">
        <f t="shared" si="67"/>
        <v>0</v>
      </c>
      <c r="EL27" s="84">
        <f t="shared" si="67"/>
        <v>0</v>
      </c>
      <c r="EM27" s="84">
        <f t="shared" si="67"/>
        <v>0</v>
      </c>
      <c r="EN27" s="84">
        <f t="shared" si="67"/>
        <v>0</v>
      </c>
      <c r="EO27" s="84">
        <f t="shared" si="67"/>
        <v>0</v>
      </c>
      <c r="EP27" s="84">
        <f t="shared" si="67"/>
        <v>0</v>
      </c>
      <c r="EQ27" s="84">
        <f t="shared" si="67"/>
        <v>0</v>
      </c>
      <c r="ER27" s="84">
        <f t="shared" si="67"/>
        <v>0</v>
      </c>
      <c r="ES27" s="84">
        <f t="shared" si="67"/>
        <v>0</v>
      </c>
      <c r="ET27" s="84">
        <f t="shared" si="67"/>
        <v>0</v>
      </c>
      <c r="EU27" s="84">
        <f t="shared" si="67"/>
        <v>0</v>
      </c>
      <c r="EV27" s="84">
        <f t="shared" ref="EV27:GB27" si="68">IF(AND($U27&gt;EU$6,$U27&lt;=EV$6),+$T27,0)</f>
        <v>0</v>
      </c>
      <c r="EW27" s="84">
        <f t="shared" si="68"/>
        <v>0</v>
      </c>
      <c r="EX27" s="84">
        <f t="shared" si="68"/>
        <v>0</v>
      </c>
      <c r="EY27" s="84">
        <f t="shared" si="68"/>
        <v>0</v>
      </c>
      <c r="EZ27" s="84">
        <f t="shared" si="68"/>
        <v>0</v>
      </c>
      <c r="FA27" s="84">
        <f t="shared" si="68"/>
        <v>0</v>
      </c>
      <c r="FB27" s="84">
        <f t="shared" si="68"/>
        <v>0</v>
      </c>
      <c r="FC27" s="84">
        <f t="shared" si="68"/>
        <v>0</v>
      </c>
      <c r="FD27" s="84">
        <f t="shared" si="68"/>
        <v>0</v>
      </c>
      <c r="FE27" s="84">
        <f t="shared" si="68"/>
        <v>0</v>
      </c>
      <c r="FF27" s="84">
        <f t="shared" si="68"/>
        <v>0</v>
      </c>
      <c r="FG27" s="84">
        <f t="shared" si="68"/>
        <v>0</v>
      </c>
      <c r="FH27" s="84">
        <f t="shared" si="68"/>
        <v>0</v>
      </c>
      <c r="FI27" s="84">
        <f t="shared" si="68"/>
        <v>0</v>
      </c>
      <c r="FJ27" s="84">
        <f t="shared" si="68"/>
        <v>0</v>
      </c>
      <c r="FK27" s="84">
        <f t="shared" si="68"/>
        <v>0</v>
      </c>
      <c r="FL27" s="84">
        <f t="shared" si="68"/>
        <v>0</v>
      </c>
      <c r="FM27" s="84">
        <f t="shared" si="68"/>
        <v>0</v>
      </c>
      <c r="FN27" s="84">
        <f t="shared" si="68"/>
        <v>0</v>
      </c>
      <c r="FO27" s="84">
        <f t="shared" si="68"/>
        <v>0</v>
      </c>
      <c r="FP27" s="84">
        <f t="shared" si="68"/>
        <v>0</v>
      </c>
      <c r="FQ27" s="84">
        <f t="shared" si="68"/>
        <v>0</v>
      </c>
      <c r="FR27" s="84">
        <f t="shared" si="68"/>
        <v>0</v>
      </c>
      <c r="FS27" s="84">
        <f t="shared" si="68"/>
        <v>0</v>
      </c>
      <c r="FT27" s="84">
        <f t="shared" si="68"/>
        <v>0</v>
      </c>
      <c r="FU27" s="84">
        <f t="shared" si="68"/>
        <v>0</v>
      </c>
      <c r="FV27" s="84">
        <f t="shared" si="68"/>
        <v>0</v>
      </c>
      <c r="FW27" s="84">
        <f t="shared" si="68"/>
        <v>0</v>
      </c>
      <c r="FX27" s="84">
        <f t="shared" si="68"/>
        <v>0</v>
      </c>
      <c r="FY27" s="84">
        <f t="shared" si="68"/>
        <v>0</v>
      </c>
      <c r="FZ27" s="84">
        <f t="shared" si="68"/>
        <v>0</v>
      </c>
      <c r="GA27" s="84">
        <f t="shared" si="68"/>
        <v>0</v>
      </c>
      <c r="GB27" s="84">
        <f t="shared" si="68"/>
        <v>0</v>
      </c>
      <c r="GD27" s="2">
        <f ca="1">SUM($X27:$GC27)</f>
        <v>12</v>
      </c>
      <c r="GE27" s="2">
        <f ca="1">+GD27-T27</f>
        <v>0</v>
      </c>
    </row>
    <row r="28" spans="1:187" s="67" customFormat="1" x14ac:dyDescent="0.2">
      <c r="A28" s="196">
        <v>4</v>
      </c>
      <c r="B28" s="19" t="s">
        <v>13</v>
      </c>
      <c r="C28" s="68" t="s">
        <v>8</v>
      </c>
      <c r="D28" s="197" t="s">
        <v>42</v>
      </c>
      <c r="E28" t="s">
        <v>367</v>
      </c>
      <c r="F28" s="70">
        <v>37134</v>
      </c>
      <c r="G28"/>
      <c r="H28" s="94" t="s">
        <v>312</v>
      </c>
      <c r="I28" s="198" t="s">
        <v>379</v>
      </c>
      <c r="J28" s="88" t="s">
        <v>369</v>
      </c>
      <c r="K28" s="199"/>
      <c r="L28" s="94" t="s">
        <v>40</v>
      </c>
      <c r="M28" s="73" t="s">
        <v>380</v>
      </c>
      <c r="N28" s="73" t="s">
        <v>370</v>
      </c>
      <c r="O28" s="94"/>
      <c r="P28" s="94"/>
      <c r="Q28" s="94"/>
      <c r="R28" s="191">
        <v>25000</v>
      </c>
      <c r="S28" s="94" t="s">
        <v>381</v>
      </c>
      <c r="T28" s="19">
        <v>210</v>
      </c>
      <c r="U28" s="273">
        <v>37391</v>
      </c>
      <c r="X28" s="84">
        <f t="shared" ref="X28:BC28" ca="1" si="69">IF(AND($U28&gt;W$6,$U28&lt;=X$6),+$T28,0)</f>
        <v>0</v>
      </c>
      <c r="Y28" s="84">
        <f t="shared" si="69"/>
        <v>0</v>
      </c>
      <c r="Z28" s="84">
        <f t="shared" si="69"/>
        <v>0</v>
      </c>
      <c r="AA28" s="84">
        <f t="shared" si="69"/>
        <v>210</v>
      </c>
      <c r="AB28" s="84">
        <f t="shared" si="69"/>
        <v>0</v>
      </c>
      <c r="AC28" s="84">
        <f t="shared" si="69"/>
        <v>0</v>
      </c>
      <c r="AD28" s="84">
        <f t="shared" si="69"/>
        <v>0</v>
      </c>
      <c r="AE28" s="84">
        <f t="shared" si="69"/>
        <v>0</v>
      </c>
      <c r="AF28" s="84">
        <f t="shared" si="69"/>
        <v>0</v>
      </c>
      <c r="AG28" s="84">
        <f t="shared" si="69"/>
        <v>0</v>
      </c>
      <c r="AH28" s="84">
        <f t="shared" si="69"/>
        <v>0</v>
      </c>
      <c r="AI28" s="84">
        <f t="shared" si="69"/>
        <v>0</v>
      </c>
      <c r="AJ28" s="84">
        <f t="shared" si="69"/>
        <v>0</v>
      </c>
      <c r="AK28" s="84">
        <f t="shared" si="69"/>
        <v>0</v>
      </c>
      <c r="AL28" s="84">
        <f t="shared" si="69"/>
        <v>0</v>
      </c>
      <c r="AM28" s="84">
        <f t="shared" si="69"/>
        <v>0</v>
      </c>
      <c r="AN28" s="84">
        <f t="shared" si="69"/>
        <v>0</v>
      </c>
      <c r="AO28" s="84">
        <f t="shared" si="69"/>
        <v>0</v>
      </c>
      <c r="AP28" s="84">
        <f t="shared" si="69"/>
        <v>0</v>
      </c>
      <c r="AQ28" s="84">
        <f t="shared" si="69"/>
        <v>0</v>
      </c>
      <c r="AR28" s="84">
        <f t="shared" si="69"/>
        <v>0</v>
      </c>
      <c r="AS28" s="84">
        <f t="shared" si="69"/>
        <v>0</v>
      </c>
      <c r="AT28" s="84">
        <f t="shared" si="69"/>
        <v>0</v>
      </c>
      <c r="AU28" s="84">
        <f t="shared" si="69"/>
        <v>0</v>
      </c>
      <c r="AV28" s="84">
        <f t="shared" si="69"/>
        <v>0</v>
      </c>
      <c r="AW28" s="84">
        <f t="shared" si="69"/>
        <v>0</v>
      </c>
      <c r="AX28" s="84">
        <f t="shared" si="69"/>
        <v>0</v>
      </c>
      <c r="AY28" s="84">
        <f t="shared" si="69"/>
        <v>0</v>
      </c>
      <c r="AZ28" s="84">
        <f t="shared" si="69"/>
        <v>0</v>
      </c>
      <c r="BA28" s="84">
        <f t="shared" si="69"/>
        <v>0</v>
      </c>
      <c r="BB28" s="84">
        <f t="shared" si="69"/>
        <v>0</v>
      </c>
      <c r="BC28" s="84">
        <f t="shared" si="69"/>
        <v>0</v>
      </c>
      <c r="BD28" s="84">
        <f t="shared" ref="BD28:CI28" si="70">IF(AND($U28&gt;BC$6,$U28&lt;=BD$6),+$T28,0)</f>
        <v>0</v>
      </c>
      <c r="BE28" s="84">
        <f t="shared" si="70"/>
        <v>0</v>
      </c>
      <c r="BF28" s="84">
        <f t="shared" si="70"/>
        <v>0</v>
      </c>
      <c r="BG28" s="84">
        <f t="shared" si="70"/>
        <v>0</v>
      </c>
      <c r="BH28" s="84">
        <f t="shared" si="70"/>
        <v>0</v>
      </c>
      <c r="BI28" s="84">
        <f t="shared" si="70"/>
        <v>0</v>
      </c>
      <c r="BJ28" s="84">
        <f t="shared" si="70"/>
        <v>0</v>
      </c>
      <c r="BK28" s="84">
        <f t="shared" si="70"/>
        <v>0</v>
      </c>
      <c r="BL28" s="84">
        <f t="shared" si="70"/>
        <v>0</v>
      </c>
      <c r="BM28" s="84">
        <f t="shared" si="70"/>
        <v>0</v>
      </c>
      <c r="BN28" s="84">
        <f t="shared" si="70"/>
        <v>0</v>
      </c>
      <c r="BO28" s="84">
        <f t="shared" si="70"/>
        <v>0</v>
      </c>
      <c r="BP28" s="84">
        <f t="shared" si="70"/>
        <v>0</v>
      </c>
      <c r="BQ28" s="84">
        <f t="shared" si="70"/>
        <v>0</v>
      </c>
      <c r="BR28" s="84">
        <f t="shared" si="70"/>
        <v>0</v>
      </c>
      <c r="BS28" s="84">
        <f t="shared" si="70"/>
        <v>0</v>
      </c>
      <c r="BT28" s="84">
        <f t="shared" si="70"/>
        <v>0</v>
      </c>
      <c r="BU28" s="84">
        <f t="shared" si="70"/>
        <v>0</v>
      </c>
      <c r="BV28" s="84">
        <f t="shared" si="70"/>
        <v>0</v>
      </c>
      <c r="BW28" s="84">
        <f t="shared" si="70"/>
        <v>0</v>
      </c>
      <c r="BX28" s="84">
        <f t="shared" si="70"/>
        <v>0</v>
      </c>
      <c r="BY28" s="84">
        <f t="shared" si="70"/>
        <v>0</v>
      </c>
      <c r="BZ28" s="84">
        <f t="shared" si="70"/>
        <v>0</v>
      </c>
      <c r="CA28" s="84">
        <f t="shared" si="70"/>
        <v>0</v>
      </c>
      <c r="CB28" s="84">
        <f t="shared" si="70"/>
        <v>0</v>
      </c>
      <c r="CC28" s="84">
        <f t="shared" si="70"/>
        <v>0</v>
      </c>
      <c r="CD28" s="84">
        <f t="shared" si="70"/>
        <v>0</v>
      </c>
      <c r="CE28" s="84">
        <f t="shared" si="70"/>
        <v>0</v>
      </c>
      <c r="CF28" s="84">
        <f t="shared" si="70"/>
        <v>0</v>
      </c>
      <c r="CG28" s="84">
        <f t="shared" si="70"/>
        <v>0</v>
      </c>
      <c r="CH28" s="84">
        <f t="shared" si="70"/>
        <v>0</v>
      </c>
      <c r="CI28" s="84">
        <f t="shared" si="70"/>
        <v>0</v>
      </c>
      <c r="CJ28" s="84">
        <f t="shared" ref="CJ28:DN28" si="71">IF(AND($U28&gt;CI$6,$U28&lt;=CJ$6),+$T28,0)</f>
        <v>0</v>
      </c>
      <c r="CK28" s="84">
        <f t="shared" si="71"/>
        <v>0</v>
      </c>
      <c r="CL28" s="84">
        <f t="shared" si="71"/>
        <v>0</v>
      </c>
      <c r="CM28" s="84">
        <f t="shared" si="71"/>
        <v>0</v>
      </c>
      <c r="CN28" s="84">
        <f t="shared" si="71"/>
        <v>0</v>
      </c>
      <c r="CO28" s="84">
        <f t="shared" si="71"/>
        <v>0</v>
      </c>
      <c r="CP28" s="84">
        <f t="shared" si="71"/>
        <v>0</v>
      </c>
      <c r="CQ28" s="84">
        <f t="shared" si="71"/>
        <v>0</v>
      </c>
      <c r="CR28" s="84">
        <f t="shared" si="71"/>
        <v>0</v>
      </c>
      <c r="CS28" s="84">
        <f t="shared" si="71"/>
        <v>0</v>
      </c>
      <c r="CT28" s="84">
        <f t="shared" si="71"/>
        <v>0</v>
      </c>
      <c r="CU28" s="84">
        <f t="shared" si="71"/>
        <v>0</v>
      </c>
      <c r="CV28" s="84">
        <f t="shared" si="71"/>
        <v>0</v>
      </c>
      <c r="CW28" s="84">
        <f t="shared" si="71"/>
        <v>0</v>
      </c>
      <c r="CX28" s="84">
        <f t="shared" si="71"/>
        <v>0</v>
      </c>
      <c r="CY28" s="84">
        <f t="shared" si="71"/>
        <v>0</v>
      </c>
      <c r="CZ28" s="84">
        <f t="shared" si="71"/>
        <v>0</v>
      </c>
      <c r="DA28" s="84">
        <f t="shared" si="71"/>
        <v>0</v>
      </c>
      <c r="DB28" s="84">
        <f t="shared" si="71"/>
        <v>0</v>
      </c>
      <c r="DC28" s="84">
        <f t="shared" si="71"/>
        <v>0</v>
      </c>
      <c r="DD28" s="84">
        <f t="shared" si="71"/>
        <v>0</v>
      </c>
      <c r="DE28" s="84">
        <f t="shared" si="71"/>
        <v>0</v>
      </c>
      <c r="DF28" s="84">
        <f t="shared" si="71"/>
        <v>0</v>
      </c>
      <c r="DG28" s="84">
        <f t="shared" si="71"/>
        <v>0</v>
      </c>
      <c r="DH28" s="84">
        <f t="shared" si="71"/>
        <v>0</v>
      </c>
      <c r="DI28" s="84">
        <f t="shared" si="71"/>
        <v>0</v>
      </c>
      <c r="DJ28" s="84">
        <f t="shared" si="71"/>
        <v>0</v>
      </c>
      <c r="DK28" s="84">
        <f t="shared" si="71"/>
        <v>0</v>
      </c>
      <c r="DL28" s="84">
        <f t="shared" si="71"/>
        <v>0</v>
      </c>
      <c r="DM28" s="84">
        <f t="shared" si="71"/>
        <v>0</v>
      </c>
      <c r="DN28" s="84">
        <f t="shared" si="71"/>
        <v>0</v>
      </c>
      <c r="DO28" s="84">
        <f t="shared" si="18"/>
        <v>0</v>
      </c>
      <c r="DP28" s="84">
        <f t="shared" si="18"/>
        <v>0</v>
      </c>
      <c r="DQ28" s="84">
        <f t="shared" si="18"/>
        <v>0</v>
      </c>
      <c r="DR28" s="84">
        <f t="shared" ref="DR28:EW28" si="72">IF(AND($U28&gt;DQ$6,$U28&lt;=DR$6),+$T28,0)</f>
        <v>0</v>
      </c>
      <c r="DS28" s="84">
        <f t="shared" si="72"/>
        <v>0</v>
      </c>
      <c r="DT28" s="84">
        <f t="shared" si="72"/>
        <v>0</v>
      </c>
      <c r="DU28" s="84">
        <f t="shared" si="72"/>
        <v>0</v>
      </c>
      <c r="DV28" s="84">
        <f t="shared" si="72"/>
        <v>0</v>
      </c>
      <c r="DW28" s="84">
        <f t="shared" si="72"/>
        <v>0</v>
      </c>
      <c r="DX28" s="84">
        <f t="shared" si="72"/>
        <v>0</v>
      </c>
      <c r="DY28" s="84">
        <f t="shared" si="72"/>
        <v>0</v>
      </c>
      <c r="DZ28" s="84">
        <f t="shared" si="72"/>
        <v>0</v>
      </c>
      <c r="EA28" s="84">
        <f t="shared" si="72"/>
        <v>0</v>
      </c>
      <c r="EB28" s="84">
        <f t="shared" si="72"/>
        <v>0</v>
      </c>
      <c r="EC28" s="84">
        <f t="shared" si="72"/>
        <v>0</v>
      </c>
      <c r="ED28" s="84">
        <f t="shared" si="72"/>
        <v>0</v>
      </c>
      <c r="EE28" s="84">
        <f t="shared" si="72"/>
        <v>0</v>
      </c>
      <c r="EF28" s="84">
        <f t="shared" si="72"/>
        <v>0</v>
      </c>
      <c r="EG28" s="84">
        <f t="shared" si="72"/>
        <v>0</v>
      </c>
      <c r="EH28" s="84">
        <f t="shared" si="72"/>
        <v>0</v>
      </c>
      <c r="EI28" s="84">
        <f t="shared" si="72"/>
        <v>0</v>
      </c>
      <c r="EJ28" s="84">
        <f t="shared" si="72"/>
        <v>0</v>
      </c>
      <c r="EK28" s="84">
        <f t="shared" si="72"/>
        <v>0</v>
      </c>
      <c r="EL28" s="84">
        <f t="shared" si="72"/>
        <v>0</v>
      </c>
      <c r="EM28" s="84">
        <f t="shared" si="72"/>
        <v>0</v>
      </c>
      <c r="EN28" s="84">
        <f t="shared" si="72"/>
        <v>0</v>
      </c>
      <c r="EO28" s="84">
        <f t="shared" si="72"/>
        <v>0</v>
      </c>
      <c r="EP28" s="84">
        <f t="shared" si="72"/>
        <v>0</v>
      </c>
      <c r="EQ28" s="84">
        <f t="shared" si="72"/>
        <v>0</v>
      </c>
      <c r="ER28" s="84">
        <f t="shared" si="72"/>
        <v>0</v>
      </c>
      <c r="ES28" s="84">
        <f t="shared" si="72"/>
        <v>0</v>
      </c>
      <c r="ET28" s="84">
        <f t="shared" si="72"/>
        <v>0</v>
      </c>
      <c r="EU28" s="84">
        <f t="shared" si="72"/>
        <v>0</v>
      </c>
      <c r="EV28" s="84">
        <f t="shared" si="72"/>
        <v>0</v>
      </c>
      <c r="EW28" s="84">
        <f t="shared" si="72"/>
        <v>0</v>
      </c>
      <c r="EX28" s="84">
        <f t="shared" ref="EX28:GB28" si="73">IF(AND($U28&gt;EW$6,$U28&lt;=EX$6),+$T28,0)</f>
        <v>0</v>
      </c>
      <c r="EY28" s="84">
        <f t="shared" si="73"/>
        <v>0</v>
      </c>
      <c r="EZ28" s="84">
        <f t="shared" si="73"/>
        <v>0</v>
      </c>
      <c r="FA28" s="84">
        <f t="shared" si="73"/>
        <v>0</v>
      </c>
      <c r="FB28" s="84">
        <f t="shared" si="73"/>
        <v>0</v>
      </c>
      <c r="FC28" s="84">
        <f t="shared" si="73"/>
        <v>0</v>
      </c>
      <c r="FD28" s="84">
        <f t="shared" si="73"/>
        <v>0</v>
      </c>
      <c r="FE28" s="84">
        <f t="shared" si="73"/>
        <v>0</v>
      </c>
      <c r="FF28" s="84">
        <f t="shared" si="73"/>
        <v>0</v>
      </c>
      <c r="FG28" s="84">
        <f t="shared" si="73"/>
        <v>0</v>
      </c>
      <c r="FH28" s="84">
        <f t="shared" si="73"/>
        <v>0</v>
      </c>
      <c r="FI28" s="84">
        <f t="shared" si="73"/>
        <v>0</v>
      </c>
      <c r="FJ28" s="84">
        <f t="shared" si="73"/>
        <v>0</v>
      </c>
      <c r="FK28" s="84">
        <f t="shared" si="73"/>
        <v>0</v>
      </c>
      <c r="FL28" s="84">
        <f t="shared" si="73"/>
        <v>0</v>
      </c>
      <c r="FM28" s="84">
        <f t="shared" si="73"/>
        <v>0</v>
      </c>
      <c r="FN28" s="84">
        <f t="shared" si="73"/>
        <v>0</v>
      </c>
      <c r="FO28" s="84">
        <f t="shared" si="73"/>
        <v>0</v>
      </c>
      <c r="FP28" s="84">
        <f t="shared" si="73"/>
        <v>0</v>
      </c>
      <c r="FQ28" s="84">
        <f t="shared" si="73"/>
        <v>0</v>
      </c>
      <c r="FR28" s="84">
        <f t="shared" si="73"/>
        <v>0</v>
      </c>
      <c r="FS28" s="84">
        <f t="shared" si="73"/>
        <v>0</v>
      </c>
      <c r="FT28" s="84">
        <f t="shared" si="73"/>
        <v>0</v>
      </c>
      <c r="FU28" s="84">
        <f t="shared" si="73"/>
        <v>0</v>
      </c>
      <c r="FV28" s="84">
        <f t="shared" si="73"/>
        <v>0</v>
      </c>
      <c r="FW28" s="84">
        <f t="shared" si="73"/>
        <v>0</v>
      </c>
      <c r="FX28" s="84">
        <f t="shared" si="73"/>
        <v>0</v>
      </c>
      <c r="FY28" s="84">
        <f t="shared" si="73"/>
        <v>0</v>
      </c>
      <c r="FZ28" s="84">
        <f t="shared" si="73"/>
        <v>0</v>
      </c>
      <c r="GA28" s="84">
        <f t="shared" si="73"/>
        <v>0</v>
      </c>
      <c r="GB28" s="84">
        <f t="shared" si="73"/>
        <v>0</v>
      </c>
      <c r="GC28" s="82"/>
      <c r="GD28" s="2">
        <f t="shared" ca="1" si="4"/>
        <v>210</v>
      </c>
      <c r="GE28" s="2">
        <f ca="1">+GD28-T28</f>
        <v>0</v>
      </c>
    </row>
    <row r="29" spans="1:187" s="67" customFormat="1" x14ac:dyDescent="0.2">
      <c r="A29" s="196">
        <v>4</v>
      </c>
      <c r="B29" s="19" t="s">
        <v>13</v>
      </c>
      <c r="C29" s="68" t="s">
        <v>8</v>
      </c>
      <c r="D29" s="197" t="s">
        <v>43</v>
      </c>
      <c r="E29" t="s">
        <v>367</v>
      </c>
      <c r="F29" s="70">
        <v>37134</v>
      </c>
      <c r="G29"/>
      <c r="H29" s="94" t="s">
        <v>312</v>
      </c>
      <c r="I29" s="198" t="s">
        <v>382</v>
      </c>
      <c r="J29" s="88" t="s">
        <v>369</v>
      </c>
      <c r="K29" s="88"/>
      <c r="L29" s="94" t="s">
        <v>40</v>
      </c>
      <c r="M29" s="73" t="s">
        <v>380</v>
      </c>
      <c r="N29" s="73" t="s">
        <v>370</v>
      </c>
      <c r="O29" s="94"/>
      <c r="P29" s="94"/>
      <c r="Q29" s="94"/>
      <c r="R29" s="191">
        <v>20000</v>
      </c>
      <c r="S29" s="94" t="s">
        <v>381</v>
      </c>
      <c r="T29" s="19">
        <v>164.7</v>
      </c>
      <c r="U29" s="273">
        <v>37420</v>
      </c>
      <c r="X29" s="84">
        <f t="shared" ref="X29:BC29" ca="1" si="74">IF(AND($U29&gt;W$6,$U29&lt;=X$6),+$T29,0)</f>
        <v>0</v>
      </c>
      <c r="Y29" s="84">
        <f t="shared" si="74"/>
        <v>0</v>
      </c>
      <c r="Z29" s="84">
        <f t="shared" si="74"/>
        <v>0</v>
      </c>
      <c r="AA29" s="84">
        <f t="shared" si="74"/>
        <v>164.7</v>
      </c>
      <c r="AB29" s="84">
        <f t="shared" si="74"/>
        <v>0</v>
      </c>
      <c r="AC29" s="84">
        <f t="shared" si="74"/>
        <v>0</v>
      </c>
      <c r="AD29" s="84">
        <f t="shared" si="74"/>
        <v>0</v>
      </c>
      <c r="AE29" s="84">
        <f t="shared" si="74"/>
        <v>0</v>
      </c>
      <c r="AF29" s="84">
        <f t="shared" si="74"/>
        <v>0</v>
      </c>
      <c r="AG29" s="84">
        <f t="shared" si="74"/>
        <v>0</v>
      </c>
      <c r="AH29" s="84">
        <f t="shared" si="74"/>
        <v>0</v>
      </c>
      <c r="AI29" s="84">
        <f t="shared" si="74"/>
        <v>0</v>
      </c>
      <c r="AJ29" s="84">
        <f t="shared" si="74"/>
        <v>0</v>
      </c>
      <c r="AK29" s="84">
        <f t="shared" si="74"/>
        <v>0</v>
      </c>
      <c r="AL29" s="84">
        <f t="shared" si="74"/>
        <v>0</v>
      </c>
      <c r="AM29" s="84">
        <f t="shared" si="74"/>
        <v>0</v>
      </c>
      <c r="AN29" s="84">
        <f t="shared" si="74"/>
        <v>0</v>
      </c>
      <c r="AO29" s="84">
        <f t="shared" si="74"/>
        <v>0</v>
      </c>
      <c r="AP29" s="84">
        <f t="shared" si="74"/>
        <v>0</v>
      </c>
      <c r="AQ29" s="84">
        <f t="shared" si="74"/>
        <v>0</v>
      </c>
      <c r="AR29" s="84">
        <f t="shared" si="74"/>
        <v>0</v>
      </c>
      <c r="AS29" s="84">
        <f t="shared" si="74"/>
        <v>0</v>
      </c>
      <c r="AT29" s="84">
        <f t="shared" si="74"/>
        <v>0</v>
      </c>
      <c r="AU29" s="84">
        <f t="shared" si="74"/>
        <v>0</v>
      </c>
      <c r="AV29" s="84">
        <f t="shared" si="74"/>
        <v>0</v>
      </c>
      <c r="AW29" s="84">
        <f t="shared" si="74"/>
        <v>0</v>
      </c>
      <c r="AX29" s="84">
        <f t="shared" si="74"/>
        <v>0</v>
      </c>
      <c r="AY29" s="84">
        <f t="shared" si="74"/>
        <v>0</v>
      </c>
      <c r="AZ29" s="84">
        <f t="shared" si="74"/>
        <v>0</v>
      </c>
      <c r="BA29" s="84">
        <f t="shared" si="74"/>
        <v>0</v>
      </c>
      <c r="BB29" s="84">
        <f t="shared" si="74"/>
        <v>0</v>
      </c>
      <c r="BC29" s="84">
        <f t="shared" si="74"/>
        <v>0</v>
      </c>
      <c r="BD29" s="84">
        <f t="shared" ref="BD29:CH29" si="75">IF(AND($U29&gt;BC$6,$U29&lt;=BD$6),+$T29,0)</f>
        <v>0</v>
      </c>
      <c r="BE29" s="84">
        <f t="shared" si="75"/>
        <v>0</v>
      </c>
      <c r="BF29" s="84">
        <f t="shared" si="75"/>
        <v>0</v>
      </c>
      <c r="BG29" s="84">
        <f t="shared" si="75"/>
        <v>0</v>
      </c>
      <c r="BH29" s="84">
        <f t="shared" si="75"/>
        <v>0</v>
      </c>
      <c r="BI29" s="84">
        <f t="shared" si="75"/>
        <v>0</v>
      </c>
      <c r="BJ29" s="84">
        <f t="shared" si="75"/>
        <v>0</v>
      </c>
      <c r="BK29" s="84">
        <f t="shared" si="75"/>
        <v>0</v>
      </c>
      <c r="BL29" s="84">
        <f t="shared" si="75"/>
        <v>0</v>
      </c>
      <c r="BM29" s="84">
        <f t="shared" si="75"/>
        <v>0</v>
      </c>
      <c r="BN29" s="84">
        <f t="shared" si="75"/>
        <v>0</v>
      </c>
      <c r="BO29" s="84">
        <f t="shared" si="75"/>
        <v>0</v>
      </c>
      <c r="BP29" s="84">
        <f t="shared" si="75"/>
        <v>0</v>
      </c>
      <c r="BQ29" s="84">
        <f t="shared" si="75"/>
        <v>0</v>
      </c>
      <c r="BR29" s="84">
        <f t="shared" si="75"/>
        <v>0</v>
      </c>
      <c r="BS29" s="84">
        <f t="shared" si="75"/>
        <v>0</v>
      </c>
      <c r="BT29" s="84">
        <f t="shared" si="75"/>
        <v>0</v>
      </c>
      <c r="BU29" s="84">
        <f t="shared" si="75"/>
        <v>0</v>
      </c>
      <c r="BV29" s="84">
        <f t="shared" si="75"/>
        <v>0</v>
      </c>
      <c r="BW29" s="84">
        <f t="shared" si="75"/>
        <v>0</v>
      </c>
      <c r="BX29" s="84">
        <f t="shared" si="75"/>
        <v>0</v>
      </c>
      <c r="BY29" s="84">
        <f t="shared" si="75"/>
        <v>0</v>
      </c>
      <c r="BZ29" s="84">
        <f t="shared" si="75"/>
        <v>0</v>
      </c>
      <c r="CA29" s="84">
        <f t="shared" si="75"/>
        <v>0</v>
      </c>
      <c r="CB29" s="84">
        <f t="shared" si="75"/>
        <v>0</v>
      </c>
      <c r="CC29" s="84">
        <f t="shared" si="75"/>
        <v>0</v>
      </c>
      <c r="CD29" s="84">
        <f t="shared" si="75"/>
        <v>0</v>
      </c>
      <c r="CE29" s="84">
        <f t="shared" si="75"/>
        <v>0</v>
      </c>
      <c r="CF29" s="84">
        <f t="shared" si="75"/>
        <v>0</v>
      </c>
      <c r="CG29" s="84">
        <f t="shared" si="75"/>
        <v>0</v>
      </c>
      <c r="CH29" s="84">
        <f t="shared" si="75"/>
        <v>0</v>
      </c>
      <c r="CI29" s="84">
        <f t="shared" ref="CI29:CK32" si="76">IF(AND($U29&gt;CH$6,$U29&lt;=CI$6),+$T29,0)</f>
        <v>0</v>
      </c>
      <c r="CJ29" s="84">
        <f t="shared" si="76"/>
        <v>0</v>
      </c>
      <c r="CK29" s="84">
        <f t="shared" si="76"/>
        <v>0</v>
      </c>
      <c r="CL29" s="84">
        <f t="shared" ref="CL29:DN29" si="77">IF(AND($U29&gt;CK$6,$U29&lt;=CL$6),+$T29,0)</f>
        <v>0</v>
      </c>
      <c r="CM29" s="84">
        <f t="shared" si="77"/>
        <v>0</v>
      </c>
      <c r="CN29" s="84">
        <f t="shared" si="77"/>
        <v>0</v>
      </c>
      <c r="CO29" s="84">
        <f t="shared" si="77"/>
        <v>0</v>
      </c>
      <c r="CP29" s="84">
        <f t="shared" si="77"/>
        <v>0</v>
      </c>
      <c r="CQ29" s="84">
        <f t="shared" si="77"/>
        <v>0</v>
      </c>
      <c r="CR29" s="84">
        <f t="shared" si="77"/>
        <v>0</v>
      </c>
      <c r="CS29" s="84">
        <f t="shared" si="77"/>
        <v>0</v>
      </c>
      <c r="CT29" s="84">
        <f t="shared" si="77"/>
        <v>0</v>
      </c>
      <c r="CU29" s="84">
        <f t="shared" si="77"/>
        <v>0</v>
      </c>
      <c r="CV29" s="84">
        <f t="shared" si="77"/>
        <v>0</v>
      </c>
      <c r="CW29" s="84">
        <f t="shared" si="77"/>
        <v>0</v>
      </c>
      <c r="CX29" s="84">
        <f t="shared" si="77"/>
        <v>0</v>
      </c>
      <c r="CY29" s="84">
        <f t="shared" si="77"/>
        <v>0</v>
      </c>
      <c r="CZ29" s="84">
        <f t="shared" si="77"/>
        <v>0</v>
      </c>
      <c r="DA29" s="84">
        <f t="shared" si="77"/>
        <v>0</v>
      </c>
      <c r="DB29" s="84">
        <f t="shared" si="77"/>
        <v>0</v>
      </c>
      <c r="DC29" s="84">
        <f t="shared" si="77"/>
        <v>0</v>
      </c>
      <c r="DD29" s="84">
        <f t="shared" si="77"/>
        <v>0</v>
      </c>
      <c r="DE29" s="84">
        <f t="shared" si="77"/>
        <v>0</v>
      </c>
      <c r="DF29" s="84">
        <f t="shared" si="77"/>
        <v>0</v>
      </c>
      <c r="DG29" s="84">
        <f t="shared" si="77"/>
        <v>0</v>
      </c>
      <c r="DH29" s="84">
        <f t="shared" si="77"/>
        <v>0</v>
      </c>
      <c r="DI29" s="84">
        <f t="shared" si="77"/>
        <v>0</v>
      </c>
      <c r="DJ29" s="84">
        <f t="shared" si="77"/>
        <v>0</v>
      </c>
      <c r="DK29" s="84">
        <f t="shared" si="77"/>
        <v>0</v>
      </c>
      <c r="DL29" s="84">
        <f t="shared" si="77"/>
        <v>0</v>
      </c>
      <c r="DM29" s="84">
        <f t="shared" si="77"/>
        <v>0</v>
      </c>
      <c r="DN29" s="84">
        <f t="shared" si="77"/>
        <v>0</v>
      </c>
      <c r="DO29" s="84">
        <f t="shared" si="18"/>
        <v>0</v>
      </c>
      <c r="DP29" s="84">
        <f t="shared" si="18"/>
        <v>0</v>
      </c>
      <c r="DQ29" s="84">
        <f t="shared" si="18"/>
        <v>0</v>
      </c>
      <c r="DR29" s="84">
        <f t="shared" ref="DR29:EW29" si="78">IF(AND($U29&gt;DQ$6,$U29&lt;=DR$6),+$T29,0)</f>
        <v>0</v>
      </c>
      <c r="DS29" s="84">
        <f t="shared" si="78"/>
        <v>0</v>
      </c>
      <c r="DT29" s="84">
        <f t="shared" si="78"/>
        <v>0</v>
      </c>
      <c r="DU29" s="84">
        <f t="shared" si="78"/>
        <v>0</v>
      </c>
      <c r="DV29" s="84">
        <f t="shared" si="78"/>
        <v>0</v>
      </c>
      <c r="DW29" s="84">
        <f t="shared" si="78"/>
        <v>0</v>
      </c>
      <c r="DX29" s="84">
        <f t="shared" si="78"/>
        <v>0</v>
      </c>
      <c r="DY29" s="84">
        <f t="shared" si="78"/>
        <v>0</v>
      </c>
      <c r="DZ29" s="84">
        <f t="shared" si="78"/>
        <v>0</v>
      </c>
      <c r="EA29" s="84">
        <f t="shared" si="78"/>
        <v>0</v>
      </c>
      <c r="EB29" s="84">
        <f t="shared" si="78"/>
        <v>0</v>
      </c>
      <c r="EC29" s="84">
        <f t="shared" si="78"/>
        <v>0</v>
      </c>
      <c r="ED29" s="84">
        <f t="shared" si="78"/>
        <v>0</v>
      </c>
      <c r="EE29" s="84">
        <f t="shared" si="78"/>
        <v>0</v>
      </c>
      <c r="EF29" s="84">
        <f t="shared" si="78"/>
        <v>0</v>
      </c>
      <c r="EG29" s="84">
        <f t="shared" si="78"/>
        <v>0</v>
      </c>
      <c r="EH29" s="84">
        <f t="shared" si="78"/>
        <v>0</v>
      </c>
      <c r="EI29" s="84">
        <f t="shared" si="78"/>
        <v>0</v>
      </c>
      <c r="EJ29" s="84">
        <f t="shared" si="78"/>
        <v>0</v>
      </c>
      <c r="EK29" s="84">
        <f t="shared" si="78"/>
        <v>0</v>
      </c>
      <c r="EL29" s="84">
        <f t="shared" si="78"/>
        <v>0</v>
      </c>
      <c r="EM29" s="84">
        <f t="shared" si="78"/>
        <v>0</v>
      </c>
      <c r="EN29" s="84">
        <f t="shared" si="78"/>
        <v>0</v>
      </c>
      <c r="EO29" s="84">
        <f t="shared" si="78"/>
        <v>0</v>
      </c>
      <c r="EP29" s="84">
        <f t="shared" si="78"/>
        <v>0</v>
      </c>
      <c r="EQ29" s="84">
        <f t="shared" si="78"/>
        <v>0</v>
      </c>
      <c r="ER29" s="84">
        <f t="shared" si="78"/>
        <v>0</v>
      </c>
      <c r="ES29" s="84">
        <f t="shared" si="78"/>
        <v>0</v>
      </c>
      <c r="ET29" s="84">
        <f t="shared" si="78"/>
        <v>0</v>
      </c>
      <c r="EU29" s="84">
        <f t="shared" si="78"/>
        <v>0</v>
      </c>
      <c r="EV29" s="84">
        <f t="shared" si="78"/>
        <v>0</v>
      </c>
      <c r="EW29" s="84">
        <f t="shared" si="78"/>
        <v>0</v>
      </c>
      <c r="EX29" s="84">
        <f t="shared" ref="EX29:GB29" si="79">IF(AND($U29&gt;EW$6,$U29&lt;=EX$6),+$T29,0)</f>
        <v>0</v>
      </c>
      <c r="EY29" s="84">
        <f t="shared" si="79"/>
        <v>0</v>
      </c>
      <c r="EZ29" s="84">
        <f t="shared" si="79"/>
        <v>0</v>
      </c>
      <c r="FA29" s="84">
        <f t="shared" si="79"/>
        <v>0</v>
      </c>
      <c r="FB29" s="84">
        <f t="shared" si="79"/>
        <v>0</v>
      </c>
      <c r="FC29" s="84">
        <f t="shared" si="79"/>
        <v>0</v>
      </c>
      <c r="FD29" s="84">
        <f t="shared" si="79"/>
        <v>0</v>
      </c>
      <c r="FE29" s="84">
        <f t="shared" si="79"/>
        <v>0</v>
      </c>
      <c r="FF29" s="84">
        <f t="shared" si="79"/>
        <v>0</v>
      </c>
      <c r="FG29" s="84">
        <f t="shared" si="79"/>
        <v>0</v>
      </c>
      <c r="FH29" s="84">
        <f t="shared" si="79"/>
        <v>0</v>
      </c>
      <c r="FI29" s="84">
        <f t="shared" si="79"/>
        <v>0</v>
      </c>
      <c r="FJ29" s="84">
        <f t="shared" si="79"/>
        <v>0</v>
      </c>
      <c r="FK29" s="84">
        <f t="shared" si="79"/>
        <v>0</v>
      </c>
      <c r="FL29" s="84">
        <f t="shared" si="79"/>
        <v>0</v>
      </c>
      <c r="FM29" s="84">
        <f t="shared" si="79"/>
        <v>0</v>
      </c>
      <c r="FN29" s="84">
        <f t="shared" si="79"/>
        <v>0</v>
      </c>
      <c r="FO29" s="84">
        <f t="shared" si="79"/>
        <v>0</v>
      </c>
      <c r="FP29" s="84">
        <f t="shared" si="79"/>
        <v>0</v>
      </c>
      <c r="FQ29" s="84">
        <f t="shared" si="79"/>
        <v>0</v>
      </c>
      <c r="FR29" s="84">
        <f t="shared" si="79"/>
        <v>0</v>
      </c>
      <c r="FS29" s="84">
        <f t="shared" si="79"/>
        <v>0</v>
      </c>
      <c r="FT29" s="84">
        <f t="shared" si="79"/>
        <v>0</v>
      </c>
      <c r="FU29" s="84">
        <f t="shared" si="79"/>
        <v>0</v>
      </c>
      <c r="FV29" s="84">
        <f t="shared" si="79"/>
        <v>0</v>
      </c>
      <c r="FW29" s="84">
        <f t="shared" si="79"/>
        <v>0</v>
      </c>
      <c r="FX29" s="84">
        <f t="shared" si="79"/>
        <v>0</v>
      </c>
      <c r="FY29" s="84">
        <f t="shared" si="79"/>
        <v>0</v>
      </c>
      <c r="FZ29" s="84">
        <f t="shared" si="79"/>
        <v>0</v>
      </c>
      <c r="GA29" s="84">
        <f t="shared" si="79"/>
        <v>0</v>
      </c>
      <c r="GB29" s="84">
        <f t="shared" si="79"/>
        <v>0</v>
      </c>
      <c r="GC29" s="84">
        <f t="shared" ref="GC29:GE48" si="80">IF(AND($U29&gt;GB$6,$U29&lt;=GC$6),+$T29,0)</f>
        <v>0</v>
      </c>
      <c r="GD29" s="84">
        <f t="shared" si="80"/>
        <v>164.7</v>
      </c>
      <c r="GE29" s="84">
        <f t="shared" si="80"/>
        <v>0</v>
      </c>
    </row>
    <row r="30" spans="1:187" s="82" customFormat="1" x14ac:dyDescent="0.2">
      <c r="A30" s="188"/>
      <c r="B30" s="104"/>
      <c r="C30" s="68"/>
      <c r="D30" s="189"/>
      <c r="E30"/>
      <c r="F30" s="70"/>
      <c r="G30"/>
      <c r="H30" s="94" t="s">
        <v>312</v>
      </c>
      <c r="I30" s="192" t="s">
        <v>650</v>
      </c>
      <c r="J30" s="88" t="s">
        <v>369</v>
      </c>
      <c r="K30" s="72"/>
      <c r="L30" s="94" t="s">
        <v>40</v>
      </c>
      <c r="M30" s="73"/>
      <c r="N30" s="73" t="s">
        <v>63</v>
      </c>
      <c r="O30" s="94"/>
      <c r="P30" s="94"/>
      <c r="Q30" s="94"/>
      <c r="R30" s="105"/>
      <c r="S30" s="94" t="s">
        <v>57</v>
      </c>
      <c r="T30" s="19">
        <v>255.875</v>
      </c>
      <c r="U30" s="270">
        <v>37468</v>
      </c>
      <c r="X30" s="84">
        <f t="shared" ref="X30:BC30" ca="1" si="81">IF(AND($U30&gt;W$6,$U30&lt;=X$6),+$T30,0)</f>
        <v>0</v>
      </c>
      <c r="Y30" s="84">
        <f t="shared" si="81"/>
        <v>0</v>
      </c>
      <c r="Z30" s="84">
        <f t="shared" si="81"/>
        <v>0</v>
      </c>
      <c r="AA30" s="84">
        <f t="shared" si="81"/>
        <v>0</v>
      </c>
      <c r="AB30" s="84">
        <f t="shared" si="81"/>
        <v>255.875</v>
      </c>
      <c r="AC30" s="84">
        <f t="shared" si="81"/>
        <v>0</v>
      </c>
      <c r="AD30" s="84">
        <f t="shared" si="81"/>
        <v>0</v>
      </c>
      <c r="AE30" s="84">
        <f t="shared" si="81"/>
        <v>0</v>
      </c>
      <c r="AF30" s="84">
        <f t="shared" si="81"/>
        <v>0</v>
      </c>
      <c r="AG30" s="84">
        <f t="shared" si="81"/>
        <v>0</v>
      </c>
      <c r="AH30" s="84">
        <f t="shared" si="81"/>
        <v>0</v>
      </c>
      <c r="AI30" s="84">
        <f t="shared" si="81"/>
        <v>0</v>
      </c>
      <c r="AJ30" s="84">
        <f t="shared" si="81"/>
        <v>0</v>
      </c>
      <c r="AK30" s="84">
        <f t="shared" si="81"/>
        <v>0</v>
      </c>
      <c r="AL30" s="84">
        <f t="shared" si="81"/>
        <v>0</v>
      </c>
      <c r="AM30" s="84">
        <f t="shared" si="81"/>
        <v>0</v>
      </c>
      <c r="AN30" s="84">
        <f t="shared" si="81"/>
        <v>0</v>
      </c>
      <c r="AO30" s="84">
        <f t="shared" si="81"/>
        <v>0</v>
      </c>
      <c r="AP30" s="84">
        <f t="shared" si="81"/>
        <v>0</v>
      </c>
      <c r="AQ30" s="84">
        <f t="shared" si="81"/>
        <v>0</v>
      </c>
      <c r="AR30" s="84">
        <f t="shared" si="81"/>
        <v>0</v>
      </c>
      <c r="AS30" s="84">
        <f t="shared" si="81"/>
        <v>0</v>
      </c>
      <c r="AT30" s="84">
        <f t="shared" si="81"/>
        <v>0</v>
      </c>
      <c r="AU30" s="84">
        <f t="shared" si="81"/>
        <v>0</v>
      </c>
      <c r="AV30" s="84">
        <f t="shared" si="81"/>
        <v>0</v>
      </c>
      <c r="AW30" s="84">
        <f t="shared" si="81"/>
        <v>0</v>
      </c>
      <c r="AX30" s="84">
        <f t="shared" si="81"/>
        <v>0</v>
      </c>
      <c r="AY30" s="84">
        <f t="shared" si="81"/>
        <v>0</v>
      </c>
      <c r="AZ30" s="84">
        <f t="shared" si="81"/>
        <v>0</v>
      </c>
      <c r="BA30" s="84">
        <f t="shared" si="81"/>
        <v>0</v>
      </c>
      <c r="BB30" s="84">
        <f t="shared" si="81"/>
        <v>0</v>
      </c>
      <c r="BC30" s="84">
        <f t="shared" si="81"/>
        <v>0</v>
      </c>
      <c r="BD30" s="84">
        <f t="shared" ref="BD30:CI30" si="82">IF(AND($U30&gt;BC$6,$U30&lt;=BD$6),+$T30,0)</f>
        <v>0</v>
      </c>
      <c r="BE30" s="84">
        <f t="shared" si="82"/>
        <v>0</v>
      </c>
      <c r="BF30" s="84">
        <f t="shared" si="82"/>
        <v>0</v>
      </c>
      <c r="BG30" s="84">
        <f t="shared" si="82"/>
        <v>0</v>
      </c>
      <c r="BH30" s="84">
        <f t="shared" si="82"/>
        <v>0</v>
      </c>
      <c r="BI30" s="84">
        <f t="shared" si="82"/>
        <v>0</v>
      </c>
      <c r="BJ30" s="84">
        <f t="shared" si="82"/>
        <v>0</v>
      </c>
      <c r="BK30" s="84">
        <f t="shared" si="82"/>
        <v>0</v>
      </c>
      <c r="BL30" s="84">
        <f t="shared" si="82"/>
        <v>0</v>
      </c>
      <c r="BM30" s="84">
        <f t="shared" si="82"/>
        <v>0</v>
      </c>
      <c r="BN30" s="84">
        <f t="shared" si="82"/>
        <v>0</v>
      </c>
      <c r="BO30" s="84">
        <f t="shared" si="82"/>
        <v>0</v>
      </c>
      <c r="BP30" s="84">
        <f t="shared" si="82"/>
        <v>0</v>
      </c>
      <c r="BQ30" s="84">
        <f t="shared" si="82"/>
        <v>0</v>
      </c>
      <c r="BR30" s="84">
        <f t="shared" si="82"/>
        <v>0</v>
      </c>
      <c r="BS30" s="84">
        <f t="shared" si="82"/>
        <v>0</v>
      </c>
      <c r="BT30" s="84">
        <f t="shared" si="82"/>
        <v>0</v>
      </c>
      <c r="BU30" s="84">
        <f t="shared" si="82"/>
        <v>0</v>
      </c>
      <c r="BV30" s="84">
        <f t="shared" si="82"/>
        <v>0</v>
      </c>
      <c r="BW30" s="84">
        <f t="shared" si="82"/>
        <v>0</v>
      </c>
      <c r="BX30" s="84">
        <f t="shared" si="82"/>
        <v>0</v>
      </c>
      <c r="BY30" s="84">
        <f t="shared" si="82"/>
        <v>0</v>
      </c>
      <c r="BZ30" s="84">
        <f t="shared" si="82"/>
        <v>0</v>
      </c>
      <c r="CA30" s="84">
        <f t="shared" si="82"/>
        <v>0</v>
      </c>
      <c r="CB30" s="84">
        <f t="shared" si="82"/>
        <v>0</v>
      </c>
      <c r="CC30" s="84">
        <f t="shared" si="82"/>
        <v>0</v>
      </c>
      <c r="CD30" s="84">
        <f t="shared" si="82"/>
        <v>0</v>
      </c>
      <c r="CE30" s="84">
        <f t="shared" si="82"/>
        <v>0</v>
      </c>
      <c r="CF30" s="84">
        <f t="shared" si="82"/>
        <v>0</v>
      </c>
      <c r="CG30" s="84">
        <f t="shared" si="82"/>
        <v>0</v>
      </c>
      <c r="CH30" s="84">
        <f t="shared" si="82"/>
        <v>0</v>
      </c>
      <c r="CI30" s="84">
        <f t="shared" si="82"/>
        <v>0</v>
      </c>
      <c r="CJ30" s="84">
        <f t="shared" si="76"/>
        <v>0</v>
      </c>
      <c r="CK30" s="84">
        <f t="shared" si="76"/>
        <v>0</v>
      </c>
      <c r="CL30" s="84">
        <f t="shared" ref="CL30:DQ30" si="83">IF(AND($U30&gt;CK$6,$U30&lt;=CL$6),+$T30,0)</f>
        <v>0</v>
      </c>
      <c r="CM30" s="84">
        <f t="shared" si="83"/>
        <v>0</v>
      </c>
      <c r="CN30" s="84">
        <f t="shared" si="83"/>
        <v>0</v>
      </c>
      <c r="CO30" s="84">
        <f t="shared" si="83"/>
        <v>0</v>
      </c>
      <c r="CP30" s="84">
        <f t="shared" si="83"/>
        <v>0</v>
      </c>
      <c r="CQ30" s="84">
        <f t="shared" si="83"/>
        <v>0</v>
      </c>
      <c r="CR30" s="84">
        <f t="shared" si="83"/>
        <v>0</v>
      </c>
      <c r="CS30" s="84">
        <f t="shared" si="83"/>
        <v>0</v>
      </c>
      <c r="CT30" s="84">
        <f t="shared" si="83"/>
        <v>0</v>
      </c>
      <c r="CU30" s="84">
        <f t="shared" si="83"/>
        <v>0</v>
      </c>
      <c r="CV30" s="84">
        <f t="shared" si="83"/>
        <v>0</v>
      </c>
      <c r="CW30" s="84">
        <f t="shared" si="83"/>
        <v>0</v>
      </c>
      <c r="CX30" s="84">
        <f t="shared" si="83"/>
        <v>0</v>
      </c>
      <c r="CY30" s="84">
        <f t="shared" si="83"/>
        <v>0</v>
      </c>
      <c r="CZ30" s="84">
        <f t="shared" si="83"/>
        <v>0</v>
      </c>
      <c r="DA30" s="84">
        <f t="shared" si="83"/>
        <v>0</v>
      </c>
      <c r="DB30" s="84">
        <f t="shared" si="83"/>
        <v>0</v>
      </c>
      <c r="DC30" s="84">
        <f t="shared" si="83"/>
        <v>0</v>
      </c>
      <c r="DD30" s="84">
        <f t="shared" si="83"/>
        <v>0</v>
      </c>
      <c r="DE30" s="84">
        <f t="shared" si="83"/>
        <v>0</v>
      </c>
      <c r="DF30" s="84">
        <f t="shared" si="83"/>
        <v>0</v>
      </c>
      <c r="DG30" s="84">
        <f t="shared" si="83"/>
        <v>0</v>
      </c>
      <c r="DH30" s="84">
        <f t="shared" si="83"/>
        <v>0</v>
      </c>
      <c r="DI30" s="84">
        <f t="shared" si="83"/>
        <v>0</v>
      </c>
      <c r="DJ30" s="84">
        <f t="shared" si="83"/>
        <v>0</v>
      </c>
      <c r="DK30" s="84">
        <f t="shared" si="83"/>
        <v>0</v>
      </c>
      <c r="DL30" s="84">
        <f t="shared" si="83"/>
        <v>0</v>
      </c>
      <c r="DM30" s="84">
        <f t="shared" si="83"/>
        <v>0</v>
      </c>
      <c r="DN30" s="84">
        <f t="shared" si="83"/>
        <v>0</v>
      </c>
      <c r="DO30" s="84">
        <f t="shared" si="83"/>
        <v>0</v>
      </c>
      <c r="DP30" s="84">
        <f t="shared" si="83"/>
        <v>0</v>
      </c>
      <c r="DQ30" s="84">
        <f t="shared" si="83"/>
        <v>0</v>
      </c>
      <c r="DR30" s="84">
        <f t="shared" ref="DR30:EW30" si="84">IF(AND($U30&gt;DQ$6,$U30&lt;=DR$6),+$T30,0)</f>
        <v>0</v>
      </c>
      <c r="DS30" s="84">
        <f t="shared" si="84"/>
        <v>0</v>
      </c>
      <c r="DT30" s="84">
        <f t="shared" si="84"/>
        <v>0</v>
      </c>
      <c r="DU30" s="84">
        <f t="shared" si="84"/>
        <v>0</v>
      </c>
      <c r="DV30" s="84">
        <f t="shared" si="84"/>
        <v>0</v>
      </c>
      <c r="DW30" s="84">
        <f t="shared" si="84"/>
        <v>0</v>
      </c>
      <c r="DX30" s="84">
        <f t="shared" si="84"/>
        <v>0</v>
      </c>
      <c r="DY30" s="84">
        <f t="shared" si="84"/>
        <v>0</v>
      </c>
      <c r="DZ30" s="84">
        <f t="shared" si="84"/>
        <v>0</v>
      </c>
      <c r="EA30" s="84">
        <f t="shared" si="84"/>
        <v>0</v>
      </c>
      <c r="EB30" s="84">
        <f t="shared" si="84"/>
        <v>0</v>
      </c>
      <c r="EC30" s="84">
        <f t="shared" si="84"/>
        <v>0</v>
      </c>
      <c r="ED30" s="84">
        <f t="shared" si="84"/>
        <v>0</v>
      </c>
      <c r="EE30" s="84">
        <f t="shared" si="84"/>
        <v>0</v>
      </c>
      <c r="EF30" s="84">
        <f t="shared" si="84"/>
        <v>0</v>
      </c>
      <c r="EG30" s="84">
        <f t="shared" si="84"/>
        <v>0</v>
      </c>
      <c r="EH30" s="84">
        <f t="shared" si="84"/>
        <v>0</v>
      </c>
      <c r="EI30" s="84">
        <f t="shared" si="84"/>
        <v>0</v>
      </c>
      <c r="EJ30" s="84">
        <f t="shared" si="84"/>
        <v>0</v>
      </c>
      <c r="EK30" s="84">
        <f t="shared" si="84"/>
        <v>0</v>
      </c>
      <c r="EL30" s="84">
        <f t="shared" si="84"/>
        <v>0</v>
      </c>
      <c r="EM30" s="84">
        <f t="shared" si="84"/>
        <v>0</v>
      </c>
      <c r="EN30" s="84">
        <f t="shared" si="84"/>
        <v>0</v>
      </c>
      <c r="EO30" s="84">
        <f t="shared" si="84"/>
        <v>0</v>
      </c>
      <c r="EP30" s="84">
        <f t="shared" si="84"/>
        <v>0</v>
      </c>
      <c r="EQ30" s="84">
        <f t="shared" si="84"/>
        <v>0</v>
      </c>
      <c r="ER30" s="84">
        <f t="shared" si="84"/>
        <v>0</v>
      </c>
      <c r="ES30" s="84">
        <f t="shared" si="84"/>
        <v>0</v>
      </c>
      <c r="ET30" s="84">
        <f t="shared" si="84"/>
        <v>0</v>
      </c>
      <c r="EU30" s="84">
        <f t="shared" si="84"/>
        <v>0</v>
      </c>
      <c r="EV30" s="84">
        <f t="shared" si="84"/>
        <v>0</v>
      </c>
      <c r="EW30" s="84">
        <f t="shared" si="84"/>
        <v>0</v>
      </c>
      <c r="EX30" s="84">
        <f t="shared" ref="EX30:GB30" si="85">IF(AND($U30&gt;EW$6,$U30&lt;=EX$6),+$T30,0)</f>
        <v>0</v>
      </c>
      <c r="EY30" s="84">
        <f t="shared" si="85"/>
        <v>0</v>
      </c>
      <c r="EZ30" s="84">
        <f t="shared" si="85"/>
        <v>0</v>
      </c>
      <c r="FA30" s="84">
        <f t="shared" si="85"/>
        <v>0</v>
      </c>
      <c r="FB30" s="84">
        <f t="shared" si="85"/>
        <v>0</v>
      </c>
      <c r="FC30" s="84">
        <f t="shared" si="85"/>
        <v>0</v>
      </c>
      <c r="FD30" s="84">
        <f t="shared" si="85"/>
        <v>0</v>
      </c>
      <c r="FE30" s="84">
        <f t="shared" si="85"/>
        <v>0</v>
      </c>
      <c r="FF30" s="84">
        <f t="shared" si="85"/>
        <v>0</v>
      </c>
      <c r="FG30" s="84">
        <f t="shared" si="85"/>
        <v>0</v>
      </c>
      <c r="FH30" s="84">
        <f t="shared" si="85"/>
        <v>0</v>
      </c>
      <c r="FI30" s="84">
        <f t="shared" si="85"/>
        <v>0</v>
      </c>
      <c r="FJ30" s="84">
        <f t="shared" si="85"/>
        <v>0</v>
      </c>
      <c r="FK30" s="84">
        <f t="shared" si="85"/>
        <v>0</v>
      </c>
      <c r="FL30" s="84">
        <f t="shared" si="85"/>
        <v>0</v>
      </c>
      <c r="FM30" s="84">
        <f t="shared" si="85"/>
        <v>0</v>
      </c>
      <c r="FN30" s="84">
        <f t="shared" si="85"/>
        <v>0</v>
      </c>
      <c r="FO30" s="84">
        <f t="shared" si="85"/>
        <v>0</v>
      </c>
      <c r="FP30" s="84">
        <f t="shared" si="85"/>
        <v>0</v>
      </c>
      <c r="FQ30" s="84">
        <f t="shared" si="85"/>
        <v>0</v>
      </c>
      <c r="FR30" s="84">
        <f t="shared" si="85"/>
        <v>0</v>
      </c>
      <c r="FS30" s="84">
        <f t="shared" si="85"/>
        <v>0</v>
      </c>
      <c r="FT30" s="84">
        <f t="shared" si="85"/>
        <v>0</v>
      </c>
      <c r="FU30" s="84">
        <f t="shared" si="85"/>
        <v>0</v>
      </c>
      <c r="FV30" s="84">
        <f t="shared" si="85"/>
        <v>0</v>
      </c>
      <c r="FW30" s="84">
        <f t="shared" si="85"/>
        <v>0</v>
      </c>
      <c r="FX30" s="84">
        <f t="shared" si="85"/>
        <v>0</v>
      </c>
      <c r="FY30" s="84">
        <f t="shared" si="85"/>
        <v>0</v>
      </c>
      <c r="FZ30" s="84">
        <f t="shared" si="85"/>
        <v>0</v>
      </c>
      <c r="GA30" s="84">
        <f t="shared" si="85"/>
        <v>0</v>
      </c>
      <c r="GB30" s="84">
        <f t="shared" si="85"/>
        <v>0</v>
      </c>
      <c r="GD30" s="2">
        <f ca="1">SUM($X30:$GC30)</f>
        <v>255.875</v>
      </c>
      <c r="GE30" s="2">
        <f ca="1">+GD30-T30</f>
        <v>0</v>
      </c>
    </row>
    <row r="31" spans="1:187" s="82" customFormat="1" x14ac:dyDescent="0.2">
      <c r="A31" s="188">
        <v>4</v>
      </c>
      <c r="B31" s="104" t="s">
        <v>12</v>
      </c>
      <c r="C31" s="68" t="s">
        <v>8</v>
      </c>
      <c r="D31" s="51" t="s">
        <v>43</v>
      </c>
      <c r="E31" t="s">
        <v>367</v>
      </c>
      <c r="F31" s="70">
        <v>37134</v>
      </c>
      <c r="G31"/>
      <c r="H31" s="94" t="s">
        <v>312</v>
      </c>
      <c r="I31" s="192" t="s">
        <v>384</v>
      </c>
      <c r="J31" s="88" t="s">
        <v>369</v>
      </c>
      <c r="K31" s="72"/>
      <c r="L31" s="94" t="s">
        <v>40</v>
      </c>
      <c r="M31" s="73" t="s">
        <v>122</v>
      </c>
      <c r="N31" s="73" t="s">
        <v>370</v>
      </c>
      <c r="O31" s="94"/>
      <c r="P31" s="94"/>
      <c r="Q31" s="94"/>
      <c r="R31" s="105">
        <v>150</v>
      </c>
      <c r="S31" s="94" t="s">
        <v>57</v>
      </c>
      <c r="T31" s="19">
        <f>IF($S31="USD",+$R31,VLOOKUP($S31,Rates!$A$3:$C$7,3)*$R31)</f>
        <v>150</v>
      </c>
      <c r="U31" s="272">
        <f>DATE(2002,8,1)</f>
        <v>37469</v>
      </c>
      <c r="X31" s="84">
        <f t="shared" ref="X31:AA33" ca="1" si="86">IF(AND($U31&gt;W$6,$U31&lt;=X$6),+$T31,0)</f>
        <v>0</v>
      </c>
      <c r="Y31" s="84">
        <f t="shared" si="86"/>
        <v>0</v>
      </c>
      <c r="Z31" s="84">
        <f t="shared" si="86"/>
        <v>0</v>
      </c>
      <c r="AA31" s="84">
        <f t="shared" si="86"/>
        <v>0</v>
      </c>
      <c r="AB31" s="84">
        <f>IF(AND($U31&gt;AA$6,$U31&lt;=AB$6),+$T31,0)</f>
        <v>150</v>
      </c>
      <c r="AC31" s="84">
        <f t="shared" ref="AC31:BH31" si="87">IF(AND($U31&gt;AB$6,$U31&lt;=AC$6),+$T31,0)</f>
        <v>0</v>
      </c>
      <c r="AD31" s="84">
        <f t="shared" si="87"/>
        <v>0</v>
      </c>
      <c r="AE31" s="84">
        <f t="shared" si="87"/>
        <v>0</v>
      </c>
      <c r="AF31" s="84">
        <f t="shared" si="87"/>
        <v>0</v>
      </c>
      <c r="AG31" s="84">
        <f t="shared" si="87"/>
        <v>0</v>
      </c>
      <c r="AH31" s="84">
        <f t="shared" si="87"/>
        <v>0</v>
      </c>
      <c r="AI31" s="84">
        <f t="shared" si="87"/>
        <v>0</v>
      </c>
      <c r="AJ31" s="84">
        <f t="shared" si="87"/>
        <v>0</v>
      </c>
      <c r="AK31" s="84">
        <f t="shared" si="87"/>
        <v>0</v>
      </c>
      <c r="AL31" s="84">
        <f t="shared" si="87"/>
        <v>0</v>
      </c>
      <c r="AM31" s="84">
        <f t="shared" si="87"/>
        <v>0</v>
      </c>
      <c r="AN31" s="84">
        <f t="shared" si="87"/>
        <v>0</v>
      </c>
      <c r="AO31" s="84">
        <f t="shared" si="87"/>
        <v>0</v>
      </c>
      <c r="AP31" s="84">
        <f t="shared" si="87"/>
        <v>0</v>
      </c>
      <c r="AQ31" s="84">
        <f t="shared" si="87"/>
        <v>0</v>
      </c>
      <c r="AR31" s="84">
        <f t="shared" si="87"/>
        <v>0</v>
      </c>
      <c r="AS31" s="84">
        <f t="shared" si="87"/>
        <v>0</v>
      </c>
      <c r="AT31" s="84">
        <f t="shared" si="87"/>
        <v>0</v>
      </c>
      <c r="AU31" s="84">
        <f t="shared" si="87"/>
        <v>0</v>
      </c>
      <c r="AV31" s="84">
        <f t="shared" si="87"/>
        <v>0</v>
      </c>
      <c r="AW31" s="84">
        <f t="shared" si="87"/>
        <v>0</v>
      </c>
      <c r="AX31" s="84">
        <f t="shared" si="87"/>
        <v>0</v>
      </c>
      <c r="AY31" s="84">
        <f t="shared" si="87"/>
        <v>0</v>
      </c>
      <c r="AZ31" s="84">
        <f t="shared" si="87"/>
        <v>0</v>
      </c>
      <c r="BA31" s="84">
        <f t="shared" si="87"/>
        <v>0</v>
      </c>
      <c r="BB31" s="84">
        <f t="shared" si="87"/>
        <v>0</v>
      </c>
      <c r="BC31" s="84">
        <f t="shared" si="87"/>
        <v>0</v>
      </c>
      <c r="BD31" s="84">
        <f t="shared" si="87"/>
        <v>0</v>
      </c>
      <c r="BE31" s="84">
        <f t="shared" si="87"/>
        <v>0</v>
      </c>
      <c r="BF31" s="84">
        <f t="shared" si="87"/>
        <v>0</v>
      </c>
      <c r="BG31" s="84">
        <f t="shared" si="87"/>
        <v>0</v>
      </c>
      <c r="BH31" s="84">
        <f t="shared" si="87"/>
        <v>0</v>
      </c>
      <c r="BI31" s="84">
        <f t="shared" ref="BI31:CI31" si="88">IF(AND($U31&gt;BH$6,$U31&lt;=BI$6),+$T31,0)</f>
        <v>0</v>
      </c>
      <c r="BJ31" s="84">
        <f t="shared" si="88"/>
        <v>0</v>
      </c>
      <c r="BK31" s="84">
        <f t="shared" si="88"/>
        <v>0</v>
      </c>
      <c r="BL31" s="84">
        <f t="shared" si="88"/>
        <v>0</v>
      </c>
      <c r="BM31" s="84">
        <f t="shared" si="88"/>
        <v>0</v>
      </c>
      <c r="BN31" s="84">
        <f t="shared" si="88"/>
        <v>0</v>
      </c>
      <c r="BO31" s="84">
        <f t="shared" si="88"/>
        <v>0</v>
      </c>
      <c r="BP31" s="84">
        <f t="shared" si="88"/>
        <v>0</v>
      </c>
      <c r="BQ31" s="84">
        <f t="shared" si="88"/>
        <v>0</v>
      </c>
      <c r="BR31" s="84">
        <f t="shared" si="88"/>
        <v>0</v>
      </c>
      <c r="BS31" s="84">
        <f t="shared" si="88"/>
        <v>0</v>
      </c>
      <c r="BT31" s="84">
        <f t="shared" si="88"/>
        <v>0</v>
      </c>
      <c r="BU31" s="84">
        <f t="shared" si="88"/>
        <v>0</v>
      </c>
      <c r="BV31" s="84">
        <f t="shared" si="88"/>
        <v>0</v>
      </c>
      <c r="BW31" s="84">
        <f t="shared" si="88"/>
        <v>0</v>
      </c>
      <c r="BX31" s="84">
        <f t="shared" si="88"/>
        <v>0</v>
      </c>
      <c r="BY31" s="84">
        <f t="shared" si="88"/>
        <v>0</v>
      </c>
      <c r="BZ31" s="84">
        <f t="shared" si="88"/>
        <v>0</v>
      </c>
      <c r="CA31" s="84">
        <f t="shared" si="88"/>
        <v>0</v>
      </c>
      <c r="CB31" s="84">
        <f t="shared" si="88"/>
        <v>0</v>
      </c>
      <c r="CC31" s="84">
        <f t="shared" si="88"/>
        <v>0</v>
      </c>
      <c r="CD31" s="84">
        <f t="shared" si="88"/>
        <v>0</v>
      </c>
      <c r="CE31" s="84">
        <f t="shared" si="88"/>
        <v>0</v>
      </c>
      <c r="CF31" s="84">
        <f t="shared" si="88"/>
        <v>0</v>
      </c>
      <c r="CG31" s="84">
        <f t="shared" si="88"/>
        <v>0</v>
      </c>
      <c r="CH31" s="84">
        <f t="shared" si="88"/>
        <v>0</v>
      </c>
      <c r="CI31" s="84">
        <f t="shared" si="88"/>
        <v>0</v>
      </c>
      <c r="CJ31" s="84">
        <f t="shared" si="76"/>
        <v>0</v>
      </c>
      <c r="CK31" s="84">
        <f t="shared" si="76"/>
        <v>0</v>
      </c>
      <c r="CL31" s="84">
        <f t="shared" ref="CL31:DN31" si="89">IF(AND($U31&gt;CK$6,$U31&lt;=CL$6),+$T31,0)</f>
        <v>0</v>
      </c>
      <c r="CM31" s="84">
        <f t="shared" si="89"/>
        <v>0</v>
      </c>
      <c r="CN31" s="84">
        <f t="shared" si="89"/>
        <v>0</v>
      </c>
      <c r="CO31" s="84">
        <f t="shared" si="89"/>
        <v>0</v>
      </c>
      <c r="CP31" s="84">
        <f t="shared" si="89"/>
        <v>0</v>
      </c>
      <c r="CQ31" s="84">
        <f t="shared" si="89"/>
        <v>0</v>
      </c>
      <c r="CR31" s="84">
        <f t="shared" si="89"/>
        <v>0</v>
      </c>
      <c r="CS31" s="84">
        <f t="shared" si="89"/>
        <v>0</v>
      </c>
      <c r="CT31" s="84">
        <f t="shared" si="89"/>
        <v>0</v>
      </c>
      <c r="CU31" s="84">
        <f t="shared" si="89"/>
        <v>0</v>
      </c>
      <c r="CV31" s="84">
        <f t="shared" si="89"/>
        <v>0</v>
      </c>
      <c r="CW31" s="84">
        <f t="shared" si="89"/>
        <v>0</v>
      </c>
      <c r="CX31" s="84">
        <f t="shared" si="89"/>
        <v>0</v>
      </c>
      <c r="CY31" s="84">
        <f t="shared" si="89"/>
        <v>0</v>
      </c>
      <c r="CZ31" s="84">
        <f t="shared" si="89"/>
        <v>0</v>
      </c>
      <c r="DA31" s="84">
        <f t="shared" si="89"/>
        <v>0</v>
      </c>
      <c r="DB31" s="84">
        <f t="shared" si="89"/>
        <v>0</v>
      </c>
      <c r="DC31" s="84">
        <f t="shared" si="89"/>
        <v>0</v>
      </c>
      <c r="DD31" s="84">
        <f t="shared" si="89"/>
        <v>0</v>
      </c>
      <c r="DE31" s="84">
        <f t="shared" si="89"/>
        <v>0</v>
      </c>
      <c r="DF31" s="84">
        <f t="shared" si="89"/>
        <v>0</v>
      </c>
      <c r="DG31" s="84">
        <f t="shared" si="89"/>
        <v>0</v>
      </c>
      <c r="DH31" s="84">
        <f t="shared" si="89"/>
        <v>0</v>
      </c>
      <c r="DI31" s="84">
        <f t="shared" si="89"/>
        <v>0</v>
      </c>
      <c r="DJ31" s="84">
        <f t="shared" si="89"/>
        <v>0</v>
      </c>
      <c r="DK31" s="84">
        <f t="shared" si="89"/>
        <v>0</v>
      </c>
      <c r="DL31" s="84">
        <f t="shared" si="89"/>
        <v>0</v>
      </c>
      <c r="DM31" s="84">
        <f t="shared" si="89"/>
        <v>0</v>
      </c>
      <c r="DN31" s="84">
        <f t="shared" si="89"/>
        <v>0</v>
      </c>
      <c r="DO31" s="84">
        <f t="shared" si="18"/>
        <v>0</v>
      </c>
      <c r="DP31" s="84">
        <f t="shared" si="18"/>
        <v>0</v>
      </c>
      <c r="DQ31" s="84">
        <f t="shared" si="18"/>
        <v>0</v>
      </c>
      <c r="DR31" s="84">
        <f t="shared" ref="DR31:EP31" si="90">IF(AND($U31&gt;DQ$6,$U31&lt;=DR$6),+$T31,0)</f>
        <v>0</v>
      </c>
      <c r="DS31" s="84">
        <f t="shared" si="90"/>
        <v>0</v>
      </c>
      <c r="DT31" s="84">
        <f t="shared" si="90"/>
        <v>0</v>
      </c>
      <c r="DU31" s="84">
        <f t="shared" si="90"/>
        <v>0</v>
      </c>
      <c r="DV31" s="84">
        <f t="shared" si="90"/>
        <v>0</v>
      </c>
      <c r="DW31" s="84">
        <f t="shared" si="90"/>
        <v>0</v>
      </c>
      <c r="DX31" s="84">
        <f t="shared" si="90"/>
        <v>0</v>
      </c>
      <c r="DY31" s="84">
        <f t="shared" si="90"/>
        <v>0</v>
      </c>
      <c r="DZ31" s="84">
        <f t="shared" si="90"/>
        <v>0</v>
      </c>
      <c r="EA31" s="84">
        <f t="shared" si="90"/>
        <v>0</v>
      </c>
      <c r="EB31" s="84">
        <f t="shared" si="90"/>
        <v>0</v>
      </c>
      <c r="EC31" s="84">
        <f t="shared" si="90"/>
        <v>0</v>
      </c>
      <c r="ED31" s="84">
        <f t="shared" si="90"/>
        <v>0</v>
      </c>
      <c r="EE31" s="84">
        <f t="shared" si="90"/>
        <v>0</v>
      </c>
      <c r="EF31" s="84">
        <f t="shared" si="90"/>
        <v>0</v>
      </c>
      <c r="EG31" s="84">
        <f t="shared" si="90"/>
        <v>0</v>
      </c>
      <c r="EH31" s="84">
        <f t="shared" si="90"/>
        <v>0</v>
      </c>
      <c r="EI31" s="84">
        <f t="shared" si="90"/>
        <v>0</v>
      </c>
      <c r="EJ31" s="84">
        <f t="shared" si="90"/>
        <v>0</v>
      </c>
      <c r="EK31" s="84">
        <f t="shared" si="90"/>
        <v>0</v>
      </c>
      <c r="EL31" s="84">
        <f t="shared" si="90"/>
        <v>0</v>
      </c>
      <c r="EM31" s="84">
        <f t="shared" si="90"/>
        <v>0</v>
      </c>
      <c r="EN31" s="84">
        <f t="shared" si="90"/>
        <v>0</v>
      </c>
      <c r="EO31" s="84">
        <f t="shared" si="90"/>
        <v>0</v>
      </c>
      <c r="EP31" s="84">
        <f t="shared" si="90"/>
        <v>0</v>
      </c>
      <c r="EQ31" s="84">
        <f t="shared" ref="EQ31:EW31" si="91">IF(AND($U31&gt;EP$6,$U31&lt;=EQ$6),+$T31,0)</f>
        <v>0</v>
      </c>
      <c r="ER31" s="84">
        <f t="shared" si="91"/>
        <v>0</v>
      </c>
      <c r="ES31" s="84">
        <f t="shared" si="91"/>
        <v>0</v>
      </c>
      <c r="ET31" s="84">
        <f t="shared" si="91"/>
        <v>0</v>
      </c>
      <c r="EU31" s="84">
        <f t="shared" si="91"/>
        <v>0</v>
      </c>
      <c r="EV31" s="84">
        <f t="shared" si="91"/>
        <v>0</v>
      </c>
      <c r="EW31" s="84">
        <f t="shared" si="91"/>
        <v>0</v>
      </c>
      <c r="EX31" s="84">
        <f t="shared" ref="EX31:GB31" si="92">IF(AND($U31&gt;EW$6,$U31&lt;=EX$6),+$T31,0)</f>
        <v>0</v>
      </c>
      <c r="EY31" s="84">
        <f t="shared" si="92"/>
        <v>0</v>
      </c>
      <c r="EZ31" s="84">
        <f t="shared" si="92"/>
        <v>0</v>
      </c>
      <c r="FA31" s="84">
        <f t="shared" si="92"/>
        <v>0</v>
      </c>
      <c r="FB31" s="84">
        <f t="shared" si="92"/>
        <v>0</v>
      </c>
      <c r="FC31" s="84">
        <f t="shared" si="92"/>
        <v>0</v>
      </c>
      <c r="FD31" s="84">
        <f t="shared" si="92"/>
        <v>0</v>
      </c>
      <c r="FE31" s="84">
        <f t="shared" si="92"/>
        <v>0</v>
      </c>
      <c r="FF31" s="84">
        <f t="shared" si="92"/>
        <v>0</v>
      </c>
      <c r="FG31" s="84">
        <f t="shared" si="92"/>
        <v>0</v>
      </c>
      <c r="FH31" s="84">
        <f t="shared" si="92"/>
        <v>0</v>
      </c>
      <c r="FI31" s="84">
        <f t="shared" si="92"/>
        <v>0</v>
      </c>
      <c r="FJ31" s="84">
        <f t="shared" si="92"/>
        <v>0</v>
      </c>
      <c r="FK31" s="84">
        <f t="shared" si="92"/>
        <v>0</v>
      </c>
      <c r="FL31" s="84">
        <f t="shared" si="92"/>
        <v>0</v>
      </c>
      <c r="FM31" s="84">
        <f t="shared" si="92"/>
        <v>0</v>
      </c>
      <c r="FN31" s="84">
        <f t="shared" si="92"/>
        <v>0</v>
      </c>
      <c r="FO31" s="84">
        <f t="shared" si="92"/>
        <v>0</v>
      </c>
      <c r="FP31" s="84">
        <f t="shared" si="92"/>
        <v>0</v>
      </c>
      <c r="FQ31" s="84">
        <f t="shared" si="92"/>
        <v>0</v>
      </c>
      <c r="FR31" s="84">
        <f t="shared" si="92"/>
        <v>0</v>
      </c>
      <c r="FS31" s="84">
        <f t="shared" si="92"/>
        <v>0</v>
      </c>
      <c r="FT31" s="84">
        <f t="shared" si="92"/>
        <v>0</v>
      </c>
      <c r="FU31" s="84">
        <f t="shared" si="92"/>
        <v>0</v>
      </c>
      <c r="FV31" s="84">
        <f t="shared" si="92"/>
        <v>0</v>
      </c>
      <c r="FW31" s="84">
        <f t="shared" si="92"/>
        <v>0</v>
      </c>
      <c r="FX31" s="84">
        <f t="shared" si="92"/>
        <v>0</v>
      </c>
      <c r="FY31" s="84">
        <f t="shared" si="92"/>
        <v>0</v>
      </c>
      <c r="FZ31" s="84">
        <f t="shared" si="92"/>
        <v>0</v>
      </c>
      <c r="GA31" s="84">
        <f t="shared" si="92"/>
        <v>0</v>
      </c>
      <c r="GB31" s="84">
        <f t="shared" si="92"/>
        <v>0</v>
      </c>
      <c r="GC31" s="84">
        <f t="shared" si="80"/>
        <v>0</v>
      </c>
      <c r="GD31" s="84">
        <f t="shared" si="80"/>
        <v>150</v>
      </c>
      <c r="GE31" s="84">
        <f t="shared" si="80"/>
        <v>0</v>
      </c>
    </row>
    <row r="32" spans="1:187" s="82" customFormat="1" x14ac:dyDescent="0.2">
      <c r="A32" s="188">
        <v>4</v>
      </c>
      <c r="B32" s="104" t="s">
        <v>12</v>
      </c>
      <c r="C32" s="68" t="s">
        <v>8</v>
      </c>
      <c r="D32" s="51" t="s">
        <v>43</v>
      </c>
      <c r="E32" t="s">
        <v>367</v>
      </c>
      <c r="F32" s="70">
        <v>37134</v>
      </c>
      <c r="G32"/>
      <c r="H32" s="94" t="s">
        <v>312</v>
      </c>
      <c r="I32" s="192" t="s">
        <v>385</v>
      </c>
      <c r="J32" s="88" t="s">
        <v>369</v>
      </c>
      <c r="K32" s="72"/>
      <c r="L32" s="94" t="s">
        <v>40</v>
      </c>
      <c r="M32" s="73"/>
      <c r="N32" s="73"/>
      <c r="O32" s="94"/>
      <c r="P32" s="94"/>
      <c r="Q32" s="94"/>
      <c r="R32" s="105">
        <v>42.718000000000004</v>
      </c>
      <c r="S32" s="94" t="s">
        <v>57</v>
      </c>
      <c r="T32" s="19">
        <f>IF($S32="USD",+$R32,VLOOKUP($S32,Rates!$A$3:$C$7,3)*$R32)</f>
        <v>42.718000000000004</v>
      </c>
      <c r="U32" s="272">
        <f>DATE(2003,1,15)</f>
        <v>37636</v>
      </c>
      <c r="X32" s="84">
        <f t="shared" ca="1" si="86"/>
        <v>0</v>
      </c>
      <c r="Y32" s="84">
        <f t="shared" si="86"/>
        <v>0</v>
      </c>
      <c r="Z32" s="84">
        <f t="shared" si="86"/>
        <v>0</v>
      </c>
      <c r="AA32" s="84">
        <f t="shared" si="86"/>
        <v>0</v>
      </c>
      <c r="AB32" s="84">
        <f>IF(AND($U32&gt;AA$6,$U32&lt;=AB$6),+$T32,0)</f>
        <v>0</v>
      </c>
      <c r="AC32" s="84">
        <f t="shared" ref="AC32:BH32" si="93">IF(AND($U32&gt;AB$6,$U32&lt;=AC$6),+$T32,0)</f>
        <v>0</v>
      </c>
      <c r="AD32" s="84">
        <f t="shared" si="93"/>
        <v>42.718000000000004</v>
      </c>
      <c r="AE32" s="84">
        <f t="shared" si="93"/>
        <v>0</v>
      </c>
      <c r="AF32" s="84">
        <f t="shared" si="93"/>
        <v>0</v>
      </c>
      <c r="AG32" s="84">
        <f t="shared" si="93"/>
        <v>0</v>
      </c>
      <c r="AH32" s="84">
        <f t="shared" si="93"/>
        <v>0</v>
      </c>
      <c r="AI32" s="84">
        <f t="shared" si="93"/>
        <v>0</v>
      </c>
      <c r="AJ32" s="84">
        <f t="shared" si="93"/>
        <v>0</v>
      </c>
      <c r="AK32" s="84">
        <f t="shared" si="93"/>
        <v>0</v>
      </c>
      <c r="AL32" s="84">
        <f t="shared" si="93"/>
        <v>0</v>
      </c>
      <c r="AM32" s="84">
        <f t="shared" si="93"/>
        <v>0</v>
      </c>
      <c r="AN32" s="84">
        <f t="shared" si="93"/>
        <v>0</v>
      </c>
      <c r="AO32" s="84">
        <f t="shared" si="93"/>
        <v>0</v>
      </c>
      <c r="AP32" s="84">
        <f t="shared" si="93"/>
        <v>0</v>
      </c>
      <c r="AQ32" s="84">
        <f t="shared" si="93"/>
        <v>0</v>
      </c>
      <c r="AR32" s="84">
        <f t="shared" si="93"/>
        <v>0</v>
      </c>
      <c r="AS32" s="84">
        <f t="shared" si="93"/>
        <v>0</v>
      </c>
      <c r="AT32" s="84">
        <f t="shared" si="93"/>
        <v>0</v>
      </c>
      <c r="AU32" s="84">
        <f t="shared" si="93"/>
        <v>0</v>
      </c>
      <c r="AV32" s="84">
        <f t="shared" si="93"/>
        <v>0</v>
      </c>
      <c r="AW32" s="84">
        <f t="shared" si="93"/>
        <v>0</v>
      </c>
      <c r="AX32" s="84">
        <f t="shared" si="93"/>
        <v>0</v>
      </c>
      <c r="AY32" s="84">
        <f t="shared" si="93"/>
        <v>0</v>
      </c>
      <c r="AZ32" s="84">
        <f t="shared" si="93"/>
        <v>0</v>
      </c>
      <c r="BA32" s="84">
        <f t="shared" si="93"/>
        <v>0</v>
      </c>
      <c r="BB32" s="84">
        <f t="shared" si="93"/>
        <v>0</v>
      </c>
      <c r="BC32" s="84">
        <f t="shared" si="93"/>
        <v>0</v>
      </c>
      <c r="BD32" s="84">
        <f t="shared" si="93"/>
        <v>0</v>
      </c>
      <c r="BE32" s="84">
        <f t="shared" si="93"/>
        <v>0</v>
      </c>
      <c r="BF32" s="84">
        <f t="shared" si="93"/>
        <v>0</v>
      </c>
      <c r="BG32" s="84">
        <f t="shared" si="93"/>
        <v>0</v>
      </c>
      <c r="BH32" s="84">
        <f t="shared" si="93"/>
        <v>0</v>
      </c>
      <c r="BI32" s="84">
        <f t="shared" ref="BI32:CI32" si="94">IF(AND($U32&gt;BH$6,$U32&lt;=BI$6),+$T32,0)</f>
        <v>0</v>
      </c>
      <c r="BJ32" s="84">
        <f t="shared" si="94"/>
        <v>0</v>
      </c>
      <c r="BK32" s="84">
        <f t="shared" si="94"/>
        <v>0</v>
      </c>
      <c r="BL32" s="84">
        <f t="shared" si="94"/>
        <v>0</v>
      </c>
      <c r="BM32" s="84">
        <f t="shared" si="94"/>
        <v>0</v>
      </c>
      <c r="BN32" s="84">
        <f t="shared" si="94"/>
        <v>0</v>
      </c>
      <c r="BO32" s="84">
        <f t="shared" si="94"/>
        <v>0</v>
      </c>
      <c r="BP32" s="84">
        <f t="shared" si="94"/>
        <v>0</v>
      </c>
      <c r="BQ32" s="84">
        <f t="shared" si="94"/>
        <v>0</v>
      </c>
      <c r="BR32" s="84">
        <f t="shared" si="94"/>
        <v>0</v>
      </c>
      <c r="BS32" s="84">
        <f t="shared" si="94"/>
        <v>0</v>
      </c>
      <c r="BT32" s="84">
        <f t="shared" si="94"/>
        <v>0</v>
      </c>
      <c r="BU32" s="84">
        <f t="shared" si="94"/>
        <v>0</v>
      </c>
      <c r="BV32" s="84">
        <f t="shared" si="94"/>
        <v>0</v>
      </c>
      <c r="BW32" s="84">
        <f t="shared" si="94"/>
        <v>0</v>
      </c>
      <c r="BX32" s="84">
        <f t="shared" si="94"/>
        <v>0</v>
      </c>
      <c r="BY32" s="84">
        <f t="shared" si="94"/>
        <v>0</v>
      </c>
      <c r="BZ32" s="84">
        <f t="shared" si="94"/>
        <v>0</v>
      </c>
      <c r="CA32" s="84">
        <f t="shared" si="94"/>
        <v>0</v>
      </c>
      <c r="CB32" s="84">
        <f t="shared" si="94"/>
        <v>0</v>
      </c>
      <c r="CC32" s="84">
        <f t="shared" si="94"/>
        <v>0</v>
      </c>
      <c r="CD32" s="84">
        <f t="shared" si="94"/>
        <v>0</v>
      </c>
      <c r="CE32" s="84">
        <f t="shared" si="94"/>
        <v>0</v>
      </c>
      <c r="CF32" s="84">
        <f t="shared" si="94"/>
        <v>0</v>
      </c>
      <c r="CG32" s="84">
        <f t="shared" si="94"/>
        <v>0</v>
      </c>
      <c r="CH32" s="84">
        <f t="shared" si="94"/>
        <v>0</v>
      </c>
      <c r="CI32" s="84">
        <f t="shared" si="94"/>
        <v>0</v>
      </c>
      <c r="CJ32" s="84">
        <f t="shared" si="76"/>
        <v>0</v>
      </c>
      <c r="CK32" s="84">
        <f t="shared" si="76"/>
        <v>0</v>
      </c>
      <c r="CL32" s="84">
        <f t="shared" ref="CL32:DN32" si="95">IF(AND($U32&gt;CK$6,$U32&lt;=CL$6),+$T32,0)</f>
        <v>0</v>
      </c>
      <c r="CM32" s="84">
        <f t="shared" si="95"/>
        <v>0</v>
      </c>
      <c r="CN32" s="84">
        <f t="shared" si="95"/>
        <v>0</v>
      </c>
      <c r="CO32" s="84">
        <f t="shared" si="95"/>
        <v>0</v>
      </c>
      <c r="CP32" s="84">
        <f t="shared" si="95"/>
        <v>0</v>
      </c>
      <c r="CQ32" s="84">
        <f t="shared" si="95"/>
        <v>0</v>
      </c>
      <c r="CR32" s="84">
        <f t="shared" si="95"/>
        <v>0</v>
      </c>
      <c r="CS32" s="84">
        <f t="shared" si="95"/>
        <v>0</v>
      </c>
      <c r="CT32" s="84">
        <f t="shared" si="95"/>
        <v>0</v>
      </c>
      <c r="CU32" s="84">
        <f t="shared" si="95"/>
        <v>0</v>
      </c>
      <c r="CV32" s="84">
        <f t="shared" si="95"/>
        <v>0</v>
      </c>
      <c r="CW32" s="84">
        <f t="shared" si="95"/>
        <v>0</v>
      </c>
      <c r="CX32" s="84">
        <f t="shared" si="95"/>
        <v>0</v>
      </c>
      <c r="CY32" s="84">
        <f t="shared" si="95"/>
        <v>0</v>
      </c>
      <c r="CZ32" s="84">
        <f t="shared" si="95"/>
        <v>0</v>
      </c>
      <c r="DA32" s="84">
        <f t="shared" si="95"/>
        <v>0</v>
      </c>
      <c r="DB32" s="84">
        <f t="shared" si="95"/>
        <v>0</v>
      </c>
      <c r="DC32" s="84">
        <f t="shared" si="95"/>
        <v>0</v>
      </c>
      <c r="DD32" s="84">
        <f t="shared" si="95"/>
        <v>0</v>
      </c>
      <c r="DE32" s="84">
        <f t="shared" si="95"/>
        <v>0</v>
      </c>
      <c r="DF32" s="84">
        <f t="shared" si="95"/>
        <v>0</v>
      </c>
      <c r="DG32" s="84">
        <f t="shared" si="95"/>
        <v>0</v>
      </c>
      <c r="DH32" s="84">
        <f t="shared" si="95"/>
        <v>0</v>
      </c>
      <c r="DI32" s="84">
        <f t="shared" si="95"/>
        <v>0</v>
      </c>
      <c r="DJ32" s="84">
        <f t="shared" si="95"/>
        <v>0</v>
      </c>
      <c r="DK32" s="84">
        <f t="shared" si="95"/>
        <v>0</v>
      </c>
      <c r="DL32" s="84">
        <f t="shared" si="95"/>
        <v>0</v>
      </c>
      <c r="DM32" s="84">
        <f t="shared" si="95"/>
        <v>0</v>
      </c>
      <c r="DN32" s="84">
        <f t="shared" si="95"/>
        <v>0</v>
      </c>
      <c r="DO32" s="84">
        <f t="shared" si="18"/>
        <v>0</v>
      </c>
      <c r="DP32" s="84">
        <f t="shared" si="18"/>
        <v>0</v>
      </c>
      <c r="DQ32" s="84">
        <f t="shared" si="18"/>
        <v>0</v>
      </c>
      <c r="DR32" s="84">
        <f t="shared" ref="DR32:EE32" si="96">IF(AND($U32&gt;DQ$6,$U32&lt;=DR$6),+$T32,0)</f>
        <v>0</v>
      </c>
      <c r="DS32" s="84">
        <f t="shared" si="96"/>
        <v>0</v>
      </c>
      <c r="DT32" s="84">
        <f t="shared" si="96"/>
        <v>0</v>
      </c>
      <c r="DU32" s="84">
        <f t="shared" si="96"/>
        <v>0</v>
      </c>
      <c r="DV32" s="84">
        <f t="shared" si="96"/>
        <v>0</v>
      </c>
      <c r="DW32" s="84">
        <f t="shared" si="96"/>
        <v>0</v>
      </c>
      <c r="DX32" s="84">
        <f t="shared" si="96"/>
        <v>0</v>
      </c>
      <c r="DY32" s="84">
        <f t="shared" si="96"/>
        <v>0</v>
      </c>
      <c r="DZ32" s="84">
        <f t="shared" si="96"/>
        <v>0</v>
      </c>
      <c r="EA32" s="84">
        <f t="shared" si="96"/>
        <v>0</v>
      </c>
      <c r="EB32" s="84">
        <f t="shared" si="96"/>
        <v>0</v>
      </c>
      <c r="EC32" s="84">
        <f t="shared" si="96"/>
        <v>0</v>
      </c>
      <c r="ED32" s="84">
        <f t="shared" si="96"/>
        <v>0</v>
      </c>
      <c r="EE32" s="84">
        <f t="shared" si="96"/>
        <v>0</v>
      </c>
      <c r="EF32" s="84">
        <f t="shared" ref="EF32:FK40" si="97">IF(AND($U32&gt;EE$6,$U32&lt;=EF$6),+$T32,0)</f>
        <v>0</v>
      </c>
      <c r="EG32" s="84">
        <f t="shared" si="97"/>
        <v>0</v>
      </c>
      <c r="EH32" s="84">
        <f t="shared" si="97"/>
        <v>0</v>
      </c>
      <c r="EI32" s="84">
        <f t="shared" si="97"/>
        <v>0</v>
      </c>
      <c r="EJ32" s="84">
        <f t="shared" si="97"/>
        <v>0</v>
      </c>
      <c r="EK32" s="84">
        <f t="shared" si="97"/>
        <v>0</v>
      </c>
      <c r="EL32" s="84">
        <f t="shared" si="97"/>
        <v>0</v>
      </c>
      <c r="EM32" s="84">
        <f t="shared" si="97"/>
        <v>0</v>
      </c>
      <c r="EN32" s="84">
        <f t="shared" si="97"/>
        <v>0</v>
      </c>
      <c r="EO32" s="84">
        <f t="shared" si="97"/>
        <v>0</v>
      </c>
      <c r="EP32" s="84">
        <f t="shared" si="97"/>
        <v>0</v>
      </c>
      <c r="EQ32" s="84">
        <f t="shared" si="97"/>
        <v>0</v>
      </c>
      <c r="ER32" s="84">
        <f t="shared" si="97"/>
        <v>0</v>
      </c>
      <c r="ES32" s="84">
        <f t="shared" si="97"/>
        <v>0</v>
      </c>
      <c r="ET32" s="84">
        <f t="shared" si="97"/>
        <v>0</v>
      </c>
      <c r="EU32" s="84">
        <f t="shared" si="97"/>
        <v>0</v>
      </c>
      <c r="EV32" s="84">
        <f t="shared" si="97"/>
        <v>0</v>
      </c>
      <c r="EW32" s="84">
        <f t="shared" si="97"/>
        <v>0</v>
      </c>
      <c r="EX32" s="84">
        <f t="shared" ref="EX32:GB32" si="98">IF(AND($U32&gt;EW$6,$U32&lt;=EX$6),+$T32,0)</f>
        <v>0</v>
      </c>
      <c r="EY32" s="84">
        <f t="shared" si="98"/>
        <v>0</v>
      </c>
      <c r="EZ32" s="84">
        <f t="shared" si="98"/>
        <v>0</v>
      </c>
      <c r="FA32" s="84">
        <f t="shared" si="98"/>
        <v>0</v>
      </c>
      <c r="FB32" s="84">
        <f t="shared" si="98"/>
        <v>0</v>
      </c>
      <c r="FC32" s="84">
        <f t="shared" si="98"/>
        <v>0</v>
      </c>
      <c r="FD32" s="84">
        <f t="shared" si="98"/>
        <v>0</v>
      </c>
      <c r="FE32" s="84">
        <f t="shared" si="98"/>
        <v>0</v>
      </c>
      <c r="FF32" s="84">
        <f t="shared" si="98"/>
        <v>0</v>
      </c>
      <c r="FG32" s="84">
        <f t="shared" si="98"/>
        <v>0</v>
      </c>
      <c r="FH32" s="84">
        <f t="shared" si="98"/>
        <v>0</v>
      </c>
      <c r="FI32" s="84">
        <f t="shared" si="98"/>
        <v>0</v>
      </c>
      <c r="FJ32" s="84">
        <f t="shared" si="98"/>
        <v>0</v>
      </c>
      <c r="FK32" s="84">
        <f t="shared" si="98"/>
        <v>0</v>
      </c>
      <c r="FL32" s="84">
        <f t="shared" si="98"/>
        <v>0</v>
      </c>
      <c r="FM32" s="84">
        <f t="shared" si="98"/>
        <v>0</v>
      </c>
      <c r="FN32" s="84">
        <f t="shared" si="98"/>
        <v>0</v>
      </c>
      <c r="FO32" s="84">
        <f t="shared" si="98"/>
        <v>0</v>
      </c>
      <c r="FP32" s="84">
        <f t="shared" si="98"/>
        <v>0</v>
      </c>
      <c r="FQ32" s="84">
        <f t="shared" si="98"/>
        <v>0</v>
      </c>
      <c r="FR32" s="84">
        <f t="shared" si="98"/>
        <v>0</v>
      </c>
      <c r="FS32" s="84">
        <f t="shared" si="98"/>
        <v>0</v>
      </c>
      <c r="FT32" s="84">
        <f t="shared" si="98"/>
        <v>0</v>
      </c>
      <c r="FU32" s="84">
        <f t="shared" si="98"/>
        <v>0</v>
      </c>
      <c r="FV32" s="84">
        <f t="shared" si="98"/>
        <v>0</v>
      </c>
      <c r="FW32" s="84">
        <f t="shared" si="98"/>
        <v>0</v>
      </c>
      <c r="FX32" s="84">
        <f t="shared" si="98"/>
        <v>0</v>
      </c>
      <c r="FY32" s="84">
        <f t="shared" si="98"/>
        <v>0</v>
      </c>
      <c r="FZ32" s="84">
        <f t="shared" si="98"/>
        <v>0</v>
      </c>
      <c r="GA32" s="84">
        <f t="shared" si="98"/>
        <v>0</v>
      </c>
      <c r="GB32" s="84">
        <f t="shared" si="98"/>
        <v>0</v>
      </c>
      <c r="GC32" s="84">
        <f t="shared" si="80"/>
        <v>0</v>
      </c>
      <c r="GD32" s="84">
        <f t="shared" si="80"/>
        <v>42.718000000000004</v>
      </c>
      <c r="GE32" s="84">
        <f t="shared" si="80"/>
        <v>0</v>
      </c>
    </row>
    <row r="33" spans="1:187" s="82" customFormat="1" x14ac:dyDescent="0.2">
      <c r="A33" s="188">
        <v>4</v>
      </c>
      <c r="B33" s="104" t="s">
        <v>12</v>
      </c>
      <c r="C33" s="68" t="s">
        <v>8</v>
      </c>
      <c r="D33" s="51" t="s">
        <v>42</v>
      </c>
      <c r="E33" t="s">
        <v>367</v>
      </c>
      <c r="F33" s="70">
        <v>37134</v>
      </c>
      <c r="G33"/>
      <c r="H33" s="94" t="s">
        <v>312</v>
      </c>
      <c r="I33" s="192" t="s">
        <v>385</v>
      </c>
      <c r="J33" s="88" t="s">
        <v>369</v>
      </c>
      <c r="K33" s="72"/>
      <c r="L33" s="94" t="s">
        <v>40</v>
      </c>
      <c r="M33" s="73"/>
      <c r="N33" s="73"/>
      <c r="O33" s="94"/>
      <c r="P33" s="94"/>
      <c r="Q33" s="94"/>
      <c r="R33" s="105">
        <v>305.16899999999998</v>
      </c>
      <c r="S33" s="94" t="s">
        <v>57</v>
      </c>
      <c r="T33" s="19">
        <f>IF($S33="USD",+$R33,VLOOKUP($S33,Rates!$A$3:$C$7,3)*$R33)</f>
        <v>305.16899999999998</v>
      </c>
      <c r="U33" s="272">
        <f>DATE(2003,1,15)</f>
        <v>37636</v>
      </c>
      <c r="X33" s="84">
        <f t="shared" ca="1" si="86"/>
        <v>0</v>
      </c>
      <c r="Y33" s="84">
        <f t="shared" si="86"/>
        <v>0</v>
      </c>
      <c r="Z33" s="84">
        <f t="shared" si="86"/>
        <v>0</v>
      </c>
      <c r="AA33" s="84">
        <f t="shared" si="86"/>
        <v>0</v>
      </c>
      <c r="AB33" s="84">
        <f>IF(AND($U33&gt;AA$6,$U33&lt;=AB$6),+$T33,0)</f>
        <v>0</v>
      </c>
      <c r="AC33" s="84">
        <f t="shared" ref="AC33:BH33" si="99">IF(AND($U33&gt;AB$6,$U33&lt;=AC$6),+$T33,0)</f>
        <v>0</v>
      </c>
      <c r="AD33" s="84">
        <f t="shared" si="99"/>
        <v>305.16899999999998</v>
      </c>
      <c r="AE33" s="84">
        <f t="shared" si="99"/>
        <v>0</v>
      </c>
      <c r="AF33" s="84">
        <f t="shared" si="99"/>
        <v>0</v>
      </c>
      <c r="AG33" s="84">
        <f t="shared" si="99"/>
        <v>0</v>
      </c>
      <c r="AH33" s="84">
        <f t="shared" si="99"/>
        <v>0</v>
      </c>
      <c r="AI33" s="84">
        <f t="shared" si="99"/>
        <v>0</v>
      </c>
      <c r="AJ33" s="84">
        <f t="shared" si="99"/>
        <v>0</v>
      </c>
      <c r="AK33" s="84">
        <f t="shared" si="99"/>
        <v>0</v>
      </c>
      <c r="AL33" s="84">
        <f t="shared" si="99"/>
        <v>0</v>
      </c>
      <c r="AM33" s="84">
        <f t="shared" si="99"/>
        <v>0</v>
      </c>
      <c r="AN33" s="84">
        <f t="shared" si="99"/>
        <v>0</v>
      </c>
      <c r="AO33" s="84">
        <f t="shared" si="99"/>
        <v>0</v>
      </c>
      <c r="AP33" s="84">
        <f t="shared" si="99"/>
        <v>0</v>
      </c>
      <c r="AQ33" s="84">
        <f t="shared" si="99"/>
        <v>0</v>
      </c>
      <c r="AR33" s="84">
        <f t="shared" si="99"/>
        <v>0</v>
      </c>
      <c r="AS33" s="84">
        <f t="shared" si="99"/>
        <v>0</v>
      </c>
      <c r="AT33" s="84">
        <f t="shared" si="99"/>
        <v>0</v>
      </c>
      <c r="AU33" s="84">
        <f t="shared" si="99"/>
        <v>0</v>
      </c>
      <c r="AV33" s="84">
        <f t="shared" si="99"/>
        <v>0</v>
      </c>
      <c r="AW33" s="84">
        <f t="shared" si="99"/>
        <v>0</v>
      </c>
      <c r="AX33" s="84">
        <f t="shared" si="99"/>
        <v>0</v>
      </c>
      <c r="AY33" s="84">
        <f t="shared" si="99"/>
        <v>0</v>
      </c>
      <c r="AZ33" s="84">
        <f t="shared" si="99"/>
        <v>0</v>
      </c>
      <c r="BA33" s="84">
        <f t="shared" si="99"/>
        <v>0</v>
      </c>
      <c r="BB33" s="84">
        <f t="shared" si="99"/>
        <v>0</v>
      </c>
      <c r="BC33" s="84">
        <f t="shared" si="99"/>
        <v>0</v>
      </c>
      <c r="BD33" s="84">
        <f t="shared" si="99"/>
        <v>0</v>
      </c>
      <c r="BE33" s="84">
        <f t="shared" si="99"/>
        <v>0</v>
      </c>
      <c r="BF33" s="84">
        <f t="shared" si="99"/>
        <v>0</v>
      </c>
      <c r="BG33" s="84">
        <f t="shared" si="99"/>
        <v>0</v>
      </c>
      <c r="BH33" s="84">
        <f t="shared" si="99"/>
        <v>0</v>
      </c>
      <c r="BI33" s="84">
        <f t="shared" ref="BI33:CH33" si="100">IF(AND($U33&gt;BH$6,$U33&lt;=BI$6),+$T33,0)</f>
        <v>0</v>
      </c>
      <c r="BJ33" s="84">
        <f t="shared" si="100"/>
        <v>0</v>
      </c>
      <c r="BK33" s="84">
        <f t="shared" si="100"/>
        <v>0</v>
      </c>
      <c r="BL33" s="84">
        <f t="shared" si="100"/>
        <v>0</v>
      </c>
      <c r="BM33" s="84">
        <f t="shared" si="100"/>
        <v>0</v>
      </c>
      <c r="BN33" s="84">
        <f t="shared" si="100"/>
        <v>0</v>
      </c>
      <c r="BO33" s="84">
        <f t="shared" si="100"/>
        <v>0</v>
      </c>
      <c r="BP33" s="84">
        <f t="shared" si="100"/>
        <v>0</v>
      </c>
      <c r="BQ33" s="84">
        <f t="shared" si="100"/>
        <v>0</v>
      </c>
      <c r="BR33" s="84">
        <f t="shared" si="100"/>
        <v>0</v>
      </c>
      <c r="BS33" s="84">
        <f t="shared" si="100"/>
        <v>0</v>
      </c>
      <c r="BT33" s="84">
        <f t="shared" si="100"/>
        <v>0</v>
      </c>
      <c r="BU33" s="84">
        <f t="shared" si="100"/>
        <v>0</v>
      </c>
      <c r="BV33" s="84">
        <f t="shared" si="100"/>
        <v>0</v>
      </c>
      <c r="BW33" s="84">
        <f t="shared" si="100"/>
        <v>0</v>
      </c>
      <c r="BX33" s="84">
        <f t="shared" si="100"/>
        <v>0</v>
      </c>
      <c r="BY33" s="84">
        <f t="shared" si="100"/>
        <v>0</v>
      </c>
      <c r="BZ33" s="84">
        <f t="shared" si="100"/>
        <v>0</v>
      </c>
      <c r="CA33" s="84">
        <f t="shared" si="100"/>
        <v>0</v>
      </c>
      <c r="CB33" s="84">
        <f t="shared" si="100"/>
        <v>0</v>
      </c>
      <c r="CC33" s="84">
        <f t="shared" si="100"/>
        <v>0</v>
      </c>
      <c r="CD33" s="84">
        <f t="shared" si="100"/>
        <v>0</v>
      </c>
      <c r="CE33" s="84">
        <f t="shared" si="100"/>
        <v>0</v>
      </c>
      <c r="CF33" s="84">
        <f t="shared" si="100"/>
        <v>0</v>
      </c>
      <c r="CG33" s="84">
        <f t="shared" si="100"/>
        <v>0</v>
      </c>
      <c r="CH33" s="84">
        <f t="shared" si="100"/>
        <v>0</v>
      </c>
      <c r="CI33" s="84">
        <f t="shared" ref="CI33:DN43" si="101">IF(AND($U33&gt;CH$6,$U33&lt;=CI$6),+$T33,0)</f>
        <v>0</v>
      </c>
      <c r="CJ33" s="84">
        <f t="shared" si="101"/>
        <v>0</v>
      </c>
      <c r="CK33" s="84">
        <f t="shared" si="101"/>
        <v>0</v>
      </c>
      <c r="CL33" s="84">
        <f t="shared" ref="CL33:DN33" si="102">IF(AND($U33&gt;CK$6,$U33&lt;=CL$6),+$T33,0)</f>
        <v>0</v>
      </c>
      <c r="CM33" s="84">
        <f t="shared" si="102"/>
        <v>0</v>
      </c>
      <c r="CN33" s="84">
        <f t="shared" si="102"/>
        <v>0</v>
      </c>
      <c r="CO33" s="84">
        <f t="shared" si="102"/>
        <v>0</v>
      </c>
      <c r="CP33" s="84">
        <f t="shared" si="102"/>
        <v>0</v>
      </c>
      <c r="CQ33" s="84">
        <f t="shared" si="102"/>
        <v>0</v>
      </c>
      <c r="CR33" s="84">
        <f t="shared" si="102"/>
        <v>0</v>
      </c>
      <c r="CS33" s="84">
        <f t="shared" si="102"/>
        <v>0</v>
      </c>
      <c r="CT33" s="84">
        <f t="shared" si="102"/>
        <v>0</v>
      </c>
      <c r="CU33" s="84">
        <f t="shared" si="102"/>
        <v>0</v>
      </c>
      <c r="CV33" s="84">
        <f t="shared" si="102"/>
        <v>0</v>
      </c>
      <c r="CW33" s="84">
        <f t="shared" si="102"/>
        <v>0</v>
      </c>
      <c r="CX33" s="84">
        <f t="shared" si="102"/>
        <v>0</v>
      </c>
      <c r="CY33" s="84">
        <f t="shared" si="102"/>
        <v>0</v>
      </c>
      <c r="CZ33" s="84">
        <f t="shared" si="102"/>
        <v>0</v>
      </c>
      <c r="DA33" s="84">
        <f t="shared" si="102"/>
        <v>0</v>
      </c>
      <c r="DB33" s="84">
        <f t="shared" si="102"/>
        <v>0</v>
      </c>
      <c r="DC33" s="84">
        <f t="shared" si="102"/>
        <v>0</v>
      </c>
      <c r="DD33" s="84">
        <f t="shared" si="102"/>
        <v>0</v>
      </c>
      <c r="DE33" s="84">
        <f t="shared" si="102"/>
        <v>0</v>
      </c>
      <c r="DF33" s="84">
        <f t="shared" si="102"/>
        <v>0</v>
      </c>
      <c r="DG33" s="84">
        <f t="shared" si="102"/>
        <v>0</v>
      </c>
      <c r="DH33" s="84">
        <f t="shared" si="102"/>
        <v>0</v>
      </c>
      <c r="DI33" s="84">
        <f t="shared" si="102"/>
        <v>0</v>
      </c>
      <c r="DJ33" s="84">
        <f t="shared" si="102"/>
        <v>0</v>
      </c>
      <c r="DK33" s="84">
        <f t="shared" si="102"/>
        <v>0</v>
      </c>
      <c r="DL33" s="84">
        <f t="shared" si="102"/>
        <v>0</v>
      </c>
      <c r="DM33" s="84">
        <f t="shared" si="102"/>
        <v>0</v>
      </c>
      <c r="DN33" s="84">
        <f t="shared" si="102"/>
        <v>0</v>
      </c>
      <c r="DO33" s="84">
        <f t="shared" si="18"/>
        <v>0</v>
      </c>
      <c r="DP33" s="84">
        <f t="shared" si="18"/>
        <v>0</v>
      </c>
      <c r="DQ33" s="84">
        <f t="shared" si="18"/>
        <v>0</v>
      </c>
      <c r="DR33" s="84">
        <f t="shared" ref="DR33:EE33" si="103">IF(AND($U33&gt;DQ$6,$U33&lt;=DR$6),+$T33,0)</f>
        <v>0</v>
      </c>
      <c r="DS33" s="84">
        <f t="shared" si="103"/>
        <v>0</v>
      </c>
      <c r="DT33" s="84">
        <f t="shared" si="103"/>
        <v>0</v>
      </c>
      <c r="DU33" s="84">
        <f t="shared" si="103"/>
        <v>0</v>
      </c>
      <c r="DV33" s="84">
        <f t="shared" si="103"/>
        <v>0</v>
      </c>
      <c r="DW33" s="84">
        <f t="shared" si="103"/>
        <v>0</v>
      </c>
      <c r="DX33" s="84">
        <f t="shared" si="103"/>
        <v>0</v>
      </c>
      <c r="DY33" s="84">
        <f t="shared" si="103"/>
        <v>0</v>
      </c>
      <c r="DZ33" s="84">
        <f t="shared" si="103"/>
        <v>0</v>
      </c>
      <c r="EA33" s="84">
        <f t="shared" si="103"/>
        <v>0</v>
      </c>
      <c r="EB33" s="84">
        <f t="shared" si="103"/>
        <v>0</v>
      </c>
      <c r="EC33" s="84">
        <f t="shared" si="103"/>
        <v>0</v>
      </c>
      <c r="ED33" s="84">
        <f t="shared" si="103"/>
        <v>0</v>
      </c>
      <c r="EE33" s="84">
        <f t="shared" si="103"/>
        <v>0</v>
      </c>
      <c r="EF33" s="84">
        <f t="shared" si="97"/>
        <v>0</v>
      </c>
      <c r="EG33" s="84">
        <f t="shared" si="97"/>
        <v>0</v>
      </c>
      <c r="EH33" s="84">
        <f t="shared" si="97"/>
        <v>0</v>
      </c>
      <c r="EI33" s="84">
        <f t="shared" si="97"/>
        <v>0</v>
      </c>
      <c r="EJ33" s="84">
        <f t="shared" si="97"/>
        <v>0</v>
      </c>
      <c r="EK33" s="84">
        <f t="shared" si="97"/>
        <v>0</v>
      </c>
      <c r="EL33" s="84">
        <f t="shared" si="97"/>
        <v>0</v>
      </c>
      <c r="EM33" s="84">
        <f t="shared" si="97"/>
        <v>0</v>
      </c>
      <c r="EN33" s="84">
        <f t="shared" si="97"/>
        <v>0</v>
      </c>
      <c r="EO33" s="84">
        <f t="shared" si="97"/>
        <v>0</v>
      </c>
      <c r="EP33" s="84">
        <f t="shared" si="97"/>
        <v>0</v>
      </c>
      <c r="EQ33" s="84">
        <f t="shared" si="97"/>
        <v>0</v>
      </c>
      <c r="ER33" s="84">
        <f t="shared" si="97"/>
        <v>0</v>
      </c>
      <c r="ES33" s="84">
        <f t="shared" si="97"/>
        <v>0</v>
      </c>
      <c r="ET33" s="84">
        <f t="shared" si="97"/>
        <v>0</v>
      </c>
      <c r="EU33" s="84">
        <f t="shared" si="97"/>
        <v>0</v>
      </c>
      <c r="EV33" s="84">
        <f t="shared" si="97"/>
        <v>0</v>
      </c>
      <c r="EW33" s="84">
        <f t="shared" si="97"/>
        <v>0</v>
      </c>
      <c r="EX33" s="84">
        <f t="shared" ref="EX33:GB33" si="104">IF(AND($U33&gt;EW$6,$U33&lt;=EX$6),+$T33,0)</f>
        <v>0</v>
      </c>
      <c r="EY33" s="84">
        <f t="shared" si="104"/>
        <v>0</v>
      </c>
      <c r="EZ33" s="84">
        <f t="shared" si="104"/>
        <v>0</v>
      </c>
      <c r="FA33" s="84">
        <f t="shared" si="104"/>
        <v>0</v>
      </c>
      <c r="FB33" s="84">
        <f t="shared" si="104"/>
        <v>0</v>
      </c>
      <c r="FC33" s="84">
        <f t="shared" si="104"/>
        <v>0</v>
      </c>
      <c r="FD33" s="84">
        <f t="shared" si="104"/>
        <v>0</v>
      </c>
      <c r="FE33" s="84">
        <f t="shared" si="104"/>
        <v>0</v>
      </c>
      <c r="FF33" s="84">
        <f t="shared" si="104"/>
        <v>0</v>
      </c>
      <c r="FG33" s="84">
        <f t="shared" si="104"/>
        <v>0</v>
      </c>
      <c r="FH33" s="84">
        <f t="shared" si="104"/>
        <v>0</v>
      </c>
      <c r="FI33" s="84">
        <f t="shared" si="104"/>
        <v>0</v>
      </c>
      <c r="FJ33" s="84">
        <f t="shared" si="104"/>
        <v>0</v>
      </c>
      <c r="FK33" s="84">
        <f t="shared" si="104"/>
        <v>0</v>
      </c>
      <c r="FL33" s="84">
        <f t="shared" si="104"/>
        <v>0</v>
      </c>
      <c r="FM33" s="84">
        <f t="shared" si="104"/>
        <v>0</v>
      </c>
      <c r="FN33" s="84">
        <f t="shared" si="104"/>
        <v>0</v>
      </c>
      <c r="FO33" s="84">
        <f t="shared" si="104"/>
        <v>0</v>
      </c>
      <c r="FP33" s="84">
        <f t="shared" si="104"/>
        <v>0</v>
      </c>
      <c r="FQ33" s="84">
        <f t="shared" si="104"/>
        <v>0</v>
      </c>
      <c r="FR33" s="84">
        <f t="shared" si="104"/>
        <v>0</v>
      </c>
      <c r="FS33" s="84">
        <f t="shared" si="104"/>
        <v>0</v>
      </c>
      <c r="FT33" s="84">
        <f t="shared" si="104"/>
        <v>0</v>
      </c>
      <c r="FU33" s="84">
        <f t="shared" si="104"/>
        <v>0</v>
      </c>
      <c r="FV33" s="84">
        <f t="shared" si="104"/>
        <v>0</v>
      </c>
      <c r="FW33" s="84">
        <f t="shared" si="104"/>
        <v>0</v>
      </c>
      <c r="FX33" s="84">
        <f t="shared" si="104"/>
        <v>0</v>
      </c>
      <c r="FY33" s="84">
        <f t="shared" si="104"/>
        <v>0</v>
      </c>
      <c r="FZ33" s="84">
        <f t="shared" si="104"/>
        <v>0</v>
      </c>
      <c r="GA33" s="84">
        <f t="shared" si="104"/>
        <v>0</v>
      </c>
      <c r="GB33" s="84">
        <f t="shared" si="104"/>
        <v>0</v>
      </c>
      <c r="GC33" s="84">
        <f t="shared" si="80"/>
        <v>0</v>
      </c>
      <c r="GD33" s="84">
        <f t="shared" si="80"/>
        <v>305.16899999999998</v>
      </c>
      <c r="GE33" s="84">
        <f t="shared" si="80"/>
        <v>0</v>
      </c>
    </row>
    <row r="34" spans="1:187" s="82" customFormat="1" x14ac:dyDescent="0.2">
      <c r="A34" s="188">
        <v>4</v>
      </c>
      <c r="B34" s="104" t="s">
        <v>12</v>
      </c>
      <c r="C34" s="68" t="s">
        <v>8</v>
      </c>
      <c r="D34" s="51" t="s">
        <v>43</v>
      </c>
      <c r="E34" t="s">
        <v>367</v>
      </c>
      <c r="F34" s="70">
        <v>37134</v>
      </c>
      <c r="G34"/>
      <c r="H34" s="94" t="s">
        <v>312</v>
      </c>
      <c r="I34" s="192" t="s">
        <v>386</v>
      </c>
      <c r="J34" s="88" t="s">
        <v>369</v>
      </c>
      <c r="K34" s="72"/>
      <c r="L34" s="94" t="s">
        <v>40</v>
      </c>
      <c r="M34" s="73"/>
      <c r="N34" s="73" t="s">
        <v>370</v>
      </c>
      <c r="O34" s="94"/>
      <c r="P34" s="94"/>
      <c r="Q34" s="94"/>
      <c r="R34" s="105">
        <v>187.95</v>
      </c>
      <c r="S34" s="94" t="s">
        <v>57</v>
      </c>
      <c r="T34" s="19">
        <f>IF($S34="USD",+$R34,VLOOKUP($S34,Rates!$A$3:$C$7,3)*$R34)</f>
        <v>187.95</v>
      </c>
      <c r="U34" s="271">
        <f>DATE(2003,4,1)</f>
        <v>37712</v>
      </c>
      <c r="X34" s="84">
        <f t="shared" ref="X34:CI37" ca="1" si="105">IF(AND($U34&gt;W$6,$U34&lt;=X$6),+$T34,0)</f>
        <v>0</v>
      </c>
      <c r="Y34" s="84">
        <f t="shared" si="105"/>
        <v>0</v>
      </c>
      <c r="Z34" s="84">
        <f t="shared" si="105"/>
        <v>0</v>
      </c>
      <c r="AA34" s="84">
        <f t="shared" si="105"/>
        <v>0</v>
      </c>
      <c r="AB34" s="84">
        <f t="shared" si="105"/>
        <v>0</v>
      </c>
      <c r="AC34" s="84">
        <f t="shared" si="105"/>
        <v>0</v>
      </c>
      <c r="AD34" s="84">
        <f t="shared" si="105"/>
        <v>0</v>
      </c>
      <c r="AE34" s="84">
        <f t="shared" si="105"/>
        <v>187.95</v>
      </c>
      <c r="AF34" s="84">
        <f t="shared" si="105"/>
        <v>0</v>
      </c>
      <c r="AG34" s="84">
        <f t="shared" si="105"/>
        <v>0</v>
      </c>
      <c r="AH34" s="84">
        <f t="shared" si="105"/>
        <v>0</v>
      </c>
      <c r="AI34" s="84">
        <f t="shared" si="105"/>
        <v>0</v>
      </c>
      <c r="AJ34" s="84">
        <f t="shared" si="105"/>
        <v>0</v>
      </c>
      <c r="AK34" s="84">
        <f t="shared" si="105"/>
        <v>0</v>
      </c>
      <c r="AL34" s="84">
        <f t="shared" si="105"/>
        <v>0</v>
      </c>
      <c r="AM34" s="84">
        <f t="shared" si="105"/>
        <v>0</v>
      </c>
      <c r="AN34" s="84">
        <f t="shared" si="105"/>
        <v>0</v>
      </c>
      <c r="AO34" s="84">
        <f t="shared" si="105"/>
        <v>0</v>
      </c>
      <c r="AP34" s="84">
        <f t="shared" si="105"/>
        <v>0</v>
      </c>
      <c r="AQ34" s="84">
        <f t="shared" si="105"/>
        <v>0</v>
      </c>
      <c r="AR34" s="84">
        <f t="shared" si="105"/>
        <v>0</v>
      </c>
      <c r="AS34" s="84">
        <f t="shared" si="105"/>
        <v>0</v>
      </c>
      <c r="AT34" s="84">
        <f t="shared" si="105"/>
        <v>0</v>
      </c>
      <c r="AU34" s="84">
        <f t="shared" si="105"/>
        <v>0</v>
      </c>
      <c r="AV34" s="84">
        <f t="shared" si="105"/>
        <v>0</v>
      </c>
      <c r="AW34" s="84">
        <f t="shared" si="105"/>
        <v>0</v>
      </c>
      <c r="AX34" s="84">
        <f t="shared" si="105"/>
        <v>0</v>
      </c>
      <c r="AY34" s="84">
        <f t="shared" si="105"/>
        <v>0</v>
      </c>
      <c r="AZ34" s="84">
        <f t="shared" si="105"/>
        <v>0</v>
      </c>
      <c r="BA34" s="84">
        <f t="shared" si="105"/>
        <v>0</v>
      </c>
      <c r="BB34" s="84">
        <f t="shared" si="105"/>
        <v>0</v>
      </c>
      <c r="BC34" s="84">
        <f t="shared" si="105"/>
        <v>0</v>
      </c>
      <c r="BD34" s="84">
        <f t="shared" si="105"/>
        <v>0</v>
      </c>
      <c r="BE34" s="84">
        <f t="shared" si="105"/>
        <v>0</v>
      </c>
      <c r="BF34" s="84">
        <f t="shared" si="105"/>
        <v>0</v>
      </c>
      <c r="BG34" s="84">
        <f t="shared" si="105"/>
        <v>0</v>
      </c>
      <c r="BH34" s="84">
        <f t="shared" si="105"/>
        <v>0</v>
      </c>
      <c r="BI34" s="84">
        <f t="shared" si="105"/>
        <v>0</v>
      </c>
      <c r="BJ34" s="84">
        <f t="shared" si="105"/>
        <v>0</v>
      </c>
      <c r="BK34" s="84">
        <f t="shared" si="105"/>
        <v>0</v>
      </c>
      <c r="BL34" s="84">
        <f t="shared" si="105"/>
        <v>0</v>
      </c>
      <c r="BM34" s="84">
        <f t="shared" si="105"/>
        <v>0</v>
      </c>
      <c r="BN34" s="84">
        <f t="shared" si="105"/>
        <v>0</v>
      </c>
      <c r="BO34" s="84">
        <f t="shared" si="105"/>
        <v>0</v>
      </c>
      <c r="BP34" s="84">
        <f t="shared" si="105"/>
        <v>0</v>
      </c>
      <c r="BQ34" s="84">
        <f t="shared" si="105"/>
        <v>0</v>
      </c>
      <c r="BR34" s="84">
        <f t="shared" si="105"/>
        <v>0</v>
      </c>
      <c r="BS34" s="84">
        <f t="shared" si="105"/>
        <v>0</v>
      </c>
      <c r="BT34" s="84">
        <f t="shared" si="105"/>
        <v>0</v>
      </c>
      <c r="BU34" s="84">
        <f t="shared" si="105"/>
        <v>0</v>
      </c>
      <c r="BV34" s="84">
        <f t="shared" si="105"/>
        <v>0</v>
      </c>
      <c r="BW34" s="84">
        <f t="shared" si="105"/>
        <v>0</v>
      </c>
      <c r="BX34" s="84">
        <f t="shared" si="105"/>
        <v>0</v>
      </c>
      <c r="BY34" s="84">
        <f t="shared" si="105"/>
        <v>0</v>
      </c>
      <c r="BZ34" s="84">
        <f t="shared" si="105"/>
        <v>0</v>
      </c>
      <c r="CA34" s="84">
        <f t="shared" si="105"/>
        <v>0</v>
      </c>
      <c r="CB34" s="84">
        <f t="shared" si="105"/>
        <v>0</v>
      </c>
      <c r="CC34" s="84">
        <f t="shared" si="105"/>
        <v>0</v>
      </c>
      <c r="CD34" s="84">
        <f t="shared" si="105"/>
        <v>0</v>
      </c>
      <c r="CE34" s="84">
        <f t="shared" si="105"/>
        <v>0</v>
      </c>
      <c r="CF34" s="84">
        <f t="shared" si="105"/>
        <v>0</v>
      </c>
      <c r="CG34" s="84">
        <f t="shared" si="105"/>
        <v>0</v>
      </c>
      <c r="CH34" s="84">
        <f t="shared" si="105"/>
        <v>0</v>
      </c>
      <c r="CI34" s="84">
        <f t="shared" si="105"/>
        <v>0</v>
      </c>
      <c r="CJ34" s="84">
        <f t="shared" si="101"/>
        <v>0</v>
      </c>
      <c r="CK34" s="84">
        <f t="shared" si="101"/>
        <v>0</v>
      </c>
      <c r="CL34" s="84">
        <f t="shared" ref="CL34:DN34" si="106">IF(AND($U34&gt;CK$6,$U34&lt;=CL$6),+$T34,0)</f>
        <v>0</v>
      </c>
      <c r="CM34" s="84">
        <f t="shared" si="106"/>
        <v>0</v>
      </c>
      <c r="CN34" s="84">
        <f t="shared" si="106"/>
        <v>0</v>
      </c>
      <c r="CO34" s="84">
        <f t="shared" si="106"/>
        <v>0</v>
      </c>
      <c r="CP34" s="84">
        <f t="shared" si="106"/>
        <v>0</v>
      </c>
      <c r="CQ34" s="84">
        <f t="shared" si="106"/>
        <v>0</v>
      </c>
      <c r="CR34" s="84">
        <f t="shared" si="106"/>
        <v>0</v>
      </c>
      <c r="CS34" s="84">
        <f t="shared" si="106"/>
        <v>0</v>
      </c>
      <c r="CT34" s="84">
        <f t="shared" si="106"/>
        <v>0</v>
      </c>
      <c r="CU34" s="84">
        <f t="shared" si="106"/>
        <v>0</v>
      </c>
      <c r="CV34" s="84">
        <f t="shared" si="106"/>
        <v>0</v>
      </c>
      <c r="CW34" s="84">
        <f t="shared" si="106"/>
        <v>0</v>
      </c>
      <c r="CX34" s="84">
        <f t="shared" si="106"/>
        <v>0</v>
      </c>
      <c r="CY34" s="84">
        <f t="shared" si="106"/>
        <v>0</v>
      </c>
      <c r="CZ34" s="84">
        <f t="shared" si="106"/>
        <v>0</v>
      </c>
      <c r="DA34" s="84">
        <f t="shared" si="106"/>
        <v>0</v>
      </c>
      <c r="DB34" s="84">
        <f t="shared" si="106"/>
        <v>0</v>
      </c>
      <c r="DC34" s="84">
        <f t="shared" si="106"/>
        <v>0</v>
      </c>
      <c r="DD34" s="84">
        <f t="shared" si="106"/>
        <v>0</v>
      </c>
      <c r="DE34" s="84">
        <f t="shared" si="106"/>
        <v>0</v>
      </c>
      <c r="DF34" s="84">
        <f t="shared" si="106"/>
        <v>0</v>
      </c>
      <c r="DG34" s="84">
        <f t="shared" si="106"/>
        <v>0</v>
      </c>
      <c r="DH34" s="84">
        <f t="shared" si="106"/>
        <v>0</v>
      </c>
      <c r="DI34" s="84">
        <f t="shared" si="106"/>
        <v>0</v>
      </c>
      <c r="DJ34" s="84">
        <f t="shared" si="106"/>
        <v>0</v>
      </c>
      <c r="DK34" s="84">
        <f t="shared" si="106"/>
        <v>0</v>
      </c>
      <c r="DL34" s="84">
        <f t="shared" si="106"/>
        <v>0</v>
      </c>
      <c r="DM34" s="84">
        <f t="shared" si="106"/>
        <v>0</v>
      </c>
      <c r="DN34" s="84">
        <f t="shared" si="106"/>
        <v>0</v>
      </c>
      <c r="DO34" s="84">
        <f t="shared" si="18"/>
        <v>0</v>
      </c>
      <c r="DP34" s="84">
        <f t="shared" si="18"/>
        <v>0</v>
      </c>
      <c r="DQ34" s="84">
        <f t="shared" si="18"/>
        <v>0</v>
      </c>
      <c r="DR34" s="84">
        <f t="shared" ref="DR34:EE34" si="107">IF(AND($U34&gt;DQ$6,$U34&lt;=DR$6),+$T34,0)</f>
        <v>0</v>
      </c>
      <c r="DS34" s="84">
        <f t="shared" si="107"/>
        <v>0</v>
      </c>
      <c r="DT34" s="84">
        <f t="shared" si="107"/>
        <v>0</v>
      </c>
      <c r="DU34" s="84">
        <f t="shared" si="107"/>
        <v>0</v>
      </c>
      <c r="DV34" s="84">
        <f t="shared" si="107"/>
        <v>0</v>
      </c>
      <c r="DW34" s="84">
        <f t="shared" si="107"/>
        <v>0</v>
      </c>
      <c r="DX34" s="84">
        <f t="shared" si="107"/>
        <v>0</v>
      </c>
      <c r="DY34" s="84">
        <f t="shared" si="107"/>
        <v>0</v>
      </c>
      <c r="DZ34" s="84">
        <f t="shared" si="107"/>
        <v>0</v>
      </c>
      <c r="EA34" s="84">
        <f t="shared" si="107"/>
        <v>0</v>
      </c>
      <c r="EB34" s="84">
        <f t="shared" si="107"/>
        <v>0</v>
      </c>
      <c r="EC34" s="84">
        <f t="shared" si="107"/>
        <v>0</v>
      </c>
      <c r="ED34" s="84">
        <f t="shared" si="107"/>
        <v>0</v>
      </c>
      <c r="EE34" s="84">
        <f t="shared" si="107"/>
        <v>0</v>
      </c>
      <c r="EF34" s="84">
        <f t="shared" si="97"/>
        <v>0</v>
      </c>
      <c r="EG34" s="84">
        <f t="shared" si="97"/>
        <v>0</v>
      </c>
      <c r="EH34" s="84">
        <f t="shared" si="97"/>
        <v>0</v>
      </c>
      <c r="EI34" s="84">
        <f t="shared" si="97"/>
        <v>0</v>
      </c>
      <c r="EJ34" s="84">
        <f t="shared" si="97"/>
        <v>0</v>
      </c>
      <c r="EK34" s="84">
        <f t="shared" si="97"/>
        <v>0</v>
      </c>
      <c r="EL34" s="84">
        <f t="shared" si="97"/>
        <v>0</v>
      </c>
      <c r="EM34" s="84">
        <f t="shared" si="97"/>
        <v>0</v>
      </c>
      <c r="EN34" s="84">
        <f t="shared" si="97"/>
        <v>0</v>
      </c>
      <c r="EO34" s="84">
        <f t="shared" si="97"/>
        <v>0</v>
      </c>
      <c r="EP34" s="84">
        <f t="shared" si="97"/>
        <v>0</v>
      </c>
      <c r="EQ34" s="84">
        <f t="shared" si="97"/>
        <v>0</v>
      </c>
      <c r="ER34" s="84">
        <f t="shared" si="97"/>
        <v>0</v>
      </c>
      <c r="ES34" s="84">
        <f t="shared" si="97"/>
        <v>0</v>
      </c>
      <c r="ET34" s="84">
        <f t="shared" si="97"/>
        <v>0</v>
      </c>
      <c r="EU34" s="84">
        <f t="shared" si="97"/>
        <v>0</v>
      </c>
      <c r="EV34" s="84">
        <f t="shared" si="97"/>
        <v>0</v>
      </c>
      <c r="EW34" s="84">
        <f t="shared" si="97"/>
        <v>0</v>
      </c>
      <c r="EX34" s="84">
        <f t="shared" ref="EX34:GB34" si="108">IF(AND($U34&gt;EW$6,$U34&lt;=EX$6),+$T34,0)</f>
        <v>0</v>
      </c>
      <c r="EY34" s="84">
        <f t="shared" si="108"/>
        <v>0</v>
      </c>
      <c r="EZ34" s="84">
        <f t="shared" si="108"/>
        <v>0</v>
      </c>
      <c r="FA34" s="84">
        <f t="shared" si="108"/>
        <v>0</v>
      </c>
      <c r="FB34" s="84">
        <f t="shared" si="108"/>
        <v>0</v>
      </c>
      <c r="FC34" s="84">
        <f t="shared" si="108"/>
        <v>0</v>
      </c>
      <c r="FD34" s="84">
        <f t="shared" si="108"/>
        <v>0</v>
      </c>
      <c r="FE34" s="84">
        <f t="shared" si="108"/>
        <v>0</v>
      </c>
      <c r="FF34" s="84">
        <f t="shared" si="108"/>
        <v>0</v>
      </c>
      <c r="FG34" s="84">
        <f t="shared" si="108"/>
        <v>0</v>
      </c>
      <c r="FH34" s="84">
        <f t="shared" si="108"/>
        <v>0</v>
      </c>
      <c r="FI34" s="84">
        <f t="shared" si="108"/>
        <v>0</v>
      </c>
      <c r="FJ34" s="84">
        <f t="shared" si="108"/>
        <v>0</v>
      </c>
      <c r="FK34" s="84">
        <f t="shared" si="108"/>
        <v>0</v>
      </c>
      <c r="FL34" s="84">
        <f t="shared" si="108"/>
        <v>0</v>
      </c>
      <c r="FM34" s="84">
        <f t="shared" si="108"/>
        <v>0</v>
      </c>
      <c r="FN34" s="84">
        <f t="shared" si="108"/>
        <v>0</v>
      </c>
      <c r="FO34" s="84">
        <f t="shared" si="108"/>
        <v>0</v>
      </c>
      <c r="FP34" s="84">
        <f t="shared" si="108"/>
        <v>0</v>
      </c>
      <c r="FQ34" s="84">
        <f t="shared" si="108"/>
        <v>0</v>
      </c>
      <c r="FR34" s="84">
        <f t="shared" si="108"/>
        <v>0</v>
      </c>
      <c r="FS34" s="84">
        <f t="shared" si="108"/>
        <v>0</v>
      </c>
      <c r="FT34" s="84">
        <f t="shared" si="108"/>
        <v>0</v>
      </c>
      <c r="FU34" s="84">
        <f t="shared" si="108"/>
        <v>0</v>
      </c>
      <c r="FV34" s="84">
        <f t="shared" si="108"/>
        <v>0</v>
      </c>
      <c r="FW34" s="84">
        <f t="shared" si="108"/>
        <v>0</v>
      </c>
      <c r="FX34" s="84">
        <f t="shared" si="108"/>
        <v>0</v>
      </c>
      <c r="FY34" s="84">
        <f t="shared" si="108"/>
        <v>0</v>
      </c>
      <c r="FZ34" s="84">
        <f t="shared" si="108"/>
        <v>0</v>
      </c>
      <c r="GA34" s="84">
        <f t="shared" si="108"/>
        <v>0</v>
      </c>
      <c r="GB34" s="84">
        <f t="shared" si="108"/>
        <v>0</v>
      </c>
      <c r="GC34" s="84">
        <f t="shared" si="80"/>
        <v>0</v>
      </c>
      <c r="GD34" s="84">
        <f t="shared" si="80"/>
        <v>187.95</v>
      </c>
      <c r="GE34" s="84">
        <f t="shared" si="80"/>
        <v>0</v>
      </c>
    </row>
    <row r="35" spans="1:187" s="82" customFormat="1" x14ac:dyDescent="0.2">
      <c r="A35" s="188">
        <v>4</v>
      </c>
      <c r="B35" s="104" t="s">
        <v>12</v>
      </c>
      <c r="C35" s="68" t="s">
        <v>8</v>
      </c>
      <c r="D35" s="51" t="s">
        <v>43</v>
      </c>
      <c r="E35" t="s">
        <v>367</v>
      </c>
      <c r="F35" s="70">
        <v>37134</v>
      </c>
      <c r="G35"/>
      <c r="H35" s="94" t="s">
        <v>312</v>
      </c>
      <c r="I35" s="192" t="s">
        <v>386</v>
      </c>
      <c r="J35" s="88" t="s">
        <v>369</v>
      </c>
      <c r="K35" s="72"/>
      <c r="L35" s="94" t="s">
        <v>40</v>
      </c>
      <c r="M35" s="73"/>
      <c r="N35" s="73" t="s">
        <v>370</v>
      </c>
      <c r="O35" s="94"/>
      <c r="P35" s="94"/>
      <c r="Q35" s="94"/>
      <c r="R35" s="105">
        <v>100</v>
      </c>
      <c r="S35" s="94" t="s">
        <v>57</v>
      </c>
      <c r="T35" s="19">
        <f>IF($S35="USD",+$R35,VLOOKUP($S35,Rates!$A$3:$C$7,3)*$R35)</f>
        <v>100</v>
      </c>
      <c r="U35" s="271">
        <f>DATE(2003,6,15)</f>
        <v>37787</v>
      </c>
      <c r="X35" s="84">
        <f t="shared" ca="1" si="105"/>
        <v>0</v>
      </c>
      <c r="Y35" s="84">
        <f t="shared" si="105"/>
        <v>0</v>
      </c>
      <c r="Z35" s="84">
        <f t="shared" si="105"/>
        <v>0</v>
      </c>
      <c r="AA35" s="84">
        <f t="shared" si="105"/>
        <v>0</v>
      </c>
      <c r="AB35" s="84">
        <f t="shared" si="105"/>
        <v>0</v>
      </c>
      <c r="AC35" s="84">
        <f t="shared" si="105"/>
        <v>0</v>
      </c>
      <c r="AD35" s="84">
        <f t="shared" si="105"/>
        <v>0</v>
      </c>
      <c r="AE35" s="84">
        <f t="shared" si="105"/>
        <v>100</v>
      </c>
      <c r="AF35" s="84">
        <f t="shared" si="105"/>
        <v>0</v>
      </c>
      <c r="AG35" s="84">
        <f t="shared" si="105"/>
        <v>0</v>
      </c>
      <c r="AH35" s="84">
        <f t="shared" si="105"/>
        <v>0</v>
      </c>
      <c r="AI35" s="84">
        <f t="shared" si="105"/>
        <v>0</v>
      </c>
      <c r="AJ35" s="84">
        <f t="shared" si="105"/>
        <v>0</v>
      </c>
      <c r="AK35" s="84">
        <f t="shared" si="105"/>
        <v>0</v>
      </c>
      <c r="AL35" s="84">
        <f t="shared" si="105"/>
        <v>0</v>
      </c>
      <c r="AM35" s="84">
        <f t="shared" si="105"/>
        <v>0</v>
      </c>
      <c r="AN35" s="84">
        <f t="shared" si="105"/>
        <v>0</v>
      </c>
      <c r="AO35" s="84">
        <f t="shared" si="105"/>
        <v>0</v>
      </c>
      <c r="AP35" s="84">
        <f t="shared" si="105"/>
        <v>0</v>
      </c>
      <c r="AQ35" s="84">
        <f t="shared" si="105"/>
        <v>0</v>
      </c>
      <c r="AR35" s="84">
        <f t="shared" si="105"/>
        <v>0</v>
      </c>
      <c r="AS35" s="84">
        <f t="shared" si="105"/>
        <v>0</v>
      </c>
      <c r="AT35" s="84">
        <f t="shared" si="105"/>
        <v>0</v>
      </c>
      <c r="AU35" s="84">
        <f t="shared" si="105"/>
        <v>0</v>
      </c>
      <c r="AV35" s="84">
        <f t="shared" si="105"/>
        <v>0</v>
      </c>
      <c r="AW35" s="84">
        <f t="shared" si="105"/>
        <v>0</v>
      </c>
      <c r="AX35" s="84">
        <f t="shared" si="105"/>
        <v>0</v>
      </c>
      <c r="AY35" s="84">
        <f t="shared" si="105"/>
        <v>0</v>
      </c>
      <c r="AZ35" s="84">
        <f t="shared" si="105"/>
        <v>0</v>
      </c>
      <c r="BA35" s="84">
        <f t="shared" si="105"/>
        <v>0</v>
      </c>
      <c r="BB35" s="84">
        <f t="shared" si="105"/>
        <v>0</v>
      </c>
      <c r="BC35" s="84">
        <f t="shared" si="105"/>
        <v>0</v>
      </c>
      <c r="BD35" s="84">
        <f t="shared" si="105"/>
        <v>0</v>
      </c>
      <c r="BE35" s="84">
        <f t="shared" si="105"/>
        <v>0</v>
      </c>
      <c r="BF35" s="84">
        <f t="shared" si="105"/>
        <v>0</v>
      </c>
      <c r="BG35" s="84">
        <f t="shared" si="105"/>
        <v>0</v>
      </c>
      <c r="BH35" s="84">
        <f t="shared" si="105"/>
        <v>0</v>
      </c>
      <c r="BI35" s="84">
        <f t="shared" si="105"/>
        <v>0</v>
      </c>
      <c r="BJ35" s="84">
        <f t="shared" si="105"/>
        <v>0</v>
      </c>
      <c r="BK35" s="84">
        <f t="shared" si="105"/>
        <v>0</v>
      </c>
      <c r="BL35" s="84">
        <f t="shared" si="105"/>
        <v>0</v>
      </c>
      <c r="BM35" s="84">
        <f t="shared" si="105"/>
        <v>0</v>
      </c>
      <c r="BN35" s="84">
        <f t="shared" si="105"/>
        <v>0</v>
      </c>
      <c r="BO35" s="84">
        <f t="shared" si="105"/>
        <v>0</v>
      </c>
      <c r="BP35" s="84">
        <f t="shared" si="105"/>
        <v>0</v>
      </c>
      <c r="BQ35" s="84">
        <f t="shared" si="105"/>
        <v>0</v>
      </c>
      <c r="BR35" s="84">
        <f t="shared" si="105"/>
        <v>0</v>
      </c>
      <c r="BS35" s="84">
        <f t="shared" si="105"/>
        <v>0</v>
      </c>
      <c r="BT35" s="84">
        <f t="shared" si="105"/>
        <v>0</v>
      </c>
      <c r="BU35" s="84">
        <f t="shared" si="105"/>
        <v>0</v>
      </c>
      <c r="BV35" s="84">
        <f t="shared" si="105"/>
        <v>0</v>
      </c>
      <c r="BW35" s="84">
        <f t="shared" si="105"/>
        <v>0</v>
      </c>
      <c r="BX35" s="84">
        <f t="shared" si="105"/>
        <v>0</v>
      </c>
      <c r="BY35" s="84">
        <f t="shared" si="105"/>
        <v>0</v>
      </c>
      <c r="BZ35" s="84">
        <f t="shared" si="105"/>
        <v>0</v>
      </c>
      <c r="CA35" s="84">
        <f t="shared" si="105"/>
        <v>0</v>
      </c>
      <c r="CB35" s="84">
        <f t="shared" si="105"/>
        <v>0</v>
      </c>
      <c r="CC35" s="84">
        <f t="shared" si="105"/>
        <v>0</v>
      </c>
      <c r="CD35" s="84">
        <f t="shared" si="105"/>
        <v>0</v>
      </c>
      <c r="CE35" s="84">
        <f t="shared" si="105"/>
        <v>0</v>
      </c>
      <c r="CF35" s="84">
        <f t="shared" si="105"/>
        <v>0</v>
      </c>
      <c r="CG35" s="84">
        <f t="shared" si="105"/>
        <v>0</v>
      </c>
      <c r="CH35" s="84">
        <f t="shared" si="105"/>
        <v>0</v>
      </c>
      <c r="CI35" s="84">
        <f t="shared" si="105"/>
        <v>0</v>
      </c>
      <c r="CJ35" s="84">
        <f t="shared" si="101"/>
        <v>0</v>
      </c>
      <c r="CK35" s="84">
        <f t="shared" si="101"/>
        <v>0</v>
      </c>
      <c r="CL35" s="84">
        <f t="shared" ref="CL35:CY35" si="109">IF(AND($U35&gt;CK$6,$U35&lt;=CL$6),+$T35,0)</f>
        <v>0</v>
      </c>
      <c r="CM35" s="84">
        <f t="shared" si="109"/>
        <v>0</v>
      </c>
      <c r="CN35" s="84">
        <f t="shared" si="109"/>
        <v>0</v>
      </c>
      <c r="CO35" s="84">
        <f t="shared" si="109"/>
        <v>0</v>
      </c>
      <c r="CP35" s="84">
        <f t="shared" si="109"/>
        <v>0</v>
      </c>
      <c r="CQ35" s="84">
        <f t="shared" si="109"/>
        <v>0</v>
      </c>
      <c r="CR35" s="84">
        <f t="shared" si="109"/>
        <v>0</v>
      </c>
      <c r="CS35" s="84">
        <f t="shared" si="109"/>
        <v>0</v>
      </c>
      <c r="CT35" s="84">
        <f t="shared" si="109"/>
        <v>0</v>
      </c>
      <c r="CU35" s="84">
        <f t="shared" si="109"/>
        <v>0</v>
      </c>
      <c r="CV35" s="84">
        <f t="shared" si="109"/>
        <v>0</v>
      </c>
      <c r="CW35" s="84">
        <f t="shared" si="109"/>
        <v>0</v>
      </c>
      <c r="CX35" s="84">
        <f t="shared" si="109"/>
        <v>0</v>
      </c>
      <c r="CY35" s="84">
        <f t="shared" si="109"/>
        <v>0</v>
      </c>
      <c r="CZ35" s="84">
        <f t="shared" ref="CZ35:DN35" si="110">IF(AND($U35&gt;CY$6,$U35&lt;=CZ$6),+$T35,0)</f>
        <v>0</v>
      </c>
      <c r="DA35" s="84">
        <f t="shared" si="110"/>
        <v>0</v>
      </c>
      <c r="DB35" s="84">
        <f t="shared" si="110"/>
        <v>0</v>
      </c>
      <c r="DC35" s="84">
        <f t="shared" si="110"/>
        <v>0</v>
      </c>
      <c r="DD35" s="84">
        <f t="shared" si="110"/>
        <v>0</v>
      </c>
      <c r="DE35" s="84">
        <f t="shared" si="110"/>
        <v>0</v>
      </c>
      <c r="DF35" s="84">
        <f t="shared" si="110"/>
        <v>0</v>
      </c>
      <c r="DG35" s="84">
        <f t="shared" si="110"/>
        <v>0</v>
      </c>
      <c r="DH35" s="84">
        <f t="shared" si="110"/>
        <v>0</v>
      </c>
      <c r="DI35" s="84">
        <f t="shared" si="110"/>
        <v>0</v>
      </c>
      <c r="DJ35" s="84">
        <f t="shared" si="110"/>
        <v>0</v>
      </c>
      <c r="DK35" s="84">
        <f t="shared" si="110"/>
        <v>0</v>
      </c>
      <c r="DL35" s="84">
        <f t="shared" si="110"/>
        <v>0</v>
      </c>
      <c r="DM35" s="84">
        <f t="shared" si="110"/>
        <v>0</v>
      </c>
      <c r="DN35" s="84">
        <f t="shared" si="110"/>
        <v>0</v>
      </c>
      <c r="DO35" s="84">
        <f t="shared" si="18"/>
        <v>0</v>
      </c>
      <c r="DP35" s="84">
        <f t="shared" si="18"/>
        <v>0</v>
      </c>
      <c r="DQ35" s="84">
        <f t="shared" si="18"/>
        <v>0</v>
      </c>
      <c r="DR35" s="84">
        <f t="shared" ref="DR35:EE35" si="111">IF(AND($U35&gt;DQ$6,$U35&lt;=DR$6),+$T35,0)</f>
        <v>0</v>
      </c>
      <c r="DS35" s="84">
        <f t="shared" si="111"/>
        <v>0</v>
      </c>
      <c r="DT35" s="84">
        <f t="shared" si="111"/>
        <v>0</v>
      </c>
      <c r="DU35" s="84">
        <f t="shared" si="111"/>
        <v>0</v>
      </c>
      <c r="DV35" s="84">
        <f t="shared" si="111"/>
        <v>0</v>
      </c>
      <c r="DW35" s="84">
        <f t="shared" si="111"/>
        <v>0</v>
      </c>
      <c r="DX35" s="84">
        <f t="shared" si="111"/>
        <v>0</v>
      </c>
      <c r="DY35" s="84">
        <f t="shared" si="111"/>
        <v>0</v>
      </c>
      <c r="DZ35" s="84">
        <f t="shared" si="111"/>
        <v>0</v>
      </c>
      <c r="EA35" s="84">
        <f t="shared" si="111"/>
        <v>0</v>
      </c>
      <c r="EB35" s="84">
        <f t="shared" si="111"/>
        <v>0</v>
      </c>
      <c r="EC35" s="84">
        <f t="shared" si="111"/>
        <v>0</v>
      </c>
      <c r="ED35" s="84">
        <f t="shared" si="111"/>
        <v>0</v>
      </c>
      <c r="EE35" s="84">
        <f t="shared" si="111"/>
        <v>0</v>
      </c>
      <c r="EF35" s="84">
        <f t="shared" si="97"/>
        <v>0</v>
      </c>
      <c r="EG35" s="84">
        <f t="shared" si="97"/>
        <v>0</v>
      </c>
      <c r="EH35" s="84">
        <f t="shared" si="97"/>
        <v>0</v>
      </c>
      <c r="EI35" s="84">
        <f t="shared" si="97"/>
        <v>0</v>
      </c>
      <c r="EJ35" s="84">
        <f t="shared" si="97"/>
        <v>0</v>
      </c>
      <c r="EK35" s="84">
        <f t="shared" si="97"/>
        <v>0</v>
      </c>
      <c r="EL35" s="84">
        <f t="shared" si="97"/>
        <v>0</v>
      </c>
      <c r="EM35" s="84">
        <f t="shared" si="97"/>
        <v>0</v>
      </c>
      <c r="EN35" s="84">
        <f t="shared" si="97"/>
        <v>0</v>
      </c>
      <c r="EO35" s="84">
        <f t="shared" si="97"/>
        <v>0</v>
      </c>
      <c r="EP35" s="84">
        <f t="shared" si="97"/>
        <v>0</v>
      </c>
      <c r="EQ35" s="84">
        <f t="shared" si="97"/>
        <v>0</v>
      </c>
      <c r="ER35" s="84">
        <f t="shared" si="97"/>
        <v>0</v>
      </c>
      <c r="ES35" s="84">
        <f t="shared" si="97"/>
        <v>0</v>
      </c>
      <c r="ET35" s="84">
        <f t="shared" si="97"/>
        <v>0</v>
      </c>
      <c r="EU35" s="84">
        <f t="shared" si="97"/>
        <v>0</v>
      </c>
      <c r="EV35" s="84">
        <f t="shared" si="97"/>
        <v>0</v>
      </c>
      <c r="EW35" s="84">
        <f t="shared" si="97"/>
        <v>0</v>
      </c>
      <c r="EX35" s="84">
        <f t="shared" ref="EX35:FD35" si="112">IF(AND($U35&gt;EW$6,$U35&lt;=EX$6),+$T35,0)</f>
        <v>0</v>
      </c>
      <c r="EY35" s="84">
        <f t="shared" si="112"/>
        <v>0</v>
      </c>
      <c r="EZ35" s="84">
        <f t="shared" si="112"/>
        <v>0</v>
      </c>
      <c r="FA35" s="84">
        <f t="shared" si="112"/>
        <v>0</v>
      </c>
      <c r="FB35" s="84">
        <f t="shared" si="112"/>
        <v>0</v>
      </c>
      <c r="FC35" s="84">
        <f t="shared" si="112"/>
        <v>0</v>
      </c>
      <c r="FD35" s="84">
        <f t="shared" si="112"/>
        <v>0</v>
      </c>
      <c r="FE35" s="84">
        <f t="shared" ref="FE35:GB40" si="113">IF(AND($U35&gt;FD$6,$U35&lt;=FE$6),+$T35,0)</f>
        <v>0</v>
      </c>
      <c r="FF35" s="84">
        <f t="shared" si="113"/>
        <v>0</v>
      </c>
      <c r="FG35" s="84">
        <f t="shared" si="113"/>
        <v>0</v>
      </c>
      <c r="FH35" s="84">
        <f t="shared" si="113"/>
        <v>0</v>
      </c>
      <c r="FI35" s="84">
        <f t="shared" si="113"/>
        <v>0</v>
      </c>
      <c r="FJ35" s="84">
        <f t="shared" si="113"/>
        <v>0</v>
      </c>
      <c r="FK35" s="84">
        <f t="shared" si="113"/>
        <v>0</v>
      </c>
      <c r="FL35" s="84">
        <f t="shared" si="113"/>
        <v>0</v>
      </c>
      <c r="FM35" s="84">
        <f t="shared" si="113"/>
        <v>0</v>
      </c>
      <c r="FN35" s="84">
        <f t="shared" si="113"/>
        <v>0</v>
      </c>
      <c r="FO35" s="84">
        <f t="shared" si="113"/>
        <v>0</v>
      </c>
      <c r="FP35" s="84">
        <f t="shared" si="113"/>
        <v>0</v>
      </c>
      <c r="FQ35" s="84">
        <f t="shared" si="113"/>
        <v>0</v>
      </c>
      <c r="FR35" s="84">
        <f t="shared" si="113"/>
        <v>0</v>
      </c>
      <c r="FS35" s="84">
        <f t="shared" si="113"/>
        <v>0</v>
      </c>
      <c r="FT35" s="84">
        <f t="shared" si="113"/>
        <v>0</v>
      </c>
      <c r="FU35" s="84">
        <f t="shared" si="113"/>
        <v>0</v>
      </c>
      <c r="FV35" s="84">
        <f t="shared" si="113"/>
        <v>0</v>
      </c>
      <c r="FW35" s="84">
        <f t="shared" si="113"/>
        <v>0</v>
      </c>
      <c r="FX35" s="84">
        <f t="shared" si="113"/>
        <v>0</v>
      </c>
      <c r="FY35" s="84">
        <f t="shared" si="113"/>
        <v>0</v>
      </c>
      <c r="FZ35" s="84">
        <f t="shared" si="113"/>
        <v>0</v>
      </c>
      <c r="GA35" s="84">
        <f t="shared" si="113"/>
        <v>0</v>
      </c>
      <c r="GB35" s="84">
        <f t="shared" si="113"/>
        <v>0</v>
      </c>
      <c r="GC35" s="84">
        <f t="shared" si="80"/>
        <v>0</v>
      </c>
      <c r="GD35" s="84">
        <f t="shared" si="80"/>
        <v>100</v>
      </c>
      <c r="GE35" s="84">
        <f t="shared" si="80"/>
        <v>0</v>
      </c>
    </row>
    <row r="36" spans="1:187" s="82" customFormat="1" x14ac:dyDescent="0.2">
      <c r="A36" s="188">
        <v>4</v>
      </c>
      <c r="B36" s="104" t="s">
        <v>12</v>
      </c>
      <c r="C36" s="68" t="s">
        <v>8</v>
      </c>
      <c r="D36" s="51" t="s">
        <v>43</v>
      </c>
      <c r="E36" t="s">
        <v>367</v>
      </c>
      <c r="F36" s="70">
        <v>37134</v>
      </c>
      <c r="G36"/>
      <c r="H36" s="94" t="s">
        <v>312</v>
      </c>
      <c r="I36" s="192" t="s">
        <v>386</v>
      </c>
      <c r="J36" s="88" t="s">
        <v>369</v>
      </c>
      <c r="K36" s="72"/>
      <c r="L36" s="94" t="s">
        <v>40</v>
      </c>
      <c r="M36" s="73"/>
      <c r="N36" s="73" t="s">
        <v>370</v>
      </c>
      <c r="O36" s="94"/>
      <c r="P36" s="94"/>
      <c r="Q36" s="94"/>
      <c r="R36" s="105">
        <v>325</v>
      </c>
      <c r="S36" s="94" t="s">
        <v>57</v>
      </c>
      <c r="T36" s="19">
        <f>IF($S36="USD",+$R36,VLOOKUP($S36,Rates!$A$3:$C$7,3)*$R36)</f>
        <v>325</v>
      </c>
      <c r="U36" s="271">
        <f>DATE(2003,6,15)</f>
        <v>37787</v>
      </c>
      <c r="X36" s="84">
        <f t="shared" ca="1" si="105"/>
        <v>0</v>
      </c>
      <c r="Y36" s="84">
        <f t="shared" si="105"/>
        <v>0</v>
      </c>
      <c r="Z36" s="84">
        <f t="shared" si="105"/>
        <v>0</v>
      </c>
      <c r="AA36" s="84">
        <f t="shared" si="105"/>
        <v>0</v>
      </c>
      <c r="AB36" s="84">
        <f t="shared" si="105"/>
        <v>0</v>
      </c>
      <c r="AC36" s="84">
        <f t="shared" si="105"/>
        <v>0</v>
      </c>
      <c r="AD36" s="84">
        <f t="shared" si="105"/>
        <v>0</v>
      </c>
      <c r="AE36" s="84">
        <f t="shared" si="105"/>
        <v>325</v>
      </c>
      <c r="AF36" s="84">
        <f t="shared" si="105"/>
        <v>0</v>
      </c>
      <c r="AG36" s="84">
        <f t="shared" si="105"/>
        <v>0</v>
      </c>
      <c r="AH36" s="84">
        <f t="shared" si="105"/>
        <v>0</v>
      </c>
      <c r="AI36" s="84">
        <f t="shared" si="105"/>
        <v>0</v>
      </c>
      <c r="AJ36" s="84">
        <f t="shared" si="105"/>
        <v>0</v>
      </c>
      <c r="AK36" s="84">
        <f t="shared" si="105"/>
        <v>0</v>
      </c>
      <c r="AL36" s="84">
        <f t="shared" si="105"/>
        <v>0</v>
      </c>
      <c r="AM36" s="84">
        <f t="shared" si="105"/>
        <v>0</v>
      </c>
      <c r="AN36" s="84">
        <f t="shared" si="105"/>
        <v>0</v>
      </c>
      <c r="AO36" s="84">
        <f t="shared" si="105"/>
        <v>0</v>
      </c>
      <c r="AP36" s="84">
        <f t="shared" si="105"/>
        <v>0</v>
      </c>
      <c r="AQ36" s="84">
        <f t="shared" si="105"/>
        <v>0</v>
      </c>
      <c r="AR36" s="84">
        <f t="shared" si="105"/>
        <v>0</v>
      </c>
      <c r="AS36" s="84">
        <f t="shared" si="105"/>
        <v>0</v>
      </c>
      <c r="AT36" s="84">
        <f t="shared" si="105"/>
        <v>0</v>
      </c>
      <c r="AU36" s="84">
        <f t="shared" si="105"/>
        <v>0</v>
      </c>
      <c r="AV36" s="84">
        <f t="shared" si="105"/>
        <v>0</v>
      </c>
      <c r="AW36" s="84">
        <f t="shared" si="105"/>
        <v>0</v>
      </c>
      <c r="AX36" s="84">
        <f t="shared" si="105"/>
        <v>0</v>
      </c>
      <c r="AY36" s="84">
        <f t="shared" si="105"/>
        <v>0</v>
      </c>
      <c r="AZ36" s="84">
        <f t="shared" si="105"/>
        <v>0</v>
      </c>
      <c r="BA36" s="84">
        <f t="shared" si="105"/>
        <v>0</v>
      </c>
      <c r="BB36" s="84">
        <f t="shared" si="105"/>
        <v>0</v>
      </c>
      <c r="BC36" s="84">
        <f t="shared" si="105"/>
        <v>0</v>
      </c>
      <c r="BD36" s="84">
        <f t="shared" si="105"/>
        <v>0</v>
      </c>
      <c r="BE36" s="84">
        <f t="shared" si="105"/>
        <v>0</v>
      </c>
      <c r="BF36" s="84">
        <f t="shared" si="105"/>
        <v>0</v>
      </c>
      <c r="BG36" s="84">
        <f t="shared" si="105"/>
        <v>0</v>
      </c>
      <c r="BH36" s="84">
        <f t="shared" si="105"/>
        <v>0</v>
      </c>
      <c r="BI36" s="84">
        <f t="shared" si="105"/>
        <v>0</v>
      </c>
      <c r="BJ36" s="84">
        <f t="shared" si="105"/>
        <v>0</v>
      </c>
      <c r="BK36" s="84">
        <f t="shared" si="105"/>
        <v>0</v>
      </c>
      <c r="BL36" s="84">
        <f t="shared" si="105"/>
        <v>0</v>
      </c>
      <c r="BM36" s="84">
        <f t="shared" si="105"/>
        <v>0</v>
      </c>
      <c r="BN36" s="84">
        <f t="shared" si="105"/>
        <v>0</v>
      </c>
      <c r="BO36" s="84">
        <f t="shared" si="105"/>
        <v>0</v>
      </c>
      <c r="BP36" s="84">
        <f t="shared" si="105"/>
        <v>0</v>
      </c>
      <c r="BQ36" s="84">
        <f t="shared" si="105"/>
        <v>0</v>
      </c>
      <c r="BR36" s="84">
        <f t="shared" si="105"/>
        <v>0</v>
      </c>
      <c r="BS36" s="84">
        <f t="shared" si="105"/>
        <v>0</v>
      </c>
      <c r="BT36" s="84">
        <f t="shared" si="105"/>
        <v>0</v>
      </c>
      <c r="BU36" s="84">
        <f t="shared" si="105"/>
        <v>0</v>
      </c>
      <c r="BV36" s="84">
        <f t="shared" si="105"/>
        <v>0</v>
      </c>
      <c r="BW36" s="84">
        <f t="shared" si="105"/>
        <v>0</v>
      </c>
      <c r="BX36" s="84">
        <f t="shared" si="105"/>
        <v>0</v>
      </c>
      <c r="BY36" s="84">
        <f t="shared" si="105"/>
        <v>0</v>
      </c>
      <c r="BZ36" s="84">
        <f t="shared" si="105"/>
        <v>0</v>
      </c>
      <c r="CA36" s="84">
        <f t="shared" si="105"/>
        <v>0</v>
      </c>
      <c r="CB36" s="84">
        <f t="shared" si="105"/>
        <v>0</v>
      </c>
      <c r="CC36" s="84">
        <f t="shared" si="105"/>
        <v>0</v>
      </c>
      <c r="CD36" s="84">
        <f t="shared" si="105"/>
        <v>0</v>
      </c>
      <c r="CE36" s="84">
        <f t="shared" si="105"/>
        <v>0</v>
      </c>
      <c r="CF36" s="84">
        <f t="shared" si="105"/>
        <v>0</v>
      </c>
      <c r="CG36" s="84">
        <f t="shared" si="105"/>
        <v>0</v>
      </c>
      <c r="CH36" s="84">
        <f t="shared" si="105"/>
        <v>0</v>
      </c>
      <c r="CI36" s="84">
        <f t="shared" si="105"/>
        <v>0</v>
      </c>
      <c r="CJ36" s="84">
        <f t="shared" si="101"/>
        <v>0</v>
      </c>
      <c r="CK36" s="84">
        <f t="shared" si="101"/>
        <v>0</v>
      </c>
      <c r="CL36" s="84">
        <f t="shared" si="101"/>
        <v>0</v>
      </c>
      <c r="CM36" s="84">
        <f t="shared" si="101"/>
        <v>0</v>
      </c>
      <c r="CN36" s="84">
        <f t="shared" si="101"/>
        <v>0</v>
      </c>
      <c r="CO36" s="84">
        <f t="shared" si="101"/>
        <v>0</v>
      </c>
      <c r="CP36" s="84">
        <f t="shared" si="101"/>
        <v>0</v>
      </c>
      <c r="CQ36" s="84">
        <f t="shared" si="101"/>
        <v>0</v>
      </c>
      <c r="CR36" s="84">
        <f t="shared" si="101"/>
        <v>0</v>
      </c>
      <c r="CS36" s="84">
        <f t="shared" si="101"/>
        <v>0</v>
      </c>
      <c r="CT36" s="84">
        <f t="shared" si="101"/>
        <v>0</v>
      </c>
      <c r="CU36" s="84">
        <f t="shared" si="101"/>
        <v>0</v>
      </c>
      <c r="CV36" s="84">
        <f t="shared" si="101"/>
        <v>0</v>
      </c>
      <c r="CW36" s="84">
        <f t="shared" si="101"/>
        <v>0</v>
      </c>
      <c r="CX36" s="84">
        <f t="shared" si="101"/>
        <v>0</v>
      </c>
      <c r="CY36" s="84">
        <f t="shared" si="101"/>
        <v>0</v>
      </c>
      <c r="CZ36" s="84">
        <f t="shared" si="101"/>
        <v>0</v>
      </c>
      <c r="DA36" s="84">
        <f t="shared" si="101"/>
        <v>0</v>
      </c>
      <c r="DB36" s="84">
        <f t="shared" si="101"/>
        <v>0</v>
      </c>
      <c r="DC36" s="84">
        <f t="shared" si="101"/>
        <v>0</v>
      </c>
      <c r="DD36" s="84">
        <f t="shared" si="101"/>
        <v>0</v>
      </c>
      <c r="DE36" s="84">
        <f t="shared" si="101"/>
        <v>0</v>
      </c>
      <c r="DF36" s="84">
        <f t="shared" si="101"/>
        <v>0</v>
      </c>
      <c r="DG36" s="84">
        <f t="shared" si="101"/>
        <v>0</v>
      </c>
      <c r="DH36" s="84">
        <f t="shared" si="101"/>
        <v>0</v>
      </c>
      <c r="DI36" s="84">
        <f t="shared" si="101"/>
        <v>0</v>
      </c>
      <c r="DJ36" s="84">
        <f t="shared" si="101"/>
        <v>0</v>
      </c>
      <c r="DK36" s="84">
        <f t="shared" si="101"/>
        <v>0</v>
      </c>
      <c r="DL36" s="84">
        <f t="shared" si="101"/>
        <v>0</v>
      </c>
      <c r="DM36" s="84">
        <f t="shared" si="101"/>
        <v>0</v>
      </c>
      <c r="DN36" s="84">
        <f t="shared" si="101"/>
        <v>0</v>
      </c>
      <c r="DO36" s="84">
        <f t="shared" si="18"/>
        <v>0</v>
      </c>
      <c r="DP36" s="84">
        <f t="shared" si="18"/>
        <v>0</v>
      </c>
      <c r="DQ36" s="84">
        <f t="shared" si="18"/>
        <v>0</v>
      </c>
      <c r="DR36" s="84">
        <f t="shared" ref="DR36:EE36" si="114">IF(AND($U36&gt;DQ$6,$U36&lt;=DR$6),+$T36,0)</f>
        <v>0</v>
      </c>
      <c r="DS36" s="84">
        <f t="shared" si="114"/>
        <v>0</v>
      </c>
      <c r="DT36" s="84">
        <f t="shared" si="114"/>
        <v>0</v>
      </c>
      <c r="DU36" s="84">
        <f t="shared" si="114"/>
        <v>0</v>
      </c>
      <c r="DV36" s="84">
        <f t="shared" si="114"/>
        <v>0</v>
      </c>
      <c r="DW36" s="84">
        <f t="shared" si="114"/>
        <v>0</v>
      </c>
      <c r="DX36" s="84">
        <f t="shared" si="114"/>
        <v>0</v>
      </c>
      <c r="DY36" s="84">
        <f t="shared" si="114"/>
        <v>0</v>
      </c>
      <c r="DZ36" s="84">
        <f t="shared" si="114"/>
        <v>0</v>
      </c>
      <c r="EA36" s="84">
        <f t="shared" si="114"/>
        <v>0</v>
      </c>
      <c r="EB36" s="84">
        <f t="shared" si="114"/>
        <v>0</v>
      </c>
      <c r="EC36" s="84">
        <f t="shared" si="114"/>
        <v>0</v>
      </c>
      <c r="ED36" s="84">
        <f t="shared" si="114"/>
        <v>0</v>
      </c>
      <c r="EE36" s="84">
        <f t="shared" si="114"/>
        <v>0</v>
      </c>
      <c r="EF36" s="84">
        <f t="shared" si="97"/>
        <v>0</v>
      </c>
      <c r="EG36" s="84">
        <f t="shared" si="97"/>
        <v>0</v>
      </c>
      <c r="EH36" s="84">
        <f t="shared" si="97"/>
        <v>0</v>
      </c>
      <c r="EI36" s="84">
        <f t="shared" si="97"/>
        <v>0</v>
      </c>
      <c r="EJ36" s="84">
        <f t="shared" si="97"/>
        <v>0</v>
      </c>
      <c r="EK36" s="84">
        <f t="shared" si="97"/>
        <v>0</v>
      </c>
      <c r="EL36" s="84">
        <f t="shared" si="97"/>
        <v>0</v>
      </c>
      <c r="EM36" s="84">
        <f t="shared" si="97"/>
        <v>0</v>
      </c>
      <c r="EN36" s="84">
        <f t="shared" si="97"/>
        <v>0</v>
      </c>
      <c r="EO36" s="84">
        <f t="shared" si="97"/>
        <v>0</v>
      </c>
      <c r="EP36" s="84">
        <f t="shared" si="97"/>
        <v>0</v>
      </c>
      <c r="EQ36" s="84">
        <f t="shared" si="97"/>
        <v>0</v>
      </c>
      <c r="ER36" s="84">
        <f t="shared" si="97"/>
        <v>0</v>
      </c>
      <c r="ES36" s="84">
        <f t="shared" si="97"/>
        <v>0</v>
      </c>
      <c r="ET36" s="84">
        <f t="shared" si="97"/>
        <v>0</v>
      </c>
      <c r="EU36" s="84">
        <f t="shared" si="97"/>
        <v>0</v>
      </c>
      <c r="EV36" s="84">
        <f t="shared" si="97"/>
        <v>0</v>
      </c>
      <c r="EW36" s="84">
        <f t="shared" si="97"/>
        <v>0</v>
      </c>
      <c r="EX36" s="84">
        <f t="shared" si="97"/>
        <v>0</v>
      </c>
      <c r="EY36" s="84">
        <f t="shared" si="97"/>
        <v>0</v>
      </c>
      <c r="EZ36" s="84">
        <f t="shared" si="97"/>
        <v>0</v>
      </c>
      <c r="FA36" s="84">
        <f t="shared" si="97"/>
        <v>0</v>
      </c>
      <c r="FB36" s="84">
        <f t="shared" si="97"/>
        <v>0</v>
      </c>
      <c r="FC36" s="84">
        <f t="shared" si="97"/>
        <v>0</v>
      </c>
      <c r="FD36" s="84">
        <f t="shared" si="97"/>
        <v>0</v>
      </c>
      <c r="FE36" s="84">
        <f t="shared" si="97"/>
        <v>0</v>
      </c>
      <c r="FF36" s="84">
        <f t="shared" si="97"/>
        <v>0</v>
      </c>
      <c r="FG36" s="84">
        <f t="shared" si="97"/>
        <v>0</v>
      </c>
      <c r="FH36" s="84">
        <f t="shared" si="97"/>
        <v>0</v>
      </c>
      <c r="FI36" s="84">
        <f t="shared" si="97"/>
        <v>0</v>
      </c>
      <c r="FJ36" s="84">
        <f t="shared" si="97"/>
        <v>0</v>
      </c>
      <c r="FK36" s="84">
        <f t="shared" si="97"/>
        <v>0</v>
      </c>
      <c r="FL36" s="84">
        <f t="shared" si="113"/>
        <v>0</v>
      </c>
      <c r="FM36" s="84">
        <f t="shared" si="113"/>
        <v>0</v>
      </c>
      <c r="FN36" s="84">
        <f t="shared" si="113"/>
        <v>0</v>
      </c>
      <c r="FO36" s="84">
        <f t="shared" si="113"/>
        <v>0</v>
      </c>
      <c r="FP36" s="84">
        <f t="shared" si="113"/>
        <v>0</v>
      </c>
      <c r="FQ36" s="84">
        <f t="shared" si="113"/>
        <v>0</v>
      </c>
      <c r="FR36" s="84">
        <f t="shared" si="113"/>
        <v>0</v>
      </c>
      <c r="FS36" s="84">
        <f t="shared" si="113"/>
        <v>0</v>
      </c>
      <c r="FT36" s="84">
        <f t="shared" si="113"/>
        <v>0</v>
      </c>
      <c r="FU36" s="84">
        <f t="shared" si="113"/>
        <v>0</v>
      </c>
      <c r="FV36" s="84">
        <f t="shared" si="113"/>
        <v>0</v>
      </c>
      <c r="FW36" s="84">
        <f t="shared" si="113"/>
        <v>0</v>
      </c>
      <c r="FX36" s="84">
        <f t="shared" si="113"/>
        <v>0</v>
      </c>
      <c r="FY36" s="84">
        <f t="shared" si="113"/>
        <v>0</v>
      </c>
      <c r="FZ36" s="84">
        <f t="shared" si="113"/>
        <v>0</v>
      </c>
      <c r="GA36" s="84">
        <f t="shared" si="113"/>
        <v>0</v>
      </c>
      <c r="GB36" s="84">
        <f t="shared" si="113"/>
        <v>0</v>
      </c>
      <c r="GC36" s="84">
        <f t="shared" si="80"/>
        <v>0</v>
      </c>
      <c r="GD36" s="84">
        <f t="shared" si="80"/>
        <v>325</v>
      </c>
      <c r="GE36" s="84">
        <f t="shared" si="80"/>
        <v>0</v>
      </c>
    </row>
    <row r="37" spans="1:187" s="67" customFormat="1" x14ac:dyDescent="0.2">
      <c r="A37" s="196">
        <v>4</v>
      </c>
      <c r="B37" s="19" t="s">
        <v>13</v>
      </c>
      <c r="C37" s="68" t="s">
        <v>8</v>
      </c>
      <c r="D37" s="197" t="s">
        <v>43</v>
      </c>
      <c r="E37" t="s">
        <v>367</v>
      </c>
      <c r="F37" s="70">
        <v>37134</v>
      </c>
      <c r="G37"/>
      <c r="H37" s="94" t="s">
        <v>312</v>
      </c>
      <c r="I37" s="198" t="s">
        <v>387</v>
      </c>
      <c r="J37" s="88" t="s">
        <v>369</v>
      </c>
      <c r="K37" s="88"/>
      <c r="L37" s="94" t="s">
        <v>40</v>
      </c>
      <c r="M37" s="73" t="s">
        <v>380</v>
      </c>
      <c r="N37" s="73" t="s">
        <v>370</v>
      </c>
      <c r="O37" s="94"/>
      <c r="P37" s="94"/>
      <c r="Q37" s="94"/>
      <c r="R37" s="191">
        <v>10000</v>
      </c>
      <c r="S37" s="94" t="s">
        <v>381</v>
      </c>
      <c r="T37" s="19">
        <v>81.400000000000006</v>
      </c>
      <c r="U37" s="271">
        <v>37790</v>
      </c>
      <c r="X37" s="84">
        <f t="shared" ca="1" si="105"/>
        <v>0</v>
      </c>
      <c r="Y37" s="84">
        <f t="shared" si="105"/>
        <v>0</v>
      </c>
      <c r="Z37" s="84">
        <f t="shared" si="105"/>
        <v>0</v>
      </c>
      <c r="AA37" s="84">
        <f t="shared" si="105"/>
        <v>0</v>
      </c>
      <c r="AB37" s="84">
        <f t="shared" si="105"/>
        <v>0</v>
      </c>
      <c r="AC37" s="84">
        <f t="shared" si="105"/>
        <v>0</v>
      </c>
      <c r="AD37" s="84">
        <f t="shared" si="105"/>
        <v>0</v>
      </c>
      <c r="AE37" s="84">
        <f t="shared" si="105"/>
        <v>81.400000000000006</v>
      </c>
      <c r="AF37" s="84">
        <f t="shared" si="105"/>
        <v>0</v>
      </c>
      <c r="AG37" s="84">
        <f t="shared" si="105"/>
        <v>0</v>
      </c>
      <c r="AH37" s="84">
        <f t="shared" si="105"/>
        <v>0</v>
      </c>
      <c r="AI37" s="84">
        <f t="shared" si="105"/>
        <v>0</v>
      </c>
      <c r="AJ37" s="84">
        <f t="shared" si="105"/>
        <v>0</v>
      </c>
      <c r="AK37" s="84">
        <f t="shared" si="105"/>
        <v>0</v>
      </c>
      <c r="AL37" s="84">
        <f t="shared" si="105"/>
        <v>0</v>
      </c>
      <c r="AM37" s="84">
        <f t="shared" si="105"/>
        <v>0</v>
      </c>
      <c r="AN37" s="84">
        <f t="shared" si="105"/>
        <v>0</v>
      </c>
      <c r="AO37" s="84">
        <f t="shared" si="105"/>
        <v>0</v>
      </c>
      <c r="AP37" s="84">
        <f t="shared" si="105"/>
        <v>0</v>
      </c>
      <c r="AQ37" s="84">
        <f t="shared" si="105"/>
        <v>0</v>
      </c>
      <c r="AR37" s="84">
        <f t="shared" si="105"/>
        <v>0</v>
      </c>
      <c r="AS37" s="84">
        <f t="shared" si="105"/>
        <v>0</v>
      </c>
      <c r="AT37" s="84">
        <f t="shared" si="105"/>
        <v>0</v>
      </c>
      <c r="AU37" s="84">
        <f t="shared" si="105"/>
        <v>0</v>
      </c>
      <c r="AV37" s="84">
        <f t="shared" si="105"/>
        <v>0</v>
      </c>
      <c r="AW37" s="84">
        <f t="shared" si="105"/>
        <v>0</v>
      </c>
      <c r="AX37" s="84">
        <f t="shared" si="105"/>
        <v>0</v>
      </c>
      <c r="AY37" s="84">
        <f t="shared" si="105"/>
        <v>0</v>
      </c>
      <c r="AZ37" s="84">
        <f t="shared" si="105"/>
        <v>0</v>
      </c>
      <c r="BA37" s="84">
        <f t="shared" si="105"/>
        <v>0</v>
      </c>
      <c r="BB37" s="84">
        <f t="shared" si="105"/>
        <v>0</v>
      </c>
      <c r="BC37" s="84">
        <f t="shared" si="105"/>
        <v>0</v>
      </c>
      <c r="BD37" s="84">
        <f t="shared" si="105"/>
        <v>0</v>
      </c>
      <c r="BE37" s="84">
        <f t="shared" si="105"/>
        <v>0</v>
      </c>
      <c r="BF37" s="84">
        <f t="shared" si="105"/>
        <v>0</v>
      </c>
      <c r="BG37" s="84">
        <f t="shared" si="105"/>
        <v>0</v>
      </c>
      <c r="BH37" s="84">
        <f t="shared" si="105"/>
        <v>0</v>
      </c>
      <c r="BI37" s="84">
        <f t="shared" si="105"/>
        <v>0</v>
      </c>
      <c r="BJ37" s="84">
        <f t="shared" si="105"/>
        <v>0</v>
      </c>
      <c r="BK37" s="84">
        <f t="shared" si="105"/>
        <v>0</v>
      </c>
      <c r="BL37" s="84">
        <f t="shared" si="105"/>
        <v>0</v>
      </c>
      <c r="BM37" s="84">
        <f t="shared" si="105"/>
        <v>0</v>
      </c>
      <c r="BN37" s="84">
        <f t="shared" si="105"/>
        <v>0</v>
      </c>
      <c r="BO37" s="84">
        <f t="shared" si="105"/>
        <v>0</v>
      </c>
      <c r="BP37" s="84">
        <f t="shared" si="105"/>
        <v>0</v>
      </c>
      <c r="BQ37" s="84">
        <f t="shared" si="105"/>
        <v>0</v>
      </c>
      <c r="BR37" s="84">
        <f t="shared" si="105"/>
        <v>0</v>
      </c>
      <c r="BS37" s="84">
        <f t="shared" si="105"/>
        <v>0</v>
      </c>
      <c r="BT37" s="84">
        <f t="shared" si="105"/>
        <v>0</v>
      </c>
      <c r="BU37" s="84">
        <f t="shared" si="105"/>
        <v>0</v>
      </c>
      <c r="BV37" s="84">
        <f t="shared" si="105"/>
        <v>0</v>
      </c>
      <c r="BW37" s="84">
        <f t="shared" si="105"/>
        <v>0</v>
      </c>
      <c r="BX37" s="84">
        <f t="shared" si="105"/>
        <v>0</v>
      </c>
      <c r="BY37" s="84">
        <f t="shared" si="105"/>
        <v>0</v>
      </c>
      <c r="BZ37" s="84">
        <f t="shared" si="105"/>
        <v>0</v>
      </c>
      <c r="CA37" s="84">
        <f t="shared" si="105"/>
        <v>0</v>
      </c>
      <c r="CB37" s="84">
        <f t="shared" si="105"/>
        <v>0</v>
      </c>
      <c r="CC37" s="84">
        <f t="shared" si="105"/>
        <v>0</v>
      </c>
      <c r="CD37" s="84">
        <f t="shared" si="105"/>
        <v>0</v>
      </c>
      <c r="CE37" s="84">
        <f t="shared" si="105"/>
        <v>0</v>
      </c>
      <c r="CF37" s="84">
        <f t="shared" si="105"/>
        <v>0</v>
      </c>
      <c r="CG37" s="84">
        <f t="shared" si="105"/>
        <v>0</v>
      </c>
      <c r="CH37" s="84">
        <f t="shared" si="105"/>
        <v>0</v>
      </c>
      <c r="CI37" s="84">
        <f t="shared" ref="CI37:CK40" si="115">IF(AND($U37&gt;CH$6,$U37&lt;=CI$6),+$T37,0)</f>
        <v>0</v>
      </c>
      <c r="CJ37" s="84">
        <f t="shared" si="115"/>
        <v>0</v>
      </c>
      <c r="CK37" s="84">
        <f t="shared" si="115"/>
        <v>0</v>
      </c>
      <c r="CL37" s="84">
        <f t="shared" si="101"/>
        <v>0</v>
      </c>
      <c r="CM37" s="84">
        <f t="shared" si="101"/>
        <v>0</v>
      </c>
      <c r="CN37" s="84">
        <f t="shared" si="101"/>
        <v>0</v>
      </c>
      <c r="CO37" s="84">
        <f t="shared" si="101"/>
        <v>0</v>
      </c>
      <c r="CP37" s="84">
        <f t="shared" si="101"/>
        <v>0</v>
      </c>
      <c r="CQ37" s="84">
        <f t="shared" si="101"/>
        <v>0</v>
      </c>
      <c r="CR37" s="84">
        <f t="shared" si="101"/>
        <v>0</v>
      </c>
      <c r="CS37" s="84">
        <f t="shared" si="101"/>
        <v>0</v>
      </c>
      <c r="CT37" s="84">
        <f t="shared" si="101"/>
        <v>0</v>
      </c>
      <c r="CU37" s="84">
        <f t="shared" si="101"/>
        <v>0</v>
      </c>
      <c r="CV37" s="84">
        <f t="shared" si="101"/>
        <v>0</v>
      </c>
      <c r="CW37" s="84">
        <f t="shared" si="101"/>
        <v>0</v>
      </c>
      <c r="CX37" s="84">
        <f t="shared" si="101"/>
        <v>0</v>
      </c>
      <c r="CY37" s="84">
        <f t="shared" si="101"/>
        <v>0</v>
      </c>
      <c r="CZ37" s="84">
        <f t="shared" si="101"/>
        <v>0</v>
      </c>
      <c r="DA37" s="84">
        <f t="shared" si="101"/>
        <v>0</v>
      </c>
      <c r="DB37" s="84">
        <f t="shared" si="101"/>
        <v>0</v>
      </c>
      <c r="DC37" s="84">
        <f t="shared" si="101"/>
        <v>0</v>
      </c>
      <c r="DD37" s="84">
        <f t="shared" si="101"/>
        <v>0</v>
      </c>
      <c r="DE37" s="84">
        <f t="shared" si="101"/>
        <v>0</v>
      </c>
      <c r="DF37" s="84">
        <f t="shared" si="101"/>
        <v>0</v>
      </c>
      <c r="DG37" s="84">
        <f t="shared" si="101"/>
        <v>0</v>
      </c>
      <c r="DH37" s="84">
        <f t="shared" si="101"/>
        <v>0</v>
      </c>
      <c r="DI37" s="84">
        <f t="shared" si="101"/>
        <v>0</v>
      </c>
      <c r="DJ37" s="84">
        <f t="shared" si="101"/>
        <v>0</v>
      </c>
      <c r="DK37" s="84">
        <f t="shared" si="101"/>
        <v>0</v>
      </c>
      <c r="DL37" s="84">
        <f t="shared" si="101"/>
        <v>0</v>
      </c>
      <c r="DM37" s="84">
        <f t="shared" si="101"/>
        <v>0</v>
      </c>
      <c r="DN37" s="84">
        <f t="shared" si="101"/>
        <v>0</v>
      </c>
      <c r="DO37" s="84">
        <f t="shared" si="18"/>
        <v>0</v>
      </c>
      <c r="DP37" s="84">
        <f t="shared" si="18"/>
        <v>0</v>
      </c>
      <c r="DQ37" s="84">
        <f t="shared" si="18"/>
        <v>0</v>
      </c>
      <c r="DR37" s="84">
        <f t="shared" ref="DR37:EE37" si="116">IF(AND($U37&gt;DQ$6,$U37&lt;=DR$6),+$T37,0)</f>
        <v>0</v>
      </c>
      <c r="DS37" s="84">
        <f t="shared" si="116"/>
        <v>0</v>
      </c>
      <c r="DT37" s="84">
        <f t="shared" si="116"/>
        <v>0</v>
      </c>
      <c r="DU37" s="84">
        <f t="shared" si="116"/>
        <v>0</v>
      </c>
      <c r="DV37" s="84">
        <f t="shared" si="116"/>
        <v>0</v>
      </c>
      <c r="DW37" s="84">
        <f t="shared" si="116"/>
        <v>0</v>
      </c>
      <c r="DX37" s="84">
        <f t="shared" si="116"/>
        <v>0</v>
      </c>
      <c r="DY37" s="84">
        <f t="shared" si="116"/>
        <v>0</v>
      </c>
      <c r="DZ37" s="84">
        <f t="shared" si="116"/>
        <v>0</v>
      </c>
      <c r="EA37" s="84">
        <f t="shared" si="116"/>
        <v>0</v>
      </c>
      <c r="EB37" s="84">
        <f t="shared" si="116"/>
        <v>0</v>
      </c>
      <c r="EC37" s="84">
        <f t="shared" si="116"/>
        <v>0</v>
      </c>
      <c r="ED37" s="84">
        <f t="shared" si="116"/>
        <v>0</v>
      </c>
      <c r="EE37" s="84">
        <f t="shared" si="116"/>
        <v>0</v>
      </c>
      <c r="EF37" s="84">
        <f t="shared" si="97"/>
        <v>0</v>
      </c>
      <c r="EG37" s="84">
        <f t="shared" si="97"/>
        <v>0</v>
      </c>
      <c r="EH37" s="84">
        <f t="shared" si="97"/>
        <v>0</v>
      </c>
      <c r="EI37" s="84">
        <f t="shared" si="97"/>
        <v>0</v>
      </c>
      <c r="EJ37" s="84">
        <f t="shared" si="97"/>
        <v>0</v>
      </c>
      <c r="EK37" s="84">
        <f t="shared" si="97"/>
        <v>0</v>
      </c>
      <c r="EL37" s="84">
        <f t="shared" si="97"/>
        <v>0</v>
      </c>
      <c r="EM37" s="84">
        <f t="shared" si="97"/>
        <v>0</v>
      </c>
      <c r="EN37" s="84">
        <f t="shared" si="97"/>
        <v>0</v>
      </c>
      <c r="EO37" s="84">
        <f t="shared" si="97"/>
        <v>0</v>
      </c>
      <c r="EP37" s="84">
        <f t="shared" si="97"/>
        <v>0</v>
      </c>
      <c r="EQ37" s="84">
        <f t="shared" si="97"/>
        <v>0</v>
      </c>
      <c r="ER37" s="84">
        <f t="shared" si="97"/>
        <v>0</v>
      </c>
      <c r="ES37" s="84">
        <f t="shared" si="97"/>
        <v>0</v>
      </c>
      <c r="ET37" s="84">
        <f t="shared" si="97"/>
        <v>0</v>
      </c>
      <c r="EU37" s="84">
        <f t="shared" si="97"/>
        <v>0</v>
      </c>
      <c r="EV37" s="84">
        <f t="shared" si="97"/>
        <v>0</v>
      </c>
      <c r="EW37" s="84">
        <f t="shared" si="97"/>
        <v>0</v>
      </c>
      <c r="EX37" s="84">
        <f t="shared" si="97"/>
        <v>0</v>
      </c>
      <c r="EY37" s="84">
        <f t="shared" si="97"/>
        <v>0</v>
      </c>
      <c r="EZ37" s="84">
        <f t="shared" si="97"/>
        <v>0</v>
      </c>
      <c r="FA37" s="84">
        <f t="shared" si="97"/>
        <v>0</v>
      </c>
      <c r="FB37" s="84">
        <f t="shared" si="97"/>
        <v>0</v>
      </c>
      <c r="FC37" s="84">
        <f t="shared" si="97"/>
        <v>0</v>
      </c>
      <c r="FD37" s="84">
        <f t="shared" si="97"/>
        <v>0</v>
      </c>
      <c r="FE37" s="84">
        <f t="shared" si="97"/>
        <v>0</v>
      </c>
      <c r="FF37" s="84">
        <f t="shared" si="97"/>
        <v>0</v>
      </c>
      <c r="FG37" s="84">
        <f t="shared" si="97"/>
        <v>0</v>
      </c>
      <c r="FH37" s="84">
        <f t="shared" si="97"/>
        <v>0</v>
      </c>
      <c r="FI37" s="84">
        <f t="shared" si="97"/>
        <v>0</v>
      </c>
      <c r="FJ37" s="84">
        <f t="shared" si="97"/>
        <v>0</v>
      </c>
      <c r="FK37" s="84">
        <f t="shared" si="97"/>
        <v>0</v>
      </c>
      <c r="FL37" s="84">
        <f t="shared" si="113"/>
        <v>0</v>
      </c>
      <c r="FM37" s="84">
        <f t="shared" si="113"/>
        <v>0</v>
      </c>
      <c r="FN37" s="84">
        <f t="shared" si="113"/>
        <v>0</v>
      </c>
      <c r="FO37" s="84">
        <f t="shared" si="113"/>
        <v>0</v>
      </c>
      <c r="FP37" s="84">
        <f t="shared" si="113"/>
        <v>0</v>
      </c>
      <c r="FQ37" s="84">
        <f t="shared" si="113"/>
        <v>0</v>
      </c>
      <c r="FR37" s="84">
        <f t="shared" si="113"/>
        <v>0</v>
      </c>
      <c r="FS37" s="84">
        <f t="shared" si="113"/>
        <v>0</v>
      </c>
      <c r="FT37" s="84">
        <f t="shared" si="113"/>
        <v>0</v>
      </c>
      <c r="FU37" s="84">
        <f t="shared" si="113"/>
        <v>0</v>
      </c>
      <c r="FV37" s="84">
        <f t="shared" si="113"/>
        <v>0</v>
      </c>
      <c r="FW37" s="84">
        <f t="shared" si="113"/>
        <v>0</v>
      </c>
      <c r="FX37" s="84">
        <f t="shared" si="113"/>
        <v>0</v>
      </c>
      <c r="FY37" s="84">
        <f t="shared" si="113"/>
        <v>0</v>
      </c>
      <c r="FZ37" s="84">
        <f t="shared" si="113"/>
        <v>0</v>
      </c>
      <c r="GA37" s="84">
        <f t="shared" si="113"/>
        <v>0</v>
      </c>
      <c r="GB37" s="84">
        <f t="shared" si="113"/>
        <v>0</v>
      </c>
      <c r="GC37" s="84">
        <f t="shared" si="80"/>
        <v>0</v>
      </c>
      <c r="GD37" s="84">
        <f t="shared" si="80"/>
        <v>81.400000000000006</v>
      </c>
      <c r="GE37" s="84">
        <f t="shared" si="80"/>
        <v>0</v>
      </c>
    </row>
    <row r="38" spans="1:187" s="201" customFormat="1" x14ac:dyDescent="0.2">
      <c r="A38" s="196">
        <v>4</v>
      </c>
      <c r="B38" s="19" t="s">
        <v>13</v>
      </c>
      <c r="C38" s="68" t="s">
        <v>8</v>
      </c>
      <c r="D38" s="197" t="s">
        <v>43</v>
      </c>
      <c r="E38" t="s">
        <v>367</v>
      </c>
      <c r="F38" s="70">
        <v>37134</v>
      </c>
      <c r="G38"/>
      <c r="H38" s="94" t="s">
        <v>312</v>
      </c>
      <c r="I38" s="198" t="s">
        <v>388</v>
      </c>
      <c r="J38" s="88" t="s">
        <v>369</v>
      </c>
      <c r="K38" s="200"/>
      <c r="L38" s="94" t="s">
        <v>40</v>
      </c>
      <c r="M38" s="73" t="s">
        <v>380</v>
      </c>
      <c r="N38" s="73" t="s">
        <v>370</v>
      </c>
      <c r="O38" s="94"/>
      <c r="P38" s="94"/>
      <c r="Q38" s="94"/>
      <c r="R38" s="191">
        <v>40000</v>
      </c>
      <c r="S38" s="94" t="s">
        <v>381</v>
      </c>
      <c r="T38" s="19">
        <v>325.39999999999998</v>
      </c>
      <c r="U38" s="271">
        <v>37790</v>
      </c>
      <c r="X38" s="84">
        <f t="shared" ref="X38:CI40" ca="1" si="117">IF(AND($U38&gt;W$6,$U38&lt;=X$6),+$T38,0)</f>
        <v>0</v>
      </c>
      <c r="Y38" s="84">
        <f t="shared" si="117"/>
        <v>0</v>
      </c>
      <c r="Z38" s="84">
        <f t="shared" si="117"/>
        <v>0</v>
      </c>
      <c r="AA38" s="84">
        <f t="shared" si="117"/>
        <v>0</v>
      </c>
      <c r="AB38" s="84">
        <f t="shared" si="117"/>
        <v>0</v>
      </c>
      <c r="AC38" s="84">
        <f t="shared" si="117"/>
        <v>0</v>
      </c>
      <c r="AD38" s="84">
        <f t="shared" si="117"/>
        <v>0</v>
      </c>
      <c r="AE38" s="84">
        <f t="shared" si="117"/>
        <v>325.39999999999998</v>
      </c>
      <c r="AF38" s="84">
        <f t="shared" si="117"/>
        <v>0</v>
      </c>
      <c r="AG38" s="84">
        <f t="shared" si="117"/>
        <v>0</v>
      </c>
      <c r="AH38" s="84">
        <f t="shared" si="117"/>
        <v>0</v>
      </c>
      <c r="AI38" s="84">
        <f t="shared" si="117"/>
        <v>0</v>
      </c>
      <c r="AJ38" s="84">
        <f t="shared" si="117"/>
        <v>0</v>
      </c>
      <c r="AK38" s="84">
        <f t="shared" si="117"/>
        <v>0</v>
      </c>
      <c r="AL38" s="84">
        <f t="shared" si="117"/>
        <v>0</v>
      </c>
      <c r="AM38" s="84">
        <f t="shared" si="117"/>
        <v>0</v>
      </c>
      <c r="AN38" s="84">
        <f t="shared" si="117"/>
        <v>0</v>
      </c>
      <c r="AO38" s="84">
        <f t="shared" si="117"/>
        <v>0</v>
      </c>
      <c r="AP38" s="84">
        <f t="shared" si="117"/>
        <v>0</v>
      </c>
      <c r="AQ38" s="84">
        <f t="shared" si="117"/>
        <v>0</v>
      </c>
      <c r="AR38" s="84">
        <f t="shared" si="117"/>
        <v>0</v>
      </c>
      <c r="AS38" s="84">
        <f t="shared" si="117"/>
        <v>0</v>
      </c>
      <c r="AT38" s="84">
        <f t="shared" si="117"/>
        <v>0</v>
      </c>
      <c r="AU38" s="84">
        <f t="shared" si="117"/>
        <v>0</v>
      </c>
      <c r="AV38" s="84">
        <f t="shared" si="117"/>
        <v>0</v>
      </c>
      <c r="AW38" s="84">
        <f t="shared" si="117"/>
        <v>0</v>
      </c>
      <c r="AX38" s="84">
        <f t="shared" si="117"/>
        <v>0</v>
      </c>
      <c r="AY38" s="84">
        <f t="shared" si="117"/>
        <v>0</v>
      </c>
      <c r="AZ38" s="84">
        <f t="shared" si="117"/>
        <v>0</v>
      </c>
      <c r="BA38" s="84">
        <f t="shared" si="117"/>
        <v>0</v>
      </c>
      <c r="BB38" s="84">
        <f t="shared" si="117"/>
        <v>0</v>
      </c>
      <c r="BC38" s="84">
        <f t="shared" si="117"/>
        <v>0</v>
      </c>
      <c r="BD38" s="84">
        <f t="shared" si="117"/>
        <v>0</v>
      </c>
      <c r="BE38" s="84">
        <f t="shared" si="117"/>
        <v>0</v>
      </c>
      <c r="BF38" s="84">
        <f t="shared" si="117"/>
        <v>0</v>
      </c>
      <c r="BG38" s="84">
        <f t="shared" si="117"/>
        <v>0</v>
      </c>
      <c r="BH38" s="84">
        <f t="shared" si="117"/>
        <v>0</v>
      </c>
      <c r="BI38" s="84">
        <f t="shared" si="117"/>
        <v>0</v>
      </c>
      <c r="BJ38" s="84">
        <f t="shared" si="117"/>
        <v>0</v>
      </c>
      <c r="BK38" s="84">
        <f t="shared" si="117"/>
        <v>0</v>
      </c>
      <c r="BL38" s="84">
        <f t="shared" si="117"/>
        <v>0</v>
      </c>
      <c r="BM38" s="84">
        <f t="shared" si="117"/>
        <v>0</v>
      </c>
      <c r="BN38" s="84">
        <f t="shared" si="117"/>
        <v>0</v>
      </c>
      <c r="BO38" s="84">
        <f t="shared" si="117"/>
        <v>0</v>
      </c>
      <c r="BP38" s="84">
        <f t="shared" si="117"/>
        <v>0</v>
      </c>
      <c r="BQ38" s="84">
        <f t="shared" si="117"/>
        <v>0</v>
      </c>
      <c r="BR38" s="84">
        <f t="shared" si="117"/>
        <v>0</v>
      </c>
      <c r="BS38" s="84">
        <f t="shared" si="117"/>
        <v>0</v>
      </c>
      <c r="BT38" s="84">
        <f t="shared" si="117"/>
        <v>0</v>
      </c>
      <c r="BU38" s="84">
        <f t="shared" si="117"/>
        <v>0</v>
      </c>
      <c r="BV38" s="84">
        <f t="shared" si="117"/>
        <v>0</v>
      </c>
      <c r="BW38" s="84">
        <f t="shared" si="117"/>
        <v>0</v>
      </c>
      <c r="BX38" s="84">
        <f t="shared" si="117"/>
        <v>0</v>
      </c>
      <c r="BY38" s="84">
        <f t="shared" si="117"/>
        <v>0</v>
      </c>
      <c r="BZ38" s="84">
        <f t="shared" si="117"/>
        <v>0</v>
      </c>
      <c r="CA38" s="84">
        <f t="shared" si="117"/>
        <v>0</v>
      </c>
      <c r="CB38" s="84">
        <f t="shared" si="117"/>
        <v>0</v>
      </c>
      <c r="CC38" s="84">
        <f t="shared" si="117"/>
        <v>0</v>
      </c>
      <c r="CD38" s="84">
        <f t="shared" si="117"/>
        <v>0</v>
      </c>
      <c r="CE38" s="84">
        <f t="shared" si="117"/>
        <v>0</v>
      </c>
      <c r="CF38" s="84">
        <f t="shared" si="117"/>
        <v>0</v>
      </c>
      <c r="CG38" s="84">
        <f t="shared" si="117"/>
        <v>0</v>
      </c>
      <c r="CH38" s="84">
        <f t="shared" si="117"/>
        <v>0</v>
      </c>
      <c r="CI38" s="84">
        <f t="shared" si="117"/>
        <v>0</v>
      </c>
      <c r="CJ38" s="84">
        <f t="shared" si="115"/>
        <v>0</v>
      </c>
      <c r="CK38" s="84">
        <f t="shared" si="115"/>
        <v>0</v>
      </c>
      <c r="CL38" s="84">
        <f t="shared" si="101"/>
        <v>0</v>
      </c>
      <c r="CM38" s="84">
        <f t="shared" si="101"/>
        <v>0</v>
      </c>
      <c r="CN38" s="84">
        <f t="shared" si="101"/>
        <v>0</v>
      </c>
      <c r="CO38" s="84">
        <f t="shared" si="101"/>
        <v>0</v>
      </c>
      <c r="CP38" s="84">
        <f t="shared" si="101"/>
        <v>0</v>
      </c>
      <c r="CQ38" s="84">
        <f t="shared" si="101"/>
        <v>0</v>
      </c>
      <c r="CR38" s="84">
        <f t="shared" si="101"/>
        <v>0</v>
      </c>
      <c r="CS38" s="84">
        <f t="shared" si="101"/>
        <v>0</v>
      </c>
      <c r="CT38" s="84">
        <f t="shared" si="101"/>
        <v>0</v>
      </c>
      <c r="CU38" s="84">
        <f t="shared" si="101"/>
        <v>0</v>
      </c>
      <c r="CV38" s="84">
        <f t="shared" si="101"/>
        <v>0</v>
      </c>
      <c r="CW38" s="84">
        <f t="shared" si="101"/>
        <v>0</v>
      </c>
      <c r="CX38" s="84">
        <f t="shared" si="101"/>
        <v>0</v>
      </c>
      <c r="CY38" s="84">
        <f t="shared" si="101"/>
        <v>0</v>
      </c>
      <c r="CZ38" s="84">
        <f t="shared" si="101"/>
        <v>0</v>
      </c>
      <c r="DA38" s="84">
        <f t="shared" si="101"/>
        <v>0</v>
      </c>
      <c r="DB38" s="84">
        <f t="shared" si="101"/>
        <v>0</v>
      </c>
      <c r="DC38" s="84">
        <f t="shared" si="101"/>
        <v>0</v>
      </c>
      <c r="DD38" s="84">
        <f t="shared" si="101"/>
        <v>0</v>
      </c>
      <c r="DE38" s="84">
        <f t="shared" si="101"/>
        <v>0</v>
      </c>
      <c r="DF38" s="84">
        <f t="shared" si="101"/>
        <v>0</v>
      </c>
      <c r="DG38" s="84">
        <f t="shared" si="101"/>
        <v>0</v>
      </c>
      <c r="DH38" s="84">
        <f t="shared" si="101"/>
        <v>0</v>
      </c>
      <c r="DI38" s="84">
        <f t="shared" si="101"/>
        <v>0</v>
      </c>
      <c r="DJ38" s="84">
        <f t="shared" si="101"/>
        <v>0</v>
      </c>
      <c r="DK38" s="84">
        <f t="shared" si="101"/>
        <v>0</v>
      </c>
      <c r="DL38" s="84">
        <f t="shared" si="101"/>
        <v>0</v>
      </c>
      <c r="DM38" s="84">
        <f t="shared" si="101"/>
        <v>0</v>
      </c>
      <c r="DN38" s="84">
        <f t="shared" si="101"/>
        <v>0</v>
      </c>
      <c r="DO38" s="84">
        <f t="shared" si="18"/>
        <v>0</v>
      </c>
      <c r="DP38" s="84">
        <f t="shared" si="18"/>
        <v>0</v>
      </c>
      <c r="DQ38" s="84">
        <f t="shared" si="18"/>
        <v>0</v>
      </c>
      <c r="DR38" s="84">
        <f t="shared" ref="DR38:EE38" si="118">IF(AND($U38&gt;DQ$6,$U38&lt;=DR$6),+$T38,0)</f>
        <v>0</v>
      </c>
      <c r="DS38" s="84">
        <f t="shared" si="118"/>
        <v>0</v>
      </c>
      <c r="DT38" s="84">
        <f t="shared" si="118"/>
        <v>0</v>
      </c>
      <c r="DU38" s="84">
        <f t="shared" si="118"/>
        <v>0</v>
      </c>
      <c r="DV38" s="84">
        <f t="shared" si="118"/>
        <v>0</v>
      </c>
      <c r="DW38" s="84">
        <f t="shared" si="118"/>
        <v>0</v>
      </c>
      <c r="DX38" s="84">
        <f t="shared" si="118"/>
        <v>0</v>
      </c>
      <c r="DY38" s="84">
        <f t="shared" si="118"/>
        <v>0</v>
      </c>
      <c r="DZ38" s="84">
        <f t="shared" si="118"/>
        <v>0</v>
      </c>
      <c r="EA38" s="84">
        <f t="shared" si="118"/>
        <v>0</v>
      </c>
      <c r="EB38" s="84">
        <f t="shared" si="118"/>
        <v>0</v>
      </c>
      <c r="EC38" s="84">
        <f t="shared" si="118"/>
        <v>0</v>
      </c>
      <c r="ED38" s="84">
        <f t="shared" si="118"/>
        <v>0</v>
      </c>
      <c r="EE38" s="84">
        <f t="shared" si="118"/>
        <v>0</v>
      </c>
      <c r="EF38" s="84">
        <f t="shared" si="97"/>
        <v>0</v>
      </c>
      <c r="EG38" s="84">
        <f t="shared" si="97"/>
        <v>0</v>
      </c>
      <c r="EH38" s="84">
        <f t="shared" si="97"/>
        <v>0</v>
      </c>
      <c r="EI38" s="84">
        <f t="shared" si="97"/>
        <v>0</v>
      </c>
      <c r="EJ38" s="84">
        <f t="shared" si="97"/>
        <v>0</v>
      </c>
      <c r="EK38" s="84">
        <f t="shared" si="97"/>
        <v>0</v>
      </c>
      <c r="EL38" s="84">
        <f t="shared" si="97"/>
        <v>0</v>
      </c>
      <c r="EM38" s="84">
        <f t="shared" si="97"/>
        <v>0</v>
      </c>
      <c r="EN38" s="84">
        <f t="shared" si="97"/>
        <v>0</v>
      </c>
      <c r="EO38" s="84">
        <f t="shared" si="97"/>
        <v>0</v>
      </c>
      <c r="EP38" s="84">
        <f t="shared" si="97"/>
        <v>0</v>
      </c>
      <c r="EQ38" s="84">
        <f t="shared" si="97"/>
        <v>0</v>
      </c>
      <c r="ER38" s="84">
        <f t="shared" si="97"/>
        <v>0</v>
      </c>
      <c r="ES38" s="84">
        <f t="shared" si="97"/>
        <v>0</v>
      </c>
      <c r="ET38" s="84">
        <f t="shared" si="97"/>
        <v>0</v>
      </c>
      <c r="EU38" s="84">
        <f t="shared" si="97"/>
        <v>0</v>
      </c>
      <c r="EV38" s="84">
        <f t="shared" si="97"/>
        <v>0</v>
      </c>
      <c r="EW38" s="84">
        <f t="shared" si="97"/>
        <v>0</v>
      </c>
      <c r="EX38" s="84">
        <f t="shared" si="97"/>
        <v>0</v>
      </c>
      <c r="EY38" s="84">
        <f t="shared" si="97"/>
        <v>0</v>
      </c>
      <c r="EZ38" s="84">
        <f t="shared" si="97"/>
        <v>0</v>
      </c>
      <c r="FA38" s="84">
        <f t="shared" si="97"/>
        <v>0</v>
      </c>
      <c r="FB38" s="84">
        <f t="shared" si="97"/>
        <v>0</v>
      </c>
      <c r="FC38" s="84">
        <f t="shared" si="97"/>
        <v>0</v>
      </c>
      <c r="FD38" s="84">
        <f t="shared" si="97"/>
        <v>0</v>
      </c>
      <c r="FE38" s="84">
        <f t="shared" si="97"/>
        <v>0</v>
      </c>
      <c r="FF38" s="84">
        <f t="shared" si="97"/>
        <v>0</v>
      </c>
      <c r="FG38" s="84">
        <f t="shared" si="97"/>
        <v>0</v>
      </c>
      <c r="FH38" s="84">
        <f t="shared" si="97"/>
        <v>0</v>
      </c>
      <c r="FI38" s="84">
        <f t="shared" si="97"/>
        <v>0</v>
      </c>
      <c r="FJ38" s="84">
        <f t="shared" si="97"/>
        <v>0</v>
      </c>
      <c r="FK38" s="84">
        <f t="shared" si="97"/>
        <v>0</v>
      </c>
      <c r="FL38" s="84">
        <f t="shared" si="113"/>
        <v>0</v>
      </c>
      <c r="FM38" s="84">
        <f t="shared" si="113"/>
        <v>0</v>
      </c>
      <c r="FN38" s="84">
        <f t="shared" si="113"/>
        <v>0</v>
      </c>
      <c r="FO38" s="84">
        <f t="shared" si="113"/>
        <v>0</v>
      </c>
      <c r="FP38" s="84">
        <f t="shared" si="113"/>
        <v>0</v>
      </c>
      <c r="FQ38" s="84">
        <f t="shared" si="113"/>
        <v>0</v>
      </c>
      <c r="FR38" s="84">
        <f t="shared" si="113"/>
        <v>0</v>
      </c>
      <c r="FS38" s="84">
        <f t="shared" si="113"/>
        <v>0</v>
      </c>
      <c r="FT38" s="84">
        <f t="shared" si="113"/>
        <v>0</v>
      </c>
      <c r="FU38" s="84">
        <f t="shared" si="113"/>
        <v>0</v>
      </c>
      <c r="FV38" s="84">
        <f t="shared" si="113"/>
        <v>0</v>
      </c>
      <c r="FW38" s="84">
        <f t="shared" si="113"/>
        <v>0</v>
      </c>
      <c r="FX38" s="84">
        <f t="shared" si="113"/>
        <v>0</v>
      </c>
      <c r="FY38" s="84">
        <f t="shared" si="113"/>
        <v>0</v>
      </c>
      <c r="FZ38" s="84">
        <f t="shared" si="113"/>
        <v>0</v>
      </c>
      <c r="GA38" s="84">
        <f t="shared" si="113"/>
        <v>0</v>
      </c>
      <c r="GB38" s="84">
        <f t="shared" si="113"/>
        <v>0</v>
      </c>
      <c r="GC38" s="84">
        <f t="shared" si="80"/>
        <v>0</v>
      </c>
      <c r="GD38" s="84">
        <f t="shared" si="80"/>
        <v>325.39999999999998</v>
      </c>
      <c r="GE38" s="84">
        <f t="shared" si="80"/>
        <v>0</v>
      </c>
    </row>
    <row r="39" spans="1:187" s="82" customFormat="1" x14ac:dyDescent="0.2">
      <c r="A39" s="188">
        <v>4</v>
      </c>
      <c r="B39" s="104" t="s">
        <v>12</v>
      </c>
      <c r="C39" s="68" t="s">
        <v>8</v>
      </c>
      <c r="D39" s="51" t="s">
        <v>43</v>
      </c>
      <c r="E39" t="s">
        <v>367</v>
      </c>
      <c r="F39" s="70">
        <v>37134</v>
      </c>
      <c r="G39"/>
      <c r="H39" s="94" t="s">
        <v>312</v>
      </c>
      <c r="I39" s="192" t="s">
        <v>386</v>
      </c>
      <c r="J39" s="88" t="s">
        <v>369</v>
      </c>
      <c r="K39" s="72"/>
      <c r="L39" s="94" t="s">
        <v>40</v>
      </c>
      <c r="M39" s="73" t="s">
        <v>100</v>
      </c>
      <c r="N39" s="73" t="s">
        <v>370</v>
      </c>
      <c r="O39" s="94"/>
      <c r="P39" s="94"/>
      <c r="Q39" s="94"/>
      <c r="R39" s="105">
        <v>71.650000000000006</v>
      </c>
      <c r="S39" s="94" t="s">
        <v>57</v>
      </c>
      <c r="T39" s="19">
        <f>IF($S39="USD",+$R39,VLOOKUP($S39,Rates!$A$3:$C$7,3)*$R39)</f>
        <v>71.650000000000006</v>
      </c>
      <c r="U39" s="271">
        <f>DATE(2003,10,15)</f>
        <v>37909</v>
      </c>
      <c r="X39" s="84">
        <f t="shared" ca="1" si="117"/>
        <v>0</v>
      </c>
      <c r="Y39" s="84">
        <f t="shared" si="117"/>
        <v>0</v>
      </c>
      <c r="Z39" s="84">
        <f t="shared" si="117"/>
        <v>0</v>
      </c>
      <c r="AA39" s="84">
        <f t="shared" si="117"/>
        <v>0</v>
      </c>
      <c r="AB39" s="84">
        <f t="shared" si="117"/>
        <v>0</v>
      </c>
      <c r="AC39" s="84">
        <f t="shared" si="117"/>
        <v>0</v>
      </c>
      <c r="AD39" s="84">
        <f t="shared" si="117"/>
        <v>0</v>
      </c>
      <c r="AE39" s="84">
        <f t="shared" si="117"/>
        <v>0</v>
      </c>
      <c r="AF39" s="84">
        <f t="shared" si="117"/>
        <v>0</v>
      </c>
      <c r="AG39" s="84">
        <f t="shared" si="117"/>
        <v>71.650000000000006</v>
      </c>
      <c r="AH39" s="84">
        <f t="shared" si="117"/>
        <v>0</v>
      </c>
      <c r="AI39" s="84">
        <f t="shared" si="117"/>
        <v>0</v>
      </c>
      <c r="AJ39" s="84">
        <f t="shared" si="117"/>
        <v>0</v>
      </c>
      <c r="AK39" s="84">
        <f t="shared" si="117"/>
        <v>0</v>
      </c>
      <c r="AL39" s="84">
        <f t="shared" si="117"/>
        <v>0</v>
      </c>
      <c r="AM39" s="84">
        <f t="shared" si="117"/>
        <v>0</v>
      </c>
      <c r="AN39" s="84">
        <f t="shared" si="117"/>
        <v>0</v>
      </c>
      <c r="AO39" s="84">
        <f t="shared" si="117"/>
        <v>0</v>
      </c>
      <c r="AP39" s="84">
        <f t="shared" si="117"/>
        <v>0</v>
      </c>
      <c r="AQ39" s="84">
        <f t="shared" si="117"/>
        <v>0</v>
      </c>
      <c r="AR39" s="84">
        <f t="shared" si="117"/>
        <v>0</v>
      </c>
      <c r="AS39" s="84">
        <f t="shared" si="117"/>
        <v>0</v>
      </c>
      <c r="AT39" s="84">
        <f t="shared" si="117"/>
        <v>0</v>
      </c>
      <c r="AU39" s="84">
        <f t="shared" si="117"/>
        <v>0</v>
      </c>
      <c r="AV39" s="84">
        <f t="shared" si="117"/>
        <v>0</v>
      </c>
      <c r="AW39" s="84">
        <f t="shared" si="117"/>
        <v>0</v>
      </c>
      <c r="AX39" s="84">
        <f t="shared" si="117"/>
        <v>0</v>
      </c>
      <c r="AY39" s="84">
        <f t="shared" si="117"/>
        <v>0</v>
      </c>
      <c r="AZ39" s="84">
        <f t="shared" si="117"/>
        <v>0</v>
      </c>
      <c r="BA39" s="84">
        <f t="shared" si="117"/>
        <v>0</v>
      </c>
      <c r="BB39" s="84">
        <f t="shared" si="117"/>
        <v>0</v>
      </c>
      <c r="BC39" s="84">
        <f t="shared" si="117"/>
        <v>0</v>
      </c>
      <c r="BD39" s="84">
        <f t="shared" si="117"/>
        <v>0</v>
      </c>
      <c r="BE39" s="84">
        <f t="shared" si="117"/>
        <v>0</v>
      </c>
      <c r="BF39" s="84">
        <f t="shared" si="117"/>
        <v>0</v>
      </c>
      <c r="BG39" s="84">
        <f t="shared" si="117"/>
        <v>0</v>
      </c>
      <c r="BH39" s="84">
        <f t="shared" si="117"/>
        <v>0</v>
      </c>
      <c r="BI39" s="84">
        <f t="shared" si="117"/>
        <v>0</v>
      </c>
      <c r="BJ39" s="84">
        <f t="shared" si="117"/>
        <v>0</v>
      </c>
      <c r="BK39" s="84">
        <f t="shared" si="117"/>
        <v>0</v>
      </c>
      <c r="BL39" s="84">
        <f t="shared" si="117"/>
        <v>0</v>
      </c>
      <c r="BM39" s="84">
        <f t="shared" si="117"/>
        <v>0</v>
      </c>
      <c r="BN39" s="84">
        <f t="shared" si="117"/>
        <v>0</v>
      </c>
      <c r="BO39" s="84">
        <f t="shared" si="117"/>
        <v>0</v>
      </c>
      <c r="BP39" s="84">
        <f t="shared" si="117"/>
        <v>0</v>
      </c>
      <c r="BQ39" s="84">
        <f t="shared" si="117"/>
        <v>0</v>
      </c>
      <c r="BR39" s="84">
        <f t="shared" si="117"/>
        <v>0</v>
      </c>
      <c r="BS39" s="84">
        <f t="shared" si="117"/>
        <v>0</v>
      </c>
      <c r="BT39" s="84">
        <f t="shared" si="117"/>
        <v>0</v>
      </c>
      <c r="BU39" s="84">
        <f t="shared" si="117"/>
        <v>0</v>
      </c>
      <c r="BV39" s="84">
        <f t="shared" si="117"/>
        <v>0</v>
      </c>
      <c r="BW39" s="84">
        <f t="shared" si="117"/>
        <v>0</v>
      </c>
      <c r="BX39" s="84">
        <f t="shared" si="117"/>
        <v>0</v>
      </c>
      <c r="BY39" s="84">
        <f t="shared" si="117"/>
        <v>0</v>
      </c>
      <c r="BZ39" s="84">
        <f t="shared" si="117"/>
        <v>0</v>
      </c>
      <c r="CA39" s="84">
        <f t="shared" si="117"/>
        <v>0</v>
      </c>
      <c r="CB39" s="84">
        <f t="shared" si="117"/>
        <v>0</v>
      </c>
      <c r="CC39" s="84">
        <f t="shared" si="117"/>
        <v>0</v>
      </c>
      <c r="CD39" s="84">
        <f t="shared" si="117"/>
        <v>0</v>
      </c>
      <c r="CE39" s="84">
        <f t="shared" si="117"/>
        <v>0</v>
      </c>
      <c r="CF39" s="84">
        <f t="shared" si="117"/>
        <v>0</v>
      </c>
      <c r="CG39" s="84">
        <f t="shared" si="117"/>
        <v>0</v>
      </c>
      <c r="CH39" s="84">
        <f t="shared" si="117"/>
        <v>0</v>
      </c>
      <c r="CI39" s="84">
        <f t="shared" si="117"/>
        <v>0</v>
      </c>
      <c r="CJ39" s="84">
        <f t="shared" si="115"/>
        <v>0</v>
      </c>
      <c r="CK39" s="84">
        <f t="shared" si="115"/>
        <v>0</v>
      </c>
      <c r="CL39" s="84">
        <f t="shared" si="101"/>
        <v>0</v>
      </c>
      <c r="CM39" s="84">
        <f t="shared" si="101"/>
        <v>0</v>
      </c>
      <c r="CN39" s="84">
        <f t="shared" si="101"/>
        <v>0</v>
      </c>
      <c r="CO39" s="84">
        <f t="shared" si="101"/>
        <v>0</v>
      </c>
      <c r="CP39" s="84">
        <f t="shared" si="101"/>
        <v>0</v>
      </c>
      <c r="CQ39" s="84">
        <f t="shared" si="101"/>
        <v>0</v>
      </c>
      <c r="CR39" s="84">
        <f t="shared" si="101"/>
        <v>0</v>
      </c>
      <c r="CS39" s="84">
        <f t="shared" si="101"/>
        <v>0</v>
      </c>
      <c r="CT39" s="84">
        <f t="shared" si="101"/>
        <v>0</v>
      </c>
      <c r="CU39" s="84">
        <f t="shared" si="101"/>
        <v>0</v>
      </c>
      <c r="CV39" s="84">
        <f t="shared" si="101"/>
        <v>0</v>
      </c>
      <c r="CW39" s="84">
        <f t="shared" si="101"/>
        <v>0</v>
      </c>
      <c r="CX39" s="84">
        <f t="shared" si="101"/>
        <v>0</v>
      </c>
      <c r="CY39" s="84">
        <f t="shared" si="101"/>
        <v>0</v>
      </c>
      <c r="CZ39" s="84">
        <f t="shared" si="101"/>
        <v>0</v>
      </c>
      <c r="DA39" s="84">
        <f t="shared" si="101"/>
        <v>0</v>
      </c>
      <c r="DB39" s="84">
        <f t="shared" si="101"/>
        <v>0</v>
      </c>
      <c r="DC39" s="84">
        <f t="shared" si="101"/>
        <v>0</v>
      </c>
      <c r="DD39" s="84">
        <f t="shared" si="101"/>
        <v>0</v>
      </c>
      <c r="DE39" s="84">
        <f t="shared" si="101"/>
        <v>0</v>
      </c>
      <c r="DF39" s="84">
        <f t="shared" si="101"/>
        <v>0</v>
      </c>
      <c r="DG39" s="84">
        <f t="shared" si="101"/>
        <v>0</v>
      </c>
      <c r="DH39" s="84">
        <f t="shared" si="101"/>
        <v>0</v>
      </c>
      <c r="DI39" s="84">
        <f t="shared" si="101"/>
        <v>0</v>
      </c>
      <c r="DJ39" s="84">
        <f t="shared" si="101"/>
        <v>0</v>
      </c>
      <c r="DK39" s="84">
        <f t="shared" si="101"/>
        <v>0</v>
      </c>
      <c r="DL39" s="84">
        <f t="shared" si="101"/>
        <v>0</v>
      </c>
      <c r="DM39" s="84">
        <f t="shared" si="101"/>
        <v>0</v>
      </c>
      <c r="DN39" s="84">
        <f t="shared" si="101"/>
        <v>0</v>
      </c>
      <c r="DO39" s="84">
        <f t="shared" si="18"/>
        <v>0</v>
      </c>
      <c r="DP39" s="84">
        <f t="shared" si="18"/>
        <v>0</v>
      </c>
      <c r="DQ39" s="84">
        <f t="shared" si="18"/>
        <v>0</v>
      </c>
      <c r="DR39" s="84">
        <f t="shared" ref="DR39:EE39" si="119">IF(AND($U39&gt;DQ$6,$U39&lt;=DR$6),+$T39,0)</f>
        <v>0</v>
      </c>
      <c r="DS39" s="84">
        <f t="shared" si="119"/>
        <v>0</v>
      </c>
      <c r="DT39" s="84">
        <f t="shared" si="119"/>
        <v>0</v>
      </c>
      <c r="DU39" s="84">
        <f t="shared" si="119"/>
        <v>0</v>
      </c>
      <c r="DV39" s="84">
        <f t="shared" si="119"/>
        <v>0</v>
      </c>
      <c r="DW39" s="84">
        <f t="shared" si="119"/>
        <v>0</v>
      </c>
      <c r="DX39" s="84">
        <f t="shared" si="119"/>
        <v>0</v>
      </c>
      <c r="DY39" s="84">
        <f t="shared" si="119"/>
        <v>0</v>
      </c>
      <c r="DZ39" s="84">
        <f t="shared" si="119"/>
        <v>0</v>
      </c>
      <c r="EA39" s="84">
        <f t="shared" si="119"/>
        <v>0</v>
      </c>
      <c r="EB39" s="84">
        <f t="shared" si="119"/>
        <v>0</v>
      </c>
      <c r="EC39" s="84">
        <f t="shared" si="119"/>
        <v>0</v>
      </c>
      <c r="ED39" s="84">
        <f t="shared" si="119"/>
        <v>0</v>
      </c>
      <c r="EE39" s="84">
        <f t="shared" si="119"/>
        <v>0</v>
      </c>
      <c r="EF39" s="84">
        <f t="shared" si="97"/>
        <v>0</v>
      </c>
      <c r="EG39" s="84">
        <f t="shared" si="97"/>
        <v>0</v>
      </c>
      <c r="EH39" s="84">
        <f t="shared" si="97"/>
        <v>0</v>
      </c>
      <c r="EI39" s="84">
        <f t="shared" si="97"/>
        <v>0</v>
      </c>
      <c r="EJ39" s="84">
        <f t="shared" si="97"/>
        <v>0</v>
      </c>
      <c r="EK39" s="84">
        <f t="shared" si="97"/>
        <v>0</v>
      </c>
      <c r="EL39" s="84">
        <f t="shared" si="97"/>
        <v>0</v>
      </c>
      <c r="EM39" s="84">
        <f t="shared" si="97"/>
        <v>0</v>
      </c>
      <c r="EN39" s="84">
        <f t="shared" si="97"/>
        <v>0</v>
      </c>
      <c r="EO39" s="84">
        <f t="shared" si="97"/>
        <v>0</v>
      </c>
      <c r="EP39" s="84">
        <f t="shared" si="97"/>
        <v>0</v>
      </c>
      <c r="EQ39" s="84">
        <f t="shared" si="97"/>
        <v>0</v>
      </c>
      <c r="ER39" s="84">
        <f t="shared" si="97"/>
        <v>0</v>
      </c>
      <c r="ES39" s="84">
        <f t="shared" si="97"/>
        <v>0</v>
      </c>
      <c r="ET39" s="84">
        <f t="shared" si="97"/>
        <v>0</v>
      </c>
      <c r="EU39" s="84">
        <f t="shared" si="97"/>
        <v>0</v>
      </c>
      <c r="EV39" s="84">
        <f t="shared" si="97"/>
        <v>0</v>
      </c>
      <c r="EW39" s="84">
        <f t="shared" si="97"/>
        <v>0</v>
      </c>
      <c r="EX39" s="84">
        <f t="shared" si="97"/>
        <v>0</v>
      </c>
      <c r="EY39" s="84">
        <f t="shared" si="97"/>
        <v>0</v>
      </c>
      <c r="EZ39" s="84">
        <f t="shared" si="97"/>
        <v>0</v>
      </c>
      <c r="FA39" s="84">
        <f t="shared" si="97"/>
        <v>0</v>
      </c>
      <c r="FB39" s="84">
        <f t="shared" si="97"/>
        <v>0</v>
      </c>
      <c r="FC39" s="84">
        <f t="shared" si="97"/>
        <v>0</v>
      </c>
      <c r="FD39" s="84">
        <f t="shared" si="97"/>
        <v>0</v>
      </c>
      <c r="FE39" s="84">
        <f t="shared" si="97"/>
        <v>0</v>
      </c>
      <c r="FF39" s="84">
        <f t="shared" si="97"/>
        <v>0</v>
      </c>
      <c r="FG39" s="84">
        <f t="shared" si="97"/>
        <v>0</v>
      </c>
      <c r="FH39" s="84">
        <f t="shared" si="97"/>
        <v>0</v>
      </c>
      <c r="FI39" s="84">
        <f t="shared" si="97"/>
        <v>0</v>
      </c>
      <c r="FJ39" s="84">
        <f t="shared" si="97"/>
        <v>0</v>
      </c>
      <c r="FK39" s="84">
        <f t="shared" si="97"/>
        <v>0</v>
      </c>
      <c r="FL39" s="84">
        <f t="shared" si="113"/>
        <v>0</v>
      </c>
      <c r="FM39" s="84">
        <f t="shared" si="113"/>
        <v>0</v>
      </c>
      <c r="FN39" s="84">
        <f t="shared" si="113"/>
        <v>0</v>
      </c>
      <c r="FO39" s="84">
        <f t="shared" si="113"/>
        <v>0</v>
      </c>
      <c r="FP39" s="84">
        <f t="shared" si="113"/>
        <v>0</v>
      </c>
      <c r="FQ39" s="84">
        <f t="shared" si="113"/>
        <v>0</v>
      </c>
      <c r="FR39" s="84">
        <f t="shared" si="113"/>
        <v>0</v>
      </c>
      <c r="FS39" s="84">
        <f t="shared" si="113"/>
        <v>0</v>
      </c>
      <c r="FT39" s="84">
        <f t="shared" si="113"/>
        <v>0</v>
      </c>
      <c r="FU39" s="84">
        <f t="shared" si="113"/>
        <v>0</v>
      </c>
      <c r="FV39" s="84">
        <f t="shared" si="113"/>
        <v>0</v>
      </c>
      <c r="FW39" s="84">
        <f t="shared" si="113"/>
        <v>0</v>
      </c>
      <c r="FX39" s="84">
        <f t="shared" si="113"/>
        <v>0</v>
      </c>
      <c r="FY39" s="84">
        <f t="shared" si="113"/>
        <v>0</v>
      </c>
      <c r="FZ39" s="84">
        <f t="shared" si="113"/>
        <v>0</v>
      </c>
      <c r="GA39" s="84">
        <f t="shared" si="113"/>
        <v>0</v>
      </c>
      <c r="GB39" s="84">
        <f t="shared" si="113"/>
        <v>0</v>
      </c>
      <c r="GC39" s="84">
        <f t="shared" si="80"/>
        <v>0</v>
      </c>
      <c r="GD39" s="84">
        <f t="shared" si="80"/>
        <v>71.650000000000006</v>
      </c>
      <c r="GE39" s="84">
        <f t="shared" si="80"/>
        <v>0</v>
      </c>
    </row>
    <row r="40" spans="1:187" s="82" customFormat="1" x14ac:dyDescent="0.2">
      <c r="A40" s="188">
        <v>4</v>
      </c>
      <c r="B40" s="104" t="s">
        <v>12</v>
      </c>
      <c r="C40" s="68" t="s">
        <v>8</v>
      </c>
      <c r="D40" s="51" t="s">
        <v>43</v>
      </c>
      <c r="E40" t="s">
        <v>367</v>
      </c>
      <c r="F40" s="70">
        <v>37134</v>
      </c>
      <c r="G40"/>
      <c r="H40" s="94" t="s">
        <v>312</v>
      </c>
      <c r="I40" s="192" t="s">
        <v>389</v>
      </c>
      <c r="J40" s="88" t="s">
        <v>369</v>
      </c>
      <c r="K40" s="72"/>
      <c r="L40" s="94" t="s">
        <v>40</v>
      </c>
      <c r="M40" s="73"/>
      <c r="N40" s="73"/>
      <c r="O40" s="94"/>
      <c r="P40" s="94"/>
      <c r="Q40" s="94"/>
      <c r="R40" s="105">
        <v>168.85</v>
      </c>
      <c r="S40" s="94" t="s">
        <v>57</v>
      </c>
      <c r="T40" s="19">
        <f>IF($S40="USD",+$R40,VLOOKUP($S40,Rates!$A$3:$C$7,3)*$R40)</f>
        <v>168.85</v>
      </c>
      <c r="U40" s="271">
        <f>DATE(2004,1,15)</f>
        <v>38001</v>
      </c>
      <c r="X40" s="84">
        <f t="shared" ca="1" si="117"/>
        <v>0</v>
      </c>
      <c r="Y40" s="84">
        <f t="shared" si="117"/>
        <v>0</v>
      </c>
      <c r="Z40" s="84">
        <f t="shared" si="117"/>
        <v>0</v>
      </c>
      <c r="AA40" s="84">
        <f t="shared" si="117"/>
        <v>0</v>
      </c>
      <c r="AB40" s="84">
        <f t="shared" si="117"/>
        <v>0</v>
      </c>
      <c r="AC40" s="84">
        <f t="shared" si="117"/>
        <v>0</v>
      </c>
      <c r="AD40" s="84">
        <f t="shared" si="117"/>
        <v>0</v>
      </c>
      <c r="AE40" s="84">
        <f t="shared" si="117"/>
        <v>0</v>
      </c>
      <c r="AF40" s="84">
        <f t="shared" si="117"/>
        <v>0</v>
      </c>
      <c r="AG40" s="84">
        <f t="shared" si="117"/>
        <v>0</v>
      </c>
      <c r="AH40" s="84">
        <f t="shared" si="117"/>
        <v>168.85</v>
      </c>
      <c r="AI40" s="84">
        <f t="shared" si="117"/>
        <v>0</v>
      </c>
      <c r="AJ40" s="84">
        <f t="shared" si="117"/>
        <v>0</v>
      </c>
      <c r="AK40" s="84">
        <f t="shared" si="117"/>
        <v>0</v>
      </c>
      <c r="AL40" s="84">
        <f t="shared" si="117"/>
        <v>0</v>
      </c>
      <c r="AM40" s="84">
        <f t="shared" si="117"/>
        <v>0</v>
      </c>
      <c r="AN40" s="84">
        <f t="shared" si="117"/>
        <v>0</v>
      </c>
      <c r="AO40" s="84">
        <f t="shared" si="117"/>
        <v>0</v>
      </c>
      <c r="AP40" s="84">
        <f t="shared" si="117"/>
        <v>0</v>
      </c>
      <c r="AQ40" s="84">
        <f t="shared" si="117"/>
        <v>0</v>
      </c>
      <c r="AR40" s="84">
        <f t="shared" si="117"/>
        <v>0</v>
      </c>
      <c r="AS40" s="84">
        <f t="shared" si="117"/>
        <v>0</v>
      </c>
      <c r="AT40" s="84">
        <f t="shared" si="117"/>
        <v>0</v>
      </c>
      <c r="AU40" s="84">
        <f t="shared" si="117"/>
        <v>0</v>
      </c>
      <c r="AV40" s="84">
        <f t="shared" si="117"/>
        <v>0</v>
      </c>
      <c r="AW40" s="84">
        <f t="shared" si="117"/>
        <v>0</v>
      </c>
      <c r="AX40" s="84">
        <f t="shared" si="117"/>
        <v>0</v>
      </c>
      <c r="AY40" s="84">
        <f t="shared" si="117"/>
        <v>0</v>
      </c>
      <c r="AZ40" s="84">
        <f t="shared" si="117"/>
        <v>0</v>
      </c>
      <c r="BA40" s="84">
        <f t="shared" si="117"/>
        <v>0</v>
      </c>
      <c r="BB40" s="84">
        <f t="shared" si="117"/>
        <v>0</v>
      </c>
      <c r="BC40" s="84">
        <f t="shared" si="117"/>
        <v>0</v>
      </c>
      <c r="BD40" s="84">
        <f t="shared" si="117"/>
        <v>0</v>
      </c>
      <c r="BE40" s="84">
        <f t="shared" si="117"/>
        <v>0</v>
      </c>
      <c r="BF40" s="84">
        <f t="shared" si="117"/>
        <v>0</v>
      </c>
      <c r="BG40" s="84">
        <f t="shared" si="117"/>
        <v>0</v>
      </c>
      <c r="BH40" s="84">
        <f t="shared" si="117"/>
        <v>0</v>
      </c>
      <c r="BI40" s="84">
        <f t="shared" si="117"/>
        <v>0</v>
      </c>
      <c r="BJ40" s="84">
        <f t="shared" si="117"/>
        <v>0</v>
      </c>
      <c r="BK40" s="84">
        <f t="shared" si="117"/>
        <v>0</v>
      </c>
      <c r="BL40" s="84">
        <f t="shared" si="117"/>
        <v>0</v>
      </c>
      <c r="BM40" s="84">
        <f t="shared" si="117"/>
        <v>0</v>
      </c>
      <c r="BN40" s="84">
        <f t="shared" si="117"/>
        <v>0</v>
      </c>
      <c r="BO40" s="84">
        <f t="shared" si="117"/>
        <v>0</v>
      </c>
      <c r="BP40" s="84">
        <f t="shared" si="117"/>
        <v>0</v>
      </c>
      <c r="BQ40" s="84">
        <f t="shared" si="117"/>
        <v>0</v>
      </c>
      <c r="BR40" s="84">
        <f t="shared" si="117"/>
        <v>0</v>
      </c>
      <c r="BS40" s="84">
        <f t="shared" si="117"/>
        <v>0</v>
      </c>
      <c r="BT40" s="84">
        <f t="shared" si="117"/>
        <v>0</v>
      </c>
      <c r="BU40" s="84">
        <f t="shared" si="117"/>
        <v>0</v>
      </c>
      <c r="BV40" s="84">
        <f t="shared" si="117"/>
        <v>0</v>
      </c>
      <c r="BW40" s="84">
        <f t="shared" si="117"/>
        <v>0</v>
      </c>
      <c r="BX40" s="84">
        <f t="shared" si="117"/>
        <v>0</v>
      </c>
      <c r="BY40" s="84">
        <f t="shared" si="117"/>
        <v>0</v>
      </c>
      <c r="BZ40" s="84">
        <f t="shared" si="117"/>
        <v>0</v>
      </c>
      <c r="CA40" s="84">
        <f t="shared" si="117"/>
        <v>0</v>
      </c>
      <c r="CB40" s="84">
        <f t="shared" si="117"/>
        <v>0</v>
      </c>
      <c r="CC40" s="84">
        <f t="shared" si="117"/>
        <v>0</v>
      </c>
      <c r="CD40" s="84">
        <f t="shared" si="117"/>
        <v>0</v>
      </c>
      <c r="CE40" s="84">
        <f t="shared" si="117"/>
        <v>0</v>
      </c>
      <c r="CF40" s="84">
        <f t="shared" si="117"/>
        <v>0</v>
      </c>
      <c r="CG40" s="84">
        <f t="shared" si="117"/>
        <v>0</v>
      </c>
      <c r="CH40" s="84">
        <f t="shared" si="117"/>
        <v>0</v>
      </c>
      <c r="CI40" s="84">
        <f t="shared" si="117"/>
        <v>0</v>
      </c>
      <c r="CJ40" s="84">
        <f t="shared" si="115"/>
        <v>0</v>
      </c>
      <c r="CK40" s="84">
        <f t="shared" si="115"/>
        <v>0</v>
      </c>
      <c r="CL40" s="84">
        <f t="shared" si="101"/>
        <v>0</v>
      </c>
      <c r="CM40" s="84">
        <f t="shared" si="101"/>
        <v>0</v>
      </c>
      <c r="CN40" s="84">
        <f t="shared" si="101"/>
        <v>0</v>
      </c>
      <c r="CO40" s="84">
        <f t="shared" si="101"/>
        <v>0</v>
      </c>
      <c r="CP40" s="84">
        <f t="shared" si="101"/>
        <v>0</v>
      </c>
      <c r="CQ40" s="84">
        <f t="shared" si="101"/>
        <v>0</v>
      </c>
      <c r="CR40" s="84">
        <f t="shared" si="101"/>
        <v>0</v>
      </c>
      <c r="CS40" s="84">
        <f t="shared" si="101"/>
        <v>0</v>
      </c>
      <c r="CT40" s="84">
        <f t="shared" si="101"/>
        <v>0</v>
      </c>
      <c r="CU40" s="84">
        <f t="shared" si="101"/>
        <v>0</v>
      </c>
      <c r="CV40" s="84">
        <f t="shared" si="101"/>
        <v>0</v>
      </c>
      <c r="CW40" s="84">
        <f t="shared" si="101"/>
        <v>0</v>
      </c>
      <c r="CX40" s="84">
        <f t="shared" si="101"/>
        <v>0</v>
      </c>
      <c r="CY40" s="84">
        <f t="shared" si="101"/>
        <v>0</v>
      </c>
      <c r="CZ40" s="84">
        <f t="shared" si="101"/>
        <v>0</v>
      </c>
      <c r="DA40" s="84">
        <f t="shared" si="101"/>
        <v>0</v>
      </c>
      <c r="DB40" s="84">
        <f t="shared" si="101"/>
        <v>0</v>
      </c>
      <c r="DC40" s="84">
        <f t="shared" si="101"/>
        <v>0</v>
      </c>
      <c r="DD40" s="84">
        <f t="shared" si="101"/>
        <v>0</v>
      </c>
      <c r="DE40" s="84">
        <f t="shared" si="101"/>
        <v>0</v>
      </c>
      <c r="DF40" s="84">
        <f t="shared" si="101"/>
        <v>0</v>
      </c>
      <c r="DG40" s="84">
        <f t="shared" si="101"/>
        <v>0</v>
      </c>
      <c r="DH40" s="84">
        <f t="shared" si="101"/>
        <v>0</v>
      </c>
      <c r="DI40" s="84">
        <f t="shared" si="101"/>
        <v>0</v>
      </c>
      <c r="DJ40" s="84">
        <f t="shared" si="101"/>
        <v>0</v>
      </c>
      <c r="DK40" s="84">
        <f t="shared" si="101"/>
        <v>0</v>
      </c>
      <c r="DL40" s="84">
        <f t="shared" si="101"/>
        <v>0</v>
      </c>
      <c r="DM40" s="84">
        <f t="shared" si="101"/>
        <v>0</v>
      </c>
      <c r="DN40" s="84">
        <f t="shared" si="101"/>
        <v>0</v>
      </c>
      <c r="DO40" s="84">
        <f t="shared" si="18"/>
        <v>0</v>
      </c>
      <c r="DP40" s="84">
        <f t="shared" si="18"/>
        <v>0</v>
      </c>
      <c r="DQ40" s="84">
        <f t="shared" si="18"/>
        <v>0</v>
      </c>
      <c r="DR40" s="84">
        <f t="shared" ref="DR40:EE40" si="120">IF(AND($U40&gt;DQ$6,$U40&lt;=DR$6),+$T40,0)</f>
        <v>0</v>
      </c>
      <c r="DS40" s="84">
        <f t="shared" si="120"/>
        <v>0</v>
      </c>
      <c r="DT40" s="84">
        <f t="shared" si="120"/>
        <v>0</v>
      </c>
      <c r="DU40" s="84">
        <f t="shared" si="120"/>
        <v>0</v>
      </c>
      <c r="DV40" s="84">
        <f t="shared" si="120"/>
        <v>0</v>
      </c>
      <c r="DW40" s="84">
        <f t="shared" si="120"/>
        <v>0</v>
      </c>
      <c r="DX40" s="84">
        <f t="shared" si="120"/>
        <v>0</v>
      </c>
      <c r="DY40" s="84">
        <f t="shared" si="120"/>
        <v>0</v>
      </c>
      <c r="DZ40" s="84">
        <f t="shared" si="120"/>
        <v>0</v>
      </c>
      <c r="EA40" s="84">
        <f t="shared" si="120"/>
        <v>0</v>
      </c>
      <c r="EB40" s="84">
        <f t="shared" si="120"/>
        <v>0</v>
      </c>
      <c r="EC40" s="84">
        <f t="shared" si="120"/>
        <v>0</v>
      </c>
      <c r="ED40" s="84">
        <f t="shared" si="120"/>
        <v>0</v>
      </c>
      <c r="EE40" s="84">
        <f t="shared" si="120"/>
        <v>0</v>
      </c>
      <c r="EF40" s="84">
        <f t="shared" si="97"/>
        <v>0</v>
      </c>
      <c r="EG40" s="84">
        <f t="shared" si="97"/>
        <v>0</v>
      </c>
      <c r="EH40" s="84">
        <f t="shared" si="97"/>
        <v>0</v>
      </c>
      <c r="EI40" s="84">
        <f t="shared" si="97"/>
        <v>0</v>
      </c>
      <c r="EJ40" s="84">
        <f t="shared" si="97"/>
        <v>0</v>
      </c>
      <c r="EK40" s="84">
        <f t="shared" si="97"/>
        <v>0</v>
      </c>
      <c r="EL40" s="84">
        <f t="shared" si="97"/>
        <v>0</v>
      </c>
      <c r="EM40" s="84">
        <f t="shared" si="97"/>
        <v>0</v>
      </c>
      <c r="EN40" s="84">
        <f t="shared" si="97"/>
        <v>0</v>
      </c>
      <c r="EO40" s="84">
        <f t="shared" si="97"/>
        <v>0</v>
      </c>
      <c r="EP40" s="84">
        <f t="shared" si="97"/>
        <v>0</v>
      </c>
      <c r="EQ40" s="84">
        <f t="shared" si="97"/>
        <v>0</v>
      </c>
      <c r="ER40" s="84">
        <f t="shared" si="97"/>
        <v>0</v>
      </c>
      <c r="ES40" s="84">
        <f t="shared" si="97"/>
        <v>0</v>
      </c>
      <c r="ET40" s="84">
        <f t="shared" si="97"/>
        <v>0</v>
      </c>
      <c r="EU40" s="84">
        <f t="shared" si="97"/>
        <v>0</v>
      </c>
      <c r="EV40" s="84">
        <f t="shared" si="97"/>
        <v>0</v>
      </c>
      <c r="EW40" s="84">
        <f t="shared" si="97"/>
        <v>0</v>
      </c>
      <c r="EX40" s="84">
        <f t="shared" si="97"/>
        <v>0</v>
      </c>
      <c r="EY40" s="84">
        <f t="shared" si="97"/>
        <v>0</v>
      </c>
      <c r="EZ40" s="84">
        <f t="shared" si="97"/>
        <v>0</v>
      </c>
      <c r="FA40" s="84">
        <f t="shared" si="97"/>
        <v>0</v>
      </c>
      <c r="FB40" s="84">
        <f t="shared" si="97"/>
        <v>0</v>
      </c>
      <c r="FC40" s="84">
        <f t="shared" si="97"/>
        <v>0</v>
      </c>
      <c r="FD40" s="84">
        <f t="shared" si="97"/>
        <v>0</v>
      </c>
      <c r="FE40" s="84">
        <f t="shared" si="97"/>
        <v>0</v>
      </c>
      <c r="FF40" s="84">
        <f t="shared" si="97"/>
        <v>0</v>
      </c>
      <c r="FG40" s="84">
        <f t="shared" si="97"/>
        <v>0</v>
      </c>
      <c r="FH40" s="84">
        <f t="shared" si="97"/>
        <v>0</v>
      </c>
      <c r="FI40" s="84">
        <f t="shared" si="97"/>
        <v>0</v>
      </c>
      <c r="FJ40" s="84">
        <f t="shared" si="97"/>
        <v>0</v>
      </c>
      <c r="FK40" s="84">
        <f t="shared" si="97"/>
        <v>0</v>
      </c>
      <c r="FL40" s="84">
        <f t="shared" si="113"/>
        <v>0</v>
      </c>
      <c r="FM40" s="84">
        <f t="shared" si="113"/>
        <v>0</v>
      </c>
      <c r="FN40" s="84">
        <f t="shared" si="113"/>
        <v>0</v>
      </c>
      <c r="FO40" s="84">
        <f t="shared" si="113"/>
        <v>0</v>
      </c>
      <c r="FP40" s="84">
        <f t="shared" si="113"/>
        <v>0</v>
      </c>
      <c r="FQ40" s="84">
        <f t="shared" si="113"/>
        <v>0</v>
      </c>
      <c r="FR40" s="84">
        <f t="shared" si="113"/>
        <v>0</v>
      </c>
      <c r="FS40" s="84">
        <f t="shared" si="113"/>
        <v>0</v>
      </c>
      <c r="FT40" s="84">
        <f t="shared" si="113"/>
        <v>0</v>
      </c>
      <c r="FU40" s="84">
        <f t="shared" si="113"/>
        <v>0</v>
      </c>
      <c r="FV40" s="84">
        <f t="shared" si="113"/>
        <v>0</v>
      </c>
      <c r="FW40" s="84">
        <f t="shared" si="113"/>
        <v>0</v>
      </c>
      <c r="FX40" s="84">
        <f t="shared" si="113"/>
        <v>0</v>
      </c>
      <c r="FY40" s="84">
        <f t="shared" si="113"/>
        <v>0</v>
      </c>
      <c r="FZ40" s="84">
        <f t="shared" si="113"/>
        <v>0</v>
      </c>
      <c r="GA40" s="84">
        <f t="shared" si="113"/>
        <v>0</v>
      </c>
      <c r="GB40" s="84">
        <f t="shared" si="113"/>
        <v>0</v>
      </c>
      <c r="GC40" s="84">
        <f t="shared" si="80"/>
        <v>0</v>
      </c>
      <c r="GD40" s="84">
        <f t="shared" si="80"/>
        <v>168.85</v>
      </c>
      <c r="GE40" s="84">
        <f t="shared" si="80"/>
        <v>0</v>
      </c>
    </row>
    <row r="41" spans="1:187" s="82" customFormat="1" x14ac:dyDescent="0.2">
      <c r="A41" s="188">
        <v>4</v>
      </c>
      <c r="B41" s="104" t="s">
        <v>12</v>
      </c>
      <c r="C41" s="68" t="s">
        <v>8</v>
      </c>
      <c r="D41" s="51" t="s">
        <v>42</v>
      </c>
      <c r="E41" t="s">
        <v>367</v>
      </c>
      <c r="F41" s="70">
        <v>37134</v>
      </c>
      <c r="G41"/>
      <c r="H41" s="94" t="s">
        <v>312</v>
      </c>
      <c r="I41" s="192" t="s">
        <v>397</v>
      </c>
      <c r="J41" s="88" t="s">
        <v>369</v>
      </c>
      <c r="K41" s="72"/>
      <c r="L41" s="94" t="s">
        <v>40</v>
      </c>
      <c r="M41" s="73"/>
      <c r="N41" s="73"/>
      <c r="O41" s="94"/>
      <c r="P41" s="94"/>
      <c r="Q41" s="94"/>
      <c r="R41" s="105">
        <v>23.2</v>
      </c>
      <c r="S41" s="94" t="s">
        <v>57</v>
      </c>
      <c r="T41" s="19">
        <f>IF($S41="USD",+$R41,VLOOKUP($S41,Rates!$A$3:$C$7,3)*$R41)</f>
        <v>23.2</v>
      </c>
      <c r="U41" s="271">
        <f>DATE(2004,2,23)</f>
        <v>38040</v>
      </c>
      <c r="X41" s="84">
        <f t="shared" ref="X41:CI45" ca="1" si="121">IF(AND($U41&gt;W$6,$U41&lt;=X$6),+$T41,0)</f>
        <v>0</v>
      </c>
      <c r="Y41" s="84">
        <f t="shared" si="121"/>
        <v>0</v>
      </c>
      <c r="Z41" s="84">
        <f t="shared" si="121"/>
        <v>0</v>
      </c>
      <c r="AA41" s="84">
        <f t="shared" si="121"/>
        <v>0</v>
      </c>
      <c r="AB41" s="84">
        <f t="shared" si="121"/>
        <v>0</v>
      </c>
      <c r="AC41" s="84">
        <f t="shared" si="121"/>
        <v>0</v>
      </c>
      <c r="AD41" s="84">
        <f t="shared" si="121"/>
        <v>0</v>
      </c>
      <c r="AE41" s="84">
        <f t="shared" si="121"/>
        <v>0</v>
      </c>
      <c r="AF41" s="84">
        <f t="shared" si="121"/>
        <v>0</v>
      </c>
      <c r="AG41" s="84">
        <f t="shared" si="121"/>
        <v>0</v>
      </c>
      <c r="AH41" s="84">
        <f t="shared" si="121"/>
        <v>23.2</v>
      </c>
      <c r="AI41" s="84">
        <f t="shared" si="121"/>
        <v>0</v>
      </c>
      <c r="AJ41" s="84">
        <f t="shared" si="121"/>
        <v>0</v>
      </c>
      <c r="AK41" s="84">
        <f t="shared" si="121"/>
        <v>0</v>
      </c>
      <c r="AL41" s="84">
        <f t="shared" si="121"/>
        <v>0</v>
      </c>
      <c r="AM41" s="84">
        <f t="shared" si="121"/>
        <v>0</v>
      </c>
      <c r="AN41" s="84">
        <f t="shared" si="121"/>
        <v>0</v>
      </c>
      <c r="AO41" s="84">
        <f t="shared" si="121"/>
        <v>0</v>
      </c>
      <c r="AP41" s="84">
        <f t="shared" si="121"/>
        <v>0</v>
      </c>
      <c r="AQ41" s="84">
        <f t="shared" si="121"/>
        <v>0</v>
      </c>
      <c r="AR41" s="84">
        <f t="shared" si="121"/>
        <v>0</v>
      </c>
      <c r="AS41" s="84">
        <f t="shared" si="121"/>
        <v>0</v>
      </c>
      <c r="AT41" s="84">
        <f t="shared" si="121"/>
        <v>0</v>
      </c>
      <c r="AU41" s="84">
        <f t="shared" si="121"/>
        <v>0</v>
      </c>
      <c r="AV41" s="84">
        <f t="shared" si="121"/>
        <v>0</v>
      </c>
      <c r="AW41" s="84">
        <f t="shared" si="121"/>
        <v>0</v>
      </c>
      <c r="AX41" s="84">
        <f t="shared" si="121"/>
        <v>0</v>
      </c>
      <c r="AY41" s="84">
        <f t="shared" si="121"/>
        <v>0</v>
      </c>
      <c r="AZ41" s="84">
        <f t="shared" si="121"/>
        <v>0</v>
      </c>
      <c r="BA41" s="84">
        <f t="shared" si="121"/>
        <v>0</v>
      </c>
      <c r="BB41" s="84">
        <f t="shared" si="121"/>
        <v>0</v>
      </c>
      <c r="BC41" s="84">
        <f t="shared" si="121"/>
        <v>0</v>
      </c>
      <c r="BD41" s="84">
        <f t="shared" si="121"/>
        <v>0</v>
      </c>
      <c r="BE41" s="84">
        <f t="shared" si="121"/>
        <v>0</v>
      </c>
      <c r="BF41" s="84">
        <f t="shared" si="121"/>
        <v>0</v>
      </c>
      <c r="BG41" s="84">
        <f t="shared" si="121"/>
        <v>0</v>
      </c>
      <c r="BH41" s="84">
        <f t="shared" si="121"/>
        <v>0</v>
      </c>
      <c r="BI41" s="84">
        <f t="shared" si="121"/>
        <v>0</v>
      </c>
      <c r="BJ41" s="84">
        <f t="shared" si="121"/>
        <v>0</v>
      </c>
      <c r="BK41" s="84">
        <f t="shared" si="121"/>
        <v>0</v>
      </c>
      <c r="BL41" s="84">
        <f t="shared" si="121"/>
        <v>0</v>
      </c>
      <c r="BM41" s="84">
        <f t="shared" si="121"/>
        <v>0</v>
      </c>
      <c r="BN41" s="84">
        <f t="shared" si="121"/>
        <v>0</v>
      </c>
      <c r="BO41" s="84">
        <f t="shared" si="121"/>
        <v>0</v>
      </c>
      <c r="BP41" s="84">
        <f t="shared" si="121"/>
        <v>0</v>
      </c>
      <c r="BQ41" s="84">
        <f t="shared" si="121"/>
        <v>0</v>
      </c>
      <c r="BR41" s="84">
        <f t="shared" si="121"/>
        <v>0</v>
      </c>
      <c r="BS41" s="84">
        <f t="shared" si="121"/>
        <v>0</v>
      </c>
      <c r="BT41" s="84">
        <f t="shared" si="121"/>
        <v>0</v>
      </c>
      <c r="BU41" s="84">
        <f t="shared" si="121"/>
        <v>0</v>
      </c>
      <c r="BV41" s="84">
        <f t="shared" si="121"/>
        <v>0</v>
      </c>
      <c r="BW41" s="84">
        <f t="shared" si="121"/>
        <v>0</v>
      </c>
      <c r="BX41" s="84">
        <f t="shared" si="121"/>
        <v>0</v>
      </c>
      <c r="BY41" s="84">
        <f t="shared" si="121"/>
        <v>0</v>
      </c>
      <c r="BZ41" s="84">
        <f t="shared" si="121"/>
        <v>0</v>
      </c>
      <c r="CA41" s="84">
        <f t="shared" si="121"/>
        <v>0</v>
      </c>
      <c r="CB41" s="84">
        <f t="shared" si="121"/>
        <v>0</v>
      </c>
      <c r="CC41" s="84">
        <f t="shared" si="121"/>
        <v>0</v>
      </c>
      <c r="CD41" s="84">
        <f t="shared" si="121"/>
        <v>0</v>
      </c>
      <c r="CE41" s="84">
        <f t="shared" si="121"/>
        <v>0</v>
      </c>
      <c r="CF41" s="84">
        <f t="shared" si="121"/>
        <v>0</v>
      </c>
      <c r="CG41" s="84">
        <f t="shared" si="121"/>
        <v>0</v>
      </c>
      <c r="CH41" s="84">
        <f t="shared" si="121"/>
        <v>0</v>
      </c>
      <c r="CI41" s="84">
        <f t="shared" si="121"/>
        <v>0</v>
      </c>
      <c r="CJ41" s="84">
        <f t="shared" ref="CJ41:DN48" si="122">IF(AND($U41&gt;CI$6,$U41&lt;=CJ$6),+$T41,0)</f>
        <v>0</v>
      </c>
      <c r="CK41" s="84">
        <f t="shared" si="122"/>
        <v>0</v>
      </c>
      <c r="CL41" s="84">
        <f t="shared" si="101"/>
        <v>0</v>
      </c>
      <c r="CM41" s="84">
        <f t="shared" si="101"/>
        <v>0</v>
      </c>
      <c r="CN41" s="84">
        <f t="shared" si="101"/>
        <v>0</v>
      </c>
      <c r="CO41" s="84">
        <f t="shared" si="101"/>
        <v>0</v>
      </c>
      <c r="CP41" s="84">
        <f t="shared" si="101"/>
        <v>0</v>
      </c>
      <c r="CQ41" s="84">
        <f t="shared" si="101"/>
        <v>0</v>
      </c>
      <c r="CR41" s="84">
        <f t="shared" si="101"/>
        <v>0</v>
      </c>
      <c r="CS41" s="84">
        <f t="shared" si="101"/>
        <v>0</v>
      </c>
      <c r="CT41" s="84">
        <f t="shared" si="101"/>
        <v>0</v>
      </c>
      <c r="CU41" s="84">
        <f t="shared" si="101"/>
        <v>0</v>
      </c>
      <c r="CV41" s="84">
        <f t="shared" si="101"/>
        <v>0</v>
      </c>
      <c r="CW41" s="84">
        <f t="shared" si="101"/>
        <v>0</v>
      </c>
      <c r="CX41" s="84">
        <f t="shared" si="101"/>
        <v>0</v>
      </c>
      <c r="CY41" s="84">
        <f t="shared" si="101"/>
        <v>0</v>
      </c>
      <c r="CZ41" s="84">
        <f t="shared" si="101"/>
        <v>0</v>
      </c>
      <c r="DA41" s="84">
        <f t="shared" si="101"/>
        <v>0</v>
      </c>
      <c r="DB41" s="84">
        <f t="shared" si="101"/>
        <v>0</v>
      </c>
      <c r="DC41" s="84">
        <f t="shared" si="101"/>
        <v>0</v>
      </c>
      <c r="DD41" s="84">
        <f t="shared" si="101"/>
        <v>0</v>
      </c>
      <c r="DE41" s="84">
        <f t="shared" si="101"/>
        <v>0</v>
      </c>
      <c r="DF41" s="84">
        <f t="shared" si="101"/>
        <v>0</v>
      </c>
      <c r="DG41" s="84">
        <f t="shared" si="101"/>
        <v>0</v>
      </c>
      <c r="DH41" s="84">
        <f t="shared" si="101"/>
        <v>0</v>
      </c>
      <c r="DI41" s="84">
        <f t="shared" si="101"/>
        <v>0</v>
      </c>
      <c r="DJ41" s="84">
        <f t="shared" si="101"/>
        <v>0</v>
      </c>
      <c r="DK41" s="84">
        <f t="shared" si="101"/>
        <v>0</v>
      </c>
      <c r="DL41" s="84">
        <f t="shared" si="101"/>
        <v>0</v>
      </c>
      <c r="DM41" s="84">
        <f t="shared" si="101"/>
        <v>0</v>
      </c>
      <c r="DN41" s="84">
        <f t="shared" si="101"/>
        <v>0</v>
      </c>
      <c r="DO41" s="84">
        <f t="shared" si="18"/>
        <v>0</v>
      </c>
      <c r="DP41" s="84">
        <f t="shared" si="18"/>
        <v>0</v>
      </c>
      <c r="DQ41" s="84">
        <f t="shared" si="18"/>
        <v>0</v>
      </c>
      <c r="DR41" s="84">
        <f t="shared" ref="DR41:EE41" si="123">IF(AND($U41&gt;DQ$6,$U41&lt;=DR$6),+$T41,0)</f>
        <v>0</v>
      </c>
      <c r="DS41" s="84">
        <f t="shared" si="123"/>
        <v>0</v>
      </c>
      <c r="DT41" s="84">
        <f t="shared" si="123"/>
        <v>0</v>
      </c>
      <c r="DU41" s="84">
        <f t="shared" si="123"/>
        <v>0</v>
      </c>
      <c r="DV41" s="84">
        <f t="shared" si="123"/>
        <v>0</v>
      </c>
      <c r="DW41" s="84">
        <f t="shared" si="123"/>
        <v>0</v>
      </c>
      <c r="DX41" s="84">
        <f t="shared" si="123"/>
        <v>0</v>
      </c>
      <c r="DY41" s="84">
        <f t="shared" si="123"/>
        <v>0</v>
      </c>
      <c r="DZ41" s="84">
        <f t="shared" si="123"/>
        <v>0</v>
      </c>
      <c r="EA41" s="84">
        <f t="shared" si="123"/>
        <v>0</v>
      </c>
      <c r="EB41" s="84">
        <f t="shared" si="123"/>
        <v>0</v>
      </c>
      <c r="EC41" s="84">
        <f t="shared" si="123"/>
        <v>0</v>
      </c>
      <c r="ED41" s="84">
        <f t="shared" si="123"/>
        <v>0</v>
      </c>
      <c r="EE41" s="84">
        <f t="shared" si="123"/>
        <v>0</v>
      </c>
      <c r="EF41" s="84">
        <f t="shared" ref="EF41:GB46" si="124">IF(AND($U41&gt;EE$6,$U41&lt;=EF$6),+$T41,0)</f>
        <v>0</v>
      </c>
      <c r="EG41" s="84">
        <f t="shared" si="124"/>
        <v>0</v>
      </c>
      <c r="EH41" s="84">
        <f t="shared" si="124"/>
        <v>0</v>
      </c>
      <c r="EI41" s="84">
        <f t="shared" si="124"/>
        <v>0</v>
      </c>
      <c r="EJ41" s="84">
        <f t="shared" si="124"/>
        <v>0</v>
      </c>
      <c r="EK41" s="84">
        <f t="shared" si="124"/>
        <v>0</v>
      </c>
      <c r="EL41" s="84">
        <f t="shared" si="124"/>
        <v>0</v>
      </c>
      <c r="EM41" s="84">
        <f t="shared" si="124"/>
        <v>0</v>
      </c>
      <c r="EN41" s="84">
        <f t="shared" si="124"/>
        <v>0</v>
      </c>
      <c r="EO41" s="84">
        <f t="shared" si="124"/>
        <v>0</v>
      </c>
      <c r="EP41" s="84">
        <f t="shared" si="124"/>
        <v>0</v>
      </c>
      <c r="EQ41" s="84">
        <f t="shared" si="124"/>
        <v>0</v>
      </c>
      <c r="ER41" s="84">
        <f t="shared" si="124"/>
        <v>0</v>
      </c>
      <c r="ES41" s="84">
        <f t="shared" si="124"/>
        <v>0</v>
      </c>
      <c r="ET41" s="84">
        <f t="shared" si="124"/>
        <v>0</v>
      </c>
      <c r="EU41" s="84">
        <f t="shared" si="124"/>
        <v>0</v>
      </c>
      <c r="EV41" s="84">
        <f t="shared" si="124"/>
        <v>0</v>
      </c>
      <c r="EW41" s="84">
        <f t="shared" si="124"/>
        <v>0</v>
      </c>
      <c r="EX41" s="84">
        <f t="shared" si="124"/>
        <v>0</v>
      </c>
      <c r="EY41" s="84">
        <f t="shared" si="124"/>
        <v>0</v>
      </c>
      <c r="EZ41" s="84">
        <f t="shared" si="124"/>
        <v>0</v>
      </c>
      <c r="FA41" s="84">
        <f t="shared" si="124"/>
        <v>0</v>
      </c>
      <c r="FB41" s="84">
        <f t="shared" si="124"/>
        <v>0</v>
      </c>
      <c r="FC41" s="84">
        <f t="shared" si="124"/>
        <v>0</v>
      </c>
      <c r="FD41" s="84">
        <f t="shared" si="124"/>
        <v>0</v>
      </c>
      <c r="FE41" s="84">
        <f t="shared" si="124"/>
        <v>0</v>
      </c>
      <c r="FF41" s="84">
        <f t="shared" si="124"/>
        <v>0</v>
      </c>
      <c r="FG41" s="84">
        <f t="shared" si="124"/>
        <v>0</v>
      </c>
      <c r="FH41" s="84">
        <f t="shared" si="124"/>
        <v>0</v>
      </c>
      <c r="FI41" s="84">
        <f t="shared" si="124"/>
        <v>0</v>
      </c>
      <c r="FJ41" s="84">
        <f t="shared" si="124"/>
        <v>0</v>
      </c>
      <c r="FK41" s="84">
        <f t="shared" si="124"/>
        <v>0</v>
      </c>
      <c r="FL41" s="84">
        <f t="shared" si="124"/>
        <v>0</v>
      </c>
      <c r="FM41" s="84">
        <f t="shared" si="124"/>
        <v>0</v>
      </c>
      <c r="FN41" s="84">
        <f t="shared" si="124"/>
        <v>0</v>
      </c>
      <c r="FO41" s="84">
        <f t="shared" si="124"/>
        <v>0</v>
      </c>
      <c r="FP41" s="84">
        <f t="shared" si="124"/>
        <v>0</v>
      </c>
      <c r="FQ41" s="84">
        <f t="shared" si="124"/>
        <v>0</v>
      </c>
      <c r="FR41" s="84">
        <f t="shared" si="124"/>
        <v>0</v>
      </c>
      <c r="FS41" s="84">
        <f t="shared" si="124"/>
        <v>0</v>
      </c>
      <c r="FT41" s="84">
        <f t="shared" si="124"/>
        <v>0</v>
      </c>
      <c r="FU41" s="84">
        <f t="shared" si="124"/>
        <v>0</v>
      </c>
      <c r="FV41" s="84">
        <f t="shared" si="124"/>
        <v>0</v>
      </c>
      <c r="FW41" s="84">
        <f t="shared" si="124"/>
        <v>0</v>
      </c>
      <c r="FX41" s="84">
        <f t="shared" si="124"/>
        <v>0</v>
      </c>
      <c r="FY41" s="84">
        <f t="shared" si="124"/>
        <v>0</v>
      </c>
      <c r="FZ41" s="84">
        <f t="shared" si="124"/>
        <v>0</v>
      </c>
      <c r="GA41" s="84">
        <f t="shared" si="124"/>
        <v>0</v>
      </c>
      <c r="GB41" s="84">
        <f t="shared" si="124"/>
        <v>0</v>
      </c>
      <c r="GC41" s="84">
        <f t="shared" si="80"/>
        <v>0</v>
      </c>
      <c r="GD41" s="84">
        <f t="shared" si="80"/>
        <v>23.2</v>
      </c>
      <c r="GE41" s="84">
        <f t="shared" si="80"/>
        <v>0</v>
      </c>
    </row>
    <row r="42" spans="1:187" s="201" customFormat="1" x14ac:dyDescent="0.2">
      <c r="A42" s="196">
        <v>4</v>
      </c>
      <c r="B42" s="19" t="s">
        <v>13</v>
      </c>
      <c r="C42" s="68" t="s">
        <v>8</v>
      </c>
      <c r="D42" s="197" t="s">
        <v>43</v>
      </c>
      <c r="E42" t="s">
        <v>367</v>
      </c>
      <c r="F42" s="70">
        <v>37134</v>
      </c>
      <c r="G42"/>
      <c r="H42" s="94" t="s">
        <v>312</v>
      </c>
      <c r="I42" s="198" t="s">
        <v>393</v>
      </c>
      <c r="J42" s="88" t="s">
        <v>369</v>
      </c>
      <c r="K42" s="200"/>
      <c r="L42" s="94" t="s">
        <v>40</v>
      </c>
      <c r="M42" s="73" t="s">
        <v>380</v>
      </c>
      <c r="N42" s="73" t="s">
        <v>370</v>
      </c>
      <c r="O42" s="94"/>
      <c r="P42" s="94"/>
      <c r="Q42" s="94"/>
      <c r="R42" s="191">
        <v>10000</v>
      </c>
      <c r="S42" s="94" t="s">
        <v>381</v>
      </c>
      <c r="T42" s="19">
        <v>81.400000000000006</v>
      </c>
      <c r="U42" s="271">
        <v>38156</v>
      </c>
      <c r="X42" s="84">
        <f t="shared" ca="1" si="121"/>
        <v>0</v>
      </c>
      <c r="Y42" s="84">
        <f t="shared" si="121"/>
        <v>0</v>
      </c>
      <c r="Z42" s="84">
        <f t="shared" si="121"/>
        <v>0</v>
      </c>
      <c r="AA42" s="84">
        <f t="shared" si="121"/>
        <v>0</v>
      </c>
      <c r="AB42" s="84">
        <f t="shared" si="121"/>
        <v>0</v>
      </c>
      <c r="AC42" s="84">
        <f t="shared" si="121"/>
        <v>0</v>
      </c>
      <c r="AD42" s="84">
        <f t="shared" si="121"/>
        <v>0</v>
      </c>
      <c r="AE42" s="84">
        <f t="shared" si="121"/>
        <v>0</v>
      </c>
      <c r="AF42" s="84">
        <f t="shared" si="121"/>
        <v>0</v>
      </c>
      <c r="AG42" s="84">
        <f t="shared" si="121"/>
        <v>0</v>
      </c>
      <c r="AH42" s="84">
        <f t="shared" si="121"/>
        <v>0</v>
      </c>
      <c r="AI42" s="84">
        <f t="shared" si="121"/>
        <v>81.400000000000006</v>
      </c>
      <c r="AJ42" s="84">
        <f t="shared" si="121"/>
        <v>0</v>
      </c>
      <c r="AK42" s="84">
        <f t="shared" si="121"/>
        <v>0</v>
      </c>
      <c r="AL42" s="84">
        <f t="shared" si="121"/>
        <v>0</v>
      </c>
      <c r="AM42" s="84">
        <f t="shared" si="121"/>
        <v>0</v>
      </c>
      <c r="AN42" s="84">
        <f t="shared" si="121"/>
        <v>0</v>
      </c>
      <c r="AO42" s="84">
        <f t="shared" si="121"/>
        <v>0</v>
      </c>
      <c r="AP42" s="84">
        <f t="shared" si="121"/>
        <v>0</v>
      </c>
      <c r="AQ42" s="84">
        <f t="shared" si="121"/>
        <v>0</v>
      </c>
      <c r="AR42" s="84">
        <f t="shared" si="121"/>
        <v>0</v>
      </c>
      <c r="AS42" s="84">
        <f t="shared" si="121"/>
        <v>0</v>
      </c>
      <c r="AT42" s="84">
        <f t="shared" si="121"/>
        <v>0</v>
      </c>
      <c r="AU42" s="84">
        <f t="shared" si="121"/>
        <v>0</v>
      </c>
      <c r="AV42" s="84">
        <f t="shared" si="121"/>
        <v>0</v>
      </c>
      <c r="AW42" s="84">
        <f t="shared" si="121"/>
        <v>0</v>
      </c>
      <c r="AX42" s="84">
        <f t="shared" si="121"/>
        <v>0</v>
      </c>
      <c r="AY42" s="84">
        <f t="shared" si="121"/>
        <v>0</v>
      </c>
      <c r="AZ42" s="84">
        <f t="shared" si="121"/>
        <v>0</v>
      </c>
      <c r="BA42" s="84">
        <f t="shared" si="121"/>
        <v>0</v>
      </c>
      <c r="BB42" s="84">
        <f t="shared" si="121"/>
        <v>0</v>
      </c>
      <c r="BC42" s="84">
        <f t="shared" si="121"/>
        <v>0</v>
      </c>
      <c r="BD42" s="84">
        <f t="shared" si="121"/>
        <v>0</v>
      </c>
      <c r="BE42" s="84">
        <f t="shared" si="121"/>
        <v>0</v>
      </c>
      <c r="BF42" s="84">
        <f t="shared" si="121"/>
        <v>0</v>
      </c>
      <c r="BG42" s="84">
        <f t="shared" si="121"/>
        <v>0</v>
      </c>
      <c r="BH42" s="84">
        <f t="shared" si="121"/>
        <v>0</v>
      </c>
      <c r="BI42" s="84">
        <f t="shared" si="121"/>
        <v>0</v>
      </c>
      <c r="BJ42" s="84">
        <f t="shared" si="121"/>
        <v>0</v>
      </c>
      <c r="BK42" s="84">
        <f t="shared" si="121"/>
        <v>0</v>
      </c>
      <c r="BL42" s="84">
        <f t="shared" si="121"/>
        <v>0</v>
      </c>
      <c r="BM42" s="84">
        <f t="shared" si="121"/>
        <v>0</v>
      </c>
      <c r="BN42" s="84">
        <f t="shared" si="121"/>
        <v>0</v>
      </c>
      <c r="BO42" s="84">
        <f t="shared" si="121"/>
        <v>0</v>
      </c>
      <c r="BP42" s="84">
        <f t="shared" si="121"/>
        <v>0</v>
      </c>
      <c r="BQ42" s="84">
        <f t="shared" si="121"/>
        <v>0</v>
      </c>
      <c r="BR42" s="84">
        <f t="shared" si="121"/>
        <v>0</v>
      </c>
      <c r="BS42" s="84">
        <f t="shared" si="121"/>
        <v>0</v>
      </c>
      <c r="BT42" s="84">
        <f t="shared" si="121"/>
        <v>0</v>
      </c>
      <c r="BU42" s="84">
        <f t="shared" si="121"/>
        <v>0</v>
      </c>
      <c r="BV42" s="84">
        <f t="shared" si="121"/>
        <v>0</v>
      </c>
      <c r="BW42" s="84">
        <f t="shared" si="121"/>
        <v>0</v>
      </c>
      <c r="BX42" s="84">
        <f t="shared" si="121"/>
        <v>0</v>
      </c>
      <c r="BY42" s="84">
        <f t="shared" si="121"/>
        <v>0</v>
      </c>
      <c r="BZ42" s="84">
        <f t="shared" si="121"/>
        <v>0</v>
      </c>
      <c r="CA42" s="84">
        <f t="shared" si="121"/>
        <v>0</v>
      </c>
      <c r="CB42" s="84">
        <f t="shared" si="121"/>
        <v>0</v>
      </c>
      <c r="CC42" s="84">
        <f t="shared" si="121"/>
        <v>0</v>
      </c>
      <c r="CD42" s="84">
        <f t="shared" si="121"/>
        <v>0</v>
      </c>
      <c r="CE42" s="84">
        <f t="shared" si="121"/>
        <v>0</v>
      </c>
      <c r="CF42" s="84">
        <f t="shared" si="121"/>
        <v>0</v>
      </c>
      <c r="CG42" s="84">
        <f t="shared" si="121"/>
        <v>0</v>
      </c>
      <c r="CH42" s="84">
        <f t="shared" si="121"/>
        <v>0</v>
      </c>
      <c r="CI42" s="84">
        <f t="shared" si="121"/>
        <v>0</v>
      </c>
      <c r="CJ42" s="84">
        <f t="shared" si="122"/>
        <v>0</v>
      </c>
      <c r="CK42" s="84">
        <f t="shared" si="122"/>
        <v>0</v>
      </c>
      <c r="CL42" s="84">
        <f t="shared" si="101"/>
        <v>0</v>
      </c>
      <c r="CM42" s="84">
        <f t="shared" si="101"/>
        <v>0</v>
      </c>
      <c r="CN42" s="84">
        <f t="shared" si="101"/>
        <v>0</v>
      </c>
      <c r="CO42" s="84">
        <f t="shared" si="101"/>
        <v>0</v>
      </c>
      <c r="CP42" s="84">
        <f t="shared" si="101"/>
        <v>0</v>
      </c>
      <c r="CQ42" s="84">
        <f t="shared" si="101"/>
        <v>0</v>
      </c>
      <c r="CR42" s="84">
        <f t="shared" si="101"/>
        <v>0</v>
      </c>
      <c r="CS42" s="84">
        <f t="shared" si="101"/>
        <v>0</v>
      </c>
      <c r="CT42" s="84">
        <f t="shared" si="101"/>
        <v>0</v>
      </c>
      <c r="CU42" s="84">
        <f t="shared" si="101"/>
        <v>0</v>
      </c>
      <c r="CV42" s="84">
        <f t="shared" si="101"/>
        <v>0</v>
      </c>
      <c r="CW42" s="84">
        <f t="shared" si="101"/>
        <v>0</v>
      </c>
      <c r="CX42" s="84">
        <f t="shared" si="101"/>
        <v>0</v>
      </c>
      <c r="CY42" s="84">
        <f t="shared" si="101"/>
        <v>0</v>
      </c>
      <c r="CZ42" s="84">
        <f t="shared" si="101"/>
        <v>0</v>
      </c>
      <c r="DA42" s="84">
        <f t="shared" si="101"/>
        <v>0</v>
      </c>
      <c r="DB42" s="84">
        <f t="shared" si="101"/>
        <v>0</v>
      </c>
      <c r="DC42" s="84">
        <f t="shared" si="101"/>
        <v>0</v>
      </c>
      <c r="DD42" s="84">
        <f t="shared" si="101"/>
        <v>0</v>
      </c>
      <c r="DE42" s="84">
        <f t="shared" si="101"/>
        <v>0</v>
      </c>
      <c r="DF42" s="84">
        <f t="shared" si="101"/>
        <v>0</v>
      </c>
      <c r="DG42" s="84">
        <f t="shared" si="101"/>
        <v>0</v>
      </c>
      <c r="DH42" s="84">
        <f t="shared" si="101"/>
        <v>0</v>
      </c>
      <c r="DI42" s="84">
        <f t="shared" si="101"/>
        <v>0</v>
      </c>
      <c r="DJ42" s="84">
        <f t="shared" si="101"/>
        <v>0</v>
      </c>
      <c r="DK42" s="84">
        <f t="shared" si="101"/>
        <v>0</v>
      </c>
      <c r="DL42" s="84">
        <f t="shared" si="101"/>
        <v>0</v>
      </c>
      <c r="DM42" s="84">
        <f t="shared" si="101"/>
        <v>0</v>
      </c>
      <c r="DN42" s="84">
        <f t="shared" si="101"/>
        <v>0</v>
      </c>
      <c r="DO42" s="84">
        <f t="shared" si="18"/>
        <v>0</v>
      </c>
      <c r="DP42" s="84">
        <f t="shared" si="18"/>
        <v>0</v>
      </c>
      <c r="DQ42" s="84">
        <f t="shared" si="18"/>
        <v>0</v>
      </c>
      <c r="DR42" s="84">
        <f t="shared" ref="DR42:EE42" si="125">IF(AND($U42&gt;DQ$6,$U42&lt;=DR$6),+$T42,0)</f>
        <v>0</v>
      </c>
      <c r="DS42" s="84">
        <f t="shared" si="125"/>
        <v>0</v>
      </c>
      <c r="DT42" s="84">
        <f t="shared" si="125"/>
        <v>0</v>
      </c>
      <c r="DU42" s="84">
        <f t="shared" si="125"/>
        <v>0</v>
      </c>
      <c r="DV42" s="84">
        <f t="shared" si="125"/>
        <v>0</v>
      </c>
      <c r="DW42" s="84">
        <f t="shared" si="125"/>
        <v>0</v>
      </c>
      <c r="DX42" s="84">
        <f t="shared" si="125"/>
        <v>0</v>
      </c>
      <c r="DY42" s="84">
        <f t="shared" si="125"/>
        <v>0</v>
      </c>
      <c r="DZ42" s="84">
        <f t="shared" si="125"/>
        <v>0</v>
      </c>
      <c r="EA42" s="84">
        <f t="shared" si="125"/>
        <v>0</v>
      </c>
      <c r="EB42" s="84">
        <f t="shared" si="125"/>
        <v>0</v>
      </c>
      <c r="EC42" s="84">
        <f t="shared" si="125"/>
        <v>0</v>
      </c>
      <c r="ED42" s="84">
        <f t="shared" si="125"/>
        <v>0</v>
      </c>
      <c r="EE42" s="84">
        <f t="shared" si="125"/>
        <v>0</v>
      </c>
      <c r="EF42" s="84">
        <f t="shared" si="124"/>
        <v>0</v>
      </c>
      <c r="EG42" s="84">
        <f t="shared" si="124"/>
        <v>0</v>
      </c>
      <c r="EH42" s="84">
        <f t="shared" si="124"/>
        <v>0</v>
      </c>
      <c r="EI42" s="84">
        <f t="shared" si="124"/>
        <v>0</v>
      </c>
      <c r="EJ42" s="84">
        <f t="shared" si="124"/>
        <v>0</v>
      </c>
      <c r="EK42" s="84">
        <f t="shared" si="124"/>
        <v>0</v>
      </c>
      <c r="EL42" s="84">
        <f t="shared" si="124"/>
        <v>0</v>
      </c>
      <c r="EM42" s="84">
        <f t="shared" si="124"/>
        <v>0</v>
      </c>
      <c r="EN42" s="84">
        <f t="shared" si="124"/>
        <v>0</v>
      </c>
      <c r="EO42" s="84">
        <f t="shared" si="124"/>
        <v>0</v>
      </c>
      <c r="EP42" s="84">
        <f t="shared" si="124"/>
        <v>0</v>
      </c>
      <c r="EQ42" s="84">
        <f t="shared" si="124"/>
        <v>0</v>
      </c>
      <c r="ER42" s="84">
        <f t="shared" si="124"/>
        <v>0</v>
      </c>
      <c r="ES42" s="84">
        <f t="shared" si="124"/>
        <v>0</v>
      </c>
      <c r="ET42" s="84">
        <f t="shared" si="124"/>
        <v>0</v>
      </c>
      <c r="EU42" s="84">
        <f t="shared" si="124"/>
        <v>0</v>
      </c>
      <c r="EV42" s="84">
        <f t="shared" si="124"/>
        <v>0</v>
      </c>
      <c r="EW42" s="84">
        <f t="shared" si="124"/>
        <v>0</v>
      </c>
      <c r="EX42" s="84">
        <f t="shared" si="124"/>
        <v>0</v>
      </c>
      <c r="EY42" s="84">
        <f t="shared" si="124"/>
        <v>0</v>
      </c>
      <c r="EZ42" s="84">
        <f t="shared" si="124"/>
        <v>0</v>
      </c>
      <c r="FA42" s="84">
        <f t="shared" si="124"/>
        <v>0</v>
      </c>
      <c r="FB42" s="84">
        <f t="shared" si="124"/>
        <v>0</v>
      </c>
      <c r="FC42" s="84">
        <f t="shared" si="124"/>
        <v>0</v>
      </c>
      <c r="FD42" s="84">
        <f t="shared" si="124"/>
        <v>0</v>
      </c>
      <c r="FE42" s="84">
        <f t="shared" si="124"/>
        <v>0</v>
      </c>
      <c r="FF42" s="84">
        <f t="shared" si="124"/>
        <v>0</v>
      </c>
      <c r="FG42" s="84">
        <f t="shared" si="124"/>
        <v>0</v>
      </c>
      <c r="FH42" s="84">
        <f t="shared" si="124"/>
        <v>0</v>
      </c>
      <c r="FI42" s="84">
        <f t="shared" si="124"/>
        <v>0</v>
      </c>
      <c r="FJ42" s="84">
        <f t="shared" si="124"/>
        <v>0</v>
      </c>
      <c r="FK42" s="84">
        <f t="shared" si="124"/>
        <v>0</v>
      </c>
      <c r="FL42" s="84">
        <f t="shared" si="124"/>
        <v>0</v>
      </c>
      <c r="FM42" s="84">
        <f t="shared" si="124"/>
        <v>0</v>
      </c>
      <c r="FN42" s="84">
        <f t="shared" si="124"/>
        <v>0</v>
      </c>
      <c r="FO42" s="84">
        <f t="shared" si="124"/>
        <v>0</v>
      </c>
      <c r="FP42" s="84">
        <f t="shared" si="124"/>
        <v>0</v>
      </c>
      <c r="FQ42" s="84">
        <f t="shared" si="124"/>
        <v>0</v>
      </c>
      <c r="FR42" s="84">
        <f t="shared" si="124"/>
        <v>0</v>
      </c>
      <c r="FS42" s="84">
        <f t="shared" si="124"/>
        <v>0</v>
      </c>
      <c r="FT42" s="84">
        <f t="shared" si="124"/>
        <v>0</v>
      </c>
      <c r="FU42" s="84">
        <f t="shared" si="124"/>
        <v>0</v>
      </c>
      <c r="FV42" s="84">
        <f t="shared" si="124"/>
        <v>0</v>
      </c>
      <c r="FW42" s="84">
        <f t="shared" si="124"/>
        <v>0</v>
      </c>
      <c r="FX42" s="84">
        <f t="shared" si="124"/>
        <v>0</v>
      </c>
      <c r="FY42" s="84">
        <f t="shared" si="124"/>
        <v>0</v>
      </c>
      <c r="FZ42" s="84">
        <f t="shared" si="124"/>
        <v>0</v>
      </c>
      <c r="GA42" s="84">
        <f t="shared" si="124"/>
        <v>0</v>
      </c>
      <c r="GB42" s="84">
        <f t="shared" si="124"/>
        <v>0</v>
      </c>
      <c r="GC42" s="84">
        <f t="shared" si="80"/>
        <v>0</v>
      </c>
      <c r="GD42" s="84">
        <f t="shared" si="80"/>
        <v>81.400000000000006</v>
      </c>
      <c r="GE42" s="84">
        <f t="shared" si="80"/>
        <v>0</v>
      </c>
    </row>
    <row r="43" spans="1:187" s="82" customFormat="1" x14ac:dyDescent="0.2">
      <c r="A43" s="188">
        <v>4</v>
      </c>
      <c r="B43" s="104" t="s">
        <v>12</v>
      </c>
      <c r="C43" s="68" t="s">
        <v>8</v>
      </c>
      <c r="D43" s="51" t="s">
        <v>43</v>
      </c>
      <c r="E43" t="s">
        <v>367</v>
      </c>
      <c r="F43" s="70">
        <v>37134</v>
      </c>
      <c r="G43"/>
      <c r="H43" s="94" t="s">
        <v>312</v>
      </c>
      <c r="I43" s="192" t="s">
        <v>386</v>
      </c>
      <c r="J43" s="88" t="s">
        <v>369</v>
      </c>
      <c r="K43" s="72"/>
      <c r="L43" s="94" t="s">
        <v>40</v>
      </c>
      <c r="M43" s="73" t="s">
        <v>394</v>
      </c>
      <c r="N43" s="73" t="s">
        <v>370</v>
      </c>
      <c r="O43" s="94"/>
      <c r="P43" s="94"/>
      <c r="Q43" s="94"/>
      <c r="R43" s="105">
        <v>84.875</v>
      </c>
      <c r="S43" s="94" t="s">
        <v>57</v>
      </c>
      <c r="T43" s="19">
        <f>IF($S43="USD",+$R43,VLOOKUP($S43,Rates!$A$3:$C$7,3)*$R43)</f>
        <v>84.875</v>
      </c>
      <c r="U43" s="271">
        <f>DATE(2004,9,1)</f>
        <v>38231</v>
      </c>
      <c r="X43" s="84">
        <f ca="1">IF(AND($U43&gt;W$6,$U43&lt;=X$6),+$T43,0)</f>
        <v>0</v>
      </c>
      <c r="Y43" s="84">
        <f t="shared" si="121"/>
        <v>0</v>
      </c>
      <c r="Z43" s="84">
        <f t="shared" si="121"/>
        <v>0</v>
      </c>
      <c r="AA43" s="84">
        <f t="shared" si="121"/>
        <v>0</v>
      </c>
      <c r="AB43" s="84">
        <f t="shared" si="121"/>
        <v>0</v>
      </c>
      <c r="AC43" s="84">
        <f t="shared" si="121"/>
        <v>0</v>
      </c>
      <c r="AD43" s="84">
        <f t="shared" si="121"/>
        <v>0</v>
      </c>
      <c r="AE43" s="84">
        <f t="shared" si="121"/>
        <v>0</v>
      </c>
      <c r="AF43" s="84">
        <f t="shared" si="121"/>
        <v>0</v>
      </c>
      <c r="AG43" s="84">
        <f t="shared" si="121"/>
        <v>0</v>
      </c>
      <c r="AH43" s="84">
        <f t="shared" si="121"/>
        <v>0</v>
      </c>
      <c r="AI43" s="84">
        <f t="shared" si="121"/>
        <v>0</v>
      </c>
      <c r="AJ43" s="84">
        <f t="shared" si="121"/>
        <v>84.875</v>
      </c>
      <c r="AK43" s="84">
        <f t="shared" si="121"/>
        <v>0</v>
      </c>
      <c r="AL43" s="84">
        <f t="shared" si="121"/>
        <v>0</v>
      </c>
      <c r="AM43" s="84">
        <f t="shared" si="121"/>
        <v>0</v>
      </c>
      <c r="AN43" s="84">
        <f t="shared" si="121"/>
        <v>0</v>
      </c>
      <c r="AO43" s="84">
        <f t="shared" si="121"/>
        <v>0</v>
      </c>
      <c r="AP43" s="84">
        <f t="shared" si="121"/>
        <v>0</v>
      </c>
      <c r="AQ43" s="84">
        <f t="shared" si="121"/>
        <v>0</v>
      </c>
      <c r="AR43" s="84">
        <f t="shared" si="121"/>
        <v>0</v>
      </c>
      <c r="AS43" s="84">
        <f t="shared" si="121"/>
        <v>0</v>
      </c>
      <c r="AT43" s="84">
        <f t="shared" si="121"/>
        <v>0</v>
      </c>
      <c r="AU43" s="84">
        <f t="shared" si="121"/>
        <v>0</v>
      </c>
      <c r="AV43" s="84">
        <f t="shared" si="121"/>
        <v>0</v>
      </c>
      <c r="AW43" s="84">
        <f t="shared" si="121"/>
        <v>0</v>
      </c>
      <c r="AX43" s="84">
        <f t="shared" si="121"/>
        <v>0</v>
      </c>
      <c r="AY43" s="84">
        <f t="shared" si="121"/>
        <v>0</v>
      </c>
      <c r="AZ43" s="84">
        <f t="shared" si="121"/>
        <v>0</v>
      </c>
      <c r="BA43" s="84">
        <f t="shared" si="121"/>
        <v>0</v>
      </c>
      <c r="BB43" s="84">
        <f t="shared" si="121"/>
        <v>0</v>
      </c>
      <c r="BC43" s="84">
        <f t="shared" si="121"/>
        <v>0</v>
      </c>
      <c r="BD43" s="84">
        <f t="shared" si="121"/>
        <v>0</v>
      </c>
      <c r="BE43" s="84">
        <f t="shared" si="121"/>
        <v>0</v>
      </c>
      <c r="BF43" s="84">
        <f t="shared" si="121"/>
        <v>0</v>
      </c>
      <c r="BG43" s="84">
        <f t="shared" si="121"/>
        <v>0</v>
      </c>
      <c r="BH43" s="84">
        <f t="shared" si="121"/>
        <v>0</v>
      </c>
      <c r="BI43" s="84">
        <f t="shared" si="121"/>
        <v>0</v>
      </c>
      <c r="BJ43" s="84">
        <f t="shared" si="121"/>
        <v>0</v>
      </c>
      <c r="BK43" s="84">
        <f t="shared" si="121"/>
        <v>0</v>
      </c>
      <c r="BL43" s="84">
        <f t="shared" si="121"/>
        <v>0</v>
      </c>
      <c r="BM43" s="84">
        <f t="shared" si="121"/>
        <v>0</v>
      </c>
      <c r="BN43" s="84">
        <f t="shared" si="121"/>
        <v>0</v>
      </c>
      <c r="BO43" s="84">
        <f t="shared" si="121"/>
        <v>0</v>
      </c>
      <c r="BP43" s="84">
        <f t="shared" si="121"/>
        <v>0</v>
      </c>
      <c r="BQ43" s="84">
        <f t="shared" si="121"/>
        <v>0</v>
      </c>
      <c r="BR43" s="84">
        <f t="shared" si="121"/>
        <v>0</v>
      </c>
      <c r="BS43" s="84">
        <f t="shared" si="121"/>
        <v>0</v>
      </c>
      <c r="BT43" s="84">
        <f t="shared" si="121"/>
        <v>0</v>
      </c>
      <c r="BU43" s="84">
        <f t="shared" si="121"/>
        <v>0</v>
      </c>
      <c r="BV43" s="84">
        <f t="shared" si="121"/>
        <v>0</v>
      </c>
      <c r="BW43" s="84">
        <f t="shared" si="121"/>
        <v>0</v>
      </c>
      <c r="BX43" s="84">
        <f t="shared" si="121"/>
        <v>0</v>
      </c>
      <c r="BY43" s="84">
        <f t="shared" si="121"/>
        <v>0</v>
      </c>
      <c r="BZ43" s="84">
        <f t="shared" si="121"/>
        <v>0</v>
      </c>
      <c r="CA43" s="84">
        <f t="shared" si="121"/>
        <v>0</v>
      </c>
      <c r="CB43" s="84">
        <f t="shared" si="121"/>
        <v>0</v>
      </c>
      <c r="CC43" s="84">
        <f t="shared" si="121"/>
        <v>0</v>
      </c>
      <c r="CD43" s="84">
        <f t="shared" si="121"/>
        <v>0</v>
      </c>
      <c r="CE43" s="84">
        <f t="shared" si="121"/>
        <v>0</v>
      </c>
      <c r="CF43" s="84">
        <f t="shared" si="121"/>
        <v>0</v>
      </c>
      <c r="CG43" s="84">
        <f t="shared" si="121"/>
        <v>0</v>
      </c>
      <c r="CH43" s="84">
        <f t="shared" si="121"/>
        <v>0</v>
      </c>
      <c r="CI43" s="84">
        <f t="shared" si="121"/>
        <v>0</v>
      </c>
      <c r="CJ43" s="84">
        <f t="shared" si="122"/>
        <v>0</v>
      </c>
      <c r="CK43" s="84">
        <f t="shared" si="122"/>
        <v>0</v>
      </c>
      <c r="CL43" s="84">
        <f t="shared" si="101"/>
        <v>0</v>
      </c>
      <c r="CM43" s="84">
        <f t="shared" si="101"/>
        <v>0</v>
      </c>
      <c r="CN43" s="84">
        <f t="shared" si="101"/>
        <v>0</v>
      </c>
      <c r="CO43" s="84">
        <f t="shared" si="101"/>
        <v>0</v>
      </c>
      <c r="CP43" s="84">
        <f t="shared" si="101"/>
        <v>0</v>
      </c>
      <c r="CQ43" s="84">
        <f t="shared" si="101"/>
        <v>0</v>
      </c>
      <c r="CR43" s="84">
        <f t="shared" si="101"/>
        <v>0</v>
      </c>
      <c r="CS43" s="84">
        <f t="shared" si="101"/>
        <v>0</v>
      </c>
      <c r="CT43" s="84">
        <f t="shared" si="101"/>
        <v>0</v>
      </c>
      <c r="CU43" s="84">
        <f t="shared" si="101"/>
        <v>0</v>
      </c>
      <c r="CV43" s="84">
        <f t="shared" si="101"/>
        <v>0</v>
      </c>
      <c r="CW43" s="84">
        <f t="shared" si="101"/>
        <v>0</v>
      </c>
      <c r="CX43" s="84">
        <f t="shared" si="101"/>
        <v>0</v>
      </c>
      <c r="CY43" s="84">
        <f t="shared" si="101"/>
        <v>0</v>
      </c>
      <c r="CZ43" s="84">
        <f t="shared" ref="CZ43:DN43" si="126">IF(AND($U43&gt;CY$6,$U43&lt;=CZ$6),+$T43,0)</f>
        <v>0</v>
      </c>
      <c r="DA43" s="84">
        <f t="shared" si="126"/>
        <v>0</v>
      </c>
      <c r="DB43" s="84">
        <f t="shared" si="126"/>
        <v>0</v>
      </c>
      <c r="DC43" s="84">
        <f t="shared" si="126"/>
        <v>0</v>
      </c>
      <c r="DD43" s="84">
        <f t="shared" si="126"/>
        <v>0</v>
      </c>
      <c r="DE43" s="84">
        <f t="shared" si="126"/>
        <v>0</v>
      </c>
      <c r="DF43" s="84">
        <f t="shared" si="126"/>
        <v>0</v>
      </c>
      <c r="DG43" s="84">
        <f t="shared" si="126"/>
        <v>0</v>
      </c>
      <c r="DH43" s="84">
        <f t="shared" si="126"/>
        <v>0</v>
      </c>
      <c r="DI43" s="84">
        <f t="shared" si="126"/>
        <v>0</v>
      </c>
      <c r="DJ43" s="84">
        <f t="shared" si="126"/>
        <v>0</v>
      </c>
      <c r="DK43" s="84">
        <f t="shared" si="126"/>
        <v>0</v>
      </c>
      <c r="DL43" s="84">
        <f t="shared" si="126"/>
        <v>0</v>
      </c>
      <c r="DM43" s="84">
        <f t="shared" si="126"/>
        <v>0</v>
      </c>
      <c r="DN43" s="84">
        <f t="shared" si="126"/>
        <v>0</v>
      </c>
      <c r="DO43" s="84">
        <f t="shared" si="18"/>
        <v>0</v>
      </c>
      <c r="DP43" s="84">
        <f t="shared" si="18"/>
        <v>0</v>
      </c>
      <c r="DQ43" s="84">
        <f t="shared" si="18"/>
        <v>0</v>
      </c>
      <c r="DR43" s="84">
        <f t="shared" ref="DR43:EE43" si="127">IF(AND($U43&gt;DQ$6,$U43&lt;=DR$6),+$T43,0)</f>
        <v>0</v>
      </c>
      <c r="DS43" s="84">
        <f t="shared" si="127"/>
        <v>0</v>
      </c>
      <c r="DT43" s="84">
        <f t="shared" si="127"/>
        <v>0</v>
      </c>
      <c r="DU43" s="84">
        <f t="shared" si="127"/>
        <v>0</v>
      </c>
      <c r="DV43" s="84">
        <f t="shared" si="127"/>
        <v>0</v>
      </c>
      <c r="DW43" s="84">
        <f t="shared" si="127"/>
        <v>0</v>
      </c>
      <c r="DX43" s="84">
        <f t="shared" si="127"/>
        <v>0</v>
      </c>
      <c r="DY43" s="84">
        <f t="shared" si="127"/>
        <v>0</v>
      </c>
      <c r="DZ43" s="84">
        <f t="shared" si="127"/>
        <v>0</v>
      </c>
      <c r="EA43" s="84">
        <f t="shared" si="127"/>
        <v>0</v>
      </c>
      <c r="EB43" s="84">
        <f t="shared" si="127"/>
        <v>0</v>
      </c>
      <c r="EC43" s="84">
        <f t="shared" si="127"/>
        <v>0</v>
      </c>
      <c r="ED43" s="84">
        <f t="shared" si="127"/>
        <v>0</v>
      </c>
      <c r="EE43" s="84">
        <f t="shared" si="127"/>
        <v>0</v>
      </c>
      <c r="EF43" s="84">
        <f t="shared" si="124"/>
        <v>0</v>
      </c>
      <c r="EG43" s="84">
        <f t="shared" si="124"/>
        <v>0</v>
      </c>
      <c r="EH43" s="84">
        <f t="shared" si="124"/>
        <v>0</v>
      </c>
      <c r="EI43" s="84">
        <f t="shared" si="124"/>
        <v>0</v>
      </c>
      <c r="EJ43" s="84">
        <f t="shared" si="124"/>
        <v>0</v>
      </c>
      <c r="EK43" s="84">
        <f t="shared" si="124"/>
        <v>0</v>
      </c>
      <c r="EL43" s="84">
        <f t="shared" si="124"/>
        <v>0</v>
      </c>
      <c r="EM43" s="84">
        <f t="shared" si="124"/>
        <v>0</v>
      </c>
      <c r="EN43" s="84">
        <f t="shared" si="124"/>
        <v>0</v>
      </c>
      <c r="EO43" s="84">
        <f t="shared" si="124"/>
        <v>0</v>
      </c>
      <c r="EP43" s="84">
        <f t="shared" si="124"/>
        <v>0</v>
      </c>
      <c r="EQ43" s="84">
        <f t="shared" si="124"/>
        <v>0</v>
      </c>
      <c r="ER43" s="84">
        <f t="shared" si="124"/>
        <v>0</v>
      </c>
      <c r="ES43" s="84">
        <f t="shared" si="124"/>
        <v>0</v>
      </c>
      <c r="ET43" s="84">
        <f t="shared" si="124"/>
        <v>0</v>
      </c>
      <c r="EU43" s="84">
        <f t="shared" si="124"/>
        <v>0</v>
      </c>
      <c r="EV43" s="84">
        <f t="shared" si="124"/>
        <v>0</v>
      </c>
      <c r="EW43" s="84">
        <f t="shared" si="124"/>
        <v>0</v>
      </c>
      <c r="EX43" s="84">
        <f t="shared" si="124"/>
        <v>0</v>
      </c>
      <c r="EY43" s="84">
        <f t="shared" si="124"/>
        <v>0</v>
      </c>
      <c r="EZ43" s="84">
        <f t="shared" si="124"/>
        <v>0</v>
      </c>
      <c r="FA43" s="84">
        <f t="shared" si="124"/>
        <v>0</v>
      </c>
      <c r="FB43" s="84">
        <f t="shared" si="124"/>
        <v>0</v>
      </c>
      <c r="FC43" s="84">
        <f t="shared" si="124"/>
        <v>0</v>
      </c>
      <c r="FD43" s="84">
        <f t="shared" si="124"/>
        <v>0</v>
      </c>
      <c r="FE43" s="84">
        <f t="shared" si="124"/>
        <v>0</v>
      </c>
      <c r="FF43" s="84">
        <f t="shared" si="124"/>
        <v>0</v>
      </c>
      <c r="FG43" s="84">
        <f t="shared" si="124"/>
        <v>0</v>
      </c>
      <c r="FH43" s="84">
        <f t="shared" si="124"/>
        <v>0</v>
      </c>
      <c r="FI43" s="84">
        <f t="shared" si="124"/>
        <v>0</v>
      </c>
      <c r="FJ43" s="84">
        <f t="shared" si="124"/>
        <v>0</v>
      </c>
      <c r="FK43" s="84">
        <f t="shared" si="124"/>
        <v>0</v>
      </c>
      <c r="FL43" s="84">
        <f t="shared" si="124"/>
        <v>0</v>
      </c>
      <c r="FM43" s="84">
        <f t="shared" si="124"/>
        <v>0</v>
      </c>
      <c r="FN43" s="84">
        <f t="shared" si="124"/>
        <v>0</v>
      </c>
      <c r="FO43" s="84">
        <f t="shared" si="124"/>
        <v>0</v>
      </c>
      <c r="FP43" s="84">
        <f t="shared" si="124"/>
        <v>0</v>
      </c>
      <c r="FQ43" s="84">
        <f t="shared" si="124"/>
        <v>0</v>
      </c>
      <c r="FR43" s="84">
        <f t="shared" si="124"/>
        <v>0</v>
      </c>
      <c r="FS43" s="84">
        <f t="shared" si="124"/>
        <v>0</v>
      </c>
      <c r="FT43" s="84">
        <f t="shared" si="124"/>
        <v>0</v>
      </c>
      <c r="FU43" s="84">
        <f t="shared" si="124"/>
        <v>0</v>
      </c>
      <c r="FV43" s="84">
        <f t="shared" si="124"/>
        <v>0</v>
      </c>
      <c r="FW43" s="84">
        <f t="shared" si="124"/>
        <v>0</v>
      </c>
      <c r="FX43" s="84">
        <f t="shared" si="124"/>
        <v>0</v>
      </c>
      <c r="FY43" s="84">
        <f t="shared" si="124"/>
        <v>0</v>
      </c>
      <c r="FZ43" s="84">
        <f t="shared" si="124"/>
        <v>0</v>
      </c>
      <c r="GA43" s="84">
        <f t="shared" si="124"/>
        <v>0</v>
      </c>
      <c r="GB43" s="84">
        <f t="shared" si="124"/>
        <v>0</v>
      </c>
      <c r="GC43" s="84">
        <f t="shared" si="80"/>
        <v>0</v>
      </c>
      <c r="GD43" s="84">
        <f t="shared" si="80"/>
        <v>84.875</v>
      </c>
      <c r="GE43" s="84">
        <f t="shared" si="80"/>
        <v>0</v>
      </c>
    </row>
    <row r="44" spans="1:187" s="82" customFormat="1" x14ac:dyDescent="0.2">
      <c r="A44" s="188">
        <v>4</v>
      </c>
      <c r="B44" s="104" t="s">
        <v>12</v>
      </c>
      <c r="C44" s="68" t="s">
        <v>8</v>
      </c>
      <c r="D44" s="51" t="s">
        <v>43</v>
      </c>
      <c r="E44" t="s">
        <v>367</v>
      </c>
      <c r="F44" s="70">
        <v>37134</v>
      </c>
      <c r="G44"/>
      <c r="H44" s="94" t="s">
        <v>312</v>
      </c>
      <c r="I44" s="192" t="s">
        <v>386</v>
      </c>
      <c r="J44" s="88" t="s">
        <v>369</v>
      </c>
      <c r="K44" s="72"/>
      <c r="L44" s="94" t="s">
        <v>40</v>
      </c>
      <c r="M44" s="73" t="s">
        <v>391</v>
      </c>
      <c r="N44" s="73" t="s">
        <v>370</v>
      </c>
      <c r="O44" s="94"/>
      <c r="P44" s="94"/>
      <c r="Q44" s="94"/>
      <c r="R44" s="105">
        <v>188.09</v>
      </c>
      <c r="S44" s="94" t="s">
        <v>57</v>
      </c>
      <c r="T44" s="19">
        <f>IF($S44="USD",+$R44,VLOOKUP($S44,Rates!$A$3:$C$7,3)*$R44)</f>
        <v>188.09</v>
      </c>
      <c r="U44" s="271">
        <f>DATE(2004,9,10)</f>
        <v>38240</v>
      </c>
      <c r="X44" s="84">
        <f ca="1">IF(AND($U44&gt;W$6,$U44&lt;=X$6),+$T44,0)</f>
        <v>0</v>
      </c>
      <c r="Y44" s="84">
        <f t="shared" si="121"/>
        <v>0</v>
      </c>
      <c r="Z44" s="84">
        <f t="shared" si="121"/>
        <v>0</v>
      </c>
      <c r="AA44" s="84">
        <f t="shared" si="121"/>
        <v>0</v>
      </c>
      <c r="AB44" s="84">
        <f t="shared" si="121"/>
        <v>0</v>
      </c>
      <c r="AC44" s="84">
        <f t="shared" si="121"/>
        <v>0</v>
      </c>
      <c r="AD44" s="84">
        <f t="shared" si="121"/>
        <v>0</v>
      </c>
      <c r="AE44" s="84">
        <f t="shared" si="121"/>
        <v>0</v>
      </c>
      <c r="AF44" s="84">
        <f t="shared" si="121"/>
        <v>0</v>
      </c>
      <c r="AG44" s="84">
        <f t="shared" si="121"/>
        <v>0</v>
      </c>
      <c r="AH44" s="84">
        <f t="shared" si="121"/>
        <v>0</v>
      </c>
      <c r="AI44" s="84">
        <f t="shared" si="121"/>
        <v>0</v>
      </c>
      <c r="AJ44" s="84">
        <f t="shared" si="121"/>
        <v>188.09</v>
      </c>
      <c r="AK44" s="84">
        <f t="shared" si="121"/>
        <v>0</v>
      </c>
      <c r="AL44" s="84">
        <f t="shared" si="121"/>
        <v>0</v>
      </c>
      <c r="AM44" s="84">
        <f t="shared" si="121"/>
        <v>0</v>
      </c>
      <c r="AN44" s="84">
        <f t="shared" si="121"/>
        <v>0</v>
      </c>
      <c r="AO44" s="84">
        <f t="shared" si="121"/>
        <v>0</v>
      </c>
      <c r="AP44" s="84">
        <f t="shared" si="121"/>
        <v>0</v>
      </c>
      <c r="AQ44" s="84">
        <f t="shared" si="121"/>
        <v>0</v>
      </c>
      <c r="AR44" s="84">
        <f t="shared" si="121"/>
        <v>0</v>
      </c>
      <c r="AS44" s="84">
        <f t="shared" si="121"/>
        <v>0</v>
      </c>
      <c r="AT44" s="84">
        <f t="shared" si="121"/>
        <v>0</v>
      </c>
      <c r="AU44" s="84">
        <f t="shared" si="121"/>
        <v>0</v>
      </c>
      <c r="AV44" s="84">
        <f t="shared" si="121"/>
        <v>0</v>
      </c>
      <c r="AW44" s="84">
        <f t="shared" si="121"/>
        <v>0</v>
      </c>
      <c r="AX44" s="84">
        <f t="shared" si="121"/>
        <v>0</v>
      </c>
      <c r="AY44" s="84">
        <f t="shared" si="121"/>
        <v>0</v>
      </c>
      <c r="AZ44" s="84">
        <f t="shared" si="121"/>
        <v>0</v>
      </c>
      <c r="BA44" s="84">
        <f t="shared" si="121"/>
        <v>0</v>
      </c>
      <c r="BB44" s="84">
        <f t="shared" si="121"/>
        <v>0</v>
      </c>
      <c r="BC44" s="84">
        <f t="shared" si="121"/>
        <v>0</v>
      </c>
      <c r="BD44" s="84">
        <f t="shared" si="121"/>
        <v>0</v>
      </c>
      <c r="BE44" s="84">
        <f t="shared" si="121"/>
        <v>0</v>
      </c>
      <c r="BF44" s="84">
        <f t="shared" si="121"/>
        <v>0</v>
      </c>
      <c r="BG44" s="84">
        <f t="shared" si="121"/>
        <v>0</v>
      </c>
      <c r="BH44" s="84">
        <f t="shared" si="121"/>
        <v>0</v>
      </c>
      <c r="BI44" s="84">
        <f t="shared" si="121"/>
        <v>0</v>
      </c>
      <c r="BJ44" s="84">
        <f t="shared" si="121"/>
        <v>0</v>
      </c>
      <c r="BK44" s="84">
        <f t="shared" si="121"/>
        <v>0</v>
      </c>
      <c r="BL44" s="84">
        <f t="shared" si="121"/>
        <v>0</v>
      </c>
      <c r="BM44" s="84">
        <f t="shared" si="121"/>
        <v>0</v>
      </c>
      <c r="BN44" s="84">
        <f t="shared" si="121"/>
        <v>0</v>
      </c>
      <c r="BO44" s="84">
        <f t="shared" si="121"/>
        <v>0</v>
      </c>
      <c r="BP44" s="84">
        <f t="shared" si="121"/>
        <v>0</v>
      </c>
      <c r="BQ44" s="84">
        <f t="shared" si="121"/>
        <v>0</v>
      </c>
      <c r="BR44" s="84">
        <f t="shared" si="121"/>
        <v>0</v>
      </c>
      <c r="BS44" s="84">
        <f t="shared" si="121"/>
        <v>0</v>
      </c>
      <c r="BT44" s="84">
        <f t="shared" si="121"/>
        <v>0</v>
      </c>
      <c r="BU44" s="84">
        <f t="shared" si="121"/>
        <v>0</v>
      </c>
      <c r="BV44" s="84">
        <f t="shared" si="121"/>
        <v>0</v>
      </c>
      <c r="BW44" s="84">
        <f t="shared" si="121"/>
        <v>0</v>
      </c>
      <c r="BX44" s="84">
        <f t="shared" si="121"/>
        <v>0</v>
      </c>
      <c r="BY44" s="84">
        <f t="shared" si="121"/>
        <v>0</v>
      </c>
      <c r="BZ44" s="84">
        <f t="shared" si="121"/>
        <v>0</v>
      </c>
      <c r="CA44" s="84">
        <f t="shared" si="121"/>
        <v>0</v>
      </c>
      <c r="CB44" s="84">
        <f t="shared" si="121"/>
        <v>0</v>
      </c>
      <c r="CC44" s="84">
        <f t="shared" si="121"/>
        <v>0</v>
      </c>
      <c r="CD44" s="84">
        <f t="shared" si="121"/>
        <v>0</v>
      </c>
      <c r="CE44" s="84">
        <f t="shared" si="121"/>
        <v>0</v>
      </c>
      <c r="CF44" s="84">
        <f t="shared" si="121"/>
        <v>0</v>
      </c>
      <c r="CG44" s="84">
        <f t="shared" si="121"/>
        <v>0</v>
      </c>
      <c r="CH44" s="84">
        <f t="shared" si="121"/>
        <v>0</v>
      </c>
      <c r="CI44" s="84">
        <f t="shared" si="121"/>
        <v>0</v>
      </c>
      <c r="CJ44" s="84">
        <f t="shared" si="122"/>
        <v>0</v>
      </c>
      <c r="CK44" s="84">
        <f t="shared" si="122"/>
        <v>0</v>
      </c>
      <c r="CL44" s="84">
        <f t="shared" si="122"/>
        <v>0</v>
      </c>
      <c r="CM44" s="84">
        <f t="shared" si="122"/>
        <v>0</v>
      </c>
      <c r="CN44" s="84">
        <f t="shared" si="122"/>
        <v>0</v>
      </c>
      <c r="CO44" s="84">
        <f t="shared" si="122"/>
        <v>0</v>
      </c>
      <c r="CP44" s="84">
        <f t="shared" si="122"/>
        <v>0</v>
      </c>
      <c r="CQ44" s="84">
        <f t="shared" si="122"/>
        <v>0</v>
      </c>
      <c r="CR44" s="84">
        <f t="shared" si="122"/>
        <v>0</v>
      </c>
      <c r="CS44" s="84">
        <f t="shared" si="122"/>
        <v>0</v>
      </c>
      <c r="CT44" s="84">
        <f t="shared" si="122"/>
        <v>0</v>
      </c>
      <c r="CU44" s="84">
        <f t="shared" si="122"/>
        <v>0</v>
      </c>
      <c r="CV44" s="84">
        <f t="shared" si="122"/>
        <v>0</v>
      </c>
      <c r="CW44" s="84">
        <f t="shared" si="122"/>
        <v>0</v>
      </c>
      <c r="CX44" s="84">
        <f t="shared" si="122"/>
        <v>0</v>
      </c>
      <c r="CY44" s="84">
        <f t="shared" si="122"/>
        <v>0</v>
      </c>
      <c r="CZ44" s="84">
        <f t="shared" si="122"/>
        <v>0</v>
      </c>
      <c r="DA44" s="84">
        <f t="shared" si="122"/>
        <v>0</v>
      </c>
      <c r="DB44" s="84">
        <f t="shared" si="122"/>
        <v>0</v>
      </c>
      <c r="DC44" s="84">
        <f t="shared" si="122"/>
        <v>0</v>
      </c>
      <c r="DD44" s="84">
        <f t="shared" si="122"/>
        <v>0</v>
      </c>
      <c r="DE44" s="84">
        <f t="shared" si="122"/>
        <v>0</v>
      </c>
      <c r="DF44" s="84">
        <f t="shared" si="122"/>
        <v>0</v>
      </c>
      <c r="DG44" s="84">
        <f t="shared" si="122"/>
        <v>0</v>
      </c>
      <c r="DH44" s="84">
        <f t="shared" si="122"/>
        <v>0</v>
      </c>
      <c r="DI44" s="84">
        <f t="shared" si="122"/>
        <v>0</v>
      </c>
      <c r="DJ44" s="84">
        <f t="shared" si="122"/>
        <v>0</v>
      </c>
      <c r="DK44" s="84">
        <f t="shared" si="122"/>
        <v>0</v>
      </c>
      <c r="DL44" s="84">
        <f t="shared" si="122"/>
        <v>0</v>
      </c>
      <c r="DM44" s="84">
        <f t="shared" si="122"/>
        <v>0</v>
      </c>
      <c r="DN44" s="84">
        <f t="shared" si="122"/>
        <v>0</v>
      </c>
      <c r="DO44" s="84">
        <f t="shared" si="18"/>
        <v>0</v>
      </c>
      <c r="DP44" s="84">
        <f t="shared" si="18"/>
        <v>0</v>
      </c>
      <c r="DQ44" s="84">
        <f t="shared" si="18"/>
        <v>0</v>
      </c>
      <c r="DR44" s="84">
        <f t="shared" ref="DR44:EE44" si="128">IF(AND($U44&gt;DQ$6,$U44&lt;=DR$6),+$T44,0)</f>
        <v>0</v>
      </c>
      <c r="DS44" s="84">
        <f t="shared" si="128"/>
        <v>0</v>
      </c>
      <c r="DT44" s="84">
        <f t="shared" si="128"/>
        <v>0</v>
      </c>
      <c r="DU44" s="84">
        <f t="shared" si="128"/>
        <v>0</v>
      </c>
      <c r="DV44" s="84">
        <f t="shared" si="128"/>
        <v>0</v>
      </c>
      <c r="DW44" s="84">
        <f t="shared" si="128"/>
        <v>0</v>
      </c>
      <c r="DX44" s="84">
        <f t="shared" si="128"/>
        <v>0</v>
      </c>
      <c r="DY44" s="84">
        <f t="shared" si="128"/>
        <v>0</v>
      </c>
      <c r="DZ44" s="84">
        <f t="shared" si="128"/>
        <v>0</v>
      </c>
      <c r="EA44" s="84">
        <f t="shared" si="128"/>
        <v>0</v>
      </c>
      <c r="EB44" s="84">
        <f t="shared" si="128"/>
        <v>0</v>
      </c>
      <c r="EC44" s="84">
        <f t="shared" si="128"/>
        <v>0</v>
      </c>
      <c r="ED44" s="84">
        <f t="shared" si="128"/>
        <v>0</v>
      </c>
      <c r="EE44" s="84">
        <f t="shared" si="128"/>
        <v>0</v>
      </c>
      <c r="EF44" s="84">
        <f t="shared" si="124"/>
        <v>0</v>
      </c>
      <c r="EG44" s="84">
        <f t="shared" si="124"/>
        <v>0</v>
      </c>
      <c r="EH44" s="84">
        <f t="shared" si="124"/>
        <v>0</v>
      </c>
      <c r="EI44" s="84">
        <f t="shared" si="124"/>
        <v>0</v>
      </c>
      <c r="EJ44" s="84">
        <f t="shared" si="124"/>
        <v>0</v>
      </c>
      <c r="EK44" s="84">
        <f t="shared" si="124"/>
        <v>0</v>
      </c>
      <c r="EL44" s="84">
        <f t="shared" si="124"/>
        <v>0</v>
      </c>
      <c r="EM44" s="84">
        <f t="shared" si="124"/>
        <v>0</v>
      </c>
      <c r="EN44" s="84">
        <f t="shared" si="124"/>
        <v>0</v>
      </c>
      <c r="EO44" s="84">
        <f t="shared" si="124"/>
        <v>0</v>
      </c>
      <c r="EP44" s="84">
        <f t="shared" si="124"/>
        <v>0</v>
      </c>
      <c r="EQ44" s="84">
        <f t="shared" si="124"/>
        <v>0</v>
      </c>
      <c r="ER44" s="84">
        <f t="shared" si="124"/>
        <v>0</v>
      </c>
      <c r="ES44" s="84">
        <f t="shared" si="124"/>
        <v>0</v>
      </c>
      <c r="ET44" s="84">
        <f t="shared" si="124"/>
        <v>0</v>
      </c>
      <c r="EU44" s="84">
        <f t="shared" si="124"/>
        <v>0</v>
      </c>
      <c r="EV44" s="84">
        <f t="shared" si="124"/>
        <v>0</v>
      </c>
      <c r="EW44" s="84">
        <f t="shared" si="124"/>
        <v>0</v>
      </c>
      <c r="EX44" s="84">
        <f t="shared" si="124"/>
        <v>0</v>
      </c>
      <c r="EY44" s="84">
        <f t="shared" si="124"/>
        <v>0</v>
      </c>
      <c r="EZ44" s="84">
        <f t="shared" si="124"/>
        <v>0</v>
      </c>
      <c r="FA44" s="84">
        <f t="shared" si="124"/>
        <v>0</v>
      </c>
      <c r="FB44" s="84">
        <f t="shared" si="124"/>
        <v>0</v>
      </c>
      <c r="FC44" s="84">
        <f t="shared" si="124"/>
        <v>0</v>
      </c>
      <c r="FD44" s="84">
        <f t="shared" si="124"/>
        <v>0</v>
      </c>
      <c r="FE44" s="84">
        <f t="shared" si="124"/>
        <v>0</v>
      </c>
      <c r="FF44" s="84">
        <f t="shared" si="124"/>
        <v>0</v>
      </c>
      <c r="FG44" s="84">
        <f t="shared" si="124"/>
        <v>0</v>
      </c>
      <c r="FH44" s="84">
        <f t="shared" si="124"/>
        <v>0</v>
      </c>
      <c r="FI44" s="84">
        <f t="shared" si="124"/>
        <v>0</v>
      </c>
      <c r="FJ44" s="84">
        <f t="shared" si="124"/>
        <v>0</v>
      </c>
      <c r="FK44" s="84">
        <f t="shared" si="124"/>
        <v>0</v>
      </c>
      <c r="FL44" s="84">
        <f t="shared" si="124"/>
        <v>0</v>
      </c>
      <c r="FM44" s="84">
        <f t="shared" si="124"/>
        <v>0</v>
      </c>
      <c r="FN44" s="84">
        <f t="shared" si="124"/>
        <v>0</v>
      </c>
      <c r="FO44" s="84">
        <f t="shared" si="124"/>
        <v>0</v>
      </c>
      <c r="FP44" s="84">
        <f t="shared" si="124"/>
        <v>0</v>
      </c>
      <c r="FQ44" s="84">
        <f t="shared" si="124"/>
        <v>0</v>
      </c>
      <c r="FR44" s="84">
        <f t="shared" si="124"/>
        <v>0</v>
      </c>
      <c r="FS44" s="84">
        <f t="shared" si="124"/>
        <v>0</v>
      </c>
      <c r="FT44" s="84">
        <f t="shared" si="124"/>
        <v>0</v>
      </c>
      <c r="FU44" s="84">
        <f t="shared" si="124"/>
        <v>0</v>
      </c>
      <c r="FV44" s="84">
        <f t="shared" si="124"/>
        <v>0</v>
      </c>
      <c r="FW44" s="84">
        <f t="shared" si="124"/>
        <v>0</v>
      </c>
      <c r="FX44" s="84">
        <f t="shared" si="124"/>
        <v>0</v>
      </c>
      <c r="FY44" s="84">
        <f t="shared" si="124"/>
        <v>0</v>
      </c>
      <c r="FZ44" s="84">
        <f t="shared" si="124"/>
        <v>0</v>
      </c>
      <c r="GA44" s="84">
        <f t="shared" si="124"/>
        <v>0</v>
      </c>
      <c r="GB44" s="84">
        <f t="shared" si="124"/>
        <v>0</v>
      </c>
      <c r="GC44" s="84">
        <f t="shared" si="80"/>
        <v>0</v>
      </c>
      <c r="GD44" s="84">
        <f t="shared" si="80"/>
        <v>188.09</v>
      </c>
      <c r="GE44" s="84">
        <f t="shared" si="80"/>
        <v>0</v>
      </c>
    </row>
    <row r="45" spans="1:187" s="82" customFormat="1" x14ac:dyDescent="0.2">
      <c r="A45" s="188">
        <v>4</v>
      </c>
      <c r="B45" s="104" t="s">
        <v>12</v>
      </c>
      <c r="C45" s="68" t="s">
        <v>8</v>
      </c>
      <c r="D45" s="51" t="s">
        <v>43</v>
      </c>
      <c r="E45" t="s">
        <v>367</v>
      </c>
      <c r="F45" s="70">
        <v>37134</v>
      </c>
      <c r="G45"/>
      <c r="H45" s="94" t="s">
        <v>312</v>
      </c>
      <c r="I45" s="192" t="s">
        <v>386</v>
      </c>
      <c r="J45" s="88" t="s">
        <v>369</v>
      </c>
      <c r="K45" s="72"/>
      <c r="L45" s="94" t="s">
        <v>40</v>
      </c>
      <c r="M45" s="73"/>
      <c r="N45" s="73" t="s">
        <v>370</v>
      </c>
      <c r="O45" s="94"/>
      <c r="P45" s="94"/>
      <c r="Q45" s="94"/>
      <c r="R45" s="105">
        <v>40</v>
      </c>
      <c r="S45" s="94" t="s">
        <v>57</v>
      </c>
      <c r="T45" s="19">
        <f>IF($S45="USD",+$R45,VLOOKUP($S45,Rates!$A$3:$C$7,3)*$R45)</f>
        <v>40</v>
      </c>
      <c r="U45" s="271">
        <f>DATE(2004,9,15)</f>
        <v>38245</v>
      </c>
      <c r="X45" s="84">
        <f ca="1">IF(AND($U45&gt;W$6,$U45&lt;=X$6),+$T45,0)</f>
        <v>0</v>
      </c>
      <c r="Y45" s="84">
        <f t="shared" si="121"/>
        <v>0</v>
      </c>
      <c r="Z45" s="84">
        <f t="shared" ref="Z45:CK49" si="129">IF(AND($U45&gt;Y$6,$U45&lt;=Z$6),+$T45,0)</f>
        <v>0</v>
      </c>
      <c r="AA45" s="84">
        <f t="shared" si="129"/>
        <v>0</v>
      </c>
      <c r="AB45" s="84">
        <f t="shared" si="129"/>
        <v>0</v>
      </c>
      <c r="AC45" s="84">
        <f t="shared" si="129"/>
        <v>0</v>
      </c>
      <c r="AD45" s="84">
        <f t="shared" si="129"/>
        <v>0</v>
      </c>
      <c r="AE45" s="84">
        <f t="shared" si="129"/>
        <v>0</v>
      </c>
      <c r="AF45" s="84">
        <f t="shared" si="129"/>
        <v>0</v>
      </c>
      <c r="AG45" s="84">
        <f t="shared" si="129"/>
        <v>0</v>
      </c>
      <c r="AH45" s="84">
        <f t="shared" si="129"/>
        <v>0</v>
      </c>
      <c r="AI45" s="84">
        <f t="shared" si="129"/>
        <v>0</v>
      </c>
      <c r="AJ45" s="84">
        <f t="shared" si="129"/>
        <v>40</v>
      </c>
      <c r="AK45" s="84">
        <f t="shared" si="129"/>
        <v>0</v>
      </c>
      <c r="AL45" s="84">
        <f t="shared" si="129"/>
        <v>0</v>
      </c>
      <c r="AM45" s="84">
        <f t="shared" si="129"/>
        <v>0</v>
      </c>
      <c r="AN45" s="84">
        <f t="shared" si="129"/>
        <v>0</v>
      </c>
      <c r="AO45" s="84">
        <f t="shared" si="129"/>
        <v>0</v>
      </c>
      <c r="AP45" s="84">
        <f t="shared" si="129"/>
        <v>0</v>
      </c>
      <c r="AQ45" s="84">
        <f t="shared" si="129"/>
        <v>0</v>
      </c>
      <c r="AR45" s="84">
        <f t="shared" si="129"/>
        <v>0</v>
      </c>
      <c r="AS45" s="84">
        <f t="shared" si="129"/>
        <v>0</v>
      </c>
      <c r="AT45" s="84">
        <f t="shared" si="129"/>
        <v>0</v>
      </c>
      <c r="AU45" s="84">
        <f t="shared" si="129"/>
        <v>0</v>
      </c>
      <c r="AV45" s="84">
        <f t="shared" si="129"/>
        <v>0</v>
      </c>
      <c r="AW45" s="84">
        <f t="shared" si="129"/>
        <v>0</v>
      </c>
      <c r="AX45" s="84">
        <f t="shared" si="129"/>
        <v>0</v>
      </c>
      <c r="AY45" s="84">
        <f t="shared" si="129"/>
        <v>0</v>
      </c>
      <c r="AZ45" s="84">
        <f t="shared" si="129"/>
        <v>0</v>
      </c>
      <c r="BA45" s="84">
        <f t="shared" si="129"/>
        <v>0</v>
      </c>
      <c r="BB45" s="84">
        <f t="shared" si="129"/>
        <v>0</v>
      </c>
      <c r="BC45" s="84">
        <f t="shared" si="129"/>
        <v>0</v>
      </c>
      <c r="BD45" s="84">
        <f t="shared" si="129"/>
        <v>0</v>
      </c>
      <c r="BE45" s="84">
        <f t="shared" si="129"/>
        <v>0</v>
      </c>
      <c r="BF45" s="84">
        <f t="shared" si="129"/>
        <v>0</v>
      </c>
      <c r="BG45" s="84">
        <f t="shared" si="129"/>
        <v>0</v>
      </c>
      <c r="BH45" s="84">
        <f t="shared" si="129"/>
        <v>0</v>
      </c>
      <c r="BI45" s="84">
        <f t="shared" si="129"/>
        <v>0</v>
      </c>
      <c r="BJ45" s="84">
        <f t="shared" si="129"/>
        <v>0</v>
      </c>
      <c r="BK45" s="84">
        <f t="shared" si="129"/>
        <v>0</v>
      </c>
      <c r="BL45" s="84">
        <f t="shared" si="129"/>
        <v>0</v>
      </c>
      <c r="BM45" s="84">
        <f t="shared" si="129"/>
        <v>0</v>
      </c>
      <c r="BN45" s="84">
        <f t="shared" si="129"/>
        <v>0</v>
      </c>
      <c r="BO45" s="84">
        <f t="shared" si="129"/>
        <v>0</v>
      </c>
      <c r="BP45" s="84">
        <f t="shared" si="129"/>
        <v>0</v>
      </c>
      <c r="BQ45" s="84">
        <f t="shared" si="129"/>
        <v>0</v>
      </c>
      <c r="BR45" s="84">
        <f t="shared" si="129"/>
        <v>0</v>
      </c>
      <c r="BS45" s="84">
        <f t="shared" si="129"/>
        <v>0</v>
      </c>
      <c r="BT45" s="84">
        <f t="shared" si="129"/>
        <v>0</v>
      </c>
      <c r="BU45" s="84">
        <f t="shared" si="129"/>
        <v>0</v>
      </c>
      <c r="BV45" s="84">
        <f t="shared" si="129"/>
        <v>0</v>
      </c>
      <c r="BW45" s="84">
        <f t="shared" si="129"/>
        <v>0</v>
      </c>
      <c r="BX45" s="84">
        <f t="shared" si="129"/>
        <v>0</v>
      </c>
      <c r="BY45" s="84">
        <f t="shared" si="129"/>
        <v>0</v>
      </c>
      <c r="BZ45" s="84">
        <f t="shared" si="129"/>
        <v>0</v>
      </c>
      <c r="CA45" s="84">
        <f t="shared" si="129"/>
        <v>0</v>
      </c>
      <c r="CB45" s="84">
        <f t="shared" si="129"/>
        <v>0</v>
      </c>
      <c r="CC45" s="84">
        <f t="shared" si="129"/>
        <v>0</v>
      </c>
      <c r="CD45" s="84">
        <f t="shared" si="129"/>
        <v>0</v>
      </c>
      <c r="CE45" s="84">
        <f t="shared" si="129"/>
        <v>0</v>
      </c>
      <c r="CF45" s="84">
        <f t="shared" si="129"/>
        <v>0</v>
      </c>
      <c r="CG45" s="84">
        <f t="shared" si="129"/>
        <v>0</v>
      </c>
      <c r="CH45" s="84">
        <f t="shared" si="129"/>
        <v>0</v>
      </c>
      <c r="CI45" s="84">
        <f t="shared" si="129"/>
        <v>0</v>
      </c>
      <c r="CJ45" s="84">
        <f t="shared" si="129"/>
        <v>0</v>
      </c>
      <c r="CK45" s="84">
        <f t="shared" si="129"/>
        <v>0</v>
      </c>
      <c r="CL45" s="84">
        <f t="shared" si="122"/>
        <v>0</v>
      </c>
      <c r="CM45" s="84">
        <f t="shared" si="122"/>
        <v>0</v>
      </c>
      <c r="CN45" s="84">
        <f t="shared" si="122"/>
        <v>0</v>
      </c>
      <c r="CO45" s="84">
        <f t="shared" si="122"/>
        <v>0</v>
      </c>
      <c r="CP45" s="84">
        <f t="shared" si="122"/>
        <v>0</v>
      </c>
      <c r="CQ45" s="84">
        <f t="shared" si="122"/>
        <v>0</v>
      </c>
      <c r="CR45" s="84">
        <f t="shared" si="122"/>
        <v>0</v>
      </c>
      <c r="CS45" s="84">
        <f t="shared" si="122"/>
        <v>0</v>
      </c>
      <c r="CT45" s="84">
        <f t="shared" si="122"/>
        <v>0</v>
      </c>
      <c r="CU45" s="84">
        <f t="shared" si="122"/>
        <v>0</v>
      </c>
      <c r="CV45" s="84">
        <f t="shared" si="122"/>
        <v>0</v>
      </c>
      <c r="CW45" s="84">
        <f t="shared" si="122"/>
        <v>0</v>
      </c>
      <c r="CX45" s="84">
        <f t="shared" si="122"/>
        <v>0</v>
      </c>
      <c r="CY45" s="84">
        <f t="shared" si="122"/>
        <v>0</v>
      </c>
      <c r="CZ45" s="84">
        <f t="shared" si="122"/>
        <v>0</v>
      </c>
      <c r="DA45" s="84">
        <f t="shared" si="122"/>
        <v>0</v>
      </c>
      <c r="DB45" s="84">
        <f t="shared" si="122"/>
        <v>0</v>
      </c>
      <c r="DC45" s="84">
        <f t="shared" si="122"/>
        <v>0</v>
      </c>
      <c r="DD45" s="84">
        <f t="shared" si="122"/>
        <v>0</v>
      </c>
      <c r="DE45" s="84">
        <f t="shared" si="122"/>
        <v>0</v>
      </c>
      <c r="DF45" s="84">
        <f t="shared" si="122"/>
        <v>0</v>
      </c>
      <c r="DG45" s="84">
        <f t="shared" si="122"/>
        <v>0</v>
      </c>
      <c r="DH45" s="84">
        <f t="shared" si="122"/>
        <v>0</v>
      </c>
      <c r="DI45" s="84">
        <f t="shared" si="122"/>
        <v>0</v>
      </c>
      <c r="DJ45" s="84">
        <f t="shared" si="122"/>
        <v>0</v>
      </c>
      <c r="DK45" s="84">
        <f t="shared" si="122"/>
        <v>0</v>
      </c>
      <c r="DL45" s="84">
        <f t="shared" si="122"/>
        <v>0</v>
      </c>
      <c r="DM45" s="84">
        <f t="shared" si="122"/>
        <v>0</v>
      </c>
      <c r="DN45" s="84">
        <f t="shared" si="122"/>
        <v>0</v>
      </c>
      <c r="DO45" s="84">
        <f t="shared" si="18"/>
        <v>0</v>
      </c>
      <c r="DP45" s="84">
        <f t="shared" si="18"/>
        <v>0</v>
      </c>
      <c r="DQ45" s="84">
        <f t="shared" si="18"/>
        <v>0</v>
      </c>
      <c r="DR45" s="84">
        <f t="shared" ref="DR45:EE45" si="130">IF(AND($U45&gt;DQ$6,$U45&lt;=DR$6),+$T45,0)</f>
        <v>0</v>
      </c>
      <c r="DS45" s="84">
        <f t="shared" si="130"/>
        <v>0</v>
      </c>
      <c r="DT45" s="84">
        <f t="shared" si="130"/>
        <v>0</v>
      </c>
      <c r="DU45" s="84">
        <f t="shared" si="130"/>
        <v>0</v>
      </c>
      <c r="DV45" s="84">
        <f t="shared" si="130"/>
        <v>0</v>
      </c>
      <c r="DW45" s="84">
        <f t="shared" si="130"/>
        <v>0</v>
      </c>
      <c r="DX45" s="84">
        <f t="shared" si="130"/>
        <v>0</v>
      </c>
      <c r="DY45" s="84">
        <f t="shared" si="130"/>
        <v>0</v>
      </c>
      <c r="DZ45" s="84">
        <f t="shared" si="130"/>
        <v>0</v>
      </c>
      <c r="EA45" s="84">
        <f t="shared" si="130"/>
        <v>0</v>
      </c>
      <c r="EB45" s="84">
        <f t="shared" si="130"/>
        <v>0</v>
      </c>
      <c r="EC45" s="84">
        <f t="shared" si="130"/>
        <v>0</v>
      </c>
      <c r="ED45" s="84">
        <f t="shared" si="130"/>
        <v>0</v>
      </c>
      <c r="EE45" s="84">
        <f t="shared" si="130"/>
        <v>0</v>
      </c>
      <c r="EF45" s="84">
        <f t="shared" si="124"/>
        <v>0</v>
      </c>
      <c r="EG45" s="84">
        <f t="shared" si="124"/>
        <v>0</v>
      </c>
      <c r="EH45" s="84">
        <f t="shared" si="124"/>
        <v>0</v>
      </c>
      <c r="EI45" s="84">
        <f t="shared" si="124"/>
        <v>0</v>
      </c>
      <c r="EJ45" s="84">
        <f t="shared" si="124"/>
        <v>0</v>
      </c>
      <c r="EK45" s="84">
        <f t="shared" si="124"/>
        <v>0</v>
      </c>
      <c r="EL45" s="84">
        <f t="shared" si="124"/>
        <v>0</v>
      </c>
      <c r="EM45" s="84">
        <f t="shared" si="124"/>
        <v>0</v>
      </c>
      <c r="EN45" s="84">
        <f t="shared" si="124"/>
        <v>0</v>
      </c>
      <c r="EO45" s="84">
        <f t="shared" si="124"/>
        <v>0</v>
      </c>
      <c r="EP45" s="84">
        <f t="shared" si="124"/>
        <v>0</v>
      </c>
      <c r="EQ45" s="84">
        <f t="shared" si="124"/>
        <v>0</v>
      </c>
      <c r="ER45" s="84">
        <f t="shared" si="124"/>
        <v>0</v>
      </c>
      <c r="ES45" s="84">
        <f t="shared" si="124"/>
        <v>0</v>
      </c>
      <c r="ET45" s="84">
        <f t="shared" si="124"/>
        <v>0</v>
      </c>
      <c r="EU45" s="84">
        <f t="shared" si="124"/>
        <v>0</v>
      </c>
      <c r="EV45" s="84">
        <f t="shared" si="124"/>
        <v>0</v>
      </c>
      <c r="EW45" s="84">
        <f t="shared" si="124"/>
        <v>0</v>
      </c>
      <c r="EX45" s="84">
        <f t="shared" si="124"/>
        <v>0</v>
      </c>
      <c r="EY45" s="84">
        <f t="shared" si="124"/>
        <v>0</v>
      </c>
      <c r="EZ45" s="84">
        <f t="shared" si="124"/>
        <v>0</v>
      </c>
      <c r="FA45" s="84">
        <f t="shared" si="124"/>
        <v>0</v>
      </c>
      <c r="FB45" s="84">
        <f t="shared" si="124"/>
        <v>0</v>
      </c>
      <c r="FC45" s="84">
        <f t="shared" si="124"/>
        <v>0</v>
      </c>
      <c r="FD45" s="84">
        <f t="shared" si="124"/>
        <v>0</v>
      </c>
      <c r="FE45" s="84">
        <f t="shared" si="124"/>
        <v>0</v>
      </c>
      <c r="FF45" s="84">
        <f t="shared" si="124"/>
        <v>0</v>
      </c>
      <c r="FG45" s="84">
        <f t="shared" si="124"/>
        <v>0</v>
      </c>
      <c r="FH45" s="84">
        <f t="shared" si="124"/>
        <v>0</v>
      </c>
      <c r="FI45" s="84">
        <f t="shared" si="124"/>
        <v>0</v>
      </c>
      <c r="FJ45" s="84">
        <f t="shared" si="124"/>
        <v>0</v>
      </c>
      <c r="FK45" s="84">
        <f t="shared" si="124"/>
        <v>0</v>
      </c>
      <c r="FL45" s="84">
        <f t="shared" si="124"/>
        <v>0</v>
      </c>
      <c r="FM45" s="84">
        <f t="shared" si="124"/>
        <v>0</v>
      </c>
      <c r="FN45" s="84">
        <f t="shared" si="124"/>
        <v>0</v>
      </c>
      <c r="FO45" s="84">
        <f t="shared" si="124"/>
        <v>0</v>
      </c>
      <c r="FP45" s="84">
        <f t="shared" si="124"/>
        <v>0</v>
      </c>
      <c r="FQ45" s="84">
        <f t="shared" si="124"/>
        <v>0</v>
      </c>
      <c r="FR45" s="84">
        <f t="shared" si="124"/>
        <v>0</v>
      </c>
      <c r="FS45" s="84">
        <f t="shared" si="124"/>
        <v>0</v>
      </c>
      <c r="FT45" s="84">
        <f t="shared" si="124"/>
        <v>0</v>
      </c>
      <c r="FU45" s="84">
        <f t="shared" si="124"/>
        <v>0</v>
      </c>
      <c r="FV45" s="84">
        <f t="shared" si="124"/>
        <v>0</v>
      </c>
      <c r="FW45" s="84">
        <f t="shared" si="124"/>
        <v>0</v>
      </c>
      <c r="FX45" s="84">
        <f t="shared" si="124"/>
        <v>0</v>
      </c>
      <c r="FY45" s="84">
        <f t="shared" si="124"/>
        <v>0</v>
      </c>
      <c r="FZ45" s="84">
        <f t="shared" si="124"/>
        <v>0</v>
      </c>
      <c r="GA45" s="84">
        <f t="shared" si="124"/>
        <v>0</v>
      </c>
      <c r="GB45" s="84">
        <f t="shared" si="124"/>
        <v>0</v>
      </c>
      <c r="GC45" s="84">
        <f t="shared" si="80"/>
        <v>0</v>
      </c>
      <c r="GD45" s="84">
        <f t="shared" si="80"/>
        <v>40</v>
      </c>
      <c r="GE45" s="84">
        <f t="shared" si="80"/>
        <v>0</v>
      </c>
    </row>
    <row r="46" spans="1:187" s="82" customFormat="1" x14ac:dyDescent="0.2">
      <c r="A46" s="188">
        <v>4</v>
      </c>
      <c r="B46" s="104" t="s">
        <v>12</v>
      </c>
      <c r="C46" s="68" t="s">
        <v>7</v>
      </c>
      <c r="D46" s="364" t="s">
        <v>43</v>
      </c>
      <c r="E46" s="299" t="s">
        <v>395</v>
      </c>
      <c r="F46" s="70">
        <v>37134</v>
      </c>
      <c r="G46" s="299"/>
      <c r="H46" s="94" t="s">
        <v>312</v>
      </c>
      <c r="I46" s="299" t="s">
        <v>395</v>
      </c>
      <c r="J46" s="72" t="s">
        <v>7</v>
      </c>
      <c r="K46" s="72"/>
      <c r="L46" s="94" t="s">
        <v>40</v>
      </c>
      <c r="M46" s="73" t="s">
        <v>72</v>
      </c>
      <c r="N46" s="73" t="s">
        <v>396</v>
      </c>
      <c r="O46" s="94"/>
      <c r="P46" s="94"/>
      <c r="Q46" s="94"/>
      <c r="R46" s="105">
        <v>150</v>
      </c>
      <c r="S46" s="94" t="s">
        <v>57</v>
      </c>
      <c r="T46" s="19"/>
      <c r="U46" s="268">
        <v>38260</v>
      </c>
      <c r="X46" s="84">
        <f ca="1">IF(AND($U46&gt;W$6,$U46&lt;=X$6),+$T46,0)</f>
        <v>0</v>
      </c>
      <c r="Y46" s="84">
        <f t="shared" ref="Y46:AA47" si="131">IF(AND($U46&gt;X$6,$U46&lt;=Y$6),+$T46,0)</f>
        <v>0</v>
      </c>
      <c r="Z46" s="84">
        <f t="shared" si="131"/>
        <v>0</v>
      </c>
      <c r="AA46" s="84">
        <f t="shared" si="131"/>
        <v>0</v>
      </c>
      <c r="AB46" s="84">
        <f t="shared" si="129"/>
        <v>0</v>
      </c>
      <c r="AC46" s="84">
        <f t="shared" si="129"/>
        <v>0</v>
      </c>
      <c r="AD46" s="84">
        <f t="shared" si="129"/>
        <v>0</v>
      </c>
      <c r="AE46" s="84">
        <f t="shared" si="129"/>
        <v>0</v>
      </c>
      <c r="AF46" s="84">
        <f t="shared" si="129"/>
        <v>0</v>
      </c>
      <c r="AG46" s="84">
        <f t="shared" si="129"/>
        <v>0</v>
      </c>
      <c r="AH46" s="84">
        <f t="shared" si="129"/>
        <v>0</v>
      </c>
      <c r="AI46" s="84">
        <f t="shared" si="129"/>
        <v>0</v>
      </c>
      <c r="AJ46" s="84">
        <f t="shared" si="129"/>
        <v>0</v>
      </c>
      <c r="AK46" s="84">
        <f t="shared" si="129"/>
        <v>0</v>
      </c>
      <c r="AL46" s="84">
        <f t="shared" si="129"/>
        <v>0</v>
      </c>
      <c r="AM46" s="84">
        <f t="shared" si="129"/>
        <v>0</v>
      </c>
      <c r="AN46" s="84">
        <f t="shared" si="129"/>
        <v>0</v>
      </c>
      <c r="AO46" s="84">
        <f t="shared" si="129"/>
        <v>0</v>
      </c>
      <c r="AP46" s="84">
        <f t="shared" si="129"/>
        <v>0</v>
      </c>
      <c r="AQ46" s="84">
        <f t="shared" si="129"/>
        <v>0</v>
      </c>
      <c r="AR46" s="84">
        <f t="shared" si="129"/>
        <v>0</v>
      </c>
      <c r="AS46" s="84">
        <f t="shared" si="129"/>
        <v>0</v>
      </c>
      <c r="AT46" s="84">
        <f t="shared" si="129"/>
        <v>0</v>
      </c>
      <c r="AU46" s="84">
        <f t="shared" si="129"/>
        <v>0</v>
      </c>
      <c r="AV46" s="84">
        <f t="shared" si="129"/>
        <v>0</v>
      </c>
      <c r="AW46" s="84">
        <f t="shared" si="129"/>
        <v>0</v>
      </c>
      <c r="AX46" s="84">
        <f t="shared" si="129"/>
        <v>0</v>
      </c>
      <c r="AY46" s="84">
        <f t="shared" si="129"/>
        <v>0</v>
      </c>
      <c r="AZ46" s="84">
        <f t="shared" si="129"/>
        <v>0</v>
      </c>
      <c r="BA46" s="84">
        <f t="shared" si="129"/>
        <v>0</v>
      </c>
      <c r="BB46" s="84">
        <f t="shared" si="129"/>
        <v>0</v>
      </c>
      <c r="BC46" s="84">
        <f t="shared" si="129"/>
        <v>0</v>
      </c>
      <c r="BD46" s="84">
        <f t="shared" si="129"/>
        <v>0</v>
      </c>
      <c r="BE46" s="84">
        <f t="shared" si="129"/>
        <v>0</v>
      </c>
      <c r="BF46" s="84">
        <f t="shared" si="129"/>
        <v>0</v>
      </c>
      <c r="BG46" s="84">
        <f t="shared" si="129"/>
        <v>0</v>
      </c>
      <c r="BH46" s="84">
        <f t="shared" si="129"/>
        <v>0</v>
      </c>
      <c r="BI46" s="84">
        <f t="shared" si="129"/>
        <v>0</v>
      </c>
      <c r="BJ46" s="84">
        <f t="shared" si="129"/>
        <v>0</v>
      </c>
      <c r="BK46" s="84">
        <f t="shared" si="129"/>
        <v>0</v>
      </c>
      <c r="BL46" s="84">
        <f t="shared" si="129"/>
        <v>0</v>
      </c>
      <c r="BM46" s="84">
        <f t="shared" si="129"/>
        <v>0</v>
      </c>
      <c r="BN46" s="84">
        <f t="shared" si="129"/>
        <v>0</v>
      </c>
      <c r="BO46" s="84">
        <f t="shared" si="129"/>
        <v>0</v>
      </c>
      <c r="BP46" s="84">
        <f t="shared" si="129"/>
        <v>0</v>
      </c>
      <c r="BQ46" s="84">
        <f t="shared" si="129"/>
        <v>0</v>
      </c>
      <c r="BR46" s="84">
        <f t="shared" si="129"/>
        <v>0</v>
      </c>
      <c r="BS46" s="84">
        <f t="shared" si="129"/>
        <v>0</v>
      </c>
      <c r="BT46" s="84">
        <f t="shared" si="129"/>
        <v>0</v>
      </c>
      <c r="BU46" s="84">
        <f t="shared" si="129"/>
        <v>0</v>
      </c>
      <c r="BV46" s="84">
        <f t="shared" si="129"/>
        <v>0</v>
      </c>
      <c r="BW46" s="84">
        <f t="shared" si="129"/>
        <v>0</v>
      </c>
      <c r="BX46" s="84">
        <f t="shared" si="129"/>
        <v>0</v>
      </c>
      <c r="BY46" s="84">
        <f t="shared" si="129"/>
        <v>0</v>
      </c>
      <c r="BZ46" s="84">
        <f t="shared" si="129"/>
        <v>0</v>
      </c>
      <c r="CA46" s="84">
        <f t="shared" si="129"/>
        <v>0</v>
      </c>
      <c r="CB46" s="84">
        <f t="shared" si="129"/>
        <v>0</v>
      </c>
      <c r="CC46" s="84">
        <f t="shared" si="129"/>
        <v>0</v>
      </c>
      <c r="CD46" s="84">
        <f t="shared" si="129"/>
        <v>0</v>
      </c>
      <c r="CE46" s="84">
        <f t="shared" si="129"/>
        <v>0</v>
      </c>
      <c r="CF46" s="84">
        <f t="shared" si="129"/>
        <v>0</v>
      </c>
      <c r="CG46" s="84">
        <f t="shared" si="129"/>
        <v>0</v>
      </c>
      <c r="CH46" s="84">
        <f t="shared" si="129"/>
        <v>0</v>
      </c>
      <c r="CI46" s="84">
        <f t="shared" si="129"/>
        <v>0</v>
      </c>
      <c r="CJ46" s="84">
        <f t="shared" si="129"/>
        <v>0</v>
      </c>
      <c r="CK46" s="84">
        <f t="shared" si="129"/>
        <v>0</v>
      </c>
      <c r="CL46" s="84">
        <f t="shared" si="122"/>
        <v>0</v>
      </c>
      <c r="CM46" s="84">
        <f t="shared" si="122"/>
        <v>0</v>
      </c>
      <c r="CN46" s="84">
        <f t="shared" si="122"/>
        <v>0</v>
      </c>
      <c r="CO46" s="84">
        <f t="shared" si="122"/>
        <v>0</v>
      </c>
      <c r="CP46" s="84">
        <f t="shared" si="122"/>
        <v>0</v>
      </c>
      <c r="CQ46" s="84">
        <f t="shared" si="122"/>
        <v>0</v>
      </c>
      <c r="CR46" s="84">
        <f t="shared" si="122"/>
        <v>0</v>
      </c>
      <c r="CS46" s="84">
        <f t="shared" si="122"/>
        <v>0</v>
      </c>
      <c r="CT46" s="84">
        <f t="shared" si="122"/>
        <v>0</v>
      </c>
      <c r="CU46" s="84">
        <f t="shared" si="122"/>
        <v>0</v>
      </c>
      <c r="CV46" s="84">
        <f t="shared" si="122"/>
        <v>0</v>
      </c>
      <c r="CW46" s="84">
        <f t="shared" si="122"/>
        <v>0</v>
      </c>
      <c r="CX46" s="84">
        <f t="shared" si="122"/>
        <v>0</v>
      </c>
      <c r="CY46" s="84">
        <f t="shared" si="122"/>
        <v>0</v>
      </c>
      <c r="CZ46" s="84">
        <f t="shared" si="122"/>
        <v>0</v>
      </c>
      <c r="DA46" s="84">
        <f t="shared" si="122"/>
        <v>0</v>
      </c>
      <c r="DB46" s="84">
        <f t="shared" si="122"/>
        <v>0</v>
      </c>
      <c r="DC46" s="84">
        <f t="shared" si="122"/>
        <v>0</v>
      </c>
      <c r="DD46" s="84">
        <f t="shared" si="122"/>
        <v>0</v>
      </c>
      <c r="DE46" s="84">
        <f t="shared" si="122"/>
        <v>0</v>
      </c>
      <c r="DF46" s="84">
        <f t="shared" si="122"/>
        <v>0</v>
      </c>
      <c r="DG46" s="84">
        <f t="shared" si="122"/>
        <v>0</v>
      </c>
      <c r="DH46" s="84">
        <f t="shared" si="122"/>
        <v>0</v>
      </c>
      <c r="DI46" s="84">
        <f t="shared" si="122"/>
        <v>0</v>
      </c>
      <c r="DJ46" s="84">
        <f t="shared" si="122"/>
        <v>0</v>
      </c>
      <c r="DK46" s="84">
        <f t="shared" si="122"/>
        <v>0</v>
      </c>
      <c r="DL46" s="84">
        <f t="shared" si="122"/>
        <v>0</v>
      </c>
      <c r="DM46" s="84">
        <f t="shared" si="122"/>
        <v>0</v>
      </c>
      <c r="DN46" s="84">
        <f t="shared" si="122"/>
        <v>0</v>
      </c>
      <c r="DO46" s="84">
        <f t="shared" si="18"/>
        <v>0</v>
      </c>
      <c r="DP46" s="84">
        <f t="shared" si="18"/>
        <v>0</v>
      </c>
      <c r="DQ46" s="84">
        <f t="shared" si="18"/>
        <v>0</v>
      </c>
      <c r="DR46" s="84">
        <f t="shared" ref="DR46:EE46" si="132">IF(AND($U46&gt;DQ$6,$U46&lt;=DR$6),+$T46,0)</f>
        <v>0</v>
      </c>
      <c r="DS46" s="84">
        <f t="shared" si="132"/>
        <v>0</v>
      </c>
      <c r="DT46" s="84">
        <f t="shared" si="132"/>
        <v>0</v>
      </c>
      <c r="DU46" s="84">
        <f t="shared" si="132"/>
        <v>0</v>
      </c>
      <c r="DV46" s="84">
        <f t="shared" si="132"/>
        <v>0</v>
      </c>
      <c r="DW46" s="84">
        <f t="shared" si="132"/>
        <v>0</v>
      </c>
      <c r="DX46" s="84">
        <f t="shared" si="132"/>
        <v>0</v>
      </c>
      <c r="DY46" s="84">
        <f t="shared" si="132"/>
        <v>0</v>
      </c>
      <c r="DZ46" s="84">
        <f t="shared" si="132"/>
        <v>0</v>
      </c>
      <c r="EA46" s="84">
        <f t="shared" si="132"/>
        <v>0</v>
      </c>
      <c r="EB46" s="84">
        <f t="shared" si="132"/>
        <v>0</v>
      </c>
      <c r="EC46" s="84">
        <f t="shared" si="132"/>
        <v>0</v>
      </c>
      <c r="ED46" s="84">
        <f t="shared" si="132"/>
        <v>0</v>
      </c>
      <c r="EE46" s="84">
        <f t="shared" si="132"/>
        <v>0</v>
      </c>
      <c r="EF46" s="84">
        <f t="shared" si="124"/>
        <v>0</v>
      </c>
      <c r="EG46" s="84">
        <f t="shared" si="124"/>
        <v>0</v>
      </c>
      <c r="EH46" s="84">
        <f t="shared" si="124"/>
        <v>0</v>
      </c>
      <c r="EI46" s="84">
        <f t="shared" si="124"/>
        <v>0</v>
      </c>
      <c r="EJ46" s="84">
        <f t="shared" si="124"/>
        <v>0</v>
      </c>
      <c r="EK46" s="84">
        <f t="shared" si="124"/>
        <v>0</v>
      </c>
      <c r="EL46" s="84">
        <f t="shared" si="124"/>
        <v>0</v>
      </c>
      <c r="EM46" s="84">
        <f t="shared" si="124"/>
        <v>0</v>
      </c>
      <c r="EN46" s="84">
        <f t="shared" si="124"/>
        <v>0</v>
      </c>
      <c r="EO46" s="84">
        <f t="shared" si="124"/>
        <v>0</v>
      </c>
      <c r="EP46" s="84">
        <f t="shared" ref="EP46:GB54" si="133">IF(AND($U46&gt;EO$6,$U46&lt;=EP$6),+$T46,0)</f>
        <v>0</v>
      </c>
      <c r="EQ46" s="84">
        <f t="shared" si="133"/>
        <v>0</v>
      </c>
      <c r="ER46" s="84">
        <f t="shared" si="133"/>
        <v>0</v>
      </c>
      <c r="ES46" s="84">
        <f t="shared" si="133"/>
        <v>0</v>
      </c>
      <c r="ET46" s="84">
        <f t="shared" si="133"/>
        <v>0</v>
      </c>
      <c r="EU46" s="84">
        <f t="shared" si="133"/>
        <v>0</v>
      </c>
      <c r="EV46" s="84">
        <f t="shared" si="133"/>
        <v>0</v>
      </c>
      <c r="EW46" s="84">
        <f t="shared" si="133"/>
        <v>0</v>
      </c>
      <c r="EX46" s="84">
        <f t="shared" si="133"/>
        <v>0</v>
      </c>
      <c r="EY46" s="84">
        <f t="shared" si="133"/>
        <v>0</v>
      </c>
      <c r="EZ46" s="84">
        <f t="shared" si="133"/>
        <v>0</v>
      </c>
      <c r="FA46" s="84">
        <f t="shared" si="133"/>
        <v>0</v>
      </c>
      <c r="FB46" s="84">
        <f t="shared" si="133"/>
        <v>0</v>
      </c>
      <c r="FC46" s="84">
        <f t="shared" si="133"/>
        <v>0</v>
      </c>
      <c r="FD46" s="84">
        <f t="shared" si="133"/>
        <v>0</v>
      </c>
      <c r="FE46" s="84">
        <f t="shared" si="133"/>
        <v>0</v>
      </c>
      <c r="FF46" s="84">
        <f t="shared" si="133"/>
        <v>0</v>
      </c>
      <c r="FG46" s="84">
        <f t="shared" si="133"/>
        <v>0</v>
      </c>
      <c r="FH46" s="84">
        <f t="shared" si="133"/>
        <v>0</v>
      </c>
      <c r="FI46" s="84">
        <f t="shared" si="133"/>
        <v>0</v>
      </c>
      <c r="FJ46" s="84">
        <f t="shared" si="133"/>
        <v>0</v>
      </c>
      <c r="FK46" s="84">
        <f t="shared" si="133"/>
        <v>0</v>
      </c>
      <c r="FL46" s="84">
        <f t="shared" si="133"/>
        <v>0</v>
      </c>
      <c r="FM46" s="84">
        <f t="shared" si="133"/>
        <v>0</v>
      </c>
      <c r="FN46" s="84">
        <f t="shared" si="133"/>
        <v>0</v>
      </c>
      <c r="FO46" s="84">
        <f t="shared" si="133"/>
        <v>0</v>
      </c>
      <c r="FP46" s="84">
        <f t="shared" si="133"/>
        <v>0</v>
      </c>
      <c r="FQ46" s="84">
        <f t="shared" si="133"/>
        <v>0</v>
      </c>
      <c r="FR46" s="84">
        <f t="shared" si="133"/>
        <v>0</v>
      </c>
      <c r="FS46" s="84">
        <f t="shared" si="133"/>
        <v>0</v>
      </c>
      <c r="FT46" s="84">
        <f t="shared" si="133"/>
        <v>0</v>
      </c>
      <c r="FU46" s="84">
        <f t="shared" si="133"/>
        <v>0</v>
      </c>
      <c r="FV46" s="84">
        <f t="shared" si="133"/>
        <v>0</v>
      </c>
      <c r="FW46" s="84">
        <f t="shared" si="133"/>
        <v>0</v>
      </c>
      <c r="FX46" s="84">
        <f t="shared" si="133"/>
        <v>0</v>
      </c>
      <c r="FY46" s="84">
        <f t="shared" si="133"/>
        <v>0</v>
      </c>
      <c r="FZ46" s="84">
        <f t="shared" si="133"/>
        <v>0</v>
      </c>
      <c r="GA46" s="84">
        <f t="shared" si="133"/>
        <v>0</v>
      </c>
      <c r="GB46" s="84">
        <f t="shared" si="133"/>
        <v>0</v>
      </c>
      <c r="GC46" s="84">
        <f t="shared" si="80"/>
        <v>0</v>
      </c>
      <c r="GD46" s="84">
        <f t="shared" si="80"/>
        <v>0</v>
      </c>
      <c r="GE46" s="84">
        <f t="shared" si="80"/>
        <v>0</v>
      </c>
    </row>
    <row r="47" spans="1:187" s="82" customFormat="1" x14ac:dyDescent="0.2">
      <c r="A47" s="188">
        <v>4</v>
      </c>
      <c r="B47" s="104" t="s">
        <v>12</v>
      </c>
      <c r="C47" s="68" t="s">
        <v>8</v>
      </c>
      <c r="D47" s="51" t="s">
        <v>42</v>
      </c>
      <c r="E47" t="s">
        <v>367</v>
      </c>
      <c r="F47" s="70">
        <v>37134</v>
      </c>
      <c r="G47"/>
      <c r="H47" s="94" t="s">
        <v>312</v>
      </c>
      <c r="I47" s="192" t="s">
        <v>392</v>
      </c>
      <c r="J47" s="88" t="s">
        <v>369</v>
      </c>
      <c r="K47" s="72"/>
      <c r="L47" s="94" t="s">
        <v>40</v>
      </c>
      <c r="M47" s="73"/>
      <c r="N47" s="73"/>
      <c r="O47" s="94"/>
      <c r="P47" s="94"/>
      <c r="Q47" s="94"/>
      <c r="R47" s="105">
        <v>25</v>
      </c>
      <c r="S47" s="94" t="s">
        <v>57</v>
      </c>
      <c r="T47" s="19">
        <f>IF($S47="USD",+$R47,VLOOKUP($S47,Rates!$A$3:$C$7,3)*$R47)</f>
        <v>25</v>
      </c>
      <c r="U47" s="271">
        <v>38306</v>
      </c>
      <c r="X47" s="84">
        <f ca="1">IF(AND($U47&gt;W$6,$U47&lt;=X$6),+$T47,0)</f>
        <v>0</v>
      </c>
      <c r="Y47" s="84">
        <f t="shared" si="131"/>
        <v>0</v>
      </c>
      <c r="Z47" s="84">
        <f t="shared" si="131"/>
        <v>0</v>
      </c>
      <c r="AA47" s="84">
        <f t="shared" si="131"/>
        <v>0</v>
      </c>
      <c r="AB47" s="84">
        <f t="shared" si="129"/>
        <v>0</v>
      </c>
      <c r="AC47" s="84">
        <f t="shared" si="129"/>
        <v>0</v>
      </c>
      <c r="AD47" s="84">
        <f t="shared" si="129"/>
        <v>0</v>
      </c>
      <c r="AE47" s="84">
        <f t="shared" si="129"/>
        <v>0</v>
      </c>
      <c r="AF47" s="84">
        <f t="shared" si="129"/>
        <v>0</v>
      </c>
      <c r="AG47" s="84">
        <f t="shared" si="129"/>
        <v>0</v>
      </c>
      <c r="AH47" s="84">
        <f t="shared" si="129"/>
        <v>0</v>
      </c>
      <c r="AI47" s="84">
        <f t="shared" si="129"/>
        <v>0</v>
      </c>
      <c r="AJ47" s="84">
        <f t="shared" si="129"/>
        <v>0</v>
      </c>
      <c r="AK47" s="84">
        <f t="shared" si="129"/>
        <v>25</v>
      </c>
      <c r="AL47" s="84">
        <f t="shared" si="129"/>
        <v>0</v>
      </c>
      <c r="AM47" s="84">
        <f t="shared" si="129"/>
        <v>0</v>
      </c>
      <c r="AN47" s="84">
        <f t="shared" si="129"/>
        <v>0</v>
      </c>
      <c r="AO47" s="84">
        <f t="shared" si="129"/>
        <v>0</v>
      </c>
      <c r="AP47" s="84">
        <f t="shared" si="129"/>
        <v>0</v>
      </c>
      <c r="AQ47" s="84">
        <f t="shared" si="129"/>
        <v>0</v>
      </c>
      <c r="AR47" s="84">
        <f t="shared" si="129"/>
        <v>0</v>
      </c>
      <c r="AS47" s="84">
        <f t="shared" si="129"/>
        <v>0</v>
      </c>
      <c r="AT47" s="84">
        <f t="shared" si="129"/>
        <v>0</v>
      </c>
      <c r="AU47" s="84">
        <f t="shared" si="129"/>
        <v>0</v>
      </c>
      <c r="AV47" s="84">
        <f t="shared" si="129"/>
        <v>0</v>
      </c>
      <c r="AW47" s="84">
        <f t="shared" si="129"/>
        <v>0</v>
      </c>
      <c r="AX47" s="84">
        <f t="shared" si="129"/>
        <v>0</v>
      </c>
      <c r="AY47" s="84">
        <f t="shared" si="129"/>
        <v>0</v>
      </c>
      <c r="AZ47" s="84">
        <f t="shared" si="129"/>
        <v>0</v>
      </c>
      <c r="BA47" s="84">
        <f t="shared" si="129"/>
        <v>0</v>
      </c>
      <c r="BB47" s="84">
        <f t="shared" si="129"/>
        <v>0</v>
      </c>
      <c r="BC47" s="84">
        <f t="shared" si="129"/>
        <v>0</v>
      </c>
      <c r="BD47" s="84">
        <f t="shared" si="129"/>
        <v>0</v>
      </c>
      <c r="BE47" s="84">
        <f t="shared" si="129"/>
        <v>0</v>
      </c>
      <c r="BF47" s="84">
        <f t="shared" si="129"/>
        <v>0</v>
      </c>
      <c r="BG47" s="84">
        <f t="shared" si="129"/>
        <v>0</v>
      </c>
      <c r="BH47" s="84">
        <f t="shared" si="129"/>
        <v>0</v>
      </c>
      <c r="BI47" s="84">
        <f t="shared" si="129"/>
        <v>0</v>
      </c>
      <c r="BJ47" s="84">
        <f t="shared" si="129"/>
        <v>0</v>
      </c>
      <c r="BK47" s="84">
        <f t="shared" si="129"/>
        <v>0</v>
      </c>
      <c r="BL47" s="84">
        <f t="shared" si="129"/>
        <v>0</v>
      </c>
      <c r="BM47" s="84">
        <f t="shared" si="129"/>
        <v>0</v>
      </c>
      <c r="BN47" s="84">
        <f t="shared" si="129"/>
        <v>0</v>
      </c>
      <c r="BO47" s="84">
        <f t="shared" si="129"/>
        <v>0</v>
      </c>
      <c r="BP47" s="84">
        <f t="shared" si="129"/>
        <v>0</v>
      </c>
      <c r="BQ47" s="84">
        <f t="shared" si="129"/>
        <v>0</v>
      </c>
      <c r="BR47" s="84">
        <f t="shared" si="129"/>
        <v>0</v>
      </c>
      <c r="BS47" s="84">
        <f t="shared" si="129"/>
        <v>0</v>
      </c>
      <c r="BT47" s="84">
        <f t="shared" si="129"/>
        <v>0</v>
      </c>
      <c r="BU47" s="84">
        <f t="shared" si="129"/>
        <v>0</v>
      </c>
      <c r="BV47" s="84">
        <f t="shared" si="129"/>
        <v>0</v>
      </c>
      <c r="BW47" s="84">
        <f t="shared" si="129"/>
        <v>0</v>
      </c>
      <c r="BX47" s="84">
        <f t="shared" si="129"/>
        <v>0</v>
      </c>
      <c r="BY47" s="84">
        <f t="shared" si="129"/>
        <v>0</v>
      </c>
      <c r="BZ47" s="84">
        <f t="shared" si="129"/>
        <v>0</v>
      </c>
      <c r="CA47" s="84">
        <f t="shared" si="129"/>
        <v>0</v>
      </c>
      <c r="CB47" s="84">
        <f t="shared" si="129"/>
        <v>0</v>
      </c>
      <c r="CC47" s="84">
        <f t="shared" si="129"/>
        <v>0</v>
      </c>
      <c r="CD47" s="84">
        <f t="shared" si="129"/>
        <v>0</v>
      </c>
      <c r="CE47" s="84">
        <f t="shared" si="129"/>
        <v>0</v>
      </c>
      <c r="CF47" s="84">
        <f t="shared" si="129"/>
        <v>0</v>
      </c>
      <c r="CG47" s="84">
        <f t="shared" si="129"/>
        <v>0</v>
      </c>
      <c r="CH47" s="84">
        <f t="shared" si="129"/>
        <v>0</v>
      </c>
      <c r="CI47" s="84">
        <f t="shared" si="129"/>
        <v>0</v>
      </c>
      <c r="CJ47" s="84">
        <f t="shared" si="129"/>
        <v>0</v>
      </c>
      <c r="CK47" s="84">
        <f t="shared" si="129"/>
        <v>0</v>
      </c>
      <c r="CL47" s="84">
        <f t="shared" si="122"/>
        <v>0</v>
      </c>
      <c r="CM47" s="84">
        <f t="shared" si="122"/>
        <v>0</v>
      </c>
      <c r="CN47" s="84">
        <f t="shared" si="122"/>
        <v>0</v>
      </c>
      <c r="CO47" s="84">
        <f t="shared" si="122"/>
        <v>0</v>
      </c>
      <c r="CP47" s="84">
        <f t="shared" si="122"/>
        <v>0</v>
      </c>
      <c r="CQ47" s="84">
        <f t="shared" si="122"/>
        <v>0</v>
      </c>
      <c r="CR47" s="84">
        <f t="shared" si="122"/>
        <v>0</v>
      </c>
      <c r="CS47" s="84">
        <f t="shared" si="122"/>
        <v>0</v>
      </c>
      <c r="CT47" s="84">
        <f t="shared" si="122"/>
        <v>0</v>
      </c>
      <c r="CU47" s="84">
        <f t="shared" si="122"/>
        <v>0</v>
      </c>
      <c r="CV47" s="84">
        <f t="shared" si="122"/>
        <v>0</v>
      </c>
      <c r="CW47" s="84">
        <f t="shared" si="122"/>
        <v>0</v>
      </c>
      <c r="CX47" s="84">
        <f t="shared" si="122"/>
        <v>0</v>
      </c>
      <c r="CY47" s="84">
        <f t="shared" si="122"/>
        <v>0</v>
      </c>
      <c r="CZ47" s="84">
        <f t="shared" si="122"/>
        <v>0</v>
      </c>
      <c r="DA47" s="84">
        <f t="shared" si="122"/>
        <v>0</v>
      </c>
      <c r="DB47" s="84">
        <f t="shared" si="122"/>
        <v>0</v>
      </c>
      <c r="DC47" s="84">
        <f t="shared" si="122"/>
        <v>0</v>
      </c>
      <c r="DD47" s="84">
        <f t="shared" si="122"/>
        <v>0</v>
      </c>
      <c r="DE47" s="84">
        <f t="shared" si="122"/>
        <v>0</v>
      </c>
      <c r="DF47" s="84">
        <f t="shared" si="122"/>
        <v>0</v>
      </c>
      <c r="DG47" s="84">
        <f t="shared" si="122"/>
        <v>0</v>
      </c>
      <c r="DH47" s="84">
        <f t="shared" si="122"/>
        <v>0</v>
      </c>
      <c r="DI47" s="84">
        <f t="shared" si="122"/>
        <v>0</v>
      </c>
      <c r="DJ47" s="84">
        <f t="shared" si="122"/>
        <v>0</v>
      </c>
      <c r="DK47" s="84">
        <f t="shared" si="122"/>
        <v>0</v>
      </c>
      <c r="DL47" s="84">
        <f t="shared" si="122"/>
        <v>0</v>
      </c>
      <c r="DM47" s="84">
        <f t="shared" si="122"/>
        <v>0</v>
      </c>
      <c r="DN47" s="84">
        <f t="shared" si="122"/>
        <v>0</v>
      </c>
      <c r="DO47" s="84">
        <f t="shared" si="18"/>
        <v>0</v>
      </c>
      <c r="DP47" s="84">
        <f t="shared" si="18"/>
        <v>0</v>
      </c>
      <c r="DQ47" s="84">
        <f t="shared" si="18"/>
        <v>0</v>
      </c>
      <c r="DR47" s="84">
        <f t="shared" ref="DR47:EE47" si="134">IF(AND($U47&gt;DQ$6,$U47&lt;=DR$6),+$T47,0)</f>
        <v>0</v>
      </c>
      <c r="DS47" s="84">
        <f t="shared" si="134"/>
        <v>0</v>
      </c>
      <c r="DT47" s="84">
        <f t="shared" si="134"/>
        <v>0</v>
      </c>
      <c r="DU47" s="84">
        <f t="shared" si="134"/>
        <v>0</v>
      </c>
      <c r="DV47" s="84">
        <f t="shared" si="134"/>
        <v>0</v>
      </c>
      <c r="DW47" s="84">
        <f t="shared" si="134"/>
        <v>0</v>
      </c>
      <c r="DX47" s="84">
        <f t="shared" si="134"/>
        <v>0</v>
      </c>
      <c r="DY47" s="84">
        <f t="shared" si="134"/>
        <v>0</v>
      </c>
      <c r="DZ47" s="84">
        <f t="shared" si="134"/>
        <v>0</v>
      </c>
      <c r="EA47" s="84">
        <f t="shared" si="134"/>
        <v>0</v>
      </c>
      <c r="EB47" s="84">
        <f t="shared" si="134"/>
        <v>0</v>
      </c>
      <c r="EC47" s="84">
        <f t="shared" si="134"/>
        <v>0</v>
      </c>
      <c r="ED47" s="84">
        <f t="shared" si="134"/>
        <v>0</v>
      </c>
      <c r="EE47" s="84">
        <f t="shared" si="134"/>
        <v>0</v>
      </c>
      <c r="EF47" s="84">
        <f t="shared" ref="EF47:EU47" si="135">IF(AND($U47&gt;EE$6,$U47&lt;=EF$6),+$T47,0)</f>
        <v>0</v>
      </c>
      <c r="EG47" s="84">
        <f t="shared" si="135"/>
        <v>0</v>
      </c>
      <c r="EH47" s="84">
        <f t="shared" si="135"/>
        <v>0</v>
      </c>
      <c r="EI47" s="84">
        <f t="shared" si="135"/>
        <v>0</v>
      </c>
      <c r="EJ47" s="84">
        <f t="shared" si="135"/>
        <v>0</v>
      </c>
      <c r="EK47" s="84">
        <f t="shared" si="135"/>
        <v>0</v>
      </c>
      <c r="EL47" s="84">
        <f t="shared" si="135"/>
        <v>0</v>
      </c>
      <c r="EM47" s="84">
        <f t="shared" si="135"/>
        <v>0</v>
      </c>
      <c r="EN47" s="84">
        <f t="shared" si="135"/>
        <v>0</v>
      </c>
      <c r="EO47" s="84">
        <f t="shared" si="135"/>
        <v>0</v>
      </c>
      <c r="EP47" s="84">
        <f t="shared" si="135"/>
        <v>0</v>
      </c>
      <c r="EQ47" s="84">
        <f t="shared" si="135"/>
        <v>0</v>
      </c>
      <c r="ER47" s="84">
        <f t="shared" si="135"/>
        <v>0</v>
      </c>
      <c r="ES47" s="84">
        <f t="shared" si="135"/>
        <v>0</v>
      </c>
      <c r="ET47" s="84">
        <f t="shared" si="135"/>
        <v>0</v>
      </c>
      <c r="EU47" s="84">
        <f t="shared" si="135"/>
        <v>0</v>
      </c>
      <c r="EV47" s="84">
        <f t="shared" si="133"/>
        <v>0</v>
      </c>
      <c r="EW47" s="84">
        <f t="shared" si="133"/>
        <v>0</v>
      </c>
      <c r="EX47" s="84">
        <f t="shared" si="133"/>
        <v>0</v>
      </c>
      <c r="EY47" s="84">
        <f t="shared" si="133"/>
        <v>0</v>
      </c>
      <c r="EZ47" s="84">
        <f t="shared" si="133"/>
        <v>0</v>
      </c>
      <c r="FA47" s="84">
        <f t="shared" si="133"/>
        <v>0</v>
      </c>
      <c r="FB47" s="84">
        <f t="shared" si="133"/>
        <v>0</v>
      </c>
      <c r="FC47" s="84">
        <f t="shared" si="133"/>
        <v>0</v>
      </c>
      <c r="FD47" s="84">
        <f t="shared" si="133"/>
        <v>0</v>
      </c>
      <c r="FE47" s="84">
        <f t="shared" si="133"/>
        <v>0</v>
      </c>
      <c r="FF47" s="84">
        <f t="shared" si="133"/>
        <v>0</v>
      </c>
      <c r="FG47" s="84">
        <f t="shared" si="133"/>
        <v>0</v>
      </c>
      <c r="FH47" s="84">
        <f t="shared" si="133"/>
        <v>0</v>
      </c>
      <c r="FI47" s="84">
        <f t="shared" si="133"/>
        <v>0</v>
      </c>
      <c r="FJ47" s="84">
        <f t="shared" si="133"/>
        <v>0</v>
      </c>
      <c r="FK47" s="84">
        <f t="shared" si="133"/>
        <v>0</v>
      </c>
      <c r="FL47" s="84">
        <f t="shared" si="133"/>
        <v>0</v>
      </c>
      <c r="FM47" s="84">
        <f t="shared" si="133"/>
        <v>0</v>
      </c>
      <c r="FN47" s="84">
        <f t="shared" si="133"/>
        <v>0</v>
      </c>
      <c r="FO47" s="84">
        <f t="shared" si="133"/>
        <v>0</v>
      </c>
      <c r="FP47" s="84">
        <f t="shared" si="133"/>
        <v>0</v>
      </c>
      <c r="FQ47" s="84">
        <f t="shared" si="133"/>
        <v>0</v>
      </c>
      <c r="FR47" s="84">
        <f t="shared" si="133"/>
        <v>0</v>
      </c>
      <c r="FS47" s="84">
        <f t="shared" si="133"/>
        <v>0</v>
      </c>
      <c r="FT47" s="84">
        <f t="shared" si="133"/>
        <v>0</v>
      </c>
      <c r="FU47" s="84">
        <f t="shared" si="133"/>
        <v>0</v>
      </c>
      <c r="FV47" s="84">
        <f t="shared" si="133"/>
        <v>0</v>
      </c>
      <c r="FW47" s="84">
        <f t="shared" si="133"/>
        <v>0</v>
      </c>
      <c r="FX47" s="84">
        <f t="shared" si="133"/>
        <v>0</v>
      </c>
      <c r="FY47" s="84">
        <f t="shared" si="133"/>
        <v>0</v>
      </c>
      <c r="FZ47" s="84">
        <f t="shared" si="133"/>
        <v>0</v>
      </c>
      <c r="GA47" s="84">
        <f t="shared" si="133"/>
        <v>0</v>
      </c>
      <c r="GB47" s="84">
        <f t="shared" si="133"/>
        <v>0</v>
      </c>
      <c r="GC47" s="84">
        <f t="shared" si="80"/>
        <v>0</v>
      </c>
      <c r="GD47" s="84">
        <f t="shared" si="80"/>
        <v>25</v>
      </c>
      <c r="GE47" s="84">
        <f t="shared" si="80"/>
        <v>0</v>
      </c>
    </row>
    <row r="48" spans="1:187" s="82" customFormat="1" x14ac:dyDescent="0.2">
      <c r="A48" s="188">
        <v>4</v>
      </c>
      <c r="B48" s="19" t="s">
        <v>13</v>
      </c>
      <c r="C48" s="68" t="s">
        <v>7</v>
      </c>
      <c r="D48" s="189" t="s">
        <v>43</v>
      </c>
      <c r="E48" t="s">
        <v>367</v>
      </c>
      <c r="F48" s="70">
        <v>37134</v>
      </c>
      <c r="G48"/>
      <c r="H48" s="94" t="s">
        <v>312</v>
      </c>
      <c r="I48" s="194" t="s">
        <v>399</v>
      </c>
      <c r="J48" s="72" t="s">
        <v>7</v>
      </c>
      <c r="K48" s="72"/>
      <c r="L48" s="94" t="s">
        <v>40</v>
      </c>
      <c r="M48" s="73"/>
      <c r="N48" s="73"/>
      <c r="O48" s="94"/>
      <c r="P48" s="94"/>
      <c r="Q48" s="94"/>
      <c r="R48" s="191"/>
      <c r="S48" s="94" t="s">
        <v>3</v>
      </c>
      <c r="T48" s="19">
        <v>9.1999999999999993</v>
      </c>
      <c r="U48" s="270">
        <f>DATE(2005,3,31)</f>
        <v>38442</v>
      </c>
      <c r="X48" s="84">
        <f t="shared" ref="X48:BC54" ca="1" si="136">IF(AND($U48&gt;W$6,$U48&lt;=X$6),+$T48,0)</f>
        <v>0</v>
      </c>
      <c r="Y48" s="84">
        <f t="shared" si="136"/>
        <v>0</v>
      </c>
      <c r="Z48" s="303">
        <v>1.841</v>
      </c>
      <c r="AA48" s="84">
        <f t="shared" si="136"/>
        <v>0</v>
      </c>
      <c r="AB48" s="84">
        <f t="shared" si="136"/>
        <v>0</v>
      </c>
      <c r="AC48" s="84">
        <f t="shared" si="136"/>
        <v>0</v>
      </c>
      <c r="AD48" s="84">
        <f t="shared" si="136"/>
        <v>0</v>
      </c>
      <c r="AE48" s="84">
        <f t="shared" si="136"/>
        <v>0</v>
      </c>
      <c r="AF48" s="84">
        <f t="shared" si="136"/>
        <v>0</v>
      </c>
      <c r="AG48" s="84">
        <f t="shared" si="136"/>
        <v>0</v>
      </c>
      <c r="AH48" s="84">
        <f t="shared" si="136"/>
        <v>0</v>
      </c>
      <c r="AI48" s="84">
        <f t="shared" si="136"/>
        <v>0</v>
      </c>
      <c r="AJ48" s="84">
        <f t="shared" si="136"/>
        <v>0</v>
      </c>
      <c r="AK48" s="84">
        <f t="shared" si="136"/>
        <v>0</v>
      </c>
      <c r="AL48" s="84">
        <f t="shared" si="136"/>
        <v>9.1999999999999993</v>
      </c>
      <c r="AM48" s="84">
        <f t="shared" si="136"/>
        <v>0</v>
      </c>
      <c r="AN48" s="84">
        <f t="shared" si="136"/>
        <v>0</v>
      </c>
      <c r="AO48" s="84">
        <f t="shared" si="136"/>
        <v>0</v>
      </c>
      <c r="AP48" s="84">
        <f t="shared" si="136"/>
        <v>0</v>
      </c>
      <c r="AQ48" s="84">
        <f t="shared" si="136"/>
        <v>0</v>
      </c>
      <c r="AR48" s="84">
        <f t="shared" si="136"/>
        <v>0</v>
      </c>
      <c r="AS48" s="84">
        <f t="shared" si="136"/>
        <v>0</v>
      </c>
      <c r="AT48" s="84">
        <f t="shared" si="136"/>
        <v>0</v>
      </c>
      <c r="AU48" s="84">
        <f t="shared" si="136"/>
        <v>0</v>
      </c>
      <c r="AV48" s="84">
        <f t="shared" si="136"/>
        <v>0</v>
      </c>
      <c r="AW48" s="84">
        <f t="shared" si="136"/>
        <v>0</v>
      </c>
      <c r="AX48" s="84">
        <f t="shared" si="136"/>
        <v>0</v>
      </c>
      <c r="AY48" s="84">
        <f t="shared" si="136"/>
        <v>0</v>
      </c>
      <c r="AZ48" s="84">
        <f t="shared" si="136"/>
        <v>0</v>
      </c>
      <c r="BA48" s="84">
        <f t="shared" si="136"/>
        <v>0</v>
      </c>
      <c r="BB48" s="84">
        <f t="shared" si="136"/>
        <v>0</v>
      </c>
      <c r="BC48" s="84">
        <f t="shared" si="136"/>
        <v>0</v>
      </c>
      <c r="BD48" s="84">
        <f t="shared" si="129"/>
        <v>0</v>
      </c>
      <c r="BE48" s="84">
        <f t="shared" si="129"/>
        <v>0</v>
      </c>
      <c r="BF48" s="84">
        <f t="shared" si="129"/>
        <v>0</v>
      </c>
      <c r="BG48" s="84">
        <f t="shared" si="129"/>
        <v>0</v>
      </c>
      <c r="BH48" s="84">
        <f t="shared" si="129"/>
        <v>0</v>
      </c>
      <c r="BI48" s="84">
        <f t="shared" si="129"/>
        <v>0</v>
      </c>
      <c r="BJ48" s="84">
        <f t="shared" si="129"/>
        <v>0</v>
      </c>
      <c r="BK48" s="84">
        <f t="shared" si="129"/>
        <v>0</v>
      </c>
      <c r="BL48" s="84">
        <f t="shared" si="129"/>
        <v>0</v>
      </c>
      <c r="BM48" s="84">
        <f t="shared" si="129"/>
        <v>0</v>
      </c>
      <c r="BN48" s="84">
        <f t="shared" si="129"/>
        <v>0</v>
      </c>
      <c r="BO48" s="84">
        <f t="shared" si="129"/>
        <v>0</v>
      </c>
      <c r="BP48" s="84">
        <f t="shared" si="129"/>
        <v>0</v>
      </c>
      <c r="BQ48" s="84">
        <f t="shared" si="129"/>
        <v>0</v>
      </c>
      <c r="BR48" s="84">
        <f t="shared" si="129"/>
        <v>0</v>
      </c>
      <c r="BS48" s="84">
        <f t="shared" si="129"/>
        <v>0</v>
      </c>
      <c r="BT48" s="84">
        <f t="shared" si="129"/>
        <v>0</v>
      </c>
      <c r="BU48" s="84">
        <f t="shared" si="129"/>
        <v>0</v>
      </c>
      <c r="BV48" s="84">
        <f t="shared" si="129"/>
        <v>0</v>
      </c>
      <c r="BW48" s="84">
        <f t="shared" si="129"/>
        <v>0</v>
      </c>
      <c r="BX48" s="84">
        <f t="shared" si="129"/>
        <v>0</v>
      </c>
      <c r="BY48" s="84">
        <f t="shared" si="129"/>
        <v>0</v>
      </c>
      <c r="BZ48" s="84">
        <f t="shared" si="129"/>
        <v>0</v>
      </c>
      <c r="CA48" s="84">
        <f t="shared" si="129"/>
        <v>0</v>
      </c>
      <c r="CB48" s="84">
        <f t="shared" si="129"/>
        <v>0</v>
      </c>
      <c r="CC48" s="84">
        <f t="shared" si="129"/>
        <v>0</v>
      </c>
      <c r="CD48" s="84">
        <f t="shared" si="129"/>
        <v>0</v>
      </c>
      <c r="CE48" s="84">
        <f t="shared" si="129"/>
        <v>0</v>
      </c>
      <c r="CF48" s="84">
        <f t="shared" si="129"/>
        <v>0</v>
      </c>
      <c r="CG48" s="84">
        <f t="shared" si="129"/>
        <v>0</v>
      </c>
      <c r="CH48" s="84">
        <f t="shared" si="129"/>
        <v>0</v>
      </c>
      <c r="CI48" s="84">
        <f t="shared" si="129"/>
        <v>0</v>
      </c>
      <c r="CJ48" s="84">
        <f t="shared" si="129"/>
        <v>0</v>
      </c>
      <c r="CK48" s="84">
        <f t="shared" si="129"/>
        <v>0</v>
      </c>
      <c r="CL48" s="84">
        <f t="shared" si="122"/>
        <v>0</v>
      </c>
      <c r="CM48" s="84">
        <f t="shared" si="122"/>
        <v>0</v>
      </c>
      <c r="CN48" s="84">
        <f t="shared" si="122"/>
        <v>0</v>
      </c>
      <c r="CO48" s="84">
        <f t="shared" si="122"/>
        <v>0</v>
      </c>
      <c r="CP48" s="84">
        <f t="shared" si="122"/>
        <v>0</v>
      </c>
      <c r="CQ48" s="84">
        <f t="shared" si="122"/>
        <v>0</v>
      </c>
      <c r="CR48" s="84">
        <f t="shared" si="122"/>
        <v>0</v>
      </c>
      <c r="CS48" s="84">
        <f t="shared" si="122"/>
        <v>0</v>
      </c>
      <c r="CT48" s="84">
        <f t="shared" si="122"/>
        <v>0</v>
      </c>
      <c r="CU48" s="84">
        <f t="shared" si="122"/>
        <v>0</v>
      </c>
      <c r="CV48" s="84">
        <f t="shared" si="122"/>
        <v>0</v>
      </c>
      <c r="CW48" s="84">
        <f t="shared" si="122"/>
        <v>0</v>
      </c>
      <c r="CX48" s="84">
        <f t="shared" si="122"/>
        <v>0</v>
      </c>
      <c r="CY48" s="84">
        <f t="shared" si="122"/>
        <v>0</v>
      </c>
      <c r="CZ48" s="84">
        <f t="shared" si="122"/>
        <v>0</v>
      </c>
      <c r="DA48" s="84">
        <f t="shared" si="122"/>
        <v>0</v>
      </c>
      <c r="DB48" s="84">
        <f t="shared" si="122"/>
        <v>0</v>
      </c>
      <c r="DC48" s="84">
        <f t="shared" si="122"/>
        <v>0</v>
      </c>
      <c r="DD48" s="84">
        <f t="shared" si="122"/>
        <v>0</v>
      </c>
      <c r="DE48" s="84">
        <f t="shared" si="122"/>
        <v>0</v>
      </c>
      <c r="DF48" s="84">
        <f t="shared" si="122"/>
        <v>0</v>
      </c>
      <c r="DG48" s="84">
        <f t="shared" si="122"/>
        <v>0</v>
      </c>
      <c r="DH48" s="84">
        <f t="shared" si="122"/>
        <v>0</v>
      </c>
      <c r="DI48" s="84">
        <f t="shared" si="122"/>
        <v>0</v>
      </c>
      <c r="DJ48" s="84">
        <f t="shared" si="122"/>
        <v>0</v>
      </c>
      <c r="DK48" s="84">
        <f t="shared" si="122"/>
        <v>0</v>
      </c>
      <c r="DL48" s="84">
        <f t="shared" si="122"/>
        <v>0</v>
      </c>
      <c r="DM48" s="84">
        <f t="shared" si="122"/>
        <v>0</v>
      </c>
      <c r="DN48" s="84">
        <f t="shared" si="122"/>
        <v>0</v>
      </c>
      <c r="DO48" s="84">
        <f t="shared" si="18"/>
        <v>0</v>
      </c>
      <c r="DP48" s="84">
        <f t="shared" si="18"/>
        <v>0</v>
      </c>
      <c r="DQ48" s="84">
        <f t="shared" si="18"/>
        <v>0</v>
      </c>
      <c r="DR48" s="84">
        <f t="shared" ref="DR48:EE48" si="137">IF(AND($U48&gt;DQ$6,$U48&lt;=DR$6),+$T48,0)</f>
        <v>0</v>
      </c>
      <c r="DS48" s="84">
        <f t="shared" si="137"/>
        <v>0</v>
      </c>
      <c r="DT48" s="84">
        <f t="shared" si="137"/>
        <v>0</v>
      </c>
      <c r="DU48" s="84">
        <f t="shared" si="137"/>
        <v>0</v>
      </c>
      <c r="DV48" s="84">
        <f t="shared" si="137"/>
        <v>0</v>
      </c>
      <c r="DW48" s="84">
        <f t="shared" si="137"/>
        <v>0</v>
      </c>
      <c r="DX48" s="84">
        <f t="shared" si="137"/>
        <v>0</v>
      </c>
      <c r="DY48" s="84">
        <f t="shared" si="137"/>
        <v>0</v>
      </c>
      <c r="DZ48" s="84">
        <f t="shared" si="137"/>
        <v>0</v>
      </c>
      <c r="EA48" s="84">
        <f t="shared" si="137"/>
        <v>0</v>
      </c>
      <c r="EB48" s="84">
        <f t="shared" si="137"/>
        <v>0</v>
      </c>
      <c r="EC48" s="84">
        <f t="shared" si="137"/>
        <v>0</v>
      </c>
      <c r="ED48" s="84">
        <f t="shared" si="137"/>
        <v>0</v>
      </c>
      <c r="EE48" s="84">
        <f t="shared" si="137"/>
        <v>0</v>
      </c>
      <c r="EF48" s="84">
        <f t="shared" ref="EF48:EU48" si="138">IF(AND($U48&gt;EE$6,$U48&lt;=EF$6),+$T48,0)</f>
        <v>0</v>
      </c>
      <c r="EG48" s="84">
        <f t="shared" si="138"/>
        <v>0</v>
      </c>
      <c r="EH48" s="84">
        <f t="shared" si="138"/>
        <v>0</v>
      </c>
      <c r="EI48" s="84">
        <f t="shared" si="138"/>
        <v>0</v>
      </c>
      <c r="EJ48" s="84">
        <f t="shared" si="138"/>
        <v>0</v>
      </c>
      <c r="EK48" s="84">
        <f t="shared" si="138"/>
        <v>0</v>
      </c>
      <c r="EL48" s="84">
        <f t="shared" si="138"/>
        <v>0</v>
      </c>
      <c r="EM48" s="84">
        <f t="shared" si="138"/>
        <v>0</v>
      </c>
      <c r="EN48" s="84">
        <f t="shared" si="138"/>
        <v>0</v>
      </c>
      <c r="EO48" s="84">
        <f t="shared" si="138"/>
        <v>0</v>
      </c>
      <c r="EP48" s="84">
        <f t="shared" si="138"/>
        <v>0</v>
      </c>
      <c r="EQ48" s="84">
        <f t="shared" si="138"/>
        <v>0</v>
      </c>
      <c r="ER48" s="84">
        <f t="shared" si="138"/>
        <v>0</v>
      </c>
      <c r="ES48" s="84">
        <f t="shared" si="138"/>
        <v>0</v>
      </c>
      <c r="ET48" s="84">
        <f t="shared" si="138"/>
        <v>0</v>
      </c>
      <c r="EU48" s="84">
        <f t="shared" si="138"/>
        <v>0</v>
      </c>
      <c r="EV48" s="84">
        <f t="shared" si="133"/>
        <v>0</v>
      </c>
      <c r="EW48" s="84">
        <f t="shared" si="133"/>
        <v>0</v>
      </c>
      <c r="EX48" s="84">
        <f t="shared" si="133"/>
        <v>0</v>
      </c>
      <c r="EY48" s="84">
        <f t="shared" si="133"/>
        <v>0</v>
      </c>
      <c r="EZ48" s="84">
        <f t="shared" si="133"/>
        <v>0</v>
      </c>
      <c r="FA48" s="84">
        <f t="shared" si="133"/>
        <v>0</v>
      </c>
      <c r="FB48" s="84">
        <f t="shared" si="133"/>
        <v>0</v>
      </c>
      <c r="FC48" s="84">
        <f t="shared" si="133"/>
        <v>0</v>
      </c>
      <c r="FD48" s="84">
        <f t="shared" si="133"/>
        <v>0</v>
      </c>
      <c r="FE48" s="84">
        <f t="shared" si="133"/>
        <v>0</v>
      </c>
      <c r="FF48" s="84">
        <f t="shared" si="133"/>
        <v>0</v>
      </c>
      <c r="FG48" s="84">
        <f t="shared" si="133"/>
        <v>0</v>
      </c>
      <c r="FH48" s="84">
        <f t="shared" si="133"/>
        <v>0</v>
      </c>
      <c r="FI48" s="84">
        <f t="shared" si="133"/>
        <v>0</v>
      </c>
      <c r="FJ48" s="84">
        <f t="shared" si="133"/>
        <v>0</v>
      </c>
      <c r="FK48" s="84">
        <f t="shared" si="133"/>
        <v>0</v>
      </c>
      <c r="FL48" s="84">
        <f t="shared" si="133"/>
        <v>0</v>
      </c>
      <c r="FM48" s="84">
        <f t="shared" si="133"/>
        <v>0</v>
      </c>
      <c r="FN48" s="84">
        <f t="shared" si="133"/>
        <v>0</v>
      </c>
      <c r="FO48" s="84">
        <f t="shared" si="133"/>
        <v>0</v>
      </c>
      <c r="FP48" s="84">
        <f t="shared" si="133"/>
        <v>0</v>
      </c>
      <c r="FQ48" s="84">
        <f t="shared" si="133"/>
        <v>0</v>
      </c>
      <c r="FR48" s="84">
        <f t="shared" si="133"/>
        <v>0</v>
      </c>
      <c r="FS48" s="84">
        <f t="shared" si="133"/>
        <v>0</v>
      </c>
      <c r="FT48" s="84">
        <f t="shared" si="133"/>
        <v>0</v>
      </c>
      <c r="FU48" s="84">
        <f t="shared" si="133"/>
        <v>0</v>
      </c>
      <c r="FV48" s="84">
        <f t="shared" si="133"/>
        <v>0</v>
      </c>
      <c r="FW48" s="84">
        <f t="shared" si="133"/>
        <v>0</v>
      </c>
      <c r="FX48" s="84">
        <f t="shared" si="133"/>
        <v>0</v>
      </c>
      <c r="FY48" s="84">
        <f t="shared" si="133"/>
        <v>0</v>
      </c>
      <c r="FZ48" s="84">
        <f t="shared" si="133"/>
        <v>0</v>
      </c>
      <c r="GA48" s="84">
        <f t="shared" si="133"/>
        <v>0</v>
      </c>
      <c r="GB48" s="84">
        <f t="shared" si="133"/>
        <v>0</v>
      </c>
      <c r="GC48" s="84">
        <f t="shared" si="80"/>
        <v>0</v>
      </c>
      <c r="GD48" s="84">
        <f t="shared" si="80"/>
        <v>9.1999999999999993</v>
      </c>
      <c r="GE48" s="84">
        <f t="shared" si="80"/>
        <v>0</v>
      </c>
    </row>
    <row r="49" spans="1:187" s="82" customFormat="1" x14ac:dyDescent="0.2">
      <c r="A49" s="188">
        <v>4</v>
      </c>
      <c r="B49" s="19" t="s">
        <v>13</v>
      </c>
      <c r="C49" s="68" t="s">
        <v>7</v>
      </c>
      <c r="D49" s="189" t="s">
        <v>43</v>
      </c>
      <c r="E49" t="s">
        <v>367</v>
      </c>
      <c r="F49" s="70">
        <v>37134</v>
      </c>
      <c r="G49"/>
      <c r="H49" s="94" t="s">
        <v>312</v>
      </c>
      <c r="I49" s="194" t="s">
        <v>398</v>
      </c>
      <c r="J49" s="72" t="s">
        <v>7</v>
      </c>
      <c r="K49" s="72"/>
      <c r="L49" s="94" t="s">
        <v>40</v>
      </c>
      <c r="M49" s="73"/>
      <c r="N49" s="73"/>
      <c r="O49" s="94"/>
      <c r="P49" s="94"/>
      <c r="Q49" s="94"/>
      <c r="R49" s="191"/>
      <c r="S49" s="94" t="s">
        <v>3</v>
      </c>
      <c r="T49" s="19">
        <v>12</v>
      </c>
      <c r="U49" s="270">
        <f>DATE(2005,3,31)</f>
        <v>38442</v>
      </c>
      <c r="X49" s="84">
        <f t="shared" ca="1" si="136"/>
        <v>0</v>
      </c>
      <c r="Y49" s="84">
        <f t="shared" si="136"/>
        <v>0</v>
      </c>
      <c r="Z49" s="303">
        <v>2.4500000000000002</v>
      </c>
      <c r="AA49" s="84">
        <f t="shared" si="136"/>
        <v>0</v>
      </c>
      <c r="AB49" s="84">
        <f t="shared" si="136"/>
        <v>0</v>
      </c>
      <c r="AC49" s="84">
        <f t="shared" si="136"/>
        <v>0</v>
      </c>
      <c r="AD49" s="84">
        <f t="shared" si="136"/>
        <v>0</v>
      </c>
      <c r="AE49" s="84">
        <f t="shared" si="136"/>
        <v>0</v>
      </c>
      <c r="AF49" s="84">
        <f t="shared" si="136"/>
        <v>0</v>
      </c>
      <c r="AG49" s="84">
        <f t="shared" si="136"/>
        <v>0</v>
      </c>
      <c r="AH49" s="84">
        <f t="shared" si="136"/>
        <v>0</v>
      </c>
      <c r="AI49" s="84">
        <f t="shared" si="136"/>
        <v>0</v>
      </c>
      <c r="AJ49" s="84">
        <f t="shared" si="136"/>
        <v>0</v>
      </c>
      <c r="AK49" s="84">
        <f t="shared" si="136"/>
        <v>0</v>
      </c>
      <c r="AL49" s="84">
        <f t="shared" si="136"/>
        <v>12</v>
      </c>
      <c r="AM49" s="84">
        <f t="shared" si="136"/>
        <v>0</v>
      </c>
      <c r="AN49" s="84">
        <f t="shared" si="136"/>
        <v>0</v>
      </c>
      <c r="AO49" s="84">
        <f t="shared" si="136"/>
        <v>0</v>
      </c>
      <c r="AP49" s="84">
        <f t="shared" si="136"/>
        <v>0</v>
      </c>
      <c r="AQ49" s="84">
        <f t="shared" si="136"/>
        <v>0</v>
      </c>
      <c r="AR49" s="84">
        <f t="shared" si="136"/>
        <v>0</v>
      </c>
      <c r="AS49" s="84">
        <f t="shared" si="136"/>
        <v>0</v>
      </c>
      <c r="AT49" s="84">
        <f t="shared" si="136"/>
        <v>0</v>
      </c>
      <c r="AU49" s="84">
        <f t="shared" si="136"/>
        <v>0</v>
      </c>
      <c r="AV49" s="84">
        <f t="shared" si="136"/>
        <v>0</v>
      </c>
      <c r="AW49" s="84">
        <f t="shared" si="136"/>
        <v>0</v>
      </c>
      <c r="AX49" s="84">
        <f t="shared" si="136"/>
        <v>0</v>
      </c>
      <c r="AY49" s="84">
        <f t="shared" si="136"/>
        <v>0</v>
      </c>
      <c r="AZ49" s="84">
        <f t="shared" si="136"/>
        <v>0</v>
      </c>
      <c r="BA49" s="84">
        <f t="shared" si="136"/>
        <v>0</v>
      </c>
      <c r="BB49" s="84">
        <f t="shared" si="136"/>
        <v>0</v>
      </c>
      <c r="BC49" s="84">
        <f t="shared" si="136"/>
        <v>0</v>
      </c>
      <c r="BD49" s="84">
        <f t="shared" si="129"/>
        <v>0</v>
      </c>
      <c r="BE49" s="84">
        <f t="shared" si="129"/>
        <v>0</v>
      </c>
      <c r="BF49" s="84">
        <f t="shared" si="129"/>
        <v>0</v>
      </c>
      <c r="BG49" s="84">
        <f t="shared" si="129"/>
        <v>0</v>
      </c>
      <c r="BH49" s="84">
        <f t="shared" si="129"/>
        <v>0</v>
      </c>
      <c r="BI49" s="84">
        <f t="shared" si="129"/>
        <v>0</v>
      </c>
      <c r="BJ49" s="84">
        <f t="shared" si="129"/>
        <v>0</v>
      </c>
      <c r="BK49" s="84">
        <f t="shared" si="129"/>
        <v>0</v>
      </c>
      <c r="BL49" s="84">
        <f t="shared" si="129"/>
        <v>0</v>
      </c>
      <c r="BM49" s="84">
        <f t="shared" si="129"/>
        <v>0</v>
      </c>
      <c r="BN49" s="84">
        <f t="shared" si="129"/>
        <v>0</v>
      </c>
      <c r="BO49" s="84">
        <f t="shared" si="129"/>
        <v>0</v>
      </c>
      <c r="BP49" s="84">
        <f t="shared" si="129"/>
        <v>0</v>
      </c>
      <c r="BQ49" s="84">
        <f t="shared" si="129"/>
        <v>0</v>
      </c>
      <c r="BR49" s="84">
        <f t="shared" si="129"/>
        <v>0</v>
      </c>
      <c r="BS49" s="84">
        <f t="shared" si="129"/>
        <v>0</v>
      </c>
      <c r="BT49" s="84">
        <f t="shared" si="129"/>
        <v>0</v>
      </c>
      <c r="BU49" s="84">
        <f t="shared" si="129"/>
        <v>0</v>
      </c>
      <c r="BV49" s="84">
        <f t="shared" si="129"/>
        <v>0</v>
      </c>
      <c r="BW49" s="84">
        <f t="shared" si="129"/>
        <v>0</v>
      </c>
      <c r="BX49" s="84">
        <f t="shared" si="129"/>
        <v>0</v>
      </c>
      <c r="BY49" s="84">
        <f t="shared" si="129"/>
        <v>0</v>
      </c>
      <c r="BZ49" s="84">
        <f t="shared" si="129"/>
        <v>0</v>
      </c>
      <c r="CA49" s="84">
        <f t="shared" si="129"/>
        <v>0</v>
      </c>
      <c r="CB49" s="84">
        <f t="shared" si="129"/>
        <v>0</v>
      </c>
      <c r="CC49" s="84">
        <f t="shared" si="129"/>
        <v>0</v>
      </c>
      <c r="CD49" s="84">
        <f t="shared" si="129"/>
        <v>0</v>
      </c>
      <c r="CE49" s="84">
        <f t="shared" si="129"/>
        <v>0</v>
      </c>
      <c r="CF49" s="84">
        <f t="shared" si="129"/>
        <v>0</v>
      </c>
      <c r="CG49" s="84">
        <f t="shared" si="129"/>
        <v>0</v>
      </c>
      <c r="CH49" s="84">
        <f t="shared" si="129"/>
        <v>0</v>
      </c>
      <c r="CI49" s="84">
        <f t="shared" si="129"/>
        <v>0</v>
      </c>
      <c r="CJ49" s="84">
        <f t="shared" si="129"/>
        <v>0</v>
      </c>
      <c r="CK49" s="84">
        <f t="shared" ref="CK49:DO49" si="139">IF(AND($U49&gt;CJ$6,$U49&lt;=CK$6),+$T49,0)</f>
        <v>0</v>
      </c>
      <c r="CL49" s="84">
        <f t="shared" si="139"/>
        <v>0</v>
      </c>
      <c r="CM49" s="84">
        <f t="shared" si="139"/>
        <v>0</v>
      </c>
      <c r="CN49" s="84">
        <f t="shared" si="139"/>
        <v>0</v>
      </c>
      <c r="CO49" s="84">
        <f t="shared" si="139"/>
        <v>0</v>
      </c>
      <c r="CP49" s="84">
        <f t="shared" si="139"/>
        <v>0</v>
      </c>
      <c r="CQ49" s="84">
        <f t="shared" si="139"/>
        <v>0</v>
      </c>
      <c r="CR49" s="84">
        <f t="shared" si="139"/>
        <v>0</v>
      </c>
      <c r="CS49" s="84">
        <f t="shared" si="139"/>
        <v>0</v>
      </c>
      <c r="CT49" s="84">
        <f t="shared" si="139"/>
        <v>0</v>
      </c>
      <c r="CU49" s="84">
        <f t="shared" si="139"/>
        <v>0</v>
      </c>
      <c r="CV49" s="84">
        <f t="shared" si="139"/>
        <v>0</v>
      </c>
      <c r="CW49" s="84">
        <f t="shared" si="139"/>
        <v>0</v>
      </c>
      <c r="CX49" s="84">
        <f t="shared" si="139"/>
        <v>0</v>
      </c>
      <c r="CY49" s="84">
        <f t="shared" si="139"/>
        <v>0</v>
      </c>
      <c r="CZ49" s="84">
        <f t="shared" si="139"/>
        <v>0</v>
      </c>
      <c r="DA49" s="84">
        <f t="shared" si="139"/>
        <v>0</v>
      </c>
      <c r="DB49" s="84">
        <f t="shared" si="139"/>
        <v>0</v>
      </c>
      <c r="DC49" s="84">
        <f t="shared" si="139"/>
        <v>0</v>
      </c>
      <c r="DD49" s="84">
        <f t="shared" si="139"/>
        <v>0</v>
      </c>
      <c r="DE49" s="84">
        <f t="shared" si="139"/>
        <v>0</v>
      </c>
      <c r="DF49" s="84">
        <f t="shared" si="139"/>
        <v>0</v>
      </c>
      <c r="DG49" s="84">
        <f t="shared" si="139"/>
        <v>0</v>
      </c>
      <c r="DH49" s="84">
        <f t="shared" si="139"/>
        <v>0</v>
      </c>
      <c r="DI49" s="84">
        <f t="shared" si="139"/>
        <v>0</v>
      </c>
      <c r="DJ49" s="84">
        <f t="shared" si="139"/>
        <v>0</v>
      </c>
      <c r="DK49" s="84">
        <f t="shared" si="139"/>
        <v>0</v>
      </c>
      <c r="DL49" s="84">
        <f t="shared" si="139"/>
        <v>0</v>
      </c>
      <c r="DM49" s="84">
        <f t="shared" si="139"/>
        <v>0</v>
      </c>
      <c r="DN49" s="84">
        <f t="shared" si="139"/>
        <v>0</v>
      </c>
      <c r="DO49" s="84">
        <f t="shared" si="139"/>
        <v>0</v>
      </c>
      <c r="DP49" s="84">
        <f t="shared" ref="DP49:DQ54" si="140">IF(AND($U49&gt;DO$6,$U49&lt;=DP$6),+$T49,0)</f>
        <v>0</v>
      </c>
      <c r="DQ49" s="84">
        <f t="shared" si="140"/>
        <v>0</v>
      </c>
      <c r="DR49" s="84">
        <f t="shared" ref="DR49:EE49" si="141">IF(AND($U49&gt;DQ$6,$U49&lt;=DR$6),+$T49,0)</f>
        <v>0</v>
      </c>
      <c r="DS49" s="84">
        <f t="shared" si="141"/>
        <v>0</v>
      </c>
      <c r="DT49" s="84">
        <f t="shared" si="141"/>
        <v>0</v>
      </c>
      <c r="DU49" s="84">
        <f t="shared" si="141"/>
        <v>0</v>
      </c>
      <c r="DV49" s="84">
        <f t="shared" si="141"/>
        <v>0</v>
      </c>
      <c r="DW49" s="84">
        <f t="shared" si="141"/>
        <v>0</v>
      </c>
      <c r="DX49" s="84">
        <f t="shared" si="141"/>
        <v>0</v>
      </c>
      <c r="DY49" s="84">
        <f t="shared" si="141"/>
        <v>0</v>
      </c>
      <c r="DZ49" s="84">
        <f t="shared" si="141"/>
        <v>0</v>
      </c>
      <c r="EA49" s="84">
        <f t="shared" si="141"/>
        <v>0</v>
      </c>
      <c r="EB49" s="84">
        <f t="shared" si="141"/>
        <v>0</v>
      </c>
      <c r="EC49" s="84">
        <f t="shared" si="141"/>
        <v>0</v>
      </c>
      <c r="ED49" s="84">
        <f t="shared" si="141"/>
        <v>0</v>
      </c>
      <c r="EE49" s="84">
        <f t="shared" si="141"/>
        <v>0</v>
      </c>
      <c r="EF49" s="84">
        <f t="shared" ref="EF49:EU49" si="142">IF(AND($U49&gt;EE$6,$U49&lt;=EF$6),+$T49,0)</f>
        <v>0</v>
      </c>
      <c r="EG49" s="84">
        <f t="shared" si="142"/>
        <v>0</v>
      </c>
      <c r="EH49" s="84">
        <f t="shared" si="142"/>
        <v>0</v>
      </c>
      <c r="EI49" s="84">
        <f t="shared" si="142"/>
        <v>0</v>
      </c>
      <c r="EJ49" s="84">
        <f t="shared" si="142"/>
        <v>0</v>
      </c>
      <c r="EK49" s="84">
        <f t="shared" si="142"/>
        <v>0</v>
      </c>
      <c r="EL49" s="84">
        <f t="shared" si="142"/>
        <v>0</v>
      </c>
      <c r="EM49" s="84">
        <f t="shared" si="142"/>
        <v>0</v>
      </c>
      <c r="EN49" s="84">
        <f t="shared" si="142"/>
        <v>0</v>
      </c>
      <c r="EO49" s="84">
        <f t="shared" si="142"/>
        <v>0</v>
      </c>
      <c r="EP49" s="84">
        <f t="shared" si="142"/>
        <v>0</v>
      </c>
      <c r="EQ49" s="84">
        <f t="shared" si="142"/>
        <v>0</v>
      </c>
      <c r="ER49" s="84">
        <f t="shared" si="142"/>
        <v>0</v>
      </c>
      <c r="ES49" s="84">
        <f t="shared" si="142"/>
        <v>0</v>
      </c>
      <c r="ET49" s="84">
        <f t="shared" si="142"/>
        <v>0</v>
      </c>
      <c r="EU49" s="84">
        <f t="shared" si="142"/>
        <v>0</v>
      </c>
      <c r="EV49" s="84">
        <f t="shared" si="133"/>
        <v>0</v>
      </c>
      <c r="EW49" s="84">
        <f t="shared" si="133"/>
        <v>0</v>
      </c>
      <c r="EX49" s="84">
        <f t="shared" si="133"/>
        <v>0</v>
      </c>
      <c r="EY49" s="84">
        <f t="shared" si="133"/>
        <v>0</v>
      </c>
      <c r="EZ49" s="84">
        <f t="shared" si="133"/>
        <v>0</v>
      </c>
      <c r="FA49" s="84">
        <f t="shared" si="133"/>
        <v>0</v>
      </c>
      <c r="FB49" s="84">
        <f t="shared" si="133"/>
        <v>0</v>
      </c>
      <c r="FC49" s="84">
        <f t="shared" si="133"/>
        <v>0</v>
      </c>
      <c r="FD49" s="84">
        <f t="shared" si="133"/>
        <v>0</v>
      </c>
      <c r="FE49" s="84">
        <f t="shared" si="133"/>
        <v>0</v>
      </c>
      <c r="FF49" s="84">
        <f t="shared" si="133"/>
        <v>0</v>
      </c>
      <c r="FG49" s="84">
        <f t="shared" si="133"/>
        <v>0</v>
      </c>
      <c r="FH49" s="84">
        <f t="shared" si="133"/>
        <v>0</v>
      </c>
      <c r="FI49" s="84">
        <f t="shared" si="133"/>
        <v>0</v>
      </c>
      <c r="FJ49" s="84">
        <f t="shared" si="133"/>
        <v>0</v>
      </c>
      <c r="FK49" s="84">
        <f t="shared" si="133"/>
        <v>0</v>
      </c>
      <c r="FL49" s="84">
        <f t="shared" si="133"/>
        <v>0</v>
      </c>
      <c r="FM49" s="84">
        <f t="shared" si="133"/>
        <v>0</v>
      </c>
      <c r="FN49" s="84">
        <f t="shared" si="133"/>
        <v>0</v>
      </c>
      <c r="FO49" s="84">
        <f t="shared" si="133"/>
        <v>0</v>
      </c>
      <c r="FP49" s="84">
        <f t="shared" si="133"/>
        <v>0</v>
      </c>
      <c r="FQ49" s="84">
        <f t="shared" si="133"/>
        <v>0</v>
      </c>
      <c r="FR49" s="84">
        <f t="shared" si="133"/>
        <v>0</v>
      </c>
      <c r="FS49" s="84">
        <f t="shared" si="133"/>
        <v>0</v>
      </c>
      <c r="FT49" s="84">
        <f t="shared" si="133"/>
        <v>0</v>
      </c>
      <c r="FU49" s="84">
        <f t="shared" si="133"/>
        <v>0</v>
      </c>
      <c r="FV49" s="84">
        <f t="shared" si="133"/>
        <v>0</v>
      </c>
      <c r="FW49" s="84">
        <f t="shared" si="133"/>
        <v>0</v>
      </c>
      <c r="FX49" s="84">
        <f t="shared" si="133"/>
        <v>0</v>
      </c>
      <c r="FY49" s="84">
        <f t="shared" si="133"/>
        <v>0</v>
      </c>
      <c r="FZ49" s="84">
        <f t="shared" si="133"/>
        <v>0</v>
      </c>
      <c r="GA49" s="84">
        <f t="shared" si="133"/>
        <v>0</v>
      </c>
      <c r="GB49" s="84">
        <f t="shared" si="133"/>
        <v>0</v>
      </c>
      <c r="GC49" s="67"/>
      <c r="GD49" s="2">
        <f t="shared" ca="1" si="4"/>
        <v>14.45</v>
      </c>
      <c r="GE49" s="2">
        <f ca="1">+GD49-T49</f>
        <v>2.4499999999999993</v>
      </c>
    </row>
    <row r="50" spans="1:187" s="203" customFormat="1" x14ac:dyDescent="0.2">
      <c r="A50" s="188">
        <v>4</v>
      </c>
      <c r="B50" s="19" t="s">
        <v>13</v>
      </c>
      <c r="C50" s="68" t="s">
        <v>8</v>
      </c>
      <c r="D50" s="51" t="s">
        <v>42</v>
      </c>
      <c r="E50" t="s">
        <v>367</v>
      </c>
      <c r="F50" s="70">
        <v>37134</v>
      </c>
      <c r="G50"/>
      <c r="H50" s="94" t="s">
        <v>312</v>
      </c>
      <c r="I50" s="198" t="s">
        <v>400</v>
      </c>
      <c r="J50" s="88" t="s">
        <v>369</v>
      </c>
      <c r="K50" s="202"/>
      <c r="L50" s="94" t="s">
        <v>40</v>
      </c>
      <c r="M50" s="73" t="s">
        <v>401</v>
      </c>
      <c r="N50" s="73" t="s">
        <v>370</v>
      </c>
      <c r="O50" s="94"/>
      <c r="P50" s="94"/>
      <c r="Q50" s="94"/>
      <c r="R50" s="105">
        <v>400</v>
      </c>
      <c r="S50" s="94" t="s">
        <v>1</v>
      </c>
      <c r="T50" s="19">
        <v>374.4</v>
      </c>
      <c r="U50" s="271">
        <f>DATE(2005,4,8)</f>
        <v>38450</v>
      </c>
      <c r="X50" s="84">
        <f t="shared" ca="1" si="136"/>
        <v>0</v>
      </c>
      <c r="Y50" s="84">
        <f t="shared" si="136"/>
        <v>0</v>
      </c>
      <c r="Z50" s="84">
        <f t="shared" si="136"/>
        <v>0</v>
      </c>
      <c r="AA50" s="84">
        <f t="shared" si="136"/>
        <v>0</v>
      </c>
      <c r="AB50" s="84">
        <f t="shared" si="136"/>
        <v>0</v>
      </c>
      <c r="AC50" s="84">
        <f t="shared" si="136"/>
        <v>0</v>
      </c>
      <c r="AD50" s="84">
        <f t="shared" si="136"/>
        <v>0</v>
      </c>
      <c r="AE50" s="84">
        <f t="shared" si="136"/>
        <v>0</v>
      </c>
      <c r="AF50" s="84">
        <f t="shared" si="136"/>
        <v>0</v>
      </c>
      <c r="AG50" s="84">
        <f t="shared" si="136"/>
        <v>0</v>
      </c>
      <c r="AH50" s="84">
        <f t="shared" si="136"/>
        <v>0</v>
      </c>
      <c r="AI50" s="84">
        <f t="shared" si="136"/>
        <v>0</v>
      </c>
      <c r="AJ50" s="84">
        <f t="shared" si="136"/>
        <v>0</v>
      </c>
      <c r="AK50" s="84">
        <f t="shared" si="136"/>
        <v>0</v>
      </c>
      <c r="AL50" s="84">
        <f t="shared" si="136"/>
        <v>0</v>
      </c>
      <c r="AM50" s="84">
        <f t="shared" si="136"/>
        <v>374.4</v>
      </c>
      <c r="AN50" s="84">
        <f t="shared" si="136"/>
        <v>0</v>
      </c>
      <c r="AO50" s="84">
        <f t="shared" si="136"/>
        <v>0</v>
      </c>
      <c r="AP50" s="84">
        <f t="shared" si="136"/>
        <v>0</v>
      </c>
      <c r="AQ50" s="84">
        <f t="shared" si="136"/>
        <v>0</v>
      </c>
      <c r="AR50" s="84">
        <f t="shared" si="136"/>
        <v>0</v>
      </c>
      <c r="AS50" s="84">
        <f t="shared" si="136"/>
        <v>0</v>
      </c>
      <c r="AT50" s="84">
        <f t="shared" si="136"/>
        <v>0</v>
      </c>
      <c r="AU50" s="84">
        <f t="shared" si="136"/>
        <v>0</v>
      </c>
      <c r="AV50" s="84">
        <f t="shared" si="136"/>
        <v>0</v>
      </c>
      <c r="AW50" s="84">
        <f t="shared" si="136"/>
        <v>0</v>
      </c>
      <c r="AX50" s="84">
        <f t="shared" si="136"/>
        <v>0</v>
      </c>
      <c r="AY50" s="84">
        <f t="shared" si="136"/>
        <v>0</v>
      </c>
      <c r="AZ50" s="84">
        <f t="shared" si="136"/>
        <v>0</v>
      </c>
      <c r="BA50" s="84">
        <f t="shared" si="136"/>
        <v>0</v>
      </c>
      <c r="BB50" s="84">
        <f t="shared" si="136"/>
        <v>0</v>
      </c>
      <c r="BC50" s="84">
        <f t="shared" si="136"/>
        <v>0</v>
      </c>
      <c r="BD50" s="84">
        <f t="shared" ref="BD50:DO54" si="143">IF(AND($U50&gt;BC$6,$U50&lt;=BD$6),+$T50,0)</f>
        <v>0</v>
      </c>
      <c r="BE50" s="84">
        <f t="shared" si="143"/>
        <v>0</v>
      </c>
      <c r="BF50" s="84">
        <f t="shared" si="143"/>
        <v>0</v>
      </c>
      <c r="BG50" s="84">
        <f t="shared" si="143"/>
        <v>0</v>
      </c>
      <c r="BH50" s="84">
        <f t="shared" si="143"/>
        <v>0</v>
      </c>
      <c r="BI50" s="84">
        <f t="shared" si="143"/>
        <v>0</v>
      </c>
      <c r="BJ50" s="84">
        <f t="shared" si="143"/>
        <v>0</v>
      </c>
      <c r="BK50" s="84">
        <f t="shared" si="143"/>
        <v>0</v>
      </c>
      <c r="BL50" s="84">
        <f t="shared" si="143"/>
        <v>0</v>
      </c>
      <c r="BM50" s="84">
        <f t="shared" si="143"/>
        <v>0</v>
      </c>
      <c r="BN50" s="84">
        <f t="shared" si="143"/>
        <v>0</v>
      </c>
      <c r="BO50" s="84">
        <f t="shared" si="143"/>
        <v>0</v>
      </c>
      <c r="BP50" s="84">
        <f t="shared" si="143"/>
        <v>0</v>
      </c>
      <c r="BQ50" s="84">
        <f t="shared" si="143"/>
        <v>0</v>
      </c>
      <c r="BR50" s="84">
        <f t="shared" si="143"/>
        <v>0</v>
      </c>
      <c r="BS50" s="84">
        <f t="shared" si="143"/>
        <v>0</v>
      </c>
      <c r="BT50" s="84">
        <f t="shared" si="143"/>
        <v>0</v>
      </c>
      <c r="BU50" s="84">
        <f t="shared" si="143"/>
        <v>0</v>
      </c>
      <c r="BV50" s="84">
        <f t="shared" si="143"/>
        <v>0</v>
      </c>
      <c r="BW50" s="84">
        <f t="shared" si="143"/>
        <v>0</v>
      </c>
      <c r="BX50" s="84">
        <f t="shared" si="143"/>
        <v>0</v>
      </c>
      <c r="BY50" s="84">
        <f t="shared" si="143"/>
        <v>0</v>
      </c>
      <c r="BZ50" s="84">
        <f t="shared" si="143"/>
        <v>0</v>
      </c>
      <c r="CA50" s="84">
        <f t="shared" si="143"/>
        <v>0</v>
      </c>
      <c r="CB50" s="84">
        <f t="shared" si="143"/>
        <v>0</v>
      </c>
      <c r="CC50" s="84">
        <f t="shared" si="143"/>
        <v>0</v>
      </c>
      <c r="CD50" s="84">
        <f t="shared" si="143"/>
        <v>0</v>
      </c>
      <c r="CE50" s="84">
        <f t="shared" si="143"/>
        <v>0</v>
      </c>
      <c r="CF50" s="84">
        <f t="shared" si="143"/>
        <v>0</v>
      </c>
      <c r="CG50" s="84">
        <f t="shared" si="143"/>
        <v>0</v>
      </c>
      <c r="CH50" s="84">
        <f t="shared" si="143"/>
        <v>0</v>
      </c>
      <c r="CI50" s="84">
        <f t="shared" si="143"/>
        <v>0</v>
      </c>
      <c r="CJ50" s="84">
        <f t="shared" si="143"/>
        <v>0</v>
      </c>
      <c r="CK50" s="84">
        <f t="shared" si="143"/>
        <v>0</v>
      </c>
      <c r="CL50" s="84">
        <f t="shared" si="143"/>
        <v>0</v>
      </c>
      <c r="CM50" s="84">
        <f t="shared" si="143"/>
        <v>0</v>
      </c>
      <c r="CN50" s="84">
        <f t="shared" si="143"/>
        <v>0</v>
      </c>
      <c r="CO50" s="84">
        <f t="shared" si="143"/>
        <v>0</v>
      </c>
      <c r="CP50" s="84">
        <f t="shared" si="143"/>
        <v>0</v>
      </c>
      <c r="CQ50" s="84">
        <f t="shared" si="143"/>
        <v>0</v>
      </c>
      <c r="CR50" s="84">
        <f t="shared" si="143"/>
        <v>0</v>
      </c>
      <c r="CS50" s="84">
        <f t="shared" si="143"/>
        <v>0</v>
      </c>
      <c r="CT50" s="84">
        <f t="shared" si="143"/>
        <v>0</v>
      </c>
      <c r="CU50" s="84">
        <f t="shared" si="143"/>
        <v>0</v>
      </c>
      <c r="CV50" s="84">
        <f t="shared" si="143"/>
        <v>0</v>
      </c>
      <c r="CW50" s="84">
        <f t="shared" si="143"/>
        <v>0</v>
      </c>
      <c r="CX50" s="84">
        <f t="shared" si="143"/>
        <v>0</v>
      </c>
      <c r="CY50" s="84">
        <f t="shared" si="143"/>
        <v>0</v>
      </c>
      <c r="CZ50" s="84">
        <f t="shared" si="143"/>
        <v>0</v>
      </c>
      <c r="DA50" s="84">
        <f t="shared" si="143"/>
        <v>0</v>
      </c>
      <c r="DB50" s="84">
        <f t="shared" si="143"/>
        <v>0</v>
      </c>
      <c r="DC50" s="84">
        <f t="shared" si="143"/>
        <v>0</v>
      </c>
      <c r="DD50" s="84">
        <f t="shared" si="143"/>
        <v>0</v>
      </c>
      <c r="DE50" s="84">
        <f t="shared" si="143"/>
        <v>0</v>
      </c>
      <c r="DF50" s="84">
        <f t="shared" si="143"/>
        <v>0</v>
      </c>
      <c r="DG50" s="84">
        <f t="shared" si="143"/>
        <v>0</v>
      </c>
      <c r="DH50" s="84">
        <f t="shared" si="143"/>
        <v>0</v>
      </c>
      <c r="DI50" s="84">
        <f t="shared" si="143"/>
        <v>0</v>
      </c>
      <c r="DJ50" s="84">
        <f t="shared" si="143"/>
        <v>0</v>
      </c>
      <c r="DK50" s="84">
        <f t="shared" si="143"/>
        <v>0</v>
      </c>
      <c r="DL50" s="84">
        <f t="shared" si="143"/>
        <v>0</v>
      </c>
      <c r="DM50" s="84">
        <f t="shared" si="143"/>
        <v>0</v>
      </c>
      <c r="DN50" s="84">
        <f t="shared" si="143"/>
        <v>0</v>
      </c>
      <c r="DO50" s="84">
        <f t="shared" si="143"/>
        <v>0</v>
      </c>
      <c r="DP50" s="84">
        <f t="shared" si="140"/>
        <v>0</v>
      </c>
      <c r="DQ50" s="84">
        <f t="shared" si="140"/>
        <v>0</v>
      </c>
      <c r="DR50" s="84">
        <f t="shared" ref="DR50:EE50" si="144">IF(AND($U50&gt;DQ$6,$U50&lt;=DR$6),+$T50,0)</f>
        <v>0</v>
      </c>
      <c r="DS50" s="84">
        <f t="shared" si="144"/>
        <v>0</v>
      </c>
      <c r="DT50" s="84">
        <f t="shared" si="144"/>
        <v>0</v>
      </c>
      <c r="DU50" s="84">
        <f t="shared" si="144"/>
        <v>0</v>
      </c>
      <c r="DV50" s="84">
        <f t="shared" si="144"/>
        <v>0</v>
      </c>
      <c r="DW50" s="84">
        <f t="shared" si="144"/>
        <v>0</v>
      </c>
      <c r="DX50" s="84">
        <f t="shared" si="144"/>
        <v>0</v>
      </c>
      <c r="DY50" s="84">
        <f t="shared" si="144"/>
        <v>0</v>
      </c>
      <c r="DZ50" s="84">
        <f t="shared" si="144"/>
        <v>0</v>
      </c>
      <c r="EA50" s="84">
        <f t="shared" si="144"/>
        <v>0</v>
      </c>
      <c r="EB50" s="84">
        <f t="shared" si="144"/>
        <v>0</v>
      </c>
      <c r="EC50" s="84">
        <f t="shared" si="144"/>
        <v>0</v>
      </c>
      <c r="ED50" s="84">
        <f t="shared" si="144"/>
        <v>0</v>
      </c>
      <c r="EE50" s="84">
        <f t="shared" si="144"/>
        <v>0</v>
      </c>
      <c r="EF50" s="84">
        <f t="shared" ref="EF50:EU50" si="145">IF(AND($U50&gt;EE$6,$U50&lt;=EF$6),+$T50,0)</f>
        <v>0</v>
      </c>
      <c r="EG50" s="84">
        <f t="shared" si="145"/>
        <v>0</v>
      </c>
      <c r="EH50" s="84">
        <f t="shared" si="145"/>
        <v>0</v>
      </c>
      <c r="EI50" s="84">
        <f t="shared" si="145"/>
        <v>0</v>
      </c>
      <c r="EJ50" s="84">
        <f t="shared" si="145"/>
        <v>0</v>
      </c>
      <c r="EK50" s="84">
        <f t="shared" si="145"/>
        <v>0</v>
      </c>
      <c r="EL50" s="84">
        <f t="shared" si="145"/>
        <v>0</v>
      </c>
      <c r="EM50" s="84">
        <f t="shared" si="145"/>
        <v>0</v>
      </c>
      <c r="EN50" s="84">
        <f t="shared" si="145"/>
        <v>0</v>
      </c>
      <c r="EO50" s="84">
        <f t="shared" si="145"/>
        <v>0</v>
      </c>
      <c r="EP50" s="84">
        <f t="shared" si="145"/>
        <v>0</v>
      </c>
      <c r="EQ50" s="84">
        <f t="shared" si="145"/>
        <v>0</v>
      </c>
      <c r="ER50" s="84">
        <f t="shared" si="145"/>
        <v>0</v>
      </c>
      <c r="ES50" s="84">
        <f t="shared" si="145"/>
        <v>0</v>
      </c>
      <c r="ET50" s="84">
        <f t="shared" si="145"/>
        <v>0</v>
      </c>
      <c r="EU50" s="84">
        <f t="shared" si="145"/>
        <v>0</v>
      </c>
      <c r="EV50" s="84">
        <f t="shared" si="133"/>
        <v>0</v>
      </c>
      <c r="EW50" s="84">
        <f t="shared" si="133"/>
        <v>0</v>
      </c>
      <c r="EX50" s="84">
        <f t="shared" si="133"/>
        <v>0</v>
      </c>
      <c r="EY50" s="84">
        <f t="shared" si="133"/>
        <v>0</v>
      </c>
      <c r="EZ50" s="84">
        <f t="shared" si="133"/>
        <v>0</v>
      </c>
      <c r="FA50" s="84">
        <f t="shared" si="133"/>
        <v>0</v>
      </c>
      <c r="FB50" s="84">
        <f t="shared" si="133"/>
        <v>0</v>
      </c>
      <c r="FC50" s="84">
        <f t="shared" si="133"/>
        <v>0</v>
      </c>
      <c r="FD50" s="84">
        <f t="shared" si="133"/>
        <v>0</v>
      </c>
      <c r="FE50" s="84">
        <f t="shared" si="133"/>
        <v>0</v>
      </c>
      <c r="FF50" s="84">
        <f t="shared" si="133"/>
        <v>0</v>
      </c>
      <c r="FG50" s="84">
        <f t="shared" si="133"/>
        <v>0</v>
      </c>
      <c r="FH50" s="84">
        <f t="shared" si="133"/>
        <v>0</v>
      </c>
      <c r="FI50" s="84">
        <f t="shared" si="133"/>
        <v>0</v>
      </c>
      <c r="FJ50" s="84">
        <f t="shared" si="133"/>
        <v>0</v>
      </c>
      <c r="FK50" s="84">
        <f t="shared" si="133"/>
        <v>0</v>
      </c>
      <c r="FL50" s="84">
        <f t="shared" si="133"/>
        <v>0</v>
      </c>
      <c r="FM50" s="84">
        <f t="shared" si="133"/>
        <v>0</v>
      </c>
      <c r="FN50" s="84">
        <f t="shared" si="133"/>
        <v>0</v>
      </c>
      <c r="FO50" s="84">
        <f t="shared" si="133"/>
        <v>0</v>
      </c>
      <c r="FP50" s="84">
        <f t="shared" si="133"/>
        <v>0</v>
      </c>
      <c r="FQ50" s="84">
        <f t="shared" si="133"/>
        <v>0</v>
      </c>
      <c r="FR50" s="84">
        <f t="shared" si="133"/>
        <v>0</v>
      </c>
      <c r="FS50" s="84">
        <f t="shared" si="133"/>
        <v>0</v>
      </c>
      <c r="FT50" s="84">
        <f t="shared" si="133"/>
        <v>0</v>
      </c>
      <c r="FU50" s="84">
        <f t="shared" si="133"/>
        <v>0</v>
      </c>
      <c r="FV50" s="84">
        <f t="shared" si="133"/>
        <v>0</v>
      </c>
      <c r="FW50" s="84">
        <f t="shared" si="133"/>
        <v>0</v>
      </c>
      <c r="FX50" s="84">
        <f t="shared" si="133"/>
        <v>0</v>
      </c>
      <c r="FY50" s="84">
        <f t="shared" si="133"/>
        <v>0</v>
      </c>
      <c r="FZ50" s="84">
        <f t="shared" si="133"/>
        <v>0</v>
      </c>
      <c r="GA50" s="84">
        <f t="shared" si="133"/>
        <v>0</v>
      </c>
      <c r="GB50" s="84">
        <f t="shared" si="133"/>
        <v>0</v>
      </c>
      <c r="GC50" s="67"/>
      <c r="GD50" s="2">
        <f t="shared" ca="1" si="4"/>
        <v>374.4</v>
      </c>
      <c r="GE50" s="2">
        <f ca="1">+GD50-T50</f>
        <v>0</v>
      </c>
    </row>
    <row r="51" spans="1:187" s="82" customFormat="1" x14ac:dyDescent="0.2">
      <c r="A51" s="188">
        <v>4</v>
      </c>
      <c r="B51" s="104" t="s">
        <v>12</v>
      </c>
      <c r="C51" s="68" t="s">
        <v>8</v>
      </c>
      <c r="D51" s="51" t="s">
        <v>43</v>
      </c>
      <c r="E51" t="s">
        <v>367</v>
      </c>
      <c r="F51" s="70">
        <v>37134</v>
      </c>
      <c r="G51"/>
      <c r="H51" s="94" t="s">
        <v>312</v>
      </c>
      <c r="I51" s="192" t="s">
        <v>402</v>
      </c>
      <c r="J51" s="88" t="s">
        <v>369</v>
      </c>
      <c r="K51" s="72"/>
      <c r="L51" s="94" t="s">
        <v>40</v>
      </c>
      <c r="M51" s="73"/>
      <c r="N51" s="73" t="s">
        <v>370</v>
      </c>
      <c r="O51" s="94"/>
      <c r="P51" s="94"/>
      <c r="Q51" s="94"/>
      <c r="R51" s="105">
        <v>100</v>
      </c>
      <c r="S51" s="94" t="s">
        <v>57</v>
      </c>
      <c r="T51" s="19">
        <f>IF($S51="USD",+$R51,VLOOKUP($S51,Rates!$A$3:$C$7,3)*$R51)</f>
        <v>100</v>
      </c>
      <c r="U51" s="271">
        <f>DATE(2005,5,1)</f>
        <v>38473</v>
      </c>
      <c r="X51" s="84">
        <f t="shared" ca="1" si="136"/>
        <v>0</v>
      </c>
      <c r="Y51" s="84">
        <f t="shared" si="136"/>
        <v>0</v>
      </c>
      <c r="Z51" s="84">
        <f t="shared" si="136"/>
        <v>0</v>
      </c>
      <c r="AA51" s="84">
        <f t="shared" si="136"/>
        <v>0</v>
      </c>
      <c r="AB51" s="84">
        <f t="shared" si="136"/>
        <v>0</v>
      </c>
      <c r="AC51" s="84">
        <f t="shared" si="136"/>
        <v>0</v>
      </c>
      <c r="AD51" s="84">
        <f t="shared" si="136"/>
        <v>0</v>
      </c>
      <c r="AE51" s="84">
        <f t="shared" si="136"/>
        <v>0</v>
      </c>
      <c r="AF51" s="84">
        <f t="shared" si="136"/>
        <v>0</v>
      </c>
      <c r="AG51" s="84">
        <f t="shared" si="136"/>
        <v>0</v>
      </c>
      <c r="AH51" s="84">
        <f t="shared" si="136"/>
        <v>0</v>
      </c>
      <c r="AI51" s="84">
        <f t="shared" si="136"/>
        <v>0</v>
      </c>
      <c r="AJ51" s="84">
        <f t="shared" si="136"/>
        <v>0</v>
      </c>
      <c r="AK51" s="84">
        <f t="shared" si="136"/>
        <v>0</v>
      </c>
      <c r="AL51" s="84">
        <f t="shared" si="136"/>
        <v>0</v>
      </c>
      <c r="AM51" s="84">
        <f t="shared" si="136"/>
        <v>100</v>
      </c>
      <c r="AN51" s="84">
        <f t="shared" si="136"/>
        <v>0</v>
      </c>
      <c r="AO51" s="84">
        <f t="shared" si="136"/>
        <v>0</v>
      </c>
      <c r="AP51" s="84">
        <f t="shared" si="136"/>
        <v>0</v>
      </c>
      <c r="AQ51" s="84">
        <f t="shared" si="136"/>
        <v>0</v>
      </c>
      <c r="AR51" s="84">
        <f t="shared" si="136"/>
        <v>0</v>
      </c>
      <c r="AS51" s="84">
        <f t="shared" si="136"/>
        <v>0</v>
      </c>
      <c r="AT51" s="84">
        <f t="shared" si="136"/>
        <v>0</v>
      </c>
      <c r="AU51" s="84">
        <f t="shared" si="136"/>
        <v>0</v>
      </c>
      <c r="AV51" s="84">
        <f t="shared" si="136"/>
        <v>0</v>
      </c>
      <c r="AW51" s="84">
        <f t="shared" si="136"/>
        <v>0</v>
      </c>
      <c r="AX51" s="84">
        <f t="shared" si="136"/>
        <v>0</v>
      </c>
      <c r="AY51" s="84">
        <f t="shared" si="136"/>
        <v>0</v>
      </c>
      <c r="AZ51" s="84">
        <f t="shared" si="136"/>
        <v>0</v>
      </c>
      <c r="BA51" s="84">
        <f t="shared" si="136"/>
        <v>0</v>
      </c>
      <c r="BB51" s="84">
        <f t="shared" si="136"/>
        <v>0</v>
      </c>
      <c r="BC51" s="84">
        <f t="shared" si="136"/>
        <v>0</v>
      </c>
      <c r="BD51" s="84">
        <f t="shared" si="143"/>
        <v>0</v>
      </c>
      <c r="BE51" s="84">
        <f t="shared" si="143"/>
        <v>0</v>
      </c>
      <c r="BF51" s="84">
        <f t="shared" si="143"/>
        <v>0</v>
      </c>
      <c r="BG51" s="84">
        <f t="shared" si="143"/>
        <v>0</v>
      </c>
      <c r="BH51" s="84">
        <f t="shared" si="143"/>
        <v>0</v>
      </c>
      <c r="BI51" s="84">
        <f t="shared" si="143"/>
        <v>0</v>
      </c>
      <c r="BJ51" s="84">
        <f t="shared" si="143"/>
        <v>0</v>
      </c>
      <c r="BK51" s="84">
        <f t="shared" si="143"/>
        <v>0</v>
      </c>
      <c r="BL51" s="84">
        <f t="shared" si="143"/>
        <v>0</v>
      </c>
      <c r="BM51" s="84">
        <f t="shared" si="143"/>
        <v>0</v>
      </c>
      <c r="BN51" s="84">
        <f t="shared" si="143"/>
        <v>0</v>
      </c>
      <c r="BO51" s="84">
        <f t="shared" si="143"/>
        <v>0</v>
      </c>
      <c r="BP51" s="84">
        <f t="shared" si="143"/>
        <v>0</v>
      </c>
      <c r="BQ51" s="84">
        <f t="shared" si="143"/>
        <v>0</v>
      </c>
      <c r="BR51" s="84">
        <f t="shared" si="143"/>
        <v>0</v>
      </c>
      <c r="BS51" s="84">
        <f t="shared" si="143"/>
        <v>0</v>
      </c>
      <c r="BT51" s="84">
        <f t="shared" si="143"/>
        <v>0</v>
      </c>
      <c r="BU51" s="84">
        <f t="shared" si="143"/>
        <v>0</v>
      </c>
      <c r="BV51" s="84">
        <f t="shared" si="143"/>
        <v>0</v>
      </c>
      <c r="BW51" s="84">
        <f t="shared" si="143"/>
        <v>0</v>
      </c>
      <c r="BX51" s="84">
        <f t="shared" si="143"/>
        <v>0</v>
      </c>
      <c r="BY51" s="84">
        <f t="shared" si="143"/>
        <v>0</v>
      </c>
      <c r="BZ51" s="84">
        <f t="shared" si="143"/>
        <v>0</v>
      </c>
      <c r="CA51" s="84">
        <f t="shared" si="143"/>
        <v>0</v>
      </c>
      <c r="CB51" s="84">
        <f t="shared" si="143"/>
        <v>0</v>
      </c>
      <c r="CC51" s="84">
        <f t="shared" si="143"/>
        <v>0</v>
      </c>
      <c r="CD51" s="84">
        <f t="shared" si="143"/>
        <v>0</v>
      </c>
      <c r="CE51" s="84">
        <f t="shared" si="143"/>
        <v>0</v>
      </c>
      <c r="CF51" s="84">
        <f t="shared" si="143"/>
        <v>0</v>
      </c>
      <c r="CG51" s="84">
        <f t="shared" si="143"/>
        <v>0</v>
      </c>
      <c r="CH51" s="84">
        <f t="shared" si="143"/>
        <v>0</v>
      </c>
      <c r="CI51" s="84">
        <f t="shared" si="143"/>
        <v>0</v>
      </c>
      <c r="CJ51" s="84">
        <f t="shared" si="143"/>
        <v>0</v>
      </c>
      <c r="CK51" s="84">
        <f t="shared" si="143"/>
        <v>0</v>
      </c>
      <c r="CL51" s="84">
        <f t="shared" si="143"/>
        <v>0</v>
      </c>
      <c r="CM51" s="84">
        <f t="shared" si="143"/>
        <v>0</v>
      </c>
      <c r="CN51" s="84">
        <f t="shared" si="143"/>
        <v>0</v>
      </c>
      <c r="CO51" s="84">
        <f t="shared" si="143"/>
        <v>0</v>
      </c>
      <c r="CP51" s="84">
        <f t="shared" si="143"/>
        <v>0</v>
      </c>
      <c r="CQ51" s="84">
        <f t="shared" si="143"/>
        <v>0</v>
      </c>
      <c r="CR51" s="84">
        <f t="shared" si="143"/>
        <v>0</v>
      </c>
      <c r="CS51" s="84">
        <f t="shared" si="143"/>
        <v>0</v>
      </c>
      <c r="CT51" s="84">
        <f t="shared" si="143"/>
        <v>0</v>
      </c>
      <c r="CU51" s="84">
        <f t="shared" si="143"/>
        <v>0</v>
      </c>
      <c r="CV51" s="84">
        <f t="shared" si="143"/>
        <v>0</v>
      </c>
      <c r="CW51" s="84">
        <f t="shared" si="143"/>
        <v>0</v>
      </c>
      <c r="CX51" s="84">
        <f t="shared" si="143"/>
        <v>0</v>
      </c>
      <c r="CY51" s="84">
        <f t="shared" si="143"/>
        <v>0</v>
      </c>
      <c r="CZ51" s="84">
        <f t="shared" si="143"/>
        <v>0</v>
      </c>
      <c r="DA51" s="84">
        <f t="shared" si="143"/>
        <v>0</v>
      </c>
      <c r="DB51" s="84">
        <f t="shared" si="143"/>
        <v>0</v>
      </c>
      <c r="DC51" s="84">
        <f t="shared" si="143"/>
        <v>0</v>
      </c>
      <c r="DD51" s="84">
        <f t="shared" si="143"/>
        <v>0</v>
      </c>
      <c r="DE51" s="84">
        <f t="shared" si="143"/>
        <v>0</v>
      </c>
      <c r="DF51" s="84">
        <f t="shared" si="143"/>
        <v>0</v>
      </c>
      <c r="DG51" s="84">
        <f t="shared" si="143"/>
        <v>0</v>
      </c>
      <c r="DH51" s="84">
        <f t="shared" si="143"/>
        <v>0</v>
      </c>
      <c r="DI51" s="84">
        <f t="shared" si="143"/>
        <v>0</v>
      </c>
      <c r="DJ51" s="84">
        <f t="shared" si="143"/>
        <v>0</v>
      </c>
      <c r="DK51" s="84">
        <f t="shared" si="143"/>
        <v>0</v>
      </c>
      <c r="DL51" s="84">
        <f t="shared" si="143"/>
        <v>0</v>
      </c>
      <c r="DM51" s="84">
        <f t="shared" si="143"/>
        <v>0</v>
      </c>
      <c r="DN51" s="84">
        <f t="shared" si="143"/>
        <v>0</v>
      </c>
      <c r="DO51" s="84">
        <f t="shared" si="143"/>
        <v>0</v>
      </c>
      <c r="DP51" s="84">
        <f t="shared" si="140"/>
        <v>0</v>
      </c>
      <c r="DQ51" s="84">
        <f t="shared" si="140"/>
        <v>0</v>
      </c>
      <c r="DR51" s="84">
        <f t="shared" ref="DR51:EE51" si="146">IF(AND($U51&gt;DQ$6,$U51&lt;=DR$6),+$T51,0)</f>
        <v>0</v>
      </c>
      <c r="DS51" s="84">
        <f t="shared" si="146"/>
        <v>0</v>
      </c>
      <c r="DT51" s="84">
        <f t="shared" si="146"/>
        <v>0</v>
      </c>
      <c r="DU51" s="84">
        <f t="shared" si="146"/>
        <v>0</v>
      </c>
      <c r="DV51" s="84">
        <f t="shared" si="146"/>
        <v>0</v>
      </c>
      <c r="DW51" s="84">
        <f t="shared" si="146"/>
        <v>0</v>
      </c>
      <c r="DX51" s="84">
        <f t="shared" si="146"/>
        <v>0</v>
      </c>
      <c r="DY51" s="84">
        <f t="shared" si="146"/>
        <v>0</v>
      </c>
      <c r="DZ51" s="84">
        <f t="shared" si="146"/>
        <v>0</v>
      </c>
      <c r="EA51" s="84">
        <f t="shared" si="146"/>
        <v>0</v>
      </c>
      <c r="EB51" s="84">
        <f t="shared" si="146"/>
        <v>0</v>
      </c>
      <c r="EC51" s="84">
        <f t="shared" si="146"/>
        <v>0</v>
      </c>
      <c r="ED51" s="84">
        <f t="shared" si="146"/>
        <v>0</v>
      </c>
      <c r="EE51" s="84">
        <f t="shared" si="146"/>
        <v>0</v>
      </c>
      <c r="EF51" s="84">
        <f t="shared" ref="EF51:EU51" si="147">IF(AND($U51&gt;EE$6,$U51&lt;=EF$6),+$T51,0)</f>
        <v>0</v>
      </c>
      <c r="EG51" s="84">
        <f t="shared" si="147"/>
        <v>0</v>
      </c>
      <c r="EH51" s="84">
        <f t="shared" si="147"/>
        <v>0</v>
      </c>
      <c r="EI51" s="84">
        <f t="shared" si="147"/>
        <v>0</v>
      </c>
      <c r="EJ51" s="84">
        <f t="shared" si="147"/>
        <v>0</v>
      </c>
      <c r="EK51" s="84">
        <f t="shared" si="147"/>
        <v>0</v>
      </c>
      <c r="EL51" s="84">
        <f t="shared" si="147"/>
        <v>0</v>
      </c>
      <c r="EM51" s="84">
        <f t="shared" si="147"/>
        <v>0</v>
      </c>
      <c r="EN51" s="84">
        <f t="shared" si="147"/>
        <v>0</v>
      </c>
      <c r="EO51" s="84">
        <f t="shared" si="147"/>
        <v>0</v>
      </c>
      <c r="EP51" s="84">
        <f t="shared" si="147"/>
        <v>0</v>
      </c>
      <c r="EQ51" s="84">
        <f t="shared" si="147"/>
        <v>0</v>
      </c>
      <c r="ER51" s="84">
        <f t="shared" si="147"/>
        <v>0</v>
      </c>
      <c r="ES51" s="84">
        <f t="shared" si="147"/>
        <v>0</v>
      </c>
      <c r="ET51" s="84">
        <f t="shared" si="147"/>
        <v>0</v>
      </c>
      <c r="EU51" s="84">
        <f t="shared" si="147"/>
        <v>0</v>
      </c>
      <c r="EV51" s="84">
        <f t="shared" si="133"/>
        <v>0</v>
      </c>
      <c r="EW51" s="84">
        <f t="shared" si="133"/>
        <v>0</v>
      </c>
      <c r="EX51" s="84">
        <f t="shared" si="133"/>
        <v>0</v>
      </c>
      <c r="EY51" s="84">
        <f t="shared" si="133"/>
        <v>0</v>
      </c>
      <c r="EZ51" s="84">
        <f t="shared" si="133"/>
        <v>0</v>
      </c>
      <c r="FA51" s="84">
        <f t="shared" si="133"/>
        <v>0</v>
      </c>
      <c r="FB51" s="84">
        <f t="shared" si="133"/>
        <v>0</v>
      </c>
      <c r="FC51" s="84">
        <f t="shared" si="133"/>
        <v>0</v>
      </c>
      <c r="FD51" s="84">
        <f t="shared" si="133"/>
        <v>0</v>
      </c>
      <c r="FE51" s="84">
        <f t="shared" si="133"/>
        <v>0</v>
      </c>
      <c r="FF51" s="84">
        <f t="shared" si="133"/>
        <v>0</v>
      </c>
      <c r="FG51" s="84">
        <f t="shared" si="133"/>
        <v>0</v>
      </c>
      <c r="FH51" s="84">
        <f t="shared" si="133"/>
        <v>0</v>
      </c>
      <c r="FI51" s="84">
        <f t="shared" si="133"/>
        <v>0</v>
      </c>
      <c r="FJ51" s="84">
        <f t="shared" si="133"/>
        <v>0</v>
      </c>
      <c r="FK51" s="84">
        <f t="shared" si="133"/>
        <v>0</v>
      </c>
      <c r="FL51" s="84">
        <f t="shared" si="133"/>
        <v>0</v>
      </c>
      <c r="FM51" s="84">
        <f t="shared" si="133"/>
        <v>0</v>
      </c>
      <c r="FN51" s="84">
        <f t="shared" si="133"/>
        <v>0</v>
      </c>
      <c r="FO51" s="84">
        <f t="shared" si="133"/>
        <v>0</v>
      </c>
      <c r="FP51" s="84">
        <f t="shared" si="133"/>
        <v>0</v>
      </c>
      <c r="FQ51" s="84">
        <f t="shared" si="133"/>
        <v>0</v>
      </c>
      <c r="FR51" s="84">
        <f t="shared" si="133"/>
        <v>0</v>
      </c>
      <c r="FS51" s="84">
        <f t="shared" si="133"/>
        <v>0</v>
      </c>
      <c r="FT51" s="84">
        <f t="shared" si="133"/>
        <v>0</v>
      </c>
      <c r="FU51" s="84">
        <f t="shared" si="133"/>
        <v>0</v>
      </c>
      <c r="FV51" s="84">
        <f t="shared" si="133"/>
        <v>0</v>
      </c>
      <c r="FW51" s="84">
        <f t="shared" si="133"/>
        <v>0</v>
      </c>
      <c r="FX51" s="84">
        <f t="shared" si="133"/>
        <v>0</v>
      </c>
      <c r="FY51" s="84">
        <f t="shared" si="133"/>
        <v>0</v>
      </c>
      <c r="FZ51" s="84">
        <f t="shared" si="133"/>
        <v>0</v>
      </c>
      <c r="GA51" s="84">
        <f t="shared" si="133"/>
        <v>0</v>
      </c>
      <c r="GB51" s="84">
        <f t="shared" si="133"/>
        <v>0</v>
      </c>
      <c r="GD51" s="2">
        <f t="shared" ca="1" si="4"/>
        <v>100</v>
      </c>
      <c r="GE51" s="2">
        <f ca="1">+GD51-T51</f>
        <v>0</v>
      </c>
    </row>
    <row r="52" spans="1:187" x14ac:dyDescent="0.2">
      <c r="A52" s="188">
        <v>4</v>
      </c>
      <c r="B52" s="104" t="s">
        <v>12</v>
      </c>
      <c r="C52" s="68" t="s">
        <v>8</v>
      </c>
      <c r="D52" s="51" t="s">
        <v>43</v>
      </c>
      <c r="E52" t="s">
        <v>367</v>
      </c>
      <c r="F52" s="70">
        <v>37133</v>
      </c>
      <c r="H52" s="94" t="s">
        <v>312</v>
      </c>
      <c r="I52" s="194" t="s">
        <v>403</v>
      </c>
      <c r="J52" s="72" t="s">
        <v>7</v>
      </c>
      <c r="L52" s="94" t="s">
        <v>40</v>
      </c>
      <c r="R52" s="204">
        <v>1250</v>
      </c>
      <c r="S52" s="94" t="s">
        <v>57</v>
      </c>
      <c r="T52" s="19">
        <f>IF($S52="USD",+$R52,VLOOKUP($S52,Rates!$A$3:$C$7,3)*$R52)</f>
        <v>1250</v>
      </c>
      <c r="U52" s="272">
        <f>DATE(2005, 5,1)</f>
        <v>38473</v>
      </c>
      <c r="AM52">
        <v>1250</v>
      </c>
    </row>
    <row r="53" spans="1:187" s="82" customFormat="1" x14ac:dyDescent="0.2">
      <c r="A53" s="188">
        <v>4</v>
      </c>
      <c r="B53" s="104" t="s">
        <v>12</v>
      </c>
      <c r="C53" s="68" t="s">
        <v>8</v>
      </c>
      <c r="D53" s="51" t="s">
        <v>43</v>
      </c>
      <c r="E53" t="s">
        <v>367</v>
      </c>
      <c r="F53" s="70">
        <v>37134</v>
      </c>
      <c r="G53"/>
      <c r="H53" s="94" t="s">
        <v>312</v>
      </c>
      <c r="I53" s="192" t="s">
        <v>404</v>
      </c>
      <c r="J53" s="88" t="s">
        <v>369</v>
      </c>
      <c r="K53" s="72"/>
      <c r="L53" s="94" t="s">
        <v>40</v>
      </c>
      <c r="M53" s="73"/>
      <c r="N53" s="73"/>
      <c r="O53" s="94"/>
      <c r="P53" s="94"/>
      <c r="Q53" s="94"/>
      <c r="R53" s="105">
        <v>175</v>
      </c>
      <c r="S53" s="94" t="s">
        <v>57</v>
      </c>
      <c r="T53" s="19">
        <f>IF($S53="USD",+$R53,VLOOKUP($S53,Rates!$A$3:$C$7,3)*$R53)</f>
        <v>175</v>
      </c>
      <c r="U53" s="271">
        <v>38494</v>
      </c>
      <c r="X53" s="84">
        <f t="shared" ref="X53:AB54" ca="1" si="148">IF(AND($U53&gt;W$6,$U53&lt;=X$6),+$T53,0)</f>
        <v>0</v>
      </c>
      <c r="Y53" s="84">
        <f t="shared" si="148"/>
        <v>0</v>
      </c>
      <c r="Z53" s="84">
        <f t="shared" si="148"/>
        <v>0</v>
      </c>
      <c r="AA53" s="84">
        <f t="shared" si="148"/>
        <v>0</v>
      </c>
      <c r="AB53" s="84">
        <f t="shared" si="148"/>
        <v>0</v>
      </c>
      <c r="AC53" s="84">
        <f t="shared" si="136"/>
        <v>0</v>
      </c>
      <c r="AD53" s="84">
        <f t="shared" si="136"/>
        <v>0</v>
      </c>
      <c r="AE53" s="84">
        <f t="shared" si="136"/>
        <v>0</v>
      </c>
      <c r="AF53" s="84">
        <f t="shared" si="136"/>
        <v>0</v>
      </c>
      <c r="AG53" s="84">
        <f t="shared" si="136"/>
        <v>0</v>
      </c>
      <c r="AH53" s="84">
        <f t="shared" si="136"/>
        <v>0</v>
      </c>
      <c r="AI53" s="84">
        <f t="shared" si="136"/>
        <v>0</v>
      </c>
      <c r="AJ53" s="84">
        <f t="shared" si="136"/>
        <v>0</v>
      </c>
      <c r="AK53" s="84">
        <f t="shared" si="136"/>
        <v>0</v>
      </c>
      <c r="AL53" s="84">
        <f t="shared" si="136"/>
        <v>0</v>
      </c>
      <c r="AM53" s="84">
        <f t="shared" si="136"/>
        <v>175</v>
      </c>
      <c r="AN53" s="84">
        <f t="shared" si="136"/>
        <v>0</v>
      </c>
      <c r="AO53" s="84">
        <f t="shared" si="136"/>
        <v>0</v>
      </c>
      <c r="AP53" s="84">
        <f t="shared" si="136"/>
        <v>0</v>
      </c>
      <c r="AQ53" s="84">
        <f t="shared" si="136"/>
        <v>0</v>
      </c>
      <c r="AR53" s="84">
        <f t="shared" si="136"/>
        <v>0</v>
      </c>
      <c r="AS53" s="84">
        <f t="shared" si="136"/>
        <v>0</v>
      </c>
      <c r="AT53" s="84">
        <f t="shared" si="136"/>
        <v>0</v>
      </c>
      <c r="AU53" s="84">
        <f t="shared" si="136"/>
        <v>0</v>
      </c>
      <c r="AV53" s="84">
        <f t="shared" si="136"/>
        <v>0</v>
      </c>
      <c r="AW53" s="84">
        <f t="shared" si="136"/>
        <v>0</v>
      </c>
      <c r="AX53" s="84">
        <f t="shared" si="136"/>
        <v>0</v>
      </c>
      <c r="AY53" s="84">
        <f t="shared" si="136"/>
        <v>0</v>
      </c>
      <c r="AZ53" s="84">
        <f t="shared" si="136"/>
        <v>0</v>
      </c>
      <c r="BA53" s="84">
        <f t="shared" si="136"/>
        <v>0</v>
      </c>
      <c r="BB53" s="84">
        <f t="shared" si="136"/>
        <v>0</v>
      </c>
      <c r="BC53" s="84">
        <f t="shared" si="136"/>
        <v>0</v>
      </c>
      <c r="BD53" s="84">
        <f t="shared" si="143"/>
        <v>0</v>
      </c>
      <c r="BE53" s="84">
        <f t="shared" si="143"/>
        <v>0</v>
      </c>
      <c r="BF53" s="84">
        <f t="shared" si="143"/>
        <v>0</v>
      </c>
      <c r="BG53" s="84">
        <f t="shared" si="143"/>
        <v>0</v>
      </c>
      <c r="BH53" s="84">
        <f t="shared" si="143"/>
        <v>0</v>
      </c>
      <c r="BI53" s="84">
        <f t="shared" si="143"/>
        <v>0</v>
      </c>
      <c r="BJ53" s="84">
        <f t="shared" si="143"/>
        <v>0</v>
      </c>
      <c r="BK53" s="84">
        <f t="shared" si="143"/>
        <v>0</v>
      </c>
      <c r="BL53" s="84">
        <f t="shared" si="143"/>
        <v>0</v>
      </c>
      <c r="BM53" s="84">
        <f t="shared" si="143"/>
        <v>0</v>
      </c>
      <c r="BN53" s="84">
        <f t="shared" si="143"/>
        <v>0</v>
      </c>
      <c r="BO53" s="84">
        <f t="shared" si="143"/>
        <v>0</v>
      </c>
      <c r="BP53" s="84">
        <f t="shared" si="143"/>
        <v>0</v>
      </c>
      <c r="BQ53" s="84">
        <f t="shared" si="143"/>
        <v>0</v>
      </c>
      <c r="BR53" s="84">
        <f t="shared" si="143"/>
        <v>0</v>
      </c>
      <c r="BS53" s="84">
        <f t="shared" si="143"/>
        <v>0</v>
      </c>
      <c r="BT53" s="84">
        <f t="shared" si="143"/>
        <v>0</v>
      </c>
      <c r="BU53" s="84">
        <f t="shared" si="143"/>
        <v>0</v>
      </c>
      <c r="BV53" s="84">
        <f t="shared" si="143"/>
        <v>0</v>
      </c>
      <c r="BW53" s="84">
        <f t="shared" si="143"/>
        <v>0</v>
      </c>
      <c r="BX53" s="84">
        <f t="shared" si="143"/>
        <v>0</v>
      </c>
      <c r="BY53" s="84">
        <f t="shared" si="143"/>
        <v>0</v>
      </c>
      <c r="BZ53" s="84">
        <f t="shared" si="143"/>
        <v>0</v>
      </c>
      <c r="CA53" s="84">
        <f t="shared" si="143"/>
        <v>0</v>
      </c>
      <c r="CB53" s="84">
        <f t="shared" si="143"/>
        <v>0</v>
      </c>
      <c r="CC53" s="84">
        <f t="shared" si="143"/>
        <v>0</v>
      </c>
      <c r="CD53" s="84">
        <f t="shared" si="143"/>
        <v>0</v>
      </c>
      <c r="CE53" s="84">
        <f t="shared" si="143"/>
        <v>0</v>
      </c>
      <c r="CF53" s="84">
        <f t="shared" si="143"/>
        <v>0</v>
      </c>
      <c r="CG53" s="84">
        <f t="shared" si="143"/>
        <v>0</v>
      </c>
      <c r="CH53" s="84">
        <f t="shared" si="143"/>
        <v>0</v>
      </c>
      <c r="CI53" s="84">
        <f t="shared" si="143"/>
        <v>0</v>
      </c>
      <c r="CJ53" s="84">
        <f t="shared" si="143"/>
        <v>0</v>
      </c>
      <c r="CK53" s="84">
        <f t="shared" si="143"/>
        <v>0</v>
      </c>
      <c r="CL53" s="84">
        <f t="shared" si="143"/>
        <v>0</v>
      </c>
      <c r="CM53" s="84">
        <f t="shared" si="143"/>
        <v>0</v>
      </c>
      <c r="CN53" s="84">
        <f t="shared" si="143"/>
        <v>0</v>
      </c>
      <c r="CO53" s="84">
        <f t="shared" si="143"/>
        <v>0</v>
      </c>
      <c r="CP53" s="84">
        <f t="shared" si="143"/>
        <v>0</v>
      </c>
      <c r="CQ53" s="84">
        <f t="shared" si="143"/>
        <v>0</v>
      </c>
      <c r="CR53" s="84">
        <f t="shared" si="143"/>
        <v>0</v>
      </c>
      <c r="CS53" s="84">
        <f t="shared" si="143"/>
        <v>0</v>
      </c>
      <c r="CT53" s="84">
        <f t="shared" si="143"/>
        <v>0</v>
      </c>
      <c r="CU53" s="84">
        <f t="shared" si="143"/>
        <v>0</v>
      </c>
      <c r="CV53" s="84">
        <f t="shared" si="143"/>
        <v>0</v>
      </c>
      <c r="CW53" s="84">
        <f t="shared" si="143"/>
        <v>0</v>
      </c>
      <c r="CX53" s="84">
        <f t="shared" si="143"/>
        <v>0</v>
      </c>
      <c r="CY53" s="84">
        <f t="shared" si="143"/>
        <v>0</v>
      </c>
      <c r="CZ53" s="84">
        <f t="shared" si="143"/>
        <v>0</v>
      </c>
      <c r="DA53" s="84">
        <f t="shared" si="143"/>
        <v>0</v>
      </c>
      <c r="DB53" s="84">
        <f t="shared" si="143"/>
        <v>0</v>
      </c>
      <c r="DC53" s="84">
        <f t="shared" si="143"/>
        <v>0</v>
      </c>
      <c r="DD53" s="84">
        <f t="shared" si="143"/>
        <v>0</v>
      </c>
      <c r="DE53" s="84">
        <f t="shared" si="143"/>
        <v>0</v>
      </c>
      <c r="DF53" s="84">
        <f t="shared" si="143"/>
        <v>0</v>
      </c>
      <c r="DG53" s="84">
        <f t="shared" si="143"/>
        <v>0</v>
      </c>
      <c r="DH53" s="84">
        <f t="shared" si="143"/>
        <v>0</v>
      </c>
      <c r="DI53" s="84">
        <f t="shared" si="143"/>
        <v>0</v>
      </c>
      <c r="DJ53" s="84">
        <f t="shared" si="143"/>
        <v>0</v>
      </c>
      <c r="DK53" s="84">
        <f t="shared" si="143"/>
        <v>0</v>
      </c>
      <c r="DL53" s="84">
        <f t="shared" si="143"/>
        <v>0</v>
      </c>
      <c r="DM53" s="84">
        <f t="shared" si="143"/>
        <v>0</v>
      </c>
      <c r="DN53" s="84">
        <f t="shared" si="143"/>
        <v>0</v>
      </c>
      <c r="DO53" s="84">
        <f t="shared" ref="DO53:DT53" si="149">IF(AND($U53&gt;DN$6,$U53&lt;=DO$6),+$T53,0)</f>
        <v>0</v>
      </c>
      <c r="DP53" s="84">
        <f t="shared" si="149"/>
        <v>0</v>
      </c>
      <c r="DQ53" s="84">
        <f t="shared" si="149"/>
        <v>0</v>
      </c>
      <c r="DR53" s="84">
        <f t="shared" si="149"/>
        <v>0</v>
      </c>
      <c r="DS53" s="84">
        <f t="shared" si="149"/>
        <v>0</v>
      </c>
      <c r="DT53" s="84">
        <f t="shared" si="149"/>
        <v>0</v>
      </c>
      <c r="DU53" s="84">
        <f t="shared" ref="DU53:EE53" si="150">IF(AND($U53&gt;DT$6,$U53&lt;=DU$6),+$T53,0)</f>
        <v>0</v>
      </c>
      <c r="DV53" s="84">
        <f t="shared" si="150"/>
        <v>0</v>
      </c>
      <c r="DW53" s="84">
        <f t="shared" si="150"/>
        <v>0</v>
      </c>
      <c r="DX53" s="84">
        <f t="shared" si="150"/>
        <v>0</v>
      </c>
      <c r="DY53" s="84">
        <f t="shared" si="150"/>
        <v>0</v>
      </c>
      <c r="DZ53" s="84">
        <f t="shared" si="150"/>
        <v>0</v>
      </c>
      <c r="EA53" s="84">
        <f t="shared" si="150"/>
        <v>0</v>
      </c>
      <c r="EB53" s="84">
        <f t="shared" si="150"/>
        <v>0</v>
      </c>
      <c r="EC53" s="84">
        <f t="shared" si="150"/>
        <v>0</v>
      </c>
      <c r="ED53" s="84">
        <f t="shared" si="150"/>
        <v>0</v>
      </c>
      <c r="EE53" s="84">
        <f t="shared" si="150"/>
        <v>0</v>
      </c>
      <c r="EF53" s="84">
        <f t="shared" ref="EF53:EZ53" si="151">IF(AND($U53&gt;EE$6,$U53&lt;=EF$6),+$T53,0)</f>
        <v>0</v>
      </c>
      <c r="EG53" s="84">
        <f t="shared" si="151"/>
        <v>0</v>
      </c>
      <c r="EH53" s="84">
        <f t="shared" si="151"/>
        <v>0</v>
      </c>
      <c r="EI53" s="84">
        <f t="shared" si="151"/>
        <v>0</v>
      </c>
      <c r="EJ53" s="84">
        <f t="shared" si="151"/>
        <v>0</v>
      </c>
      <c r="EK53" s="84">
        <f t="shared" si="151"/>
        <v>0</v>
      </c>
      <c r="EL53" s="84">
        <f t="shared" si="151"/>
        <v>0</v>
      </c>
      <c r="EM53" s="84">
        <f t="shared" si="151"/>
        <v>0</v>
      </c>
      <c r="EN53" s="84">
        <f t="shared" si="151"/>
        <v>0</v>
      </c>
      <c r="EO53" s="84">
        <f t="shared" si="151"/>
        <v>0</v>
      </c>
      <c r="EP53" s="84">
        <f t="shared" si="151"/>
        <v>0</v>
      </c>
      <c r="EQ53" s="84">
        <f t="shared" si="151"/>
        <v>0</v>
      </c>
      <c r="ER53" s="84">
        <f t="shared" si="151"/>
        <v>0</v>
      </c>
      <c r="ES53" s="84">
        <f t="shared" si="151"/>
        <v>0</v>
      </c>
      <c r="ET53" s="84">
        <f t="shared" si="151"/>
        <v>0</v>
      </c>
      <c r="EU53" s="84">
        <f t="shared" si="151"/>
        <v>0</v>
      </c>
      <c r="EV53" s="84">
        <f t="shared" si="151"/>
        <v>0</v>
      </c>
      <c r="EW53" s="84">
        <f t="shared" si="151"/>
        <v>0</v>
      </c>
      <c r="EX53" s="84">
        <f t="shared" si="151"/>
        <v>0</v>
      </c>
      <c r="EY53" s="84">
        <f t="shared" si="151"/>
        <v>0</v>
      </c>
      <c r="EZ53" s="84">
        <f t="shared" si="151"/>
        <v>0</v>
      </c>
      <c r="FA53" s="84">
        <f t="shared" si="133"/>
        <v>0</v>
      </c>
      <c r="FB53" s="84">
        <f t="shared" si="133"/>
        <v>0</v>
      </c>
      <c r="FC53" s="84">
        <f t="shared" si="133"/>
        <v>0</v>
      </c>
      <c r="FD53" s="84">
        <f t="shared" si="133"/>
        <v>0</v>
      </c>
      <c r="FE53" s="84">
        <f t="shared" si="133"/>
        <v>0</v>
      </c>
      <c r="FF53" s="84">
        <f t="shared" si="133"/>
        <v>0</v>
      </c>
      <c r="FG53" s="84">
        <f t="shared" si="133"/>
        <v>0</v>
      </c>
      <c r="FH53" s="84">
        <f t="shared" si="133"/>
        <v>0</v>
      </c>
      <c r="FI53" s="84">
        <f t="shared" si="133"/>
        <v>0</v>
      </c>
      <c r="FJ53" s="84">
        <f t="shared" si="133"/>
        <v>0</v>
      </c>
      <c r="FK53" s="84">
        <f t="shared" si="133"/>
        <v>0</v>
      </c>
      <c r="FL53" s="84">
        <f t="shared" si="133"/>
        <v>0</v>
      </c>
      <c r="FM53" s="84">
        <f t="shared" si="133"/>
        <v>0</v>
      </c>
      <c r="FN53" s="84">
        <f t="shared" si="133"/>
        <v>0</v>
      </c>
      <c r="FO53" s="84">
        <f t="shared" si="133"/>
        <v>0</v>
      </c>
      <c r="FP53" s="84">
        <f t="shared" si="133"/>
        <v>0</v>
      </c>
      <c r="FQ53" s="84">
        <f t="shared" si="133"/>
        <v>0</v>
      </c>
      <c r="FR53" s="84">
        <f t="shared" si="133"/>
        <v>0</v>
      </c>
      <c r="FS53" s="84">
        <f t="shared" si="133"/>
        <v>0</v>
      </c>
      <c r="FT53" s="84">
        <f t="shared" si="133"/>
        <v>0</v>
      </c>
      <c r="FU53" s="84">
        <f t="shared" si="133"/>
        <v>0</v>
      </c>
      <c r="FV53" s="84">
        <f t="shared" si="133"/>
        <v>0</v>
      </c>
      <c r="FW53" s="84">
        <f t="shared" si="133"/>
        <v>0</v>
      </c>
      <c r="FX53" s="84">
        <f t="shared" si="133"/>
        <v>0</v>
      </c>
      <c r="FY53" s="84">
        <f t="shared" si="133"/>
        <v>0</v>
      </c>
      <c r="FZ53" s="84">
        <f t="shared" si="133"/>
        <v>0</v>
      </c>
      <c r="GA53" s="84">
        <f t="shared" si="133"/>
        <v>0</v>
      </c>
      <c r="GB53" s="84">
        <f t="shared" si="133"/>
        <v>0</v>
      </c>
      <c r="GD53" s="2">
        <f t="shared" ca="1" si="4"/>
        <v>175</v>
      </c>
      <c r="GE53" s="2">
        <f t="shared" ca="1" si="5"/>
        <v>0</v>
      </c>
    </row>
    <row r="54" spans="1:187" s="203" customFormat="1" x14ac:dyDescent="0.2">
      <c r="A54" s="188">
        <v>4</v>
      </c>
      <c r="B54" s="104" t="s">
        <v>12</v>
      </c>
      <c r="C54" s="68" t="s">
        <v>8</v>
      </c>
      <c r="D54" s="51" t="s">
        <v>43</v>
      </c>
      <c r="E54" t="s">
        <v>367</v>
      </c>
      <c r="F54" s="70">
        <v>37134</v>
      </c>
      <c r="G54"/>
      <c r="H54" s="94" t="s">
        <v>312</v>
      </c>
      <c r="I54" s="192" t="s">
        <v>405</v>
      </c>
      <c r="J54" s="88" t="s">
        <v>369</v>
      </c>
      <c r="K54" s="206"/>
      <c r="L54" s="94" t="s">
        <v>40</v>
      </c>
      <c r="M54" s="73" t="s">
        <v>122</v>
      </c>
      <c r="N54" s="73"/>
      <c r="O54" s="94"/>
      <c r="P54" s="94"/>
      <c r="Q54" s="94"/>
      <c r="R54" s="105">
        <v>159.60400000000001</v>
      </c>
      <c r="S54" s="94" t="s">
        <v>57</v>
      </c>
      <c r="T54" s="19">
        <f>IF($S54="USD",+$R54,VLOOKUP($S54,Rates!$A$3:$C$7,3)*$R54)</f>
        <v>159.60400000000001</v>
      </c>
      <c r="U54" s="271">
        <f>DATE(2005,7,1)</f>
        <v>38534</v>
      </c>
      <c r="X54" s="84">
        <f t="shared" ca="1" si="148"/>
        <v>0</v>
      </c>
      <c r="Y54" s="84">
        <f t="shared" si="148"/>
        <v>0</v>
      </c>
      <c r="Z54" s="84">
        <f t="shared" si="148"/>
        <v>0</v>
      </c>
      <c r="AA54" s="84">
        <f t="shared" si="148"/>
        <v>0</v>
      </c>
      <c r="AB54" s="84">
        <f t="shared" si="148"/>
        <v>0</v>
      </c>
      <c r="AC54" s="84">
        <f t="shared" si="136"/>
        <v>0</v>
      </c>
      <c r="AD54" s="84">
        <f t="shared" si="136"/>
        <v>0</v>
      </c>
      <c r="AE54" s="84">
        <f t="shared" si="136"/>
        <v>0</v>
      </c>
      <c r="AF54" s="84">
        <f t="shared" si="136"/>
        <v>0</v>
      </c>
      <c r="AG54" s="84">
        <f t="shared" si="136"/>
        <v>0</v>
      </c>
      <c r="AH54" s="84">
        <f t="shared" si="136"/>
        <v>0</v>
      </c>
      <c r="AI54" s="84">
        <f t="shared" si="136"/>
        <v>0</v>
      </c>
      <c r="AJ54" s="84">
        <f t="shared" si="136"/>
        <v>0</v>
      </c>
      <c r="AK54" s="84">
        <f t="shared" si="136"/>
        <v>0</v>
      </c>
      <c r="AL54" s="84">
        <f t="shared" si="136"/>
        <v>0</v>
      </c>
      <c r="AM54" s="84">
        <f t="shared" si="136"/>
        <v>0</v>
      </c>
      <c r="AN54" s="84">
        <f t="shared" si="136"/>
        <v>159.60400000000001</v>
      </c>
      <c r="AO54" s="84">
        <f t="shared" si="136"/>
        <v>0</v>
      </c>
      <c r="AP54" s="84">
        <f t="shared" si="136"/>
        <v>0</v>
      </c>
      <c r="AQ54" s="84">
        <f t="shared" si="136"/>
        <v>0</v>
      </c>
      <c r="AR54" s="84">
        <f t="shared" si="136"/>
        <v>0</v>
      </c>
      <c r="AS54" s="84">
        <f t="shared" si="136"/>
        <v>0</v>
      </c>
      <c r="AT54" s="84">
        <f t="shared" si="136"/>
        <v>0</v>
      </c>
      <c r="AU54" s="84">
        <f t="shared" si="136"/>
        <v>0</v>
      </c>
      <c r="AV54" s="84">
        <f t="shared" si="136"/>
        <v>0</v>
      </c>
      <c r="AW54" s="84">
        <f t="shared" si="136"/>
        <v>0</v>
      </c>
      <c r="AX54" s="84">
        <f t="shared" si="136"/>
        <v>0</v>
      </c>
      <c r="AY54" s="84">
        <f t="shared" si="136"/>
        <v>0</v>
      </c>
      <c r="AZ54" s="84">
        <f t="shared" si="136"/>
        <v>0</v>
      </c>
      <c r="BA54" s="84">
        <f t="shared" si="136"/>
        <v>0</v>
      </c>
      <c r="BB54" s="84">
        <f t="shared" si="136"/>
        <v>0</v>
      </c>
      <c r="BC54" s="84">
        <f t="shared" si="136"/>
        <v>0</v>
      </c>
      <c r="BD54" s="84">
        <f t="shared" si="143"/>
        <v>0</v>
      </c>
      <c r="BE54" s="84">
        <f>IF(AND($U54&gt;BD$6,$U54&lt;=BE$6),+$T54,0)</f>
        <v>0</v>
      </c>
      <c r="BF54" s="84">
        <f>IF(AND($U54&gt;BE$6,$U54&lt;=BF$6),+$T54,0)</f>
        <v>0</v>
      </c>
      <c r="BG54" s="84">
        <f>IF(AND($U54&gt;BF$6,$U54&lt;=BG$6),+$T54,0)</f>
        <v>0</v>
      </c>
      <c r="BH54" s="84">
        <f>IF(AND($U54&gt;BG$6,$U54&lt;=BH$6),+$T54,0)</f>
        <v>0</v>
      </c>
      <c r="BI54" s="84">
        <f t="shared" si="143"/>
        <v>0</v>
      </c>
      <c r="BJ54" s="84">
        <f t="shared" si="143"/>
        <v>0</v>
      </c>
      <c r="BK54" s="84">
        <f t="shared" si="143"/>
        <v>0</v>
      </c>
      <c r="BL54" s="84">
        <f t="shared" si="143"/>
        <v>0</v>
      </c>
      <c r="BM54" s="84">
        <f t="shared" si="143"/>
        <v>0</v>
      </c>
      <c r="BN54" s="84">
        <f t="shared" si="143"/>
        <v>0</v>
      </c>
      <c r="BO54" s="84">
        <f t="shared" si="143"/>
        <v>0</v>
      </c>
      <c r="BP54" s="84">
        <f t="shared" si="143"/>
        <v>0</v>
      </c>
      <c r="BQ54" s="84">
        <f t="shared" si="143"/>
        <v>0</v>
      </c>
      <c r="BR54" s="84">
        <f t="shared" si="143"/>
        <v>0</v>
      </c>
      <c r="BS54" s="84">
        <f t="shared" si="143"/>
        <v>0</v>
      </c>
      <c r="BT54" s="84">
        <f t="shared" si="143"/>
        <v>0</v>
      </c>
      <c r="BU54" s="84">
        <f t="shared" si="143"/>
        <v>0</v>
      </c>
      <c r="BV54" s="84">
        <f t="shared" si="143"/>
        <v>0</v>
      </c>
      <c r="BW54" s="84">
        <f t="shared" si="143"/>
        <v>0</v>
      </c>
      <c r="BX54" s="84">
        <f t="shared" si="143"/>
        <v>0</v>
      </c>
      <c r="BY54" s="84">
        <f t="shared" si="143"/>
        <v>0</v>
      </c>
      <c r="BZ54" s="84">
        <f t="shared" si="143"/>
        <v>0</v>
      </c>
      <c r="CA54" s="84">
        <f t="shared" si="143"/>
        <v>0</v>
      </c>
      <c r="CB54" s="84">
        <f t="shared" si="143"/>
        <v>0</v>
      </c>
      <c r="CC54" s="84">
        <f t="shared" si="143"/>
        <v>0</v>
      </c>
      <c r="CD54" s="84">
        <f t="shared" si="143"/>
        <v>0</v>
      </c>
      <c r="CE54" s="84">
        <f t="shared" si="143"/>
        <v>0</v>
      </c>
      <c r="CF54" s="84">
        <f t="shared" si="143"/>
        <v>0</v>
      </c>
      <c r="CG54" s="84">
        <f t="shared" si="143"/>
        <v>0</v>
      </c>
      <c r="CH54" s="84">
        <f t="shared" si="143"/>
        <v>0</v>
      </c>
      <c r="CI54" s="84">
        <f t="shared" si="143"/>
        <v>0</v>
      </c>
      <c r="CJ54" s="84">
        <f t="shared" si="143"/>
        <v>0</v>
      </c>
      <c r="CK54" s="84">
        <f t="shared" si="143"/>
        <v>0</v>
      </c>
      <c r="CL54" s="84">
        <f t="shared" si="143"/>
        <v>0</v>
      </c>
      <c r="CM54" s="84">
        <f t="shared" si="143"/>
        <v>0</v>
      </c>
      <c r="CN54" s="84">
        <f t="shared" si="143"/>
        <v>0</v>
      </c>
      <c r="CO54" s="84">
        <f t="shared" si="143"/>
        <v>0</v>
      </c>
      <c r="CP54" s="84">
        <f t="shared" si="143"/>
        <v>0</v>
      </c>
      <c r="CQ54" s="84">
        <f t="shared" si="143"/>
        <v>0</v>
      </c>
      <c r="CR54" s="84">
        <f t="shared" si="143"/>
        <v>0</v>
      </c>
      <c r="CS54" s="84">
        <f t="shared" si="143"/>
        <v>0</v>
      </c>
      <c r="CT54" s="84">
        <f t="shared" si="143"/>
        <v>0</v>
      </c>
      <c r="CU54" s="84">
        <f t="shared" si="143"/>
        <v>0</v>
      </c>
      <c r="CV54" s="84">
        <f t="shared" si="143"/>
        <v>0</v>
      </c>
      <c r="CW54" s="84">
        <f t="shared" si="143"/>
        <v>0</v>
      </c>
      <c r="CX54" s="84">
        <f t="shared" si="143"/>
        <v>0</v>
      </c>
      <c r="CY54" s="84">
        <f t="shared" si="143"/>
        <v>0</v>
      </c>
      <c r="CZ54" s="84">
        <f t="shared" si="143"/>
        <v>0</v>
      </c>
      <c r="DA54" s="84">
        <f t="shared" si="143"/>
        <v>0</v>
      </c>
      <c r="DB54" s="84">
        <f t="shared" si="143"/>
        <v>0</v>
      </c>
      <c r="DC54" s="84">
        <f t="shared" si="143"/>
        <v>0</v>
      </c>
      <c r="DD54" s="84">
        <f t="shared" si="143"/>
        <v>0</v>
      </c>
      <c r="DE54" s="84">
        <f t="shared" si="143"/>
        <v>0</v>
      </c>
      <c r="DF54" s="84">
        <f t="shared" si="143"/>
        <v>0</v>
      </c>
      <c r="DG54" s="84">
        <f t="shared" si="143"/>
        <v>0</v>
      </c>
      <c r="DH54" s="84">
        <f t="shared" si="143"/>
        <v>0</v>
      </c>
      <c r="DI54" s="84">
        <f t="shared" si="143"/>
        <v>0</v>
      </c>
      <c r="DJ54" s="84">
        <f t="shared" si="143"/>
        <v>0</v>
      </c>
      <c r="DK54" s="84">
        <f t="shared" si="143"/>
        <v>0</v>
      </c>
      <c r="DL54" s="84">
        <f t="shared" si="143"/>
        <v>0</v>
      </c>
      <c r="DM54" s="84">
        <f t="shared" si="143"/>
        <v>0</v>
      </c>
      <c r="DN54" s="84">
        <f t="shared" si="143"/>
        <v>0</v>
      </c>
      <c r="DO54" s="84">
        <f t="shared" si="143"/>
        <v>0</v>
      </c>
      <c r="DP54" s="84">
        <f t="shared" si="140"/>
        <v>0</v>
      </c>
      <c r="DQ54" s="84">
        <f t="shared" si="140"/>
        <v>0</v>
      </c>
      <c r="DR54" s="84">
        <f t="shared" ref="DR54:EZ54" si="152">IF(AND($U54&gt;DQ$6,$U54&lt;=DR$6),+$T54,0)</f>
        <v>0</v>
      </c>
      <c r="DS54" s="84">
        <f t="shared" si="152"/>
        <v>0</v>
      </c>
      <c r="DT54" s="84">
        <f t="shared" si="152"/>
        <v>0</v>
      </c>
      <c r="DU54" s="84">
        <f t="shared" si="152"/>
        <v>0</v>
      </c>
      <c r="DV54" s="84">
        <f t="shared" si="152"/>
        <v>0</v>
      </c>
      <c r="DW54" s="84">
        <f t="shared" si="152"/>
        <v>0</v>
      </c>
      <c r="DX54" s="84">
        <f t="shared" si="152"/>
        <v>0</v>
      </c>
      <c r="DY54" s="84">
        <f t="shared" si="152"/>
        <v>0</v>
      </c>
      <c r="DZ54" s="84">
        <f t="shared" si="152"/>
        <v>0</v>
      </c>
      <c r="EA54" s="84">
        <f t="shared" si="152"/>
        <v>0</v>
      </c>
      <c r="EB54" s="84">
        <f t="shared" si="152"/>
        <v>0</v>
      </c>
      <c r="EC54" s="84">
        <f t="shared" si="152"/>
        <v>0</v>
      </c>
      <c r="ED54" s="84">
        <f t="shared" si="152"/>
        <v>0</v>
      </c>
      <c r="EE54" s="84">
        <f t="shared" si="152"/>
        <v>0</v>
      </c>
      <c r="EF54" s="84">
        <f t="shared" si="152"/>
        <v>0</v>
      </c>
      <c r="EG54" s="84">
        <f t="shared" si="152"/>
        <v>0</v>
      </c>
      <c r="EH54" s="84">
        <f t="shared" si="152"/>
        <v>0</v>
      </c>
      <c r="EI54" s="84">
        <f t="shared" si="152"/>
        <v>0</v>
      </c>
      <c r="EJ54" s="84">
        <f t="shared" si="152"/>
        <v>0</v>
      </c>
      <c r="EK54" s="84">
        <f t="shared" si="152"/>
        <v>0</v>
      </c>
      <c r="EL54" s="84">
        <f t="shared" si="152"/>
        <v>0</v>
      </c>
      <c r="EM54" s="84">
        <f t="shared" si="152"/>
        <v>0</v>
      </c>
      <c r="EN54" s="84">
        <f t="shared" si="152"/>
        <v>0</v>
      </c>
      <c r="EO54" s="84">
        <f t="shared" si="152"/>
        <v>0</v>
      </c>
      <c r="EP54" s="84">
        <f t="shared" si="152"/>
        <v>0</v>
      </c>
      <c r="EQ54" s="84">
        <f t="shared" si="152"/>
        <v>0</v>
      </c>
      <c r="ER54" s="84">
        <f t="shared" si="152"/>
        <v>0</v>
      </c>
      <c r="ES54" s="84">
        <f t="shared" si="152"/>
        <v>0</v>
      </c>
      <c r="ET54" s="84">
        <f t="shared" si="152"/>
        <v>0</v>
      </c>
      <c r="EU54" s="84">
        <f t="shared" si="152"/>
        <v>0</v>
      </c>
      <c r="EV54" s="84">
        <f t="shared" si="152"/>
        <v>0</v>
      </c>
      <c r="EW54" s="84">
        <f t="shared" si="152"/>
        <v>0</v>
      </c>
      <c r="EX54" s="84">
        <f t="shared" si="152"/>
        <v>0</v>
      </c>
      <c r="EY54" s="84">
        <f t="shared" si="152"/>
        <v>0</v>
      </c>
      <c r="EZ54" s="84">
        <f t="shared" si="152"/>
        <v>0</v>
      </c>
      <c r="FA54" s="84">
        <f t="shared" si="133"/>
        <v>0</v>
      </c>
      <c r="FB54" s="84">
        <f t="shared" si="133"/>
        <v>0</v>
      </c>
      <c r="FC54" s="84">
        <f t="shared" si="133"/>
        <v>0</v>
      </c>
      <c r="FD54" s="84">
        <f t="shared" si="133"/>
        <v>0</v>
      </c>
      <c r="FE54" s="84">
        <f t="shared" si="133"/>
        <v>0</v>
      </c>
      <c r="FF54" s="84">
        <f t="shared" si="133"/>
        <v>0</v>
      </c>
      <c r="FG54" s="84">
        <f t="shared" si="133"/>
        <v>0</v>
      </c>
      <c r="FH54" s="84">
        <f t="shared" si="133"/>
        <v>0</v>
      </c>
      <c r="FI54" s="84">
        <f t="shared" si="133"/>
        <v>0</v>
      </c>
      <c r="FJ54" s="84">
        <f t="shared" si="133"/>
        <v>0</v>
      </c>
      <c r="FK54" s="84">
        <f t="shared" si="133"/>
        <v>0</v>
      </c>
      <c r="FL54" s="84">
        <f t="shared" si="133"/>
        <v>0</v>
      </c>
      <c r="FM54" s="84">
        <f t="shared" si="133"/>
        <v>0</v>
      </c>
      <c r="FN54" s="84">
        <f t="shared" si="133"/>
        <v>0</v>
      </c>
      <c r="FO54" s="84">
        <f t="shared" si="133"/>
        <v>0</v>
      </c>
      <c r="FP54" s="84">
        <f t="shared" si="133"/>
        <v>0</v>
      </c>
      <c r="FQ54" s="84">
        <f t="shared" si="133"/>
        <v>0</v>
      </c>
      <c r="FR54" s="84">
        <f t="shared" si="133"/>
        <v>0</v>
      </c>
      <c r="FS54" s="84">
        <f t="shared" si="133"/>
        <v>0</v>
      </c>
      <c r="FT54" s="84">
        <f t="shared" si="133"/>
        <v>0</v>
      </c>
      <c r="FU54" s="84">
        <f t="shared" si="133"/>
        <v>0</v>
      </c>
      <c r="FV54" s="84">
        <f t="shared" si="133"/>
        <v>0</v>
      </c>
      <c r="FW54" s="84">
        <f t="shared" si="133"/>
        <v>0</v>
      </c>
      <c r="FX54" s="84">
        <f>IF(AND($U54&gt;FW$6,$U54&lt;=FX$6),+$T54,0)</f>
        <v>0</v>
      </c>
      <c r="FY54" s="84">
        <f>IF(AND($U54&gt;FX$6,$U54&lt;=FY$6),+$T54,0)</f>
        <v>0</v>
      </c>
      <c r="FZ54" s="84">
        <f>IF(AND($U54&gt;FY$6,$U54&lt;=FZ$6),+$T54,0)</f>
        <v>0</v>
      </c>
      <c r="GA54" s="84">
        <f>IF(AND($U54&gt;FZ$6,$U54&lt;=GA$6),+$T54,0)</f>
        <v>0</v>
      </c>
      <c r="GB54" s="84">
        <f>IF(AND($U54&gt;GA$6,$U54&lt;=GB$6),+$T54,0)</f>
        <v>0</v>
      </c>
      <c r="GC54" s="82"/>
      <c r="GD54" s="2">
        <f ca="1">SUM($X54:$GC54)</f>
        <v>159.60400000000001</v>
      </c>
      <c r="GE54" s="2">
        <f t="shared" ca="1" si="5"/>
        <v>0</v>
      </c>
    </row>
    <row r="55" spans="1:187" s="82" customFormat="1" x14ac:dyDescent="0.2">
      <c r="A55" s="188">
        <v>4</v>
      </c>
      <c r="B55" s="104" t="s">
        <v>12</v>
      </c>
      <c r="C55" s="68" t="s">
        <v>8</v>
      </c>
      <c r="D55" s="51" t="s">
        <v>42</v>
      </c>
      <c r="E55" t="s">
        <v>367</v>
      </c>
      <c r="F55" s="70">
        <v>37134</v>
      </c>
      <c r="G55"/>
      <c r="H55" s="94" t="s">
        <v>312</v>
      </c>
      <c r="I55" s="192" t="s">
        <v>406</v>
      </c>
      <c r="J55" s="88" t="s">
        <v>369</v>
      </c>
      <c r="K55" s="72"/>
      <c r="L55" s="94" t="s">
        <v>40</v>
      </c>
      <c r="M55" s="73"/>
      <c r="N55" s="73"/>
      <c r="O55" s="94"/>
      <c r="P55" s="94"/>
      <c r="Q55" s="94"/>
      <c r="R55" s="105">
        <v>24.135000000000002</v>
      </c>
      <c r="S55" s="94" t="s">
        <v>57</v>
      </c>
      <c r="T55" s="19">
        <f>IF($S55="USD",+$R55,VLOOKUP($S55,Rates!$A$3:$C$7,3)*$R55)</f>
        <v>24.135000000000002</v>
      </c>
      <c r="U55" s="271">
        <f>DATE(2005,8,15)</f>
        <v>38579</v>
      </c>
      <c r="X55" s="84">
        <f t="shared" ref="X55:AA68" ca="1" si="153">IF(AND($U55&gt;W$6,$U55&lt;=X$6),+$T55,0)</f>
        <v>0</v>
      </c>
      <c r="Y55" s="84">
        <f t="shared" si="153"/>
        <v>0</v>
      </c>
      <c r="Z55" s="84">
        <f t="shared" si="153"/>
        <v>0</v>
      </c>
      <c r="AA55" s="84">
        <f t="shared" si="153"/>
        <v>0</v>
      </c>
      <c r="AB55" s="84">
        <f t="shared" ref="AB55:BG55" si="154">IF(AND($U55&gt;AA$6,$U55&lt;=AB$6),+$T55,0)</f>
        <v>0</v>
      </c>
      <c r="AC55" s="84">
        <f t="shared" si="154"/>
        <v>0</v>
      </c>
      <c r="AD55" s="84">
        <f t="shared" si="154"/>
        <v>0</v>
      </c>
      <c r="AE55" s="84">
        <f t="shared" si="154"/>
        <v>0</v>
      </c>
      <c r="AF55" s="84">
        <f t="shared" si="154"/>
        <v>0</v>
      </c>
      <c r="AG55" s="84">
        <f t="shared" si="154"/>
        <v>0</v>
      </c>
      <c r="AH55" s="84">
        <f t="shared" si="154"/>
        <v>0</v>
      </c>
      <c r="AI55" s="84">
        <f t="shared" si="154"/>
        <v>0</v>
      </c>
      <c r="AJ55" s="84">
        <f t="shared" si="154"/>
        <v>0</v>
      </c>
      <c r="AK55" s="84">
        <f t="shared" si="154"/>
        <v>0</v>
      </c>
      <c r="AL55" s="84">
        <f t="shared" si="154"/>
        <v>0</v>
      </c>
      <c r="AM55" s="84">
        <f t="shared" si="154"/>
        <v>0</v>
      </c>
      <c r="AN55" s="84">
        <f t="shared" si="154"/>
        <v>24.135000000000002</v>
      </c>
      <c r="AO55" s="84">
        <f t="shared" si="154"/>
        <v>0</v>
      </c>
      <c r="AP55" s="84">
        <f t="shared" si="154"/>
        <v>0</v>
      </c>
      <c r="AQ55" s="84">
        <f t="shared" si="154"/>
        <v>0</v>
      </c>
      <c r="AR55" s="84">
        <f t="shared" si="154"/>
        <v>0</v>
      </c>
      <c r="AS55" s="84">
        <f t="shared" si="154"/>
        <v>0</v>
      </c>
      <c r="AT55" s="84">
        <f t="shared" si="154"/>
        <v>0</v>
      </c>
      <c r="AU55" s="84">
        <f t="shared" si="154"/>
        <v>0</v>
      </c>
      <c r="AV55" s="84">
        <f t="shared" si="154"/>
        <v>0</v>
      </c>
      <c r="AW55" s="84">
        <f t="shared" si="154"/>
        <v>0</v>
      </c>
      <c r="AX55" s="84">
        <f t="shared" si="154"/>
        <v>0</v>
      </c>
      <c r="AY55" s="84">
        <f t="shared" si="154"/>
        <v>0</v>
      </c>
      <c r="AZ55" s="84">
        <f t="shared" si="154"/>
        <v>0</v>
      </c>
      <c r="BA55" s="84">
        <f t="shared" si="154"/>
        <v>0</v>
      </c>
      <c r="BB55" s="84">
        <f t="shared" si="154"/>
        <v>0</v>
      </c>
      <c r="BC55" s="84">
        <f t="shared" si="154"/>
        <v>0</v>
      </c>
      <c r="BD55" s="84">
        <f t="shared" si="154"/>
        <v>0</v>
      </c>
      <c r="BE55" s="84">
        <f t="shared" si="154"/>
        <v>0</v>
      </c>
      <c r="BF55" s="84">
        <f t="shared" si="154"/>
        <v>0</v>
      </c>
      <c r="BG55" s="84">
        <f t="shared" si="154"/>
        <v>0</v>
      </c>
      <c r="BH55" s="84">
        <f t="shared" ref="BH55:CM55" si="155">IF(AND($U55&gt;BG$6,$U55&lt;=BH$6),+$T55,0)</f>
        <v>0</v>
      </c>
      <c r="BI55" s="84">
        <f t="shared" si="155"/>
        <v>0</v>
      </c>
      <c r="BJ55" s="84">
        <f t="shared" si="155"/>
        <v>0</v>
      </c>
      <c r="BK55" s="84">
        <f t="shared" si="155"/>
        <v>0</v>
      </c>
      <c r="BL55" s="84">
        <f t="shared" si="155"/>
        <v>0</v>
      </c>
      <c r="BM55" s="84">
        <f t="shared" si="155"/>
        <v>0</v>
      </c>
      <c r="BN55" s="84">
        <f t="shared" si="155"/>
        <v>0</v>
      </c>
      <c r="BO55" s="84">
        <f t="shared" si="155"/>
        <v>0</v>
      </c>
      <c r="BP55" s="84">
        <f t="shared" si="155"/>
        <v>0</v>
      </c>
      <c r="BQ55" s="84">
        <f t="shared" si="155"/>
        <v>0</v>
      </c>
      <c r="BR55" s="84">
        <f t="shared" si="155"/>
        <v>0</v>
      </c>
      <c r="BS55" s="84">
        <f t="shared" si="155"/>
        <v>0</v>
      </c>
      <c r="BT55" s="84">
        <f t="shared" si="155"/>
        <v>0</v>
      </c>
      <c r="BU55" s="84">
        <f t="shared" si="155"/>
        <v>0</v>
      </c>
      <c r="BV55" s="84">
        <f t="shared" si="155"/>
        <v>0</v>
      </c>
      <c r="BW55" s="84">
        <f t="shared" si="155"/>
        <v>0</v>
      </c>
      <c r="BX55" s="84">
        <f t="shared" si="155"/>
        <v>0</v>
      </c>
      <c r="BY55" s="84">
        <f t="shared" si="155"/>
        <v>0</v>
      </c>
      <c r="BZ55" s="84">
        <f t="shared" si="155"/>
        <v>0</v>
      </c>
      <c r="CA55" s="84">
        <f t="shared" si="155"/>
        <v>0</v>
      </c>
      <c r="CB55" s="84">
        <f t="shared" si="155"/>
        <v>0</v>
      </c>
      <c r="CC55" s="84">
        <f t="shared" si="155"/>
        <v>0</v>
      </c>
      <c r="CD55" s="84">
        <f t="shared" si="155"/>
        <v>0</v>
      </c>
      <c r="CE55" s="84">
        <f t="shared" si="155"/>
        <v>0</v>
      </c>
      <c r="CF55" s="84">
        <f t="shared" si="155"/>
        <v>0</v>
      </c>
      <c r="CG55" s="84">
        <f t="shared" si="155"/>
        <v>0</v>
      </c>
      <c r="CH55" s="84">
        <f t="shared" si="155"/>
        <v>0</v>
      </c>
      <c r="CI55" s="84">
        <f t="shared" si="155"/>
        <v>0</v>
      </c>
      <c r="CJ55" s="84">
        <f t="shared" si="155"/>
        <v>0</v>
      </c>
      <c r="CK55" s="84">
        <f t="shared" si="155"/>
        <v>0</v>
      </c>
      <c r="CL55" s="84">
        <f t="shared" si="155"/>
        <v>0</v>
      </c>
      <c r="CM55" s="84">
        <f t="shared" si="155"/>
        <v>0</v>
      </c>
      <c r="CN55" s="84">
        <f t="shared" ref="CN55:DS55" si="156">IF(AND($U55&gt;CM$6,$U55&lt;=CN$6),+$T55,0)</f>
        <v>0</v>
      </c>
      <c r="CO55" s="84">
        <f t="shared" si="156"/>
        <v>0</v>
      </c>
      <c r="CP55" s="84">
        <f t="shared" si="156"/>
        <v>0</v>
      </c>
      <c r="CQ55" s="84">
        <f t="shared" si="156"/>
        <v>0</v>
      </c>
      <c r="CR55" s="84">
        <f t="shared" si="156"/>
        <v>0</v>
      </c>
      <c r="CS55" s="84">
        <f t="shared" si="156"/>
        <v>0</v>
      </c>
      <c r="CT55" s="84">
        <f t="shared" si="156"/>
        <v>0</v>
      </c>
      <c r="CU55" s="84">
        <f t="shared" si="156"/>
        <v>0</v>
      </c>
      <c r="CV55" s="84">
        <f t="shared" si="156"/>
        <v>0</v>
      </c>
      <c r="CW55" s="84">
        <f t="shared" si="156"/>
        <v>0</v>
      </c>
      <c r="CX55" s="84">
        <f t="shared" si="156"/>
        <v>0</v>
      </c>
      <c r="CY55" s="84">
        <f t="shared" si="156"/>
        <v>0</v>
      </c>
      <c r="CZ55" s="84">
        <f t="shared" si="156"/>
        <v>0</v>
      </c>
      <c r="DA55" s="84">
        <f t="shared" si="156"/>
        <v>0</v>
      </c>
      <c r="DB55" s="84">
        <f t="shared" si="156"/>
        <v>0</v>
      </c>
      <c r="DC55" s="84">
        <f t="shared" si="156"/>
        <v>0</v>
      </c>
      <c r="DD55" s="84">
        <f t="shared" si="156"/>
        <v>0</v>
      </c>
      <c r="DE55" s="84">
        <f t="shared" si="156"/>
        <v>0</v>
      </c>
      <c r="DF55" s="84">
        <f t="shared" si="156"/>
        <v>0</v>
      </c>
      <c r="DG55" s="84">
        <f t="shared" si="156"/>
        <v>0</v>
      </c>
      <c r="DH55" s="84">
        <f t="shared" si="156"/>
        <v>0</v>
      </c>
      <c r="DI55" s="84">
        <f t="shared" si="156"/>
        <v>0</v>
      </c>
      <c r="DJ55" s="84">
        <f t="shared" si="156"/>
        <v>0</v>
      </c>
      <c r="DK55" s="84">
        <f t="shared" si="156"/>
        <v>0</v>
      </c>
      <c r="DL55" s="84">
        <f t="shared" si="156"/>
        <v>0</v>
      </c>
      <c r="DM55" s="84">
        <f t="shared" si="156"/>
        <v>0</v>
      </c>
      <c r="DN55" s="84">
        <f t="shared" si="156"/>
        <v>0</v>
      </c>
      <c r="DO55" s="84">
        <f t="shared" si="156"/>
        <v>0</v>
      </c>
      <c r="DP55" s="84">
        <f t="shared" si="156"/>
        <v>0</v>
      </c>
      <c r="DQ55" s="84">
        <f t="shared" si="156"/>
        <v>0</v>
      </c>
      <c r="DR55" s="84">
        <f t="shared" si="156"/>
        <v>0</v>
      </c>
      <c r="DS55" s="84">
        <f t="shared" si="156"/>
        <v>0</v>
      </c>
      <c r="DT55" s="84">
        <f>IF(AND($U55&gt;DS$6,$U55&lt;=DT$6),+$T55,0)</f>
        <v>0</v>
      </c>
      <c r="DU55" s="84">
        <f t="shared" ref="DU55:EY55" si="157">IF(AND($U55&gt;DT$6,$U55&lt;=DU$6),+$T55,0)</f>
        <v>0</v>
      </c>
      <c r="DV55" s="84">
        <f t="shared" si="157"/>
        <v>0</v>
      </c>
      <c r="DW55" s="84">
        <f t="shared" si="157"/>
        <v>0</v>
      </c>
      <c r="DX55" s="84">
        <f t="shared" si="157"/>
        <v>0</v>
      </c>
      <c r="DY55" s="84">
        <f t="shared" si="157"/>
        <v>0</v>
      </c>
      <c r="DZ55" s="84">
        <f t="shared" si="157"/>
        <v>0</v>
      </c>
      <c r="EA55" s="84">
        <f t="shared" si="157"/>
        <v>0</v>
      </c>
      <c r="EB55" s="84">
        <f t="shared" si="157"/>
        <v>0</v>
      </c>
      <c r="EC55" s="84">
        <f t="shared" si="157"/>
        <v>0</v>
      </c>
      <c r="ED55" s="84">
        <f t="shared" si="157"/>
        <v>0</v>
      </c>
      <c r="EE55" s="84">
        <f t="shared" si="157"/>
        <v>0</v>
      </c>
      <c r="EF55" s="84">
        <f t="shared" si="157"/>
        <v>0</v>
      </c>
      <c r="EG55" s="84">
        <f t="shared" si="157"/>
        <v>0</v>
      </c>
      <c r="EH55" s="84">
        <f t="shared" si="157"/>
        <v>0</v>
      </c>
      <c r="EI55" s="84">
        <f t="shared" si="157"/>
        <v>0</v>
      </c>
      <c r="EJ55" s="84">
        <f t="shared" si="157"/>
        <v>0</v>
      </c>
      <c r="EK55" s="84">
        <f t="shared" si="157"/>
        <v>0</v>
      </c>
      <c r="EL55" s="84">
        <f t="shared" si="157"/>
        <v>0</v>
      </c>
      <c r="EM55" s="84">
        <f t="shared" si="157"/>
        <v>0</v>
      </c>
      <c r="EN55" s="84">
        <f t="shared" si="157"/>
        <v>0</v>
      </c>
      <c r="EO55" s="84">
        <f t="shared" si="157"/>
        <v>0</v>
      </c>
      <c r="EP55" s="84">
        <f t="shared" si="157"/>
        <v>0</v>
      </c>
      <c r="EQ55" s="84">
        <f t="shared" si="157"/>
        <v>0</v>
      </c>
      <c r="ER55" s="84">
        <f t="shared" si="157"/>
        <v>0</v>
      </c>
      <c r="ES55" s="84">
        <f t="shared" si="157"/>
        <v>0</v>
      </c>
      <c r="ET55" s="84">
        <f t="shared" si="157"/>
        <v>0</v>
      </c>
      <c r="EU55" s="84">
        <f t="shared" si="157"/>
        <v>0</v>
      </c>
      <c r="EV55" s="84">
        <f t="shared" si="157"/>
        <v>0</v>
      </c>
      <c r="EW55" s="84">
        <f t="shared" si="157"/>
        <v>0</v>
      </c>
      <c r="EX55" s="84">
        <f t="shared" si="157"/>
        <v>0</v>
      </c>
      <c r="EY55" s="84">
        <f t="shared" si="157"/>
        <v>0</v>
      </c>
      <c r="EZ55" s="84">
        <f t="shared" ref="EZ55:GB55" si="158">IF(AND($U55&gt;EY$6,$U55&lt;=EZ$6),+$T55,0)</f>
        <v>0</v>
      </c>
      <c r="FA55" s="84">
        <f t="shared" si="158"/>
        <v>0</v>
      </c>
      <c r="FB55" s="84">
        <f t="shared" si="158"/>
        <v>0</v>
      </c>
      <c r="FC55" s="84">
        <f t="shared" si="158"/>
        <v>0</v>
      </c>
      <c r="FD55" s="84">
        <f t="shared" si="158"/>
        <v>0</v>
      </c>
      <c r="FE55" s="84">
        <f t="shared" si="158"/>
        <v>0</v>
      </c>
      <c r="FF55" s="84">
        <f t="shared" si="158"/>
        <v>0</v>
      </c>
      <c r="FG55" s="84">
        <f t="shared" si="158"/>
        <v>0</v>
      </c>
      <c r="FH55" s="84">
        <f t="shared" si="158"/>
        <v>0</v>
      </c>
      <c r="FI55" s="84">
        <f t="shared" si="158"/>
        <v>0</v>
      </c>
      <c r="FJ55" s="84">
        <f t="shared" si="158"/>
        <v>0</v>
      </c>
      <c r="FK55" s="84">
        <f t="shared" si="158"/>
        <v>0</v>
      </c>
      <c r="FL55" s="84">
        <f t="shared" si="158"/>
        <v>0</v>
      </c>
      <c r="FM55" s="84">
        <f t="shared" si="158"/>
        <v>0</v>
      </c>
      <c r="FN55" s="84">
        <f t="shared" si="158"/>
        <v>0</v>
      </c>
      <c r="FO55" s="84">
        <f t="shared" si="158"/>
        <v>0</v>
      </c>
      <c r="FP55" s="84">
        <f t="shared" si="158"/>
        <v>0</v>
      </c>
      <c r="FQ55" s="84">
        <f t="shared" si="158"/>
        <v>0</v>
      </c>
      <c r="FR55" s="84">
        <f t="shared" si="158"/>
        <v>0</v>
      </c>
      <c r="FS55" s="84">
        <f t="shared" si="158"/>
        <v>0</v>
      </c>
      <c r="FT55" s="84">
        <f t="shared" si="158"/>
        <v>0</v>
      </c>
      <c r="FU55" s="84">
        <f t="shared" si="158"/>
        <v>0</v>
      </c>
      <c r="FV55" s="84">
        <f t="shared" si="158"/>
        <v>0</v>
      </c>
      <c r="FW55" s="84">
        <f t="shared" si="158"/>
        <v>0</v>
      </c>
      <c r="FX55" s="84">
        <f t="shared" si="158"/>
        <v>0</v>
      </c>
      <c r="FY55" s="84">
        <f t="shared" si="158"/>
        <v>0</v>
      </c>
      <c r="FZ55" s="84">
        <f t="shared" si="158"/>
        <v>0</v>
      </c>
      <c r="GA55" s="84">
        <f t="shared" si="158"/>
        <v>0</v>
      </c>
      <c r="GB55" s="84">
        <f t="shared" si="158"/>
        <v>0</v>
      </c>
      <c r="GD55" s="2">
        <f t="shared" ca="1" si="4"/>
        <v>24.135000000000002</v>
      </c>
      <c r="GE55" s="2">
        <f t="shared" ca="1" si="5"/>
        <v>0</v>
      </c>
    </row>
    <row r="56" spans="1:187" s="82" customFormat="1" x14ac:dyDescent="0.2">
      <c r="A56" s="188">
        <v>4</v>
      </c>
      <c r="B56" s="104" t="s">
        <v>12</v>
      </c>
      <c r="C56" s="68" t="s">
        <v>8</v>
      </c>
      <c r="D56" s="51" t="s">
        <v>43</v>
      </c>
      <c r="E56" t="s">
        <v>367</v>
      </c>
      <c r="F56" s="70">
        <v>37134</v>
      </c>
      <c r="G56"/>
      <c r="H56" s="94" t="s">
        <v>312</v>
      </c>
      <c r="I56" s="192" t="s">
        <v>386</v>
      </c>
      <c r="J56" s="88" t="s">
        <v>369</v>
      </c>
      <c r="K56" s="72"/>
      <c r="L56" s="94" t="s">
        <v>40</v>
      </c>
      <c r="M56" s="73" t="s">
        <v>407</v>
      </c>
      <c r="N56" s="73" t="s">
        <v>370</v>
      </c>
      <c r="O56" s="94"/>
      <c r="P56" s="94"/>
      <c r="Q56" s="94"/>
      <c r="R56" s="105">
        <v>250</v>
      </c>
      <c r="S56" s="94" t="s">
        <v>57</v>
      </c>
      <c r="T56" s="19">
        <f>IF($S56="USD",+$R56,VLOOKUP($S56,Rates!$A$3:$C$7,3)*$R56)</f>
        <v>250</v>
      </c>
      <c r="U56" s="271">
        <f>DATE(2005,11,15)</f>
        <v>38671</v>
      </c>
      <c r="X56" s="84">
        <f t="shared" ca="1" si="153"/>
        <v>0</v>
      </c>
      <c r="Y56" s="84">
        <f t="shared" si="153"/>
        <v>0</v>
      </c>
      <c r="Z56" s="84">
        <f t="shared" si="153"/>
        <v>0</v>
      </c>
      <c r="AA56" s="84">
        <f t="shared" si="153"/>
        <v>0</v>
      </c>
      <c r="AB56" s="84">
        <f t="shared" ref="AB56:AB65" si="159">IF(AND($U56&gt;AA$6,$U56&lt;=AB$6),+$T56,0)</f>
        <v>0</v>
      </c>
      <c r="AC56" s="84">
        <f t="shared" ref="AC56:AH65" si="160">IF(AND($U56&gt;AB$6,$U56&lt;=AC$6),+$T56,0)</f>
        <v>0</v>
      </c>
      <c r="AD56" s="84">
        <f t="shared" si="160"/>
        <v>0</v>
      </c>
      <c r="AE56" s="84">
        <f t="shared" si="160"/>
        <v>0</v>
      </c>
      <c r="AF56" s="84">
        <f t="shared" si="160"/>
        <v>0</v>
      </c>
      <c r="AG56" s="84">
        <f t="shared" si="160"/>
        <v>0</v>
      </c>
      <c r="AH56" s="84">
        <f t="shared" si="160"/>
        <v>0</v>
      </c>
      <c r="AI56" s="84">
        <f t="shared" ref="AI56:CT56" si="161">IF(AND($U56&gt;AH$6,$U56&lt;=AI$6),+$T56,0)</f>
        <v>0</v>
      </c>
      <c r="AJ56" s="84">
        <f t="shared" si="161"/>
        <v>0</v>
      </c>
      <c r="AK56" s="84">
        <f t="shared" si="161"/>
        <v>0</v>
      </c>
      <c r="AL56" s="84">
        <f t="shared" si="161"/>
        <v>0</v>
      </c>
      <c r="AM56" s="84">
        <f t="shared" si="161"/>
        <v>0</v>
      </c>
      <c r="AN56" s="84">
        <f t="shared" si="161"/>
        <v>0</v>
      </c>
      <c r="AO56" s="84">
        <f t="shared" si="161"/>
        <v>250</v>
      </c>
      <c r="AP56" s="84">
        <f t="shared" si="161"/>
        <v>0</v>
      </c>
      <c r="AQ56" s="84">
        <f t="shared" si="161"/>
        <v>0</v>
      </c>
      <c r="AR56" s="84">
        <f t="shared" si="161"/>
        <v>0</v>
      </c>
      <c r="AS56" s="84">
        <f t="shared" si="161"/>
        <v>0</v>
      </c>
      <c r="AT56" s="84">
        <f t="shared" si="161"/>
        <v>0</v>
      </c>
      <c r="AU56" s="84">
        <f t="shared" si="161"/>
        <v>0</v>
      </c>
      <c r="AV56" s="84">
        <f t="shared" si="161"/>
        <v>0</v>
      </c>
      <c r="AW56" s="84">
        <f t="shared" si="161"/>
        <v>0</v>
      </c>
      <c r="AX56" s="84">
        <f t="shared" si="161"/>
        <v>0</v>
      </c>
      <c r="AY56" s="84">
        <f t="shared" si="161"/>
        <v>0</v>
      </c>
      <c r="AZ56" s="84">
        <f t="shared" si="161"/>
        <v>0</v>
      </c>
      <c r="BA56" s="84">
        <f t="shared" si="161"/>
        <v>0</v>
      </c>
      <c r="BB56" s="84">
        <f t="shared" si="161"/>
        <v>0</v>
      </c>
      <c r="BC56" s="84">
        <f t="shared" si="161"/>
        <v>0</v>
      </c>
      <c r="BD56" s="84">
        <f t="shared" si="161"/>
        <v>0</v>
      </c>
      <c r="BE56" s="84">
        <f t="shared" si="161"/>
        <v>0</v>
      </c>
      <c r="BF56" s="84">
        <f t="shared" si="161"/>
        <v>0</v>
      </c>
      <c r="BG56" s="84">
        <f t="shared" si="161"/>
        <v>0</v>
      </c>
      <c r="BH56" s="84">
        <f t="shared" si="161"/>
        <v>0</v>
      </c>
      <c r="BI56" s="84">
        <f t="shared" si="161"/>
        <v>0</v>
      </c>
      <c r="BJ56" s="84">
        <f t="shared" si="161"/>
        <v>0</v>
      </c>
      <c r="BK56" s="84">
        <f t="shared" si="161"/>
        <v>0</v>
      </c>
      <c r="BL56" s="84">
        <f t="shared" si="161"/>
        <v>0</v>
      </c>
      <c r="BM56" s="84">
        <f t="shared" si="161"/>
        <v>0</v>
      </c>
      <c r="BN56" s="84">
        <f t="shared" si="161"/>
        <v>0</v>
      </c>
      <c r="BO56" s="84">
        <f t="shared" si="161"/>
        <v>0</v>
      </c>
      <c r="BP56" s="84">
        <f t="shared" si="161"/>
        <v>0</v>
      </c>
      <c r="BQ56" s="84">
        <f t="shared" si="161"/>
        <v>0</v>
      </c>
      <c r="BR56" s="84">
        <f t="shared" si="161"/>
        <v>0</v>
      </c>
      <c r="BS56" s="84">
        <f t="shared" si="161"/>
        <v>0</v>
      </c>
      <c r="BT56" s="84">
        <f t="shared" si="161"/>
        <v>0</v>
      </c>
      <c r="BU56" s="84">
        <f t="shared" si="161"/>
        <v>0</v>
      </c>
      <c r="BV56" s="84">
        <f t="shared" si="161"/>
        <v>0</v>
      </c>
      <c r="BW56" s="84">
        <f t="shared" si="161"/>
        <v>0</v>
      </c>
      <c r="BX56" s="84">
        <f t="shared" si="161"/>
        <v>0</v>
      </c>
      <c r="BY56" s="84">
        <f t="shared" si="161"/>
        <v>0</v>
      </c>
      <c r="BZ56" s="84">
        <f t="shared" si="161"/>
        <v>0</v>
      </c>
      <c r="CA56" s="84">
        <f t="shared" si="161"/>
        <v>0</v>
      </c>
      <c r="CB56" s="84">
        <f t="shared" si="161"/>
        <v>0</v>
      </c>
      <c r="CC56" s="84">
        <f t="shared" si="161"/>
        <v>0</v>
      </c>
      <c r="CD56" s="84">
        <f t="shared" si="161"/>
        <v>0</v>
      </c>
      <c r="CE56" s="84">
        <f t="shared" si="161"/>
        <v>0</v>
      </c>
      <c r="CF56" s="84">
        <f t="shared" si="161"/>
        <v>0</v>
      </c>
      <c r="CG56" s="84">
        <f t="shared" si="161"/>
        <v>0</v>
      </c>
      <c r="CH56" s="84">
        <f t="shared" si="161"/>
        <v>0</v>
      </c>
      <c r="CI56" s="84">
        <f t="shared" si="161"/>
        <v>0</v>
      </c>
      <c r="CJ56" s="84">
        <f t="shared" si="161"/>
        <v>0</v>
      </c>
      <c r="CK56" s="84">
        <f t="shared" si="161"/>
        <v>0</v>
      </c>
      <c r="CL56" s="84">
        <f t="shared" si="161"/>
        <v>0</v>
      </c>
      <c r="CM56" s="84">
        <f t="shared" si="161"/>
        <v>0</v>
      </c>
      <c r="CN56" s="84">
        <f t="shared" si="161"/>
        <v>0</v>
      </c>
      <c r="CO56" s="84">
        <f t="shared" si="161"/>
        <v>0</v>
      </c>
      <c r="CP56" s="84">
        <f t="shared" si="161"/>
        <v>0</v>
      </c>
      <c r="CQ56" s="84">
        <f t="shared" si="161"/>
        <v>0</v>
      </c>
      <c r="CR56" s="84">
        <f t="shared" si="161"/>
        <v>0</v>
      </c>
      <c r="CS56" s="84">
        <f t="shared" si="161"/>
        <v>0</v>
      </c>
      <c r="CT56" s="84">
        <f t="shared" si="161"/>
        <v>0</v>
      </c>
      <c r="CU56" s="84">
        <f t="shared" ref="CU56:FF56" si="162">IF(AND($U56&gt;CT$6,$U56&lt;=CU$6),+$T56,0)</f>
        <v>0</v>
      </c>
      <c r="CV56" s="84">
        <f t="shared" si="162"/>
        <v>0</v>
      </c>
      <c r="CW56" s="84">
        <f t="shared" si="162"/>
        <v>0</v>
      </c>
      <c r="CX56" s="84">
        <f t="shared" si="162"/>
        <v>0</v>
      </c>
      <c r="CY56" s="84">
        <f t="shared" si="162"/>
        <v>0</v>
      </c>
      <c r="CZ56" s="84">
        <f t="shared" si="162"/>
        <v>0</v>
      </c>
      <c r="DA56" s="84">
        <f t="shared" si="162"/>
        <v>0</v>
      </c>
      <c r="DB56" s="84">
        <f t="shared" si="162"/>
        <v>0</v>
      </c>
      <c r="DC56" s="84">
        <f t="shared" si="162"/>
        <v>0</v>
      </c>
      <c r="DD56" s="84">
        <f t="shared" si="162"/>
        <v>0</v>
      </c>
      <c r="DE56" s="84">
        <f t="shared" si="162"/>
        <v>0</v>
      </c>
      <c r="DF56" s="84">
        <f t="shared" si="162"/>
        <v>0</v>
      </c>
      <c r="DG56" s="84">
        <f t="shared" si="162"/>
        <v>0</v>
      </c>
      <c r="DH56" s="84">
        <f t="shared" si="162"/>
        <v>0</v>
      </c>
      <c r="DI56" s="84">
        <f t="shared" si="162"/>
        <v>0</v>
      </c>
      <c r="DJ56" s="84">
        <f t="shared" si="162"/>
        <v>0</v>
      </c>
      <c r="DK56" s="84">
        <f t="shared" si="162"/>
        <v>0</v>
      </c>
      <c r="DL56" s="84">
        <f t="shared" si="162"/>
        <v>0</v>
      </c>
      <c r="DM56" s="84">
        <f t="shared" si="162"/>
        <v>0</v>
      </c>
      <c r="DN56" s="84">
        <f t="shared" si="162"/>
        <v>0</v>
      </c>
      <c r="DO56" s="84">
        <f t="shared" si="162"/>
        <v>0</v>
      </c>
      <c r="DP56" s="84">
        <f t="shared" si="162"/>
        <v>0</v>
      </c>
      <c r="DQ56" s="84">
        <f t="shared" si="162"/>
        <v>0</v>
      </c>
      <c r="DR56" s="84">
        <f t="shared" si="162"/>
        <v>0</v>
      </c>
      <c r="DS56" s="84">
        <f t="shared" si="162"/>
        <v>0</v>
      </c>
      <c r="DT56" s="84">
        <f t="shared" si="162"/>
        <v>0</v>
      </c>
      <c r="DU56" s="84">
        <f t="shared" si="162"/>
        <v>0</v>
      </c>
      <c r="DV56" s="84">
        <f t="shared" si="162"/>
        <v>0</v>
      </c>
      <c r="DW56" s="84">
        <f t="shared" si="162"/>
        <v>0</v>
      </c>
      <c r="DX56" s="84">
        <f t="shared" si="162"/>
        <v>0</v>
      </c>
      <c r="DY56" s="84">
        <f t="shared" si="162"/>
        <v>0</v>
      </c>
      <c r="DZ56" s="84">
        <f t="shared" si="162"/>
        <v>0</v>
      </c>
      <c r="EA56" s="84">
        <f t="shared" si="162"/>
        <v>0</v>
      </c>
      <c r="EB56" s="84">
        <f t="shared" si="162"/>
        <v>0</v>
      </c>
      <c r="EC56" s="84">
        <f t="shared" si="162"/>
        <v>0</v>
      </c>
      <c r="ED56" s="84">
        <f t="shared" si="162"/>
        <v>0</v>
      </c>
      <c r="EE56" s="84">
        <f t="shared" si="162"/>
        <v>0</v>
      </c>
      <c r="EF56" s="84">
        <f t="shared" si="162"/>
        <v>0</v>
      </c>
      <c r="EG56" s="84">
        <f t="shared" si="162"/>
        <v>0</v>
      </c>
      <c r="EH56" s="84">
        <f t="shared" si="162"/>
        <v>0</v>
      </c>
      <c r="EI56" s="84">
        <f t="shared" si="162"/>
        <v>0</v>
      </c>
      <c r="EJ56" s="84">
        <f t="shared" si="162"/>
        <v>0</v>
      </c>
      <c r="EK56" s="84">
        <f t="shared" si="162"/>
        <v>0</v>
      </c>
      <c r="EL56" s="84">
        <f t="shared" si="162"/>
        <v>0</v>
      </c>
      <c r="EM56" s="84">
        <f t="shared" si="162"/>
        <v>0</v>
      </c>
      <c r="EN56" s="84">
        <f t="shared" si="162"/>
        <v>0</v>
      </c>
      <c r="EO56" s="84">
        <f t="shared" si="162"/>
        <v>0</v>
      </c>
      <c r="EP56" s="84">
        <f t="shared" si="162"/>
        <v>0</v>
      </c>
      <c r="EQ56" s="84">
        <f t="shared" si="162"/>
        <v>0</v>
      </c>
      <c r="ER56" s="84">
        <f t="shared" si="162"/>
        <v>0</v>
      </c>
      <c r="ES56" s="84">
        <f t="shared" si="162"/>
        <v>0</v>
      </c>
      <c r="ET56" s="84">
        <f t="shared" si="162"/>
        <v>0</v>
      </c>
      <c r="EU56" s="84">
        <f t="shared" si="162"/>
        <v>0</v>
      </c>
      <c r="EV56" s="84">
        <f t="shared" si="162"/>
        <v>0</v>
      </c>
      <c r="EW56" s="84">
        <f t="shared" si="162"/>
        <v>0</v>
      </c>
      <c r="EX56" s="84">
        <f t="shared" si="162"/>
        <v>0</v>
      </c>
      <c r="EY56" s="84">
        <f t="shared" si="162"/>
        <v>0</v>
      </c>
      <c r="EZ56" s="84">
        <f t="shared" si="162"/>
        <v>0</v>
      </c>
      <c r="FA56" s="84">
        <f t="shared" si="162"/>
        <v>0</v>
      </c>
      <c r="FB56" s="84">
        <f t="shared" si="162"/>
        <v>0</v>
      </c>
      <c r="FC56" s="84">
        <f t="shared" si="162"/>
        <v>0</v>
      </c>
      <c r="FD56" s="84">
        <f t="shared" si="162"/>
        <v>0</v>
      </c>
      <c r="FE56" s="84">
        <f t="shared" si="162"/>
        <v>0</v>
      </c>
      <c r="FF56" s="84">
        <f t="shared" si="162"/>
        <v>0</v>
      </c>
      <c r="FG56" s="84">
        <f t="shared" ref="FG56:GB56" si="163">IF(AND($U56&gt;FF$6,$U56&lt;=FG$6),+$T56,0)</f>
        <v>0</v>
      </c>
      <c r="FH56" s="84">
        <f t="shared" si="163"/>
        <v>0</v>
      </c>
      <c r="FI56" s="84">
        <f t="shared" si="163"/>
        <v>0</v>
      </c>
      <c r="FJ56" s="84">
        <f t="shared" si="163"/>
        <v>0</v>
      </c>
      <c r="FK56" s="84">
        <f t="shared" si="163"/>
        <v>0</v>
      </c>
      <c r="FL56" s="84">
        <f t="shared" si="163"/>
        <v>0</v>
      </c>
      <c r="FM56" s="84">
        <f t="shared" si="163"/>
        <v>0</v>
      </c>
      <c r="FN56" s="84">
        <f t="shared" si="163"/>
        <v>0</v>
      </c>
      <c r="FO56" s="84">
        <f t="shared" si="163"/>
        <v>0</v>
      </c>
      <c r="FP56" s="84">
        <f t="shared" si="163"/>
        <v>0</v>
      </c>
      <c r="FQ56" s="84">
        <f t="shared" si="163"/>
        <v>0</v>
      </c>
      <c r="FR56" s="84">
        <f t="shared" si="163"/>
        <v>0</v>
      </c>
      <c r="FS56" s="84">
        <f t="shared" si="163"/>
        <v>0</v>
      </c>
      <c r="FT56" s="84">
        <f t="shared" si="163"/>
        <v>0</v>
      </c>
      <c r="FU56" s="84">
        <f t="shared" si="163"/>
        <v>0</v>
      </c>
      <c r="FV56" s="84">
        <f t="shared" si="163"/>
        <v>0</v>
      </c>
      <c r="FW56" s="84">
        <f t="shared" si="163"/>
        <v>0</v>
      </c>
      <c r="FX56" s="84">
        <f t="shared" si="163"/>
        <v>0</v>
      </c>
      <c r="FY56" s="84">
        <f t="shared" si="163"/>
        <v>0</v>
      </c>
      <c r="FZ56" s="84">
        <f t="shared" si="163"/>
        <v>0</v>
      </c>
      <c r="GA56" s="84">
        <f t="shared" si="163"/>
        <v>0</v>
      </c>
      <c r="GB56" s="84">
        <f t="shared" si="163"/>
        <v>0</v>
      </c>
      <c r="GD56" s="2">
        <f t="shared" ca="1" si="4"/>
        <v>250</v>
      </c>
      <c r="GE56" s="2">
        <f t="shared" ca="1" si="5"/>
        <v>0</v>
      </c>
    </row>
    <row r="57" spans="1:187" s="82" customFormat="1" x14ac:dyDescent="0.2">
      <c r="A57" s="188">
        <v>4</v>
      </c>
      <c r="B57" s="104" t="s">
        <v>12</v>
      </c>
      <c r="C57" s="68" t="s">
        <v>8</v>
      </c>
      <c r="D57" s="51" t="s">
        <v>43</v>
      </c>
      <c r="E57" t="s">
        <v>367</v>
      </c>
      <c r="F57" s="70">
        <v>37134</v>
      </c>
      <c r="G57"/>
      <c r="H57" s="94" t="s">
        <v>312</v>
      </c>
      <c r="I57" s="192" t="s">
        <v>386</v>
      </c>
      <c r="J57" s="88" t="s">
        <v>369</v>
      </c>
      <c r="K57" s="72"/>
      <c r="L57" s="94" t="s">
        <v>40</v>
      </c>
      <c r="M57" s="73"/>
      <c r="N57" s="73" t="s">
        <v>370</v>
      </c>
      <c r="O57" s="94"/>
      <c r="P57" s="94"/>
      <c r="Q57" s="94"/>
      <c r="R57" s="105">
        <v>168.94499999999999</v>
      </c>
      <c r="S57" s="94" t="s">
        <v>57</v>
      </c>
      <c r="T57" s="19">
        <f>IF($S57="USD",+$R57,VLOOKUP($S57,Rates!$A$3:$C$7,3)*$R57)</f>
        <v>168.94499999999999</v>
      </c>
      <c r="U57" s="271">
        <f>DATE(2006,3,15)</f>
        <v>38791</v>
      </c>
      <c r="X57" s="84">
        <f t="shared" ca="1" si="153"/>
        <v>0</v>
      </c>
      <c r="Y57" s="84">
        <f t="shared" si="153"/>
        <v>0</v>
      </c>
      <c r="Z57" s="84">
        <f t="shared" si="153"/>
        <v>0</v>
      </c>
      <c r="AA57" s="84">
        <f t="shared" si="153"/>
        <v>0</v>
      </c>
      <c r="AB57" s="84">
        <f t="shared" si="159"/>
        <v>0</v>
      </c>
      <c r="AC57" s="84">
        <f t="shared" si="160"/>
        <v>0</v>
      </c>
      <c r="AD57" s="84">
        <f t="shared" si="160"/>
        <v>0</v>
      </c>
      <c r="AE57" s="84">
        <f t="shared" si="160"/>
        <v>0</v>
      </c>
      <c r="AF57" s="84">
        <f t="shared" si="160"/>
        <v>0</v>
      </c>
      <c r="AG57" s="84">
        <f t="shared" si="160"/>
        <v>0</v>
      </c>
      <c r="AH57" s="84">
        <f t="shared" si="160"/>
        <v>0</v>
      </c>
      <c r="AI57" s="84">
        <f t="shared" ref="AI57:CT57" si="164">IF(AND($U57&gt;AH$6,$U57&lt;=AI$6),+$T57,0)</f>
        <v>0</v>
      </c>
      <c r="AJ57" s="84">
        <f t="shared" si="164"/>
        <v>0</v>
      </c>
      <c r="AK57" s="84">
        <f t="shared" si="164"/>
        <v>0</v>
      </c>
      <c r="AL57" s="84">
        <f t="shared" si="164"/>
        <v>0</v>
      </c>
      <c r="AM57" s="84">
        <f t="shared" si="164"/>
        <v>0</v>
      </c>
      <c r="AN57" s="84">
        <f t="shared" si="164"/>
        <v>0</v>
      </c>
      <c r="AO57" s="84">
        <f t="shared" si="164"/>
        <v>0</v>
      </c>
      <c r="AP57" s="84">
        <f t="shared" si="164"/>
        <v>168.94499999999999</v>
      </c>
      <c r="AQ57" s="84">
        <f t="shared" si="164"/>
        <v>0</v>
      </c>
      <c r="AR57" s="84">
        <f t="shared" si="164"/>
        <v>0</v>
      </c>
      <c r="AS57" s="84">
        <f t="shared" si="164"/>
        <v>0</v>
      </c>
      <c r="AT57" s="84">
        <f t="shared" si="164"/>
        <v>0</v>
      </c>
      <c r="AU57" s="84">
        <f t="shared" si="164"/>
        <v>0</v>
      </c>
      <c r="AV57" s="84">
        <f t="shared" si="164"/>
        <v>0</v>
      </c>
      <c r="AW57" s="84">
        <f t="shared" si="164"/>
        <v>0</v>
      </c>
      <c r="AX57" s="84">
        <f t="shared" si="164"/>
        <v>0</v>
      </c>
      <c r="AY57" s="84">
        <f t="shared" si="164"/>
        <v>0</v>
      </c>
      <c r="AZ57" s="84">
        <f t="shared" si="164"/>
        <v>0</v>
      </c>
      <c r="BA57" s="84">
        <f t="shared" si="164"/>
        <v>0</v>
      </c>
      <c r="BB57" s="84">
        <f t="shared" si="164"/>
        <v>0</v>
      </c>
      <c r="BC57" s="84">
        <f t="shared" si="164"/>
        <v>0</v>
      </c>
      <c r="BD57" s="84">
        <f t="shared" si="164"/>
        <v>0</v>
      </c>
      <c r="BE57" s="84">
        <f t="shared" si="164"/>
        <v>0</v>
      </c>
      <c r="BF57" s="84">
        <f t="shared" si="164"/>
        <v>0</v>
      </c>
      <c r="BG57" s="84">
        <f t="shared" si="164"/>
        <v>0</v>
      </c>
      <c r="BH57" s="84">
        <f t="shared" si="164"/>
        <v>0</v>
      </c>
      <c r="BI57" s="84">
        <f t="shared" si="164"/>
        <v>0</v>
      </c>
      <c r="BJ57" s="84">
        <f t="shared" si="164"/>
        <v>0</v>
      </c>
      <c r="BK57" s="84">
        <f t="shared" si="164"/>
        <v>0</v>
      </c>
      <c r="BL57" s="84">
        <f t="shared" si="164"/>
        <v>0</v>
      </c>
      <c r="BM57" s="84">
        <f t="shared" si="164"/>
        <v>0</v>
      </c>
      <c r="BN57" s="84">
        <f t="shared" si="164"/>
        <v>0</v>
      </c>
      <c r="BO57" s="84">
        <f t="shared" si="164"/>
        <v>0</v>
      </c>
      <c r="BP57" s="84">
        <f t="shared" si="164"/>
        <v>0</v>
      </c>
      <c r="BQ57" s="84">
        <f t="shared" si="164"/>
        <v>0</v>
      </c>
      <c r="BR57" s="84">
        <f t="shared" si="164"/>
        <v>0</v>
      </c>
      <c r="BS57" s="84">
        <f t="shared" si="164"/>
        <v>0</v>
      </c>
      <c r="BT57" s="84">
        <f t="shared" si="164"/>
        <v>0</v>
      </c>
      <c r="BU57" s="84">
        <f t="shared" si="164"/>
        <v>0</v>
      </c>
      <c r="BV57" s="84">
        <f t="shared" si="164"/>
        <v>0</v>
      </c>
      <c r="BW57" s="84">
        <f t="shared" si="164"/>
        <v>0</v>
      </c>
      <c r="BX57" s="84">
        <f t="shared" si="164"/>
        <v>0</v>
      </c>
      <c r="BY57" s="84">
        <f t="shared" si="164"/>
        <v>0</v>
      </c>
      <c r="BZ57" s="84">
        <f t="shared" si="164"/>
        <v>0</v>
      </c>
      <c r="CA57" s="84">
        <f t="shared" si="164"/>
        <v>0</v>
      </c>
      <c r="CB57" s="84">
        <f t="shared" si="164"/>
        <v>0</v>
      </c>
      <c r="CC57" s="84">
        <f t="shared" si="164"/>
        <v>0</v>
      </c>
      <c r="CD57" s="84">
        <f t="shared" si="164"/>
        <v>0</v>
      </c>
      <c r="CE57" s="84">
        <f t="shared" si="164"/>
        <v>0</v>
      </c>
      <c r="CF57" s="84">
        <f t="shared" si="164"/>
        <v>0</v>
      </c>
      <c r="CG57" s="84">
        <f t="shared" si="164"/>
        <v>0</v>
      </c>
      <c r="CH57" s="84">
        <f t="shared" si="164"/>
        <v>0</v>
      </c>
      <c r="CI57" s="84">
        <f t="shared" si="164"/>
        <v>0</v>
      </c>
      <c r="CJ57" s="84">
        <f t="shared" si="164"/>
        <v>0</v>
      </c>
      <c r="CK57" s="84">
        <f t="shared" si="164"/>
        <v>0</v>
      </c>
      <c r="CL57" s="84">
        <f t="shared" si="164"/>
        <v>0</v>
      </c>
      <c r="CM57" s="84">
        <f t="shared" si="164"/>
        <v>0</v>
      </c>
      <c r="CN57" s="84">
        <f t="shared" si="164"/>
        <v>0</v>
      </c>
      <c r="CO57" s="84">
        <f t="shared" si="164"/>
        <v>0</v>
      </c>
      <c r="CP57" s="84">
        <f t="shared" si="164"/>
        <v>0</v>
      </c>
      <c r="CQ57" s="84">
        <f t="shared" si="164"/>
        <v>0</v>
      </c>
      <c r="CR57" s="84">
        <f t="shared" si="164"/>
        <v>0</v>
      </c>
      <c r="CS57" s="84">
        <f t="shared" si="164"/>
        <v>0</v>
      </c>
      <c r="CT57" s="84">
        <f t="shared" si="164"/>
        <v>0</v>
      </c>
      <c r="CU57" s="84">
        <f t="shared" ref="CU57:FF57" si="165">IF(AND($U57&gt;CT$6,$U57&lt;=CU$6),+$T57,0)</f>
        <v>0</v>
      </c>
      <c r="CV57" s="84">
        <f t="shared" si="165"/>
        <v>0</v>
      </c>
      <c r="CW57" s="84">
        <f t="shared" si="165"/>
        <v>0</v>
      </c>
      <c r="CX57" s="84">
        <f t="shared" si="165"/>
        <v>0</v>
      </c>
      <c r="CY57" s="84">
        <f t="shared" si="165"/>
        <v>0</v>
      </c>
      <c r="CZ57" s="84">
        <f t="shared" si="165"/>
        <v>0</v>
      </c>
      <c r="DA57" s="84">
        <f t="shared" si="165"/>
        <v>0</v>
      </c>
      <c r="DB57" s="84">
        <f t="shared" si="165"/>
        <v>0</v>
      </c>
      <c r="DC57" s="84">
        <f t="shared" si="165"/>
        <v>0</v>
      </c>
      <c r="DD57" s="84">
        <f t="shared" si="165"/>
        <v>0</v>
      </c>
      <c r="DE57" s="84">
        <f t="shared" si="165"/>
        <v>0</v>
      </c>
      <c r="DF57" s="84">
        <f t="shared" si="165"/>
        <v>0</v>
      </c>
      <c r="DG57" s="84">
        <f t="shared" si="165"/>
        <v>0</v>
      </c>
      <c r="DH57" s="84">
        <f t="shared" si="165"/>
        <v>0</v>
      </c>
      <c r="DI57" s="84">
        <f t="shared" si="165"/>
        <v>0</v>
      </c>
      <c r="DJ57" s="84">
        <f t="shared" si="165"/>
        <v>0</v>
      </c>
      <c r="DK57" s="84">
        <f t="shared" si="165"/>
        <v>0</v>
      </c>
      <c r="DL57" s="84">
        <f t="shared" si="165"/>
        <v>0</v>
      </c>
      <c r="DM57" s="84">
        <f t="shared" si="165"/>
        <v>0</v>
      </c>
      <c r="DN57" s="84">
        <f t="shared" si="165"/>
        <v>0</v>
      </c>
      <c r="DO57" s="84">
        <f t="shared" si="165"/>
        <v>0</v>
      </c>
      <c r="DP57" s="84">
        <f t="shared" si="165"/>
        <v>0</v>
      </c>
      <c r="DQ57" s="84">
        <f t="shared" si="165"/>
        <v>0</v>
      </c>
      <c r="DR57" s="84">
        <f t="shared" si="165"/>
        <v>0</v>
      </c>
      <c r="DS57" s="84">
        <f t="shared" si="165"/>
        <v>0</v>
      </c>
      <c r="DT57" s="84">
        <f>IF(AND($U57&gt;DS$6,$U57&lt;=DT$6),+$T57,0)</f>
        <v>0</v>
      </c>
      <c r="DU57" s="84">
        <f t="shared" si="165"/>
        <v>0</v>
      </c>
      <c r="DV57" s="84">
        <f t="shared" si="165"/>
        <v>0</v>
      </c>
      <c r="DW57" s="84">
        <f t="shared" si="165"/>
        <v>0</v>
      </c>
      <c r="DX57" s="84">
        <f t="shared" si="165"/>
        <v>0</v>
      </c>
      <c r="DY57" s="84">
        <f t="shared" si="165"/>
        <v>0</v>
      </c>
      <c r="DZ57" s="84">
        <f t="shared" si="165"/>
        <v>0</v>
      </c>
      <c r="EA57" s="84">
        <f t="shared" si="165"/>
        <v>0</v>
      </c>
      <c r="EB57" s="84">
        <f t="shared" si="165"/>
        <v>0</v>
      </c>
      <c r="EC57" s="84">
        <f t="shared" si="165"/>
        <v>0</v>
      </c>
      <c r="ED57" s="84">
        <f t="shared" si="165"/>
        <v>0</v>
      </c>
      <c r="EE57" s="84">
        <f t="shared" si="165"/>
        <v>0</v>
      </c>
      <c r="EF57" s="84">
        <f t="shared" si="165"/>
        <v>0</v>
      </c>
      <c r="EG57" s="84">
        <f t="shared" si="165"/>
        <v>0</v>
      </c>
      <c r="EH57" s="84">
        <f t="shared" si="165"/>
        <v>0</v>
      </c>
      <c r="EI57" s="84">
        <f t="shared" si="165"/>
        <v>0</v>
      </c>
      <c r="EJ57" s="84">
        <f t="shared" si="165"/>
        <v>0</v>
      </c>
      <c r="EK57" s="84">
        <f t="shared" si="165"/>
        <v>0</v>
      </c>
      <c r="EL57" s="84">
        <f t="shared" si="165"/>
        <v>0</v>
      </c>
      <c r="EM57" s="84">
        <f t="shared" si="165"/>
        <v>0</v>
      </c>
      <c r="EN57" s="84">
        <f t="shared" si="165"/>
        <v>0</v>
      </c>
      <c r="EO57" s="84">
        <f t="shared" si="165"/>
        <v>0</v>
      </c>
      <c r="EP57" s="84">
        <f t="shared" si="165"/>
        <v>0</v>
      </c>
      <c r="EQ57" s="84">
        <f t="shared" si="165"/>
        <v>0</v>
      </c>
      <c r="ER57" s="84">
        <f t="shared" si="165"/>
        <v>0</v>
      </c>
      <c r="ES57" s="84">
        <f t="shared" si="165"/>
        <v>0</v>
      </c>
      <c r="ET57" s="84">
        <f t="shared" si="165"/>
        <v>0</v>
      </c>
      <c r="EU57" s="84">
        <f t="shared" si="165"/>
        <v>0</v>
      </c>
      <c r="EV57" s="84">
        <f t="shared" si="165"/>
        <v>0</v>
      </c>
      <c r="EW57" s="84">
        <f t="shared" si="165"/>
        <v>0</v>
      </c>
      <c r="EX57" s="84">
        <f t="shared" si="165"/>
        <v>0</v>
      </c>
      <c r="EY57" s="84">
        <f t="shared" si="165"/>
        <v>0</v>
      </c>
      <c r="EZ57" s="84">
        <f t="shared" si="165"/>
        <v>0</v>
      </c>
      <c r="FA57" s="84">
        <f t="shared" si="165"/>
        <v>0</v>
      </c>
      <c r="FB57" s="84">
        <f t="shared" si="165"/>
        <v>0</v>
      </c>
      <c r="FC57" s="84">
        <f t="shared" si="165"/>
        <v>0</v>
      </c>
      <c r="FD57" s="84">
        <f t="shared" si="165"/>
        <v>0</v>
      </c>
      <c r="FE57" s="84">
        <f t="shared" si="165"/>
        <v>0</v>
      </c>
      <c r="FF57" s="84">
        <f t="shared" si="165"/>
        <v>0</v>
      </c>
      <c r="FG57" s="84">
        <f t="shared" ref="FG57:GB57" si="166">IF(AND($U57&gt;FF$6,$U57&lt;=FG$6),+$T57,0)</f>
        <v>0</v>
      </c>
      <c r="FH57" s="84">
        <f t="shared" si="166"/>
        <v>0</v>
      </c>
      <c r="FI57" s="84">
        <f t="shared" si="166"/>
        <v>0</v>
      </c>
      <c r="FJ57" s="84">
        <f t="shared" si="166"/>
        <v>0</v>
      </c>
      <c r="FK57" s="84">
        <f t="shared" si="166"/>
        <v>0</v>
      </c>
      <c r="FL57" s="84">
        <f t="shared" si="166"/>
        <v>0</v>
      </c>
      <c r="FM57" s="84">
        <f t="shared" si="166"/>
        <v>0</v>
      </c>
      <c r="FN57" s="84">
        <f t="shared" si="166"/>
        <v>0</v>
      </c>
      <c r="FO57" s="84">
        <f t="shared" si="166"/>
        <v>0</v>
      </c>
      <c r="FP57" s="84">
        <f t="shared" si="166"/>
        <v>0</v>
      </c>
      <c r="FQ57" s="84">
        <f t="shared" si="166"/>
        <v>0</v>
      </c>
      <c r="FR57" s="84">
        <f t="shared" si="166"/>
        <v>0</v>
      </c>
      <c r="FS57" s="84">
        <f t="shared" si="166"/>
        <v>0</v>
      </c>
      <c r="FT57" s="84">
        <f t="shared" si="166"/>
        <v>0</v>
      </c>
      <c r="FU57" s="84">
        <f t="shared" si="166"/>
        <v>0</v>
      </c>
      <c r="FV57" s="84">
        <f t="shared" si="166"/>
        <v>0</v>
      </c>
      <c r="FW57" s="84">
        <f t="shared" si="166"/>
        <v>0</v>
      </c>
      <c r="FX57" s="84">
        <f t="shared" si="166"/>
        <v>0</v>
      </c>
      <c r="FY57" s="84">
        <f t="shared" si="166"/>
        <v>0</v>
      </c>
      <c r="FZ57" s="84">
        <f t="shared" si="166"/>
        <v>0</v>
      </c>
      <c r="GA57" s="84">
        <f t="shared" si="166"/>
        <v>0</v>
      </c>
      <c r="GB57" s="84">
        <f t="shared" si="166"/>
        <v>0</v>
      </c>
      <c r="GD57" s="2">
        <f t="shared" ca="1" si="4"/>
        <v>168.94499999999999</v>
      </c>
      <c r="GE57" s="2">
        <f t="shared" ca="1" si="5"/>
        <v>0</v>
      </c>
    </row>
    <row r="58" spans="1:187" s="82" customFormat="1" x14ac:dyDescent="0.2">
      <c r="A58" s="188">
        <v>4</v>
      </c>
      <c r="B58" s="104" t="s">
        <v>12</v>
      </c>
      <c r="C58" s="68" t="s">
        <v>8</v>
      </c>
      <c r="D58" s="51" t="s">
        <v>42</v>
      </c>
      <c r="E58" t="s">
        <v>367</v>
      </c>
      <c r="F58" s="70">
        <v>37134</v>
      </c>
      <c r="G58"/>
      <c r="H58" s="94" t="s">
        <v>312</v>
      </c>
      <c r="I58" s="192" t="s">
        <v>408</v>
      </c>
      <c r="J58" s="88" t="s">
        <v>369</v>
      </c>
      <c r="K58" s="72"/>
      <c r="L58" s="94" t="s">
        <v>40</v>
      </c>
      <c r="M58" s="73"/>
      <c r="N58" s="73"/>
      <c r="O58" s="94"/>
      <c r="P58" s="94"/>
      <c r="Q58" s="94"/>
      <c r="R58" s="105">
        <v>24.744</v>
      </c>
      <c r="S58" s="94" t="s">
        <v>57</v>
      </c>
      <c r="T58" s="19">
        <f>IF($S58="USD",+$R58,VLOOKUP($S58,Rates!$A$3:$C$7,3)*$R58)</f>
        <v>24.744</v>
      </c>
      <c r="U58" s="271">
        <f>DATE(2006,4,14)</f>
        <v>38821</v>
      </c>
      <c r="X58" s="84">
        <f t="shared" ca="1" si="153"/>
        <v>0</v>
      </c>
      <c r="Y58" s="84">
        <f t="shared" si="153"/>
        <v>0</v>
      </c>
      <c r="Z58" s="84">
        <f t="shared" si="153"/>
        <v>0</v>
      </c>
      <c r="AA58" s="84">
        <f t="shared" si="153"/>
        <v>0</v>
      </c>
      <c r="AB58" s="84">
        <f t="shared" si="159"/>
        <v>0</v>
      </c>
      <c r="AC58" s="84">
        <f t="shared" si="160"/>
        <v>0</v>
      </c>
      <c r="AD58" s="84">
        <f t="shared" si="160"/>
        <v>0</v>
      </c>
      <c r="AE58" s="84">
        <f t="shared" si="160"/>
        <v>0</v>
      </c>
      <c r="AF58" s="84">
        <f t="shared" si="160"/>
        <v>0</v>
      </c>
      <c r="AG58" s="84">
        <f t="shared" si="160"/>
        <v>0</v>
      </c>
      <c r="AH58" s="84">
        <f t="shared" si="160"/>
        <v>0</v>
      </c>
      <c r="AI58" s="84">
        <f t="shared" ref="AI58:CT58" si="167">IF(AND($U58&gt;AH$6,$U58&lt;=AI$6),+$T58,0)</f>
        <v>0</v>
      </c>
      <c r="AJ58" s="84">
        <f t="shared" si="167"/>
        <v>0</v>
      </c>
      <c r="AK58" s="84">
        <f t="shared" si="167"/>
        <v>0</v>
      </c>
      <c r="AL58" s="84">
        <f t="shared" si="167"/>
        <v>0</v>
      </c>
      <c r="AM58" s="84">
        <f t="shared" si="167"/>
        <v>0</v>
      </c>
      <c r="AN58" s="84">
        <f t="shared" si="167"/>
        <v>0</v>
      </c>
      <c r="AO58" s="84">
        <f t="shared" si="167"/>
        <v>0</v>
      </c>
      <c r="AP58" s="84">
        <f t="shared" si="167"/>
        <v>0</v>
      </c>
      <c r="AQ58" s="84">
        <f t="shared" si="167"/>
        <v>24.744</v>
      </c>
      <c r="AR58" s="84">
        <f t="shared" si="167"/>
        <v>0</v>
      </c>
      <c r="AS58" s="84">
        <f t="shared" si="167"/>
        <v>0</v>
      </c>
      <c r="AT58" s="84">
        <f t="shared" si="167"/>
        <v>0</v>
      </c>
      <c r="AU58" s="84">
        <f t="shared" si="167"/>
        <v>0</v>
      </c>
      <c r="AV58" s="84">
        <f t="shared" si="167"/>
        <v>0</v>
      </c>
      <c r="AW58" s="84">
        <f t="shared" si="167"/>
        <v>0</v>
      </c>
      <c r="AX58" s="84">
        <f t="shared" si="167"/>
        <v>0</v>
      </c>
      <c r="AY58" s="84">
        <f t="shared" si="167"/>
        <v>0</v>
      </c>
      <c r="AZ58" s="84">
        <f t="shared" si="167"/>
        <v>0</v>
      </c>
      <c r="BA58" s="84">
        <f t="shared" si="167"/>
        <v>0</v>
      </c>
      <c r="BB58" s="84">
        <f t="shared" si="167"/>
        <v>0</v>
      </c>
      <c r="BC58" s="84">
        <f t="shared" si="167"/>
        <v>0</v>
      </c>
      <c r="BD58" s="84">
        <f t="shared" si="167"/>
        <v>0</v>
      </c>
      <c r="BE58" s="84">
        <f t="shared" si="167"/>
        <v>0</v>
      </c>
      <c r="BF58" s="84">
        <f t="shared" si="167"/>
        <v>0</v>
      </c>
      <c r="BG58" s="84">
        <f t="shared" si="167"/>
        <v>0</v>
      </c>
      <c r="BH58" s="84">
        <f t="shared" si="167"/>
        <v>0</v>
      </c>
      <c r="BI58" s="84">
        <f t="shared" si="167"/>
        <v>0</v>
      </c>
      <c r="BJ58" s="84">
        <f t="shared" si="167"/>
        <v>0</v>
      </c>
      <c r="BK58" s="84">
        <f t="shared" si="167"/>
        <v>0</v>
      </c>
      <c r="BL58" s="84">
        <f t="shared" si="167"/>
        <v>0</v>
      </c>
      <c r="BM58" s="84">
        <f t="shared" si="167"/>
        <v>0</v>
      </c>
      <c r="BN58" s="84">
        <f t="shared" si="167"/>
        <v>0</v>
      </c>
      <c r="BO58" s="84">
        <f t="shared" si="167"/>
        <v>0</v>
      </c>
      <c r="BP58" s="84">
        <f t="shared" si="167"/>
        <v>0</v>
      </c>
      <c r="BQ58" s="84">
        <f t="shared" si="167"/>
        <v>0</v>
      </c>
      <c r="BR58" s="84">
        <f t="shared" si="167"/>
        <v>0</v>
      </c>
      <c r="BS58" s="84">
        <f t="shared" si="167"/>
        <v>0</v>
      </c>
      <c r="BT58" s="84">
        <f t="shared" si="167"/>
        <v>0</v>
      </c>
      <c r="BU58" s="84">
        <f t="shared" si="167"/>
        <v>0</v>
      </c>
      <c r="BV58" s="84">
        <f t="shared" si="167"/>
        <v>0</v>
      </c>
      <c r="BW58" s="84">
        <f t="shared" si="167"/>
        <v>0</v>
      </c>
      <c r="BX58" s="84">
        <f t="shared" si="167"/>
        <v>0</v>
      </c>
      <c r="BY58" s="84">
        <f t="shared" si="167"/>
        <v>0</v>
      </c>
      <c r="BZ58" s="84">
        <f t="shared" si="167"/>
        <v>0</v>
      </c>
      <c r="CA58" s="84">
        <f t="shared" si="167"/>
        <v>0</v>
      </c>
      <c r="CB58" s="84">
        <f t="shared" si="167"/>
        <v>0</v>
      </c>
      <c r="CC58" s="84">
        <f t="shared" si="167"/>
        <v>0</v>
      </c>
      <c r="CD58" s="84">
        <f t="shared" si="167"/>
        <v>0</v>
      </c>
      <c r="CE58" s="84">
        <f t="shared" si="167"/>
        <v>0</v>
      </c>
      <c r="CF58" s="84">
        <f t="shared" si="167"/>
        <v>0</v>
      </c>
      <c r="CG58" s="84">
        <f t="shared" si="167"/>
        <v>0</v>
      </c>
      <c r="CH58" s="84">
        <f t="shared" si="167"/>
        <v>0</v>
      </c>
      <c r="CI58" s="84">
        <f t="shared" si="167"/>
        <v>0</v>
      </c>
      <c r="CJ58" s="84">
        <f t="shared" si="167"/>
        <v>0</v>
      </c>
      <c r="CK58" s="84">
        <f t="shared" si="167"/>
        <v>0</v>
      </c>
      <c r="CL58" s="84">
        <f t="shared" si="167"/>
        <v>0</v>
      </c>
      <c r="CM58" s="84">
        <f t="shared" si="167"/>
        <v>0</v>
      </c>
      <c r="CN58" s="84">
        <f t="shared" si="167"/>
        <v>0</v>
      </c>
      <c r="CO58" s="84">
        <f t="shared" si="167"/>
        <v>0</v>
      </c>
      <c r="CP58" s="84">
        <f t="shared" si="167"/>
        <v>0</v>
      </c>
      <c r="CQ58" s="84">
        <f t="shared" si="167"/>
        <v>0</v>
      </c>
      <c r="CR58" s="84">
        <f t="shared" si="167"/>
        <v>0</v>
      </c>
      <c r="CS58" s="84">
        <f t="shared" si="167"/>
        <v>0</v>
      </c>
      <c r="CT58" s="84">
        <f t="shared" si="167"/>
        <v>0</v>
      </c>
      <c r="CU58" s="84">
        <f t="shared" ref="CU58:FF58" si="168">IF(AND($U58&gt;CT$6,$U58&lt;=CU$6),+$T58,0)</f>
        <v>0</v>
      </c>
      <c r="CV58" s="84">
        <f t="shared" si="168"/>
        <v>0</v>
      </c>
      <c r="CW58" s="84">
        <f t="shared" si="168"/>
        <v>0</v>
      </c>
      <c r="CX58" s="84">
        <f t="shared" si="168"/>
        <v>0</v>
      </c>
      <c r="CY58" s="84">
        <f t="shared" si="168"/>
        <v>0</v>
      </c>
      <c r="CZ58" s="84">
        <f t="shared" si="168"/>
        <v>0</v>
      </c>
      <c r="DA58" s="84">
        <f t="shared" si="168"/>
        <v>0</v>
      </c>
      <c r="DB58" s="84">
        <f t="shared" si="168"/>
        <v>0</v>
      </c>
      <c r="DC58" s="84">
        <f t="shared" si="168"/>
        <v>0</v>
      </c>
      <c r="DD58" s="84">
        <f t="shared" si="168"/>
        <v>0</v>
      </c>
      <c r="DE58" s="84">
        <f t="shared" si="168"/>
        <v>0</v>
      </c>
      <c r="DF58" s="84">
        <f t="shared" si="168"/>
        <v>0</v>
      </c>
      <c r="DG58" s="84">
        <f t="shared" si="168"/>
        <v>0</v>
      </c>
      <c r="DH58" s="84">
        <f t="shared" si="168"/>
        <v>0</v>
      </c>
      <c r="DI58" s="84">
        <f t="shared" si="168"/>
        <v>0</v>
      </c>
      <c r="DJ58" s="84">
        <f t="shared" si="168"/>
        <v>0</v>
      </c>
      <c r="DK58" s="84">
        <f t="shared" si="168"/>
        <v>0</v>
      </c>
      <c r="DL58" s="84">
        <f t="shared" si="168"/>
        <v>0</v>
      </c>
      <c r="DM58" s="84">
        <f t="shared" si="168"/>
        <v>0</v>
      </c>
      <c r="DN58" s="84">
        <f t="shared" si="168"/>
        <v>0</v>
      </c>
      <c r="DO58" s="84">
        <f t="shared" si="168"/>
        <v>0</v>
      </c>
      <c r="DP58" s="84">
        <f t="shared" si="168"/>
        <v>0</v>
      </c>
      <c r="DQ58" s="84">
        <f t="shared" si="168"/>
        <v>0</v>
      </c>
      <c r="DR58" s="84">
        <f t="shared" si="168"/>
        <v>0</v>
      </c>
      <c r="DS58" s="84">
        <f t="shared" si="168"/>
        <v>0</v>
      </c>
      <c r="DT58" s="84">
        <f t="shared" si="168"/>
        <v>0</v>
      </c>
      <c r="DU58" s="84">
        <f t="shared" si="168"/>
        <v>0</v>
      </c>
      <c r="DV58" s="84">
        <f t="shared" si="168"/>
        <v>0</v>
      </c>
      <c r="DW58" s="84">
        <f t="shared" si="168"/>
        <v>0</v>
      </c>
      <c r="DX58" s="84">
        <f t="shared" si="168"/>
        <v>0</v>
      </c>
      <c r="DY58" s="84">
        <f t="shared" si="168"/>
        <v>0</v>
      </c>
      <c r="DZ58" s="84">
        <f t="shared" si="168"/>
        <v>0</v>
      </c>
      <c r="EA58" s="84">
        <f t="shared" si="168"/>
        <v>0</v>
      </c>
      <c r="EB58" s="84">
        <f t="shared" si="168"/>
        <v>0</v>
      </c>
      <c r="EC58" s="84">
        <f t="shared" si="168"/>
        <v>0</v>
      </c>
      <c r="ED58" s="84">
        <f t="shared" si="168"/>
        <v>0</v>
      </c>
      <c r="EE58" s="84">
        <f t="shared" si="168"/>
        <v>0</v>
      </c>
      <c r="EF58" s="84">
        <f t="shared" si="168"/>
        <v>0</v>
      </c>
      <c r="EG58" s="84">
        <f t="shared" si="168"/>
        <v>0</v>
      </c>
      <c r="EH58" s="84">
        <f t="shared" si="168"/>
        <v>0</v>
      </c>
      <c r="EI58" s="84">
        <f t="shared" si="168"/>
        <v>0</v>
      </c>
      <c r="EJ58" s="84">
        <f t="shared" si="168"/>
        <v>0</v>
      </c>
      <c r="EK58" s="84">
        <f t="shared" si="168"/>
        <v>0</v>
      </c>
      <c r="EL58" s="84">
        <f t="shared" si="168"/>
        <v>0</v>
      </c>
      <c r="EM58" s="84">
        <f t="shared" si="168"/>
        <v>0</v>
      </c>
      <c r="EN58" s="84">
        <f t="shared" si="168"/>
        <v>0</v>
      </c>
      <c r="EO58" s="84">
        <f t="shared" si="168"/>
        <v>0</v>
      </c>
      <c r="EP58" s="84">
        <f t="shared" si="168"/>
        <v>0</v>
      </c>
      <c r="EQ58" s="84">
        <f t="shared" si="168"/>
        <v>0</v>
      </c>
      <c r="ER58" s="84">
        <f t="shared" si="168"/>
        <v>0</v>
      </c>
      <c r="ES58" s="84">
        <f t="shared" si="168"/>
        <v>0</v>
      </c>
      <c r="ET58" s="84">
        <f t="shared" si="168"/>
        <v>0</v>
      </c>
      <c r="EU58" s="84">
        <f t="shared" si="168"/>
        <v>0</v>
      </c>
      <c r="EV58" s="84">
        <f t="shared" si="168"/>
        <v>0</v>
      </c>
      <c r="EW58" s="84">
        <f t="shared" si="168"/>
        <v>0</v>
      </c>
      <c r="EX58" s="84">
        <f t="shared" si="168"/>
        <v>0</v>
      </c>
      <c r="EY58" s="84">
        <f t="shared" si="168"/>
        <v>0</v>
      </c>
      <c r="EZ58" s="84">
        <f t="shared" si="168"/>
        <v>0</v>
      </c>
      <c r="FA58" s="84">
        <f t="shared" si="168"/>
        <v>0</v>
      </c>
      <c r="FB58" s="84">
        <f t="shared" si="168"/>
        <v>0</v>
      </c>
      <c r="FC58" s="84">
        <f t="shared" si="168"/>
        <v>0</v>
      </c>
      <c r="FD58" s="84">
        <f t="shared" si="168"/>
        <v>0</v>
      </c>
      <c r="FE58" s="84">
        <f t="shared" si="168"/>
        <v>0</v>
      </c>
      <c r="FF58" s="84">
        <f t="shared" si="168"/>
        <v>0</v>
      </c>
      <c r="FG58" s="84">
        <f t="shared" ref="FG58:GB58" si="169">IF(AND($U58&gt;FF$6,$U58&lt;=FG$6),+$T58,0)</f>
        <v>0</v>
      </c>
      <c r="FH58" s="84">
        <f t="shared" si="169"/>
        <v>0</v>
      </c>
      <c r="FI58" s="84">
        <f t="shared" si="169"/>
        <v>0</v>
      </c>
      <c r="FJ58" s="84">
        <f t="shared" si="169"/>
        <v>0</v>
      </c>
      <c r="FK58" s="84">
        <f t="shared" si="169"/>
        <v>0</v>
      </c>
      <c r="FL58" s="84">
        <f t="shared" si="169"/>
        <v>0</v>
      </c>
      <c r="FM58" s="84">
        <f t="shared" si="169"/>
        <v>0</v>
      </c>
      <c r="FN58" s="84">
        <f t="shared" si="169"/>
        <v>0</v>
      </c>
      <c r="FO58" s="84">
        <f t="shared" si="169"/>
        <v>0</v>
      </c>
      <c r="FP58" s="84">
        <f t="shared" si="169"/>
        <v>0</v>
      </c>
      <c r="FQ58" s="84">
        <f t="shared" si="169"/>
        <v>0</v>
      </c>
      <c r="FR58" s="84">
        <f t="shared" si="169"/>
        <v>0</v>
      </c>
      <c r="FS58" s="84">
        <f t="shared" si="169"/>
        <v>0</v>
      </c>
      <c r="FT58" s="84">
        <f t="shared" si="169"/>
        <v>0</v>
      </c>
      <c r="FU58" s="84">
        <f t="shared" si="169"/>
        <v>0</v>
      </c>
      <c r="FV58" s="84">
        <f t="shared" si="169"/>
        <v>0</v>
      </c>
      <c r="FW58" s="84">
        <f t="shared" si="169"/>
        <v>0</v>
      </c>
      <c r="FX58" s="84">
        <f t="shared" si="169"/>
        <v>0</v>
      </c>
      <c r="FY58" s="84">
        <f t="shared" si="169"/>
        <v>0</v>
      </c>
      <c r="FZ58" s="84">
        <f t="shared" si="169"/>
        <v>0</v>
      </c>
      <c r="GA58" s="84">
        <f t="shared" si="169"/>
        <v>0</v>
      </c>
      <c r="GB58" s="84">
        <f t="shared" si="169"/>
        <v>0</v>
      </c>
      <c r="GD58" s="2">
        <f t="shared" ca="1" si="4"/>
        <v>24.744</v>
      </c>
      <c r="GE58" s="2">
        <f t="shared" ca="1" si="5"/>
        <v>0</v>
      </c>
    </row>
    <row r="59" spans="1:187" s="82" customFormat="1" x14ac:dyDescent="0.2">
      <c r="A59" s="188">
        <v>4</v>
      </c>
      <c r="B59" s="104" t="s">
        <v>12</v>
      </c>
      <c r="C59" s="68" t="s">
        <v>8</v>
      </c>
      <c r="D59" s="51" t="s">
        <v>42</v>
      </c>
      <c r="E59" t="s">
        <v>367</v>
      </c>
      <c r="F59" s="70">
        <v>37134</v>
      </c>
      <c r="G59"/>
      <c r="H59" s="94" t="s">
        <v>312</v>
      </c>
      <c r="I59" s="192" t="s">
        <v>408</v>
      </c>
      <c r="J59" s="88" t="s">
        <v>369</v>
      </c>
      <c r="K59" s="72"/>
      <c r="L59" s="94" t="s">
        <v>40</v>
      </c>
      <c r="M59" s="73"/>
      <c r="N59" s="73"/>
      <c r="O59" s="94"/>
      <c r="P59" s="94"/>
      <c r="Q59" s="94"/>
      <c r="R59" s="105">
        <v>21.376000000000001</v>
      </c>
      <c r="S59" s="94" t="s">
        <v>57</v>
      </c>
      <c r="T59" s="19">
        <f>IF($S59="USD",+$R59,VLOOKUP($S59,Rates!$A$3:$C$7,3)*$R59)</f>
        <v>21.376000000000001</v>
      </c>
      <c r="U59" s="271">
        <f>DATE(2006,4,23)</f>
        <v>38830</v>
      </c>
      <c r="X59" s="84">
        <f t="shared" ca="1" si="153"/>
        <v>0</v>
      </c>
      <c r="Y59" s="84">
        <f t="shared" si="153"/>
        <v>0</v>
      </c>
      <c r="Z59" s="84">
        <f t="shared" si="153"/>
        <v>0</v>
      </c>
      <c r="AA59" s="84">
        <f t="shared" si="153"/>
        <v>0</v>
      </c>
      <c r="AB59" s="84">
        <f t="shared" si="159"/>
        <v>0</v>
      </c>
      <c r="AC59" s="84">
        <f t="shared" si="160"/>
        <v>0</v>
      </c>
      <c r="AD59" s="84">
        <f t="shared" si="160"/>
        <v>0</v>
      </c>
      <c r="AE59" s="84">
        <f t="shared" si="160"/>
        <v>0</v>
      </c>
      <c r="AF59" s="84">
        <f t="shared" si="160"/>
        <v>0</v>
      </c>
      <c r="AG59" s="84">
        <f t="shared" si="160"/>
        <v>0</v>
      </c>
      <c r="AH59" s="84">
        <f t="shared" si="160"/>
        <v>0</v>
      </c>
      <c r="AI59" s="84">
        <f t="shared" ref="AI59:CT59" si="170">IF(AND($U59&gt;AH$6,$U59&lt;=AI$6),+$T59,0)</f>
        <v>0</v>
      </c>
      <c r="AJ59" s="84">
        <f t="shared" si="170"/>
        <v>0</v>
      </c>
      <c r="AK59" s="84">
        <f t="shared" si="170"/>
        <v>0</v>
      </c>
      <c r="AL59" s="84">
        <f t="shared" si="170"/>
        <v>0</v>
      </c>
      <c r="AM59" s="84">
        <f t="shared" si="170"/>
        <v>0</v>
      </c>
      <c r="AN59" s="84">
        <f t="shared" si="170"/>
        <v>0</v>
      </c>
      <c r="AO59" s="84">
        <f t="shared" si="170"/>
        <v>0</v>
      </c>
      <c r="AP59" s="84">
        <f t="shared" si="170"/>
        <v>0</v>
      </c>
      <c r="AQ59" s="84">
        <f t="shared" si="170"/>
        <v>21.376000000000001</v>
      </c>
      <c r="AR59" s="84">
        <f t="shared" si="170"/>
        <v>0</v>
      </c>
      <c r="AS59" s="84">
        <f t="shared" si="170"/>
        <v>0</v>
      </c>
      <c r="AT59" s="84">
        <f t="shared" si="170"/>
        <v>0</v>
      </c>
      <c r="AU59" s="84">
        <f t="shared" si="170"/>
        <v>0</v>
      </c>
      <c r="AV59" s="84">
        <f t="shared" si="170"/>
        <v>0</v>
      </c>
      <c r="AW59" s="84">
        <f t="shared" si="170"/>
        <v>0</v>
      </c>
      <c r="AX59" s="84">
        <f t="shared" si="170"/>
        <v>0</v>
      </c>
      <c r="AY59" s="84">
        <f t="shared" si="170"/>
        <v>0</v>
      </c>
      <c r="AZ59" s="84">
        <f t="shared" si="170"/>
        <v>0</v>
      </c>
      <c r="BA59" s="84">
        <f t="shared" si="170"/>
        <v>0</v>
      </c>
      <c r="BB59" s="84">
        <f t="shared" si="170"/>
        <v>0</v>
      </c>
      <c r="BC59" s="84">
        <f t="shared" si="170"/>
        <v>0</v>
      </c>
      <c r="BD59" s="84">
        <f t="shared" si="170"/>
        <v>0</v>
      </c>
      <c r="BE59" s="84">
        <f t="shared" si="170"/>
        <v>0</v>
      </c>
      <c r="BF59" s="84">
        <f t="shared" si="170"/>
        <v>0</v>
      </c>
      <c r="BG59" s="84">
        <f t="shared" si="170"/>
        <v>0</v>
      </c>
      <c r="BH59" s="84">
        <f t="shared" si="170"/>
        <v>0</v>
      </c>
      <c r="BI59" s="84">
        <f t="shared" si="170"/>
        <v>0</v>
      </c>
      <c r="BJ59" s="84">
        <f t="shared" si="170"/>
        <v>0</v>
      </c>
      <c r="BK59" s="84">
        <f t="shared" si="170"/>
        <v>0</v>
      </c>
      <c r="BL59" s="84">
        <f t="shared" si="170"/>
        <v>0</v>
      </c>
      <c r="BM59" s="84">
        <f t="shared" si="170"/>
        <v>0</v>
      </c>
      <c r="BN59" s="84">
        <f t="shared" si="170"/>
        <v>0</v>
      </c>
      <c r="BO59" s="84">
        <f t="shared" si="170"/>
        <v>0</v>
      </c>
      <c r="BP59" s="84">
        <f t="shared" si="170"/>
        <v>0</v>
      </c>
      <c r="BQ59" s="84">
        <f t="shared" si="170"/>
        <v>0</v>
      </c>
      <c r="BR59" s="84">
        <f t="shared" si="170"/>
        <v>0</v>
      </c>
      <c r="BS59" s="84">
        <f t="shared" si="170"/>
        <v>0</v>
      </c>
      <c r="BT59" s="84">
        <f t="shared" si="170"/>
        <v>0</v>
      </c>
      <c r="BU59" s="84">
        <f t="shared" si="170"/>
        <v>0</v>
      </c>
      <c r="BV59" s="84">
        <f t="shared" si="170"/>
        <v>0</v>
      </c>
      <c r="BW59" s="84">
        <f t="shared" si="170"/>
        <v>0</v>
      </c>
      <c r="BX59" s="84">
        <f t="shared" si="170"/>
        <v>0</v>
      </c>
      <c r="BY59" s="84">
        <f t="shared" si="170"/>
        <v>0</v>
      </c>
      <c r="BZ59" s="84">
        <f t="shared" si="170"/>
        <v>0</v>
      </c>
      <c r="CA59" s="84">
        <f t="shared" si="170"/>
        <v>0</v>
      </c>
      <c r="CB59" s="84">
        <f t="shared" si="170"/>
        <v>0</v>
      </c>
      <c r="CC59" s="84">
        <f t="shared" si="170"/>
        <v>0</v>
      </c>
      <c r="CD59" s="84">
        <f t="shared" si="170"/>
        <v>0</v>
      </c>
      <c r="CE59" s="84">
        <f t="shared" si="170"/>
        <v>0</v>
      </c>
      <c r="CF59" s="84">
        <f t="shared" si="170"/>
        <v>0</v>
      </c>
      <c r="CG59" s="84">
        <f t="shared" si="170"/>
        <v>0</v>
      </c>
      <c r="CH59" s="84">
        <f t="shared" si="170"/>
        <v>0</v>
      </c>
      <c r="CI59" s="84">
        <f t="shared" si="170"/>
        <v>0</v>
      </c>
      <c r="CJ59" s="84">
        <f t="shared" si="170"/>
        <v>0</v>
      </c>
      <c r="CK59" s="84">
        <f t="shared" si="170"/>
        <v>0</v>
      </c>
      <c r="CL59" s="84">
        <f t="shared" si="170"/>
        <v>0</v>
      </c>
      <c r="CM59" s="84">
        <f t="shared" si="170"/>
        <v>0</v>
      </c>
      <c r="CN59" s="84">
        <f t="shared" si="170"/>
        <v>0</v>
      </c>
      <c r="CO59" s="84">
        <f t="shared" si="170"/>
        <v>0</v>
      </c>
      <c r="CP59" s="84">
        <f t="shared" si="170"/>
        <v>0</v>
      </c>
      <c r="CQ59" s="84">
        <f t="shared" si="170"/>
        <v>0</v>
      </c>
      <c r="CR59" s="84">
        <f t="shared" si="170"/>
        <v>0</v>
      </c>
      <c r="CS59" s="84">
        <f t="shared" si="170"/>
        <v>0</v>
      </c>
      <c r="CT59" s="84">
        <f t="shared" si="170"/>
        <v>0</v>
      </c>
      <c r="CU59" s="84">
        <f t="shared" ref="CU59:FF59" si="171">IF(AND($U59&gt;CT$6,$U59&lt;=CU$6),+$T59,0)</f>
        <v>0</v>
      </c>
      <c r="CV59" s="84">
        <f t="shared" si="171"/>
        <v>0</v>
      </c>
      <c r="CW59" s="84">
        <f t="shared" si="171"/>
        <v>0</v>
      </c>
      <c r="CX59" s="84">
        <f t="shared" si="171"/>
        <v>0</v>
      </c>
      <c r="CY59" s="84">
        <f t="shared" si="171"/>
        <v>0</v>
      </c>
      <c r="CZ59" s="84">
        <f t="shared" si="171"/>
        <v>0</v>
      </c>
      <c r="DA59" s="84">
        <f t="shared" si="171"/>
        <v>0</v>
      </c>
      <c r="DB59" s="84">
        <f t="shared" si="171"/>
        <v>0</v>
      </c>
      <c r="DC59" s="84">
        <f t="shared" si="171"/>
        <v>0</v>
      </c>
      <c r="DD59" s="84">
        <f t="shared" si="171"/>
        <v>0</v>
      </c>
      <c r="DE59" s="84">
        <f t="shared" si="171"/>
        <v>0</v>
      </c>
      <c r="DF59" s="84">
        <f t="shared" si="171"/>
        <v>0</v>
      </c>
      <c r="DG59" s="84">
        <f t="shared" si="171"/>
        <v>0</v>
      </c>
      <c r="DH59" s="84">
        <f t="shared" si="171"/>
        <v>0</v>
      </c>
      <c r="DI59" s="84">
        <f t="shared" si="171"/>
        <v>0</v>
      </c>
      <c r="DJ59" s="84">
        <f t="shared" si="171"/>
        <v>0</v>
      </c>
      <c r="DK59" s="84">
        <f t="shared" si="171"/>
        <v>0</v>
      </c>
      <c r="DL59" s="84">
        <f t="shared" si="171"/>
        <v>0</v>
      </c>
      <c r="DM59" s="84">
        <f t="shared" si="171"/>
        <v>0</v>
      </c>
      <c r="DN59" s="84">
        <f t="shared" si="171"/>
        <v>0</v>
      </c>
      <c r="DO59" s="84">
        <f t="shared" si="171"/>
        <v>0</v>
      </c>
      <c r="DP59" s="84">
        <f t="shared" si="171"/>
        <v>0</v>
      </c>
      <c r="DQ59" s="84">
        <f t="shared" si="171"/>
        <v>0</v>
      </c>
      <c r="DR59" s="84">
        <f t="shared" si="171"/>
        <v>0</v>
      </c>
      <c r="DS59" s="84">
        <f t="shared" si="171"/>
        <v>0</v>
      </c>
      <c r="DT59" s="84">
        <f t="shared" si="171"/>
        <v>0</v>
      </c>
      <c r="DU59" s="84">
        <f t="shared" si="171"/>
        <v>0</v>
      </c>
      <c r="DV59" s="84">
        <f t="shared" si="171"/>
        <v>0</v>
      </c>
      <c r="DW59" s="84">
        <f t="shared" si="171"/>
        <v>0</v>
      </c>
      <c r="DX59" s="84">
        <f t="shared" si="171"/>
        <v>0</v>
      </c>
      <c r="DY59" s="84">
        <f t="shared" si="171"/>
        <v>0</v>
      </c>
      <c r="DZ59" s="84">
        <f t="shared" si="171"/>
        <v>0</v>
      </c>
      <c r="EA59" s="84">
        <f t="shared" si="171"/>
        <v>0</v>
      </c>
      <c r="EB59" s="84">
        <f t="shared" si="171"/>
        <v>0</v>
      </c>
      <c r="EC59" s="84">
        <f t="shared" si="171"/>
        <v>0</v>
      </c>
      <c r="ED59" s="84">
        <f t="shared" si="171"/>
        <v>0</v>
      </c>
      <c r="EE59" s="84">
        <f t="shared" si="171"/>
        <v>0</v>
      </c>
      <c r="EF59" s="84">
        <f t="shared" si="171"/>
        <v>0</v>
      </c>
      <c r="EG59" s="84">
        <f t="shared" si="171"/>
        <v>0</v>
      </c>
      <c r="EH59" s="84">
        <f t="shared" si="171"/>
        <v>0</v>
      </c>
      <c r="EI59" s="84">
        <f t="shared" si="171"/>
        <v>0</v>
      </c>
      <c r="EJ59" s="84">
        <f t="shared" si="171"/>
        <v>0</v>
      </c>
      <c r="EK59" s="84">
        <f t="shared" si="171"/>
        <v>0</v>
      </c>
      <c r="EL59" s="84">
        <f t="shared" si="171"/>
        <v>0</v>
      </c>
      <c r="EM59" s="84">
        <f t="shared" si="171"/>
        <v>0</v>
      </c>
      <c r="EN59" s="84">
        <f t="shared" si="171"/>
        <v>0</v>
      </c>
      <c r="EO59" s="84">
        <f t="shared" si="171"/>
        <v>0</v>
      </c>
      <c r="EP59" s="84">
        <f t="shared" si="171"/>
        <v>0</v>
      </c>
      <c r="EQ59" s="84">
        <f t="shared" si="171"/>
        <v>0</v>
      </c>
      <c r="ER59" s="84">
        <f t="shared" si="171"/>
        <v>0</v>
      </c>
      <c r="ES59" s="84">
        <f t="shared" si="171"/>
        <v>0</v>
      </c>
      <c r="ET59" s="84">
        <f t="shared" si="171"/>
        <v>0</v>
      </c>
      <c r="EU59" s="84">
        <f t="shared" si="171"/>
        <v>0</v>
      </c>
      <c r="EV59" s="84">
        <f t="shared" si="171"/>
        <v>0</v>
      </c>
      <c r="EW59" s="84">
        <f t="shared" si="171"/>
        <v>0</v>
      </c>
      <c r="EX59" s="84">
        <f t="shared" si="171"/>
        <v>0</v>
      </c>
      <c r="EY59" s="84">
        <f t="shared" si="171"/>
        <v>0</v>
      </c>
      <c r="EZ59" s="84">
        <f t="shared" si="171"/>
        <v>0</v>
      </c>
      <c r="FA59" s="84">
        <f t="shared" si="171"/>
        <v>0</v>
      </c>
      <c r="FB59" s="84">
        <f t="shared" si="171"/>
        <v>0</v>
      </c>
      <c r="FC59" s="84">
        <f t="shared" si="171"/>
        <v>0</v>
      </c>
      <c r="FD59" s="84">
        <f t="shared" si="171"/>
        <v>0</v>
      </c>
      <c r="FE59" s="84">
        <f t="shared" si="171"/>
        <v>0</v>
      </c>
      <c r="FF59" s="84">
        <f t="shared" si="171"/>
        <v>0</v>
      </c>
      <c r="FG59" s="84">
        <f t="shared" ref="FG59:GB59" si="172">IF(AND($U59&gt;FF$6,$U59&lt;=FG$6),+$T59,0)</f>
        <v>0</v>
      </c>
      <c r="FH59" s="84">
        <f t="shared" si="172"/>
        <v>0</v>
      </c>
      <c r="FI59" s="84">
        <f t="shared" si="172"/>
        <v>0</v>
      </c>
      <c r="FJ59" s="84">
        <f t="shared" si="172"/>
        <v>0</v>
      </c>
      <c r="FK59" s="84">
        <f t="shared" si="172"/>
        <v>0</v>
      </c>
      <c r="FL59" s="84">
        <f t="shared" si="172"/>
        <v>0</v>
      </c>
      <c r="FM59" s="84">
        <f t="shared" si="172"/>
        <v>0</v>
      </c>
      <c r="FN59" s="84">
        <f t="shared" si="172"/>
        <v>0</v>
      </c>
      <c r="FO59" s="84">
        <f t="shared" si="172"/>
        <v>0</v>
      </c>
      <c r="FP59" s="84">
        <f t="shared" si="172"/>
        <v>0</v>
      </c>
      <c r="FQ59" s="84">
        <f t="shared" si="172"/>
        <v>0</v>
      </c>
      <c r="FR59" s="84">
        <f t="shared" si="172"/>
        <v>0</v>
      </c>
      <c r="FS59" s="84">
        <f t="shared" si="172"/>
        <v>0</v>
      </c>
      <c r="FT59" s="84">
        <f t="shared" si="172"/>
        <v>0</v>
      </c>
      <c r="FU59" s="84">
        <f t="shared" si="172"/>
        <v>0</v>
      </c>
      <c r="FV59" s="84">
        <f t="shared" si="172"/>
        <v>0</v>
      </c>
      <c r="FW59" s="84">
        <f t="shared" si="172"/>
        <v>0</v>
      </c>
      <c r="FX59" s="84">
        <f t="shared" si="172"/>
        <v>0</v>
      </c>
      <c r="FY59" s="84">
        <f t="shared" si="172"/>
        <v>0</v>
      </c>
      <c r="FZ59" s="84">
        <f t="shared" si="172"/>
        <v>0</v>
      </c>
      <c r="GA59" s="84">
        <f t="shared" si="172"/>
        <v>0</v>
      </c>
      <c r="GB59" s="84">
        <f t="shared" si="172"/>
        <v>0</v>
      </c>
      <c r="GD59" s="2">
        <f t="shared" ca="1" si="4"/>
        <v>21.376000000000001</v>
      </c>
      <c r="GE59" s="2">
        <f t="shared" ca="1" si="5"/>
        <v>0</v>
      </c>
    </row>
    <row r="60" spans="1:187" s="82" customFormat="1" x14ac:dyDescent="0.2">
      <c r="A60" s="188">
        <v>4</v>
      </c>
      <c r="B60" s="104" t="s">
        <v>12</v>
      </c>
      <c r="C60" s="68" t="s">
        <v>8</v>
      </c>
      <c r="D60" s="51" t="s">
        <v>42</v>
      </c>
      <c r="E60" t="s">
        <v>367</v>
      </c>
      <c r="F60" s="70">
        <v>37134</v>
      </c>
      <c r="G60"/>
      <c r="H60" s="94" t="s">
        <v>312</v>
      </c>
      <c r="I60" s="192" t="s">
        <v>408</v>
      </c>
      <c r="J60" s="88" t="s">
        <v>369</v>
      </c>
      <c r="K60" s="72"/>
      <c r="L60" s="94" t="s">
        <v>40</v>
      </c>
      <c r="M60" s="73"/>
      <c r="N60" s="73"/>
      <c r="O60" s="94"/>
      <c r="P60" s="94"/>
      <c r="Q60" s="94"/>
      <c r="R60" s="105">
        <v>24.934000000000001</v>
      </c>
      <c r="S60" s="94" t="s">
        <v>57</v>
      </c>
      <c r="T60" s="19">
        <f>IF($S60="USD",+$R60,VLOOKUP($S60,Rates!$A$3:$C$7,3)*$R60)</f>
        <v>24.934000000000001</v>
      </c>
      <c r="U60" s="271">
        <f>DATE(2006,4,23)</f>
        <v>38830</v>
      </c>
      <c r="X60" s="84">
        <f t="shared" ca="1" si="153"/>
        <v>0</v>
      </c>
      <c r="Y60" s="84">
        <f t="shared" si="153"/>
        <v>0</v>
      </c>
      <c r="Z60" s="84">
        <f t="shared" si="153"/>
        <v>0</v>
      </c>
      <c r="AA60" s="84">
        <f t="shared" si="153"/>
        <v>0</v>
      </c>
      <c r="AB60" s="84">
        <f t="shared" si="159"/>
        <v>0</v>
      </c>
      <c r="AC60" s="84">
        <f t="shared" si="160"/>
        <v>0</v>
      </c>
      <c r="AD60" s="84">
        <f t="shared" si="160"/>
        <v>0</v>
      </c>
      <c r="AE60" s="84">
        <f t="shared" si="160"/>
        <v>0</v>
      </c>
      <c r="AF60" s="84">
        <f t="shared" si="160"/>
        <v>0</v>
      </c>
      <c r="AG60" s="84">
        <f t="shared" si="160"/>
        <v>0</v>
      </c>
      <c r="AH60" s="84">
        <f t="shared" si="160"/>
        <v>0</v>
      </c>
      <c r="AI60" s="84">
        <f t="shared" ref="AI60:CT60" si="173">IF(AND($U60&gt;AH$6,$U60&lt;=AI$6),+$T60,0)</f>
        <v>0</v>
      </c>
      <c r="AJ60" s="84">
        <f t="shared" si="173"/>
        <v>0</v>
      </c>
      <c r="AK60" s="84">
        <f t="shared" si="173"/>
        <v>0</v>
      </c>
      <c r="AL60" s="84">
        <f t="shared" si="173"/>
        <v>0</v>
      </c>
      <c r="AM60" s="84">
        <f t="shared" si="173"/>
        <v>0</v>
      </c>
      <c r="AN60" s="84">
        <f t="shared" si="173"/>
        <v>0</v>
      </c>
      <c r="AO60" s="84">
        <f t="shared" si="173"/>
        <v>0</v>
      </c>
      <c r="AP60" s="84">
        <f t="shared" si="173"/>
        <v>0</v>
      </c>
      <c r="AQ60" s="84">
        <f t="shared" si="173"/>
        <v>24.934000000000001</v>
      </c>
      <c r="AR60" s="84">
        <f t="shared" si="173"/>
        <v>0</v>
      </c>
      <c r="AS60" s="84">
        <f t="shared" si="173"/>
        <v>0</v>
      </c>
      <c r="AT60" s="84">
        <f t="shared" si="173"/>
        <v>0</v>
      </c>
      <c r="AU60" s="84">
        <f t="shared" si="173"/>
        <v>0</v>
      </c>
      <c r="AV60" s="84">
        <f t="shared" si="173"/>
        <v>0</v>
      </c>
      <c r="AW60" s="84">
        <f t="shared" si="173"/>
        <v>0</v>
      </c>
      <c r="AX60" s="84">
        <f t="shared" si="173"/>
        <v>0</v>
      </c>
      <c r="AY60" s="84">
        <f t="shared" si="173"/>
        <v>0</v>
      </c>
      <c r="AZ60" s="84">
        <f t="shared" si="173"/>
        <v>0</v>
      </c>
      <c r="BA60" s="84">
        <f t="shared" si="173"/>
        <v>0</v>
      </c>
      <c r="BB60" s="84">
        <f t="shared" si="173"/>
        <v>0</v>
      </c>
      <c r="BC60" s="84">
        <f t="shared" si="173"/>
        <v>0</v>
      </c>
      <c r="BD60" s="84">
        <f t="shared" si="173"/>
        <v>0</v>
      </c>
      <c r="BE60" s="84">
        <f t="shared" si="173"/>
        <v>0</v>
      </c>
      <c r="BF60" s="84">
        <f t="shared" si="173"/>
        <v>0</v>
      </c>
      <c r="BG60" s="84">
        <f t="shared" si="173"/>
        <v>0</v>
      </c>
      <c r="BH60" s="84">
        <f t="shared" si="173"/>
        <v>0</v>
      </c>
      <c r="BI60" s="84">
        <f t="shared" si="173"/>
        <v>0</v>
      </c>
      <c r="BJ60" s="84">
        <f t="shared" si="173"/>
        <v>0</v>
      </c>
      <c r="BK60" s="84">
        <f t="shared" si="173"/>
        <v>0</v>
      </c>
      <c r="BL60" s="84">
        <f t="shared" si="173"/>
        <v>0</v>
      </c>
      <c r="BM60" s="84">
        <f t="shared" si="173"/>
        <v>0</v>
      </c>
      <c r="BN60" s="84">
        <f t="shared" si="173"/>
        <v>0</v>
      </c>
      <c r="BO60" s="84">
        <f t="shared" si="173"/>
        <v>0</v>
      </c>
      <c r="BP60" s="84">
        <f t="shared" si="173"/>
        <v>0</v>
      </c>
      <c r="BQ60" s="84">
        <f t="shared" si="173"/>
        <v>0</v>
      </c>
      <c r="BR60" s="84">
        <f t="shared" si="173"/>
        <v>0</v>
      </c>
      <c r="BS60" s="84">
        <f t="shared" si="173"/>
        <v>0</v>
      </c>
      <c r="BT60" s="84">
        <f t="shared" si="173"/>
        <v>0</v>
      </c>
      <c r="BU60" s="84">
        <f t="shared" si="173"/>
        <v>0</v>
      </c>
      <c r="BV60" s="84">
        <f t="shared" si="173"/>
        <v>0</v>
      </c>
      <c r="BW60" s="84">
        <f t="shared" si="173"/>
        <v>0</v>
      </c>
      <c r="BX60" s="84">
        <f t="shared" si="173"/>
        <v>0</v>
      </c>
      <c r="BY60" s="84">
        <f t="shared" si="173"/>
        <v>0</v>
      </c>
      <c r="BZ60" s="84">
        <f t="shared" si="173"/>
        <v>0</v>
      </c>
      <c r="CA60" s="84">
        <f t="shared" si="173"/>
        <v>0</v>
      </c>
      <c r="CB60" s="84">
        <f t="shared" si="173"/>
        <v>0</v>
      </c>
      <c r="CC60" s="84">
        <f t="shared" si="173"/>
        <v>0</v>
      </c>
      <c r="CD60" s="84">
        <f t="shared" si="173"/>
        <v>0</v>
      </c>
      <c r="CE60" s="84">
        <f t="shared" si="173"/>
        <v>0</v>
      </c>
      <c r="CF60" s="84">
        <f t="shared" si="173"/>
        <v>0</v>
      </c>
      <c r="CG60" s="84">
        <f t="shared" si="173"/>
        <v>0</v>
      </c>
      <c r="CH60" s="84">
        <f t="shared" si="173"/>
        <v>0</v>
      </c>
      <c r="CI60" s="84">
        <f t="shared" si="173"/>
        <v>0</v>
      </c>
      <c r="CJ60" s="84">
        <f t="shared" si="173"/>
        <v>0</v>
      </c>
      <c r="CK60" s="84">
        <f t="shared" si="173"/>
        <v>0</v>
      </c>
      <c r="CL60" s="84">
        <f t="shared" si="173"/>
        <v>0</v>
      </c>
      <c r="CM60" s="84">
        <f t="shared" si="173"/>
        <v>0</v>
      </c>
      <c r="CN60" s="84">
        <f t="shared" si="173"/>
        <v>0</v>
      </c>
      <c r="CO60" s="84">
        <f t="shared" si="173"/>
        <v>0</v>
      </c>
      <c r="CP60" s="84">
        <f t="shared" si="173"/>
        <v>0</v>
      </c>
      <c r="CQ60" s="84">
        <f t="shared" si="173"/>
        <v>0</v>
      </c>
      <c r="CR60" s="84">
        <f t="shared" si="173"/>
        <v>0</v>
      </c>
      <c r="CS60" s="84">
        <f t="shared" si="173"/>
        <v>0</v>
      </c>
      <c r="CT60" s="84">
        <f t="shared" si="173"/>
        <v>0</v>
      </c>
      <c r="CU60" s="84">
        <f t="shared" ref="CU60:FF60" si="174">IF(AND($U60&gt;CT$6,$U60&lt;=CU$6),+$T60,0)</f>
        <v>0</v>
      </c>
      <c r="CV60" s="84">
        <f t="shared" si="174"/>
        <v>0</v>
      </c>
      <c r="CW60" s="84">
        <f t="shared" si="174"/>
        <v>0</v>
      </c>
      <c r="CX60" s="84">
        <f t="shared" si="174"/>
        <v>0</v>
      </c>
      <c r="CY60" s="84">
        <f t="shared" si="174"/>
        <v>0</v>
      </c>
      <c r="CZ60" s="84">
        <f t="shared" si="174"/>
        <v>0</v>
      </c>
      <c r="DA60" s="84">
        <f t="shared" si="174"/>
        <v>0</v>
      </c>
      <c r="DB60" s="84">
        <f t="shared" si="174"/>
        <v>0</v>
      </c>
      <c r="DC60" s="84">
        <f t="shared" si="174"/>
        <v>0</v>
      </c>
      <c r="DD60" s="84">
        <f t="shared" si="174"/>
        <v>0</v>
      </c>
      <c r="DE60" s="84">
        <f t="shared" si="174"/>
        <v>0</v>
      </c>
      <c r="DF60" s="84">
        <f t="shared" si="174"/>
        <v>0</v>
      </c>
      <c r="DG60" s="84">
        <f t="shared" si="174"/>
        <v>0</v>
      </c>
      <c r="DH60" s="84">
        <f t="shared" si="174"/>
        <v>0</v>
      </c>
      <c r="DI60" s="84">
        <f t="shared" si="174"/>
        <v>0</v>
      </c>
      <c r="DJ60" s="84">
        <f t="shared" si="174"/>
        <v>0</v>
      </c>
      <c r="DK60" s="84">
        <f t="shared" si="174"/>
        <v>0</v>
      </c>
      <c r="DL60" s="84">
        <f t="shared" si="174"/>
        <v>0</v>
      </c>
      <c r="DM60" s="84">
        <f t="shared" si="174"/>
        <v>0</v>
      </c>
      <c r="DN60" s="84">
        <f t="shared" si="174"/>
        <v>0</v>
      </c>
      <c r="DO60" s="84">
        <f t="shared" si="174"/>
        <v>0</v>
      </c>
      <c r="DP60" s="84">
        <f t="shared" si="174"/>
        <v>0</v>
      </c>
      <c r="DQ60" s="84">
        <f t="shared" si="174"/>
        <v>0</v>
      </c>
      <c r="DR60" s="84">
        <f t="shared" si="174"/>
        <v>0</v>
      </c>
      <c r="DS60" s="84">
        <f t="shared" si="174"/>
        <v>0</v>
      </c>
      <c r="DT60" s="84">
        <f t="shared" si="174"/>
        <v>0</v>
      </c>
      <c r="DU60" s="84">
        <f t="shared" si="174"/>
        <v>0</v>
      </c>
      <c r="DV60" s="84">
        <f t="shared" si="174"/>
        <v>0</v>
      </c>
      <c r="DW60" s="84">
        <f t="shared" si="174"/>
        <v>0</v>
      </c>
      <c r="DX60" s="84">
        <f t="shared" si="174"/>
        <v>0</v>
      </c>
      <c r="DY60" s="84">
        <f t="shared" si="174"/>
        <v>0</v>
      </c>
      <c r="DZ60" s="84">
        <f t="shared" si="174"/>
        <v>0</v>
      </c>
      <c r="EA60" s="84">
        <f t="shared" si="174"/>
        <v>0</v>
      </c>
      <c r="EB60" s="84">
        <f t="shared" si="174"/>
        <v>0</v>
      </c>
      <c r="EC60" s="84">
        <f t="shared" si="174"/>
        <v>0</v>
      </c>
      <c r="ED60" s="84">
        <f t="shared" si="174"/>
        <v>0</v>
      </c>
      <c r="EE60" s="84">
        <f t="shared" si="174"/>
        <v>0</v>
      </c>
      <c r="EF60" s="84">
        <f t="shared" si="174"/>
        <v>0</v>
      </c>
      <c r="EG60" s="84">
        <f t="shared" si="174"/>
        <v>0</v>
      </c>
      <c r="EH60" s="84">
        <f t="shared" si="174"/>
        <v>0</v>
      </c>
      <c r="EI60" s="84">
        <f t="shared" si="174"/>
        <v>0</v>
      </c>
      <c r="EJ60" s="84">
        <f t="shared" si="174"/>
        <v>0</v>
      </c>
      <c r="EK60" s="84">
        <f t="shared" si="174"/>
        <v>0</v>
      </c>
      <c r="EL60" s="84">
        <f t="shared" si="174"/>
        <v>0</v>
      </c>
      <c r="EM60" s="84">
        <f t="shared" si="174"/>
        <v>0</v>
      </c>
      <c r="EN60" s="84">
        <f t="shared" si="174"/>
        <v>0</v>
      </c>
      <c r="EO60" s="84">
        <f t="shared" si="174"/>
        <v>0</v>
      </c>
      <c r="EP60" s="84">
        <f t="shared" si="174"/>
        <v>0</v>
      </c>
      <c r="EQ60" s="84">
        <f t="shared" si="174"/>
        <v>0</v>
      </c>
      <c r="ER60" s="84">
        <f t="shared" si="174"/>
        <v>0</v>
      </c>
      <c r="ES60" s="84">
        <f t="shared" si="174"/>
        <v>0</v>
      </c>
      <c r="ET60" s="84">
        <f t="shared" si="174"/>
        <v>0</v>
      </c>
      <c r="EU60" s="84">
        <f t="shared" si="174"/>
        <v>0</v>
      </c>
      <c r="EV60" s="84">
        <f t="shared" si="174"/>
        <v>0</v>
      </c>
      <c r="EW60" s="84">
        <f t="shared" si="174"/>
        <v>0</v>
      </c>
      <c r="EX60" s="84">
        <f t="shared" si="174"/>
        <v>0</v>
      </c>
      <c r="EY60" s="84">
        <f t="shared" si="174"/>
        <v>0</v>
      </c>
      <c r="EZ60" s="84">
        <f t="shared" si="174"/>
        <v>0</v>
      </c>
      <c r="FA60" s="84">
        <f t="shared" si="174"/>
        <v>0</v>
      </c>
      <c r="FB60" s="84">
        <f t="shared" si="174"/>
        <v>0</v>
      </c>
      <c r="FC60" s="84">
        <f t="shared" si="174"/>
        <v>0</v>
      </c>
      <c r="FD60" s="84">
        <f t="shared" si="174"/>
        <v>0</v>
      </c>
      <c r="FE60" s="84">
        <f t="shared" si="174"/>
        <v>0</v>
      </c>
      <c r="FF60" s="84">
        <f t="shared" si="174"/>
        <v>0</v>
      </c>
      <c r="FG60" s="84">
        <f t="shared" ref="FG60:GB60" si="175">IF(AND($U60&gt;FF$6,$U60&lt;=FG$6),+$T60,0)</f>
        <v>0</v>
      </c>
      <c r="FH60" s="84">
        <f t="shared" si="175"/>
        <v>0</v>
      </c>
      <c r="FI60" s="84">
        <f t="shared" si="175"/>
        <v>0</v>
      </c>
      <c r="FJ60" s="84">
        <f t="shared" si="175"/>
        <v>0</v>
      </c>
      <c r="FK60" s="84">
        <f t="shared" si="175"/>
        <v>0</v>
      </c>
      <c r="FL60" s="84">
        <f t="shared" si="175"/>
        <v>0</v>
      </c>
      <c r="FM60" s="84">
        <f t="shared" si="175"/>
        <v>0</v>
      </c>
      <c r="FN60" s="84">
        <f t="shared" si="175"/>
        <v>0</v>
      </c>
      <c r="FO60" s="84">
        <f t="shared" si="175"/>
        <v>0</v>
      </c>
      <c r="FP60" s="84">
        <f t="shared" si="175"/>
        <v>0</v>
      </c>
      <c r="FQ60" s="84">
        <f t="shared" si="175"/>
        <v>0</v>
      </c>
      <c r="FR60" s="84">
        <f t="shared" si="175"/>
        <v>0</v>
      </c>
      <c r="FS60" s="84">
        <f t="shared" si="175"/>
        <v>0</v>
      </c>
      <c r="FT60" s="84">
        <f t="shared" si="175"/>
        <v>0</v>
      </c>
      <c r="FU60" s="84">
        <f t="shared" si="175"/>
        <v>0</v>
      </c>
      <c r="FV60" s="84">
        <f t="shared" si="175"/>
        <v>0</v>
      </c>
      <c r="FW60" s="84">
        <f t="shared" si="175"/>
        <v>0</v>
      </c>
      <c r="FX60" s="84">
        <f t="shared" si="175"/>
        <v>0</v>
      </c>
      <c r="FY60" s="84">
        <f t="shared" si="175"/>
        <v>0</v>
      </c>
      <c r="FZ60" s="84">
        <f t="shared" si="175"/>
        <v>0</v>
      </c>
      <c r="GA60" s="84">
        <f t="shared" si="175"/>
        <v>0</v>
      </c>
      <c r="GB60" s="84">
        <f t="shared" si="175"/>
        <v>0</v>
      </c>
      <c r="GD60" s="2">
        <f t="shared" ca="1" si="4"/>
        <v>24.934000000000001</v>
      </c>
      <c r="GE60" s="2">
        <f t="shared" ca="1" si="5"/>
        <v>0</v>
      </c>
    </row>
    <row r="61" spans="1:187" s="82" customFormat="1" x14ac:dyDescent="0.2">
      <c r="A61" s="188">
        <v>4</v>
      </c>
      <c r="B61" s="104" t="s">
        <v>12</v>
      </c>
      <c r="C61" s="68" t="s">
        <v>8</v>
      </c>
      <c r="D61" s="51" t="s">
        <v>43</v>
      </c>
      <c r="E61" t="s">
        <v>367</v>
      </c>
      <c r="F61" s="70">
        <v>37134</v>
      </c>
      <c r="G61"/>
      <c r="H61" s="94" t="s">
        <v>312</v>
      </c>
      <c r="I61" s="192" t="s">
        <v>386</v>
      </c>
      <c r="J61" s="88" t="s">
        <v>369</v>
      </c>
      <c r="K61" s="72"/>
      <c r="L61" s="94" t="s">
        <v>40</v>
      </c>
      <c r="M61" s="73"/>
      <c r="N61" s="73" t="s">
        <v>370</v>
      </c>
      <c r="O61" s="94"/>
      <c r="P61" s="94"/>
      <c r="Q61" s="94"/>
      <c r="R61" s="105">
        <v>234.03</v>
      </c>
      <c r="S61" s="94" t="s">
        <v>57</v>
      </c>
      <c r="T61" s="19">
        <f>IF($S61="USD",+$R61,VLOOKUP($S61,Rates!$A$3:$C$7,3)*$R61)</f>
        <v>234.03</v>
      </c>
      <c r="U61" s="271">
        <f>DATE(2006,7,15)</f>
        <v>38913</v>
      </c>
      <c r="X61" s="84">
        <f t="shared" ca="1" si="153"/>
        <v>0</v>
      </c>
      <c r="Y61" s="84">
        <f t="shared" si="153"/>
        <v>0</v>
      </c>
      <c r="Z61" s="84">
        <f t="shared" si="153"/>
        <v>0</v>
      </c>
      <c r="AA61" s="84">
        <f t="shared" si="153"/>
        <v>0</v>
      </c>
      <c r="AB61" s="84">
        <f t="shared" si="159"/>
        <v>0</v>
      </c>
      <c r="AC61" s="84">
        <f t="shared" si="160"/>
        <v>0</v>
      </c>
      <c r="AD61" s="84">
        <f t="shared" si="160"/>
        <v>0</v>
      </c>
      <c r="AE61" s="84">
        <f t="shared" si="160"/>
        <v>0</v>
      </c>
      <c r="AF61" s="84">
        <f t="shared" si="160"/>
        <v>0</v>
      </c>
      <c r="AG61" s="84">
        <f t="shared" si="160"/>
        <v>0</v>
      </c>
      <c r="AH61" s="84">
        <f t="shared" si="160"/>
        <v>0</v>
      </c>
      <c r="AI61" s="84">
        <f t="shared" ref="AI61:CT61" si="176">IF(AND($U61&gt;AH$6,$U61&lt;=AI$6),+$T61,0)</f>
        <v>0</v>
      </c>
      <c r="AJ61" s="84">
        <f t="shared" si="176"/>
        <v>0</v>
      </c>
      <c r="AK61" s="84">
        <f t="shared" si="176"/>
        <v>0</v>
      </c>
      <c r="AL61" s="84">
        <f t="shared" si="176"/>
        <v>0</v>
      </c>
      <c r="AM61" s="84">
        <f t="shared" si="176"/>
        <v>0</v>
      </c>
      <c r="AN61" s="84">
        <f t="shared" si="176"/>
        <v>0</v>
      </c>
      <c r="AO61" s="84">
        <f t="shared" si="176"/>
        <v>0</v>
      </c>
      <c r="AP61" s="84">
        <f t="shared" si="176"/>
        <v>0</v>
      </c>
      <c r="AQ61" s="84">
        <f t="shared" si="176"/>
        <v>0</v>
      </c>
      <c r="AR61" s="84">
        <f t="shared" si="176"/>
        <v>234.03</v>
      </c>
      <c r="AS61" s="84">
        <f t="shared" si="176"/>
        <v>0</v>
      </c>
      <c r="AT61" s="84">
        <f t="shared" si="176"/>
        <v>0</v>
      </c>
      <c r="AU61" s="84">
        <f t="shared" si="176"/>
        <v>0</v>
      </c>
      <c r="AV61" s="84">
        <f t="shared" si="176"/>
        <v>0</v>
      </c>
      <c r="AW61" s="84">
        <f t="shared" si="176"/>
        <v>0</v>
      </c>
      <c r="AX61" s="84">
        <f t="shared" si="176"/>
        <v>0</v>
      </c>
      <c r="AY61" s="84">
        <f t="shared" si="176"/>
        <v>0</v>
      </c>
      <c r="AZ61" s="84">
        <f t="shared" si="176"/>
        <v>0</v>
      </c>
      <c r="BA61" s="84">
        <f t="shared" si="176"/>
        <v>0</v>
      </c>
      <c r="BB61" s="84">
        <f t="shared" si="176"/>
        <v>0</v>
      </c>
      <c r="BC61" s="84">
        <f t="shared" si="176"/>
        <v>0</v>
      </c>
      <c r="BD61" s="84">
        <f t="shared" si="176"/>
        <v>0</v>
      </c>
      <c r="BE61" s="84">
        <f t="shared" si="176"/>
        <v>0</v>
      </c>
      <c r="BF61" s="84">
        <f t="shared" si="176"/>
        <v>0</v>
      </c>
      <c r="BG61" s="84">
        <f t="shared" si="176"/>
        <v>0</v>
      </c>
      <c r="BH61" s="84">
        <f t="shared" si="176"/>
        <v>0</v>
      </c>
      <c r="BI61" s="84">
        <f t="shared" si="176"/>
        <v>0</v>
      </c>
      <c r="BJ61" s="84">
        <f t="shared" si="176"/>
        <v>0</v>
      </c>
      <c r="BK61" s="84">
        <f t="shared" si="176"/>
        <v>0</v>
      </c>
      <c r="BL61" s="84">
        <f t="shared" si="176"/>
        <v>0</v>
      </c>
      <c r="BM61" s="84">
        <f t="shared" si="176"/>
        <v>0</v>
      </c>
      <c r="BN61" s="84">
        <f t="shared" si="176"/>
        <v>0</v>
      </c>
      <c r="BO61" s="84">
        <f t="shared" si="176"/>
        <v>0</v>
      </c>
      <c r="BP61" s="84">
        <f t="shared" si="176"/>
        <v>0</v>
      </c>
      <c r="BQ61" s="84">
        <f t="shared" si="176"/>
        <v>0</v>
      </c>
      <c r="BR61" s="84">
        <f t="shared" si="176"/>
        <v>0</v>
      </c>
      <c r="BS61" s="84">
        <f t="shared" si="176"/>
        <v>0</v>
      </c>
      <c r="BT61" s="84">
        <f t="shared" si="176"/>
        <v>0</v>
      </c>
      <c r="BU61" s="84">
        <f t="shared" si="176"/>
        <v>0</v>
      </c>
      <c r="BV61" s="84">
        <f t="shared" si="176"/>
        <v>0</v>
      </c>
      <c r="BW61" s="84">
        <f t="shared" si="176"/>
        <v>0</v>
      </c>
      <c r="BX61" s="84">
        <f t="shared" si="176"/>
        <v>0</v>
      </c>
      <c r="BY61" s="84">
        <f t="shared" si="176"/>
        <v>0</v>
      </c>
      <c r="BZ61" s="84">
        <f t="shared" si="176"/>
        <v>0</v>
      </c>
      <c r="CA61" s="84">
        <f t="shared" si="176"/>
        <v>0</v>
      </c>
      <c r="CB61" s="84">
        <f t="shared" si="176"/>
        <v>0</v>
      </c>
      <c r="CC61" s="84">
        <f t="shared" si="176"/>
        <v>0</v>
      </c>
      <c r="CD61" s="84">
        <f t="shared" si="176"/>
        <v>0</v>
      </c>
      <c r="CE61" s="84">
        <f t="shared" si="176"/>
        <v>0</v>
      </c>
      <c r="CF61" s="84">
        <f t="shared" si="176"/>
        <v>0</v>
      </c>
      <c r="CG61" s="84">
        <f t="shared" si="176"/>
        <v>0</v>
      </c>
      <c r="CH61" s="84">
        <f t="shared" si="176"/>
        <v>0</v>
      </c>
      <c r="CI61" s="84">
        <f t="shared" si="176"/>
        <v>0</v>
      </c>
      <c r="CJ61" s="84">
        <f t="shared" si="176"/>
        <v>0</v>
      </c>
      <c r="CK61" s="84">
        <f t="shared" si="176"/>
        <v>0</v>
      </c>
      <c r="CL61" s="84">
        <f t="shared" si="176"/>
        <v>0</v>
      </c>
      <c r="CM61" s="84">
        <f t="shared" si="176"/>
        <v>0</v>
      </c>
      <c r="CN61" s="84">
        <f t="shared" si="176"/>
        <v>0</v>
      </c>
      <c r="CO61" s="84">
        <f t="shared" si="176"/>
        <v>0</v>
      </c>
      <c r="CP61" s="84">
        <f t="shared" si="176"/>
        <v>0</v>
      </c>
      <c r="CQ61" s="84">
        <f t="shared" si="176"/>
        <v>0</v>
      </c>
      <c r="CR61" s="84">
        <f t="shared" si="176"/>
        <v>0</v>
      </c>
      <c r="CS61" s="84">
        <f t="shared" si="176"/>
        <v>0</v>
      </c>
      <c r="CT61" s="84">
        <f t="shared" si="176"/>
        <v>0</v>
      </c>
      <c r="CU61" s="84">
        <f t="shared" ref="CU61:DZ61" si="177">IF(AND($U61&gt;CT$6,$U61&lt;=CU$6),+$T61,0)</f>
        <v>0</v>
      </c>
      <c r="CV61" s="84">
        <f t="shared" si="177"/>
        <v>0</v>
      </c>
      <c r="CW61" s="84">
        <f t="shared" si="177"/>
        <v>0</v>
      </c>
      <c r="CX61" s="84">
        <f t="shared" si="177"/>
        <v>0</v>
      </c>
      <c r="CY61" s="84">
        <f t="shared" si="177"/>
        <v>0</v>
      </c>
      <c r="CZ61" s="84">
        <f t="shared" si="177"/>
        <v>0</v>
      </c>
      <c r="DA61" s="84">
        <f t="shared" si="177"/>
        <v>0</v>
      </c>
      <c r="DB61" s="84">
        <f t="shared" si="177"/>
        <v>0</v>
      </c>
      <c r="DC61" s="84">
        <f t="shared" si="177"/>
        <v>0</v>
      </c>
      <c r="DD61" s="84">
        <f t="shared" si="177"/>
        <v>0</v>
      </c>
      <c r="DE61" s="84">
        <f t="shared" si="177"/>
        <v>0</v>
      </c>
      <c r="DF61" s="84">
        <f t="shared" si="177"/>
        <v>0</v>
      </c>
      <c r="DG61" s="84">
        <f t="shared" si="177"/>
        <v>0</v>
      </c>
      <c r="DH61" s="84">
        <f t="shared" si="177"/>
        <v>0</v>
      </c>
      <c r="DI61" s="84">
        <f t="shared" si="177"/>
        <v>0</v>
      </c>
      <c r="DJ61" s="84">
        <f t="shared" si="177"/>
        <v>0</v>
      </c>
      <c r="DK61" s="84">
        <f t="shared" si="177"/>
        <v>0</v>
      </c>
      <c r="DL61" s="84">
        <f t="shared" si="177"/>
        <v>0</v>
      </c>
      <c r="DM61" s="84">
        <f t="shared" si="177"/>
        <v>0</v>
      </c>
      <c r="DN61" s="84">
        <f t="shared" si="177"/>
        <v>0</v>
      </c>
      <c r="DO61" s="84">
        <f t="shared" si="177"/>
        <v>0</v>
      </c>
      <c r="DP61" s="84">
        <f t="shared" si="177"/>
        <v>0</v>
      </c>
      <c r="DQ61" s="84">
        <f t="shared" si="177"/>
        <v>0</v>
      </c>
      <c r="DR61" s="84">
        <f t="shared" si="177"/>
        <v>0</v>
      </c>
      <c r="DS61" s="84">
        <f t="shared" si="177"/>
        <v>0</v>
      </c>
      <c r="DT61" s="84">
        <f t="shared" si="177"/>
        <v>0</v>
      </c>
      <c r="DU61" s="84">
        <f t="shared" si="177"/>
        <v>0</v>
      </c>
      <c r="DV61" s="84">
        <f t="shared" si="177"/>
        <v>0</v>
      </c>
      <c r="DW61" s="84">
        <f t="shared" si="177"/>
        <v>0</v>
      </c>
      <c r="DX61" s="84">
        <f t="shared" si="177"/>
        <v>0</v>
      </c>
      <c r="DY61" s="84">
        <f t="shared" si="177"/>
        <v>0</v>
      </c>
      <c r="DZ61" s="84">
        <f t="shared" si="177"/>
        <v>0</v>
      </c>
      <c r="EA61" s="84">
        <f t="shared" ref="EA61:FF61" si="178">IF(AND($U61&gt;DZ$6,$U61&lt;=EA$6),+$T61,0)</f>
        <v>0</v>
      </c>
      <c r="EB61" s="84">
        <f t="shared" si="178"/>
        <v>0</v>
      </c>
      <c r="EC61" s="84">
        <f t="shared" si="178"/>
        <v>0</v>
      </c>
      <c r="ED61" s="84">
        <f t="shared" si="178"/>
        <v>0</v>
      </c>
      <c r="EE61" s="84">
        <f t="shared" si="178"/>
        <v>0</v>
      </c>
      <c r="EF61" s="84">
        <f t="shared" si="178"/>
        <v>0</v>
      </c>
      <c r="EG61" s="84">
        <f t="shared" si="178"/>
        <v>0</v>
      </c>
      <c r="EH61" s="84">
        <f t="shared" si="178"/>
        <v>0</v>
      </c>
      <c r="EI61" s="84">
        <f t="shared" si="178"/>
        <v>0</v>
      </c>
      <c r="EJ61" s="84">
        <f t="shared" si="178"/>
        <v>0</v>
      </c>
      <c r="EK61" s="84">
        <f t="shared" si="178"/>
        <v>0</v>
      </c>
      <c r="EL61" s="84">
        <f t="shared" si="178"/>
        <v>0</v>
      </c>
      <c r="EM61" s="84">
        <f t="shared" si="178"/>
        <v>0</v>
      </c>
      <c r="EN61" s="84">
        <f t="shared" si="178"/>
        <v>0</v>
      </c>
      <c r="EO61" s="84">
        <f t="shared" si="178"/>
        <v>0</v>
      </c>
      <c r="EP61" s="84">
        <f t="shared" si="178"/>
        <v>0</v>
      </c>
      <c r="EQ61" s="84">
        <f t="shared" si="178"/>
        <v>0</v>
      </c>
      <c r="ER61" s="84">
        <f t="shared" si="178"/>
        <v>0</v>
      </c>
      <c r="ES61" s="84">
        <f t="shared" si="178"/>
        <v>0</v>
      </c>
      <c r="ET61" s="84">
        <f t="shared" si="178"/>
        <v>0</v>
      </c>
      <c r="EU61" s="84">
        <f t="shared" si="178"/>
        <v>0</v>
      </c>
      <c r="EV61" s="84">
        <f t="shared" si="178"/>
        <v>0</v>
      </c>
      <c r="EW61" s="84">
        <f t="shared" si="178"/>
        <v>0</v>
      </c>
      <c r="EX61" s="84">
        <f t="shared" si="178"/>
        <v>0</v>
      </c>
      <c r="EY61" s="84">
        <f t="shared" si="178"/>
        <v>0</v>
      </c>
      <c r="EZ61" s="84">
        <f t="shared" si="178"/>
        <v>0</v>
      </c>
      <c r="FA61" s="84">
        <f t="shared" si="178"/>
        <v>0</v>
      </c>
      <c r="FB61" s="84">
        <f t="shared" si="178"/>
        <v>0</v>
      </c>
      <c r="FC61" s="84">
        <f t="shared" si="178"/>
        <v>0</v>
      </c>
      <c r="FD61" s="84">
        <f t="shared" si="178"/>
        <v>0</v>
      </c>
      <c r="FE61" s="84">
        <f t="shared" si="178"/>
        <v>0</v>
      </c>
      <c r="FF61" s="84">
        <f t="shared" si="178"/>
        <v>0</v>
      </c>
      <c r="FG61" s="84">
        <f t="shared" ref="FG61:GB61" si="179">IF(AND($U61&gt;FF$6,$U61&lt;=FG$6),+$T61,0)</f>
        <v>0</v>
      </c>
      <c r="FH61" s="84">
        <f t="shared" si="179"/>
        <v>0</v>
      </c>
      <c r="FI61" s="84">
        <f t="shared" si="179"/>
        <v>0</v>
      </c>
      <c r="FJ61" s="84">
        <f t="shared" si="179"/>
        <v>0</v>
      </c>
      <c r="FK61" s="84">
        <f t="shared" si="179"/>
        <v>0</v>
      </c>
      <c r="FL61" s="84">
        <f t="shared" si="179"/>
        <v>0</v>
      </c>
      <c r="FM61" s="84">
        <f t="shared" si="179"/>
        <v>0</v>
      </c>
      <c r="FN61" s="84">
        <f t="shared" si="179"/>
        <v>0</v>
      </c>
      <c r="FO61" s="84">
        <f t="shared" si="179"/>
        <v>0</v>
      </c>
      <c r="FP61" s="84">
        <f t="shared" si="179"/>
        <v>0</v>
      </c>
      <c r="FQ61" s="84">
        <f t="shared" si="179"/>
        <v>0</v>
      </c>
      <c r="FR61" s="84">
        <f t="shared" si="179"/>
        <v>0</v>
      </c>
      <c r="FS61" s="84">
        <f t="shared" si="179"/>
        <v>0</v>
      </c>
      <c r="FT61" s="84">
        <f t="shared" si="179"/>
        <v>0</v>
      </c>
      <c r="FU61" s="84">
        <f t="shared" si="179"/>
        <v>0</v>
      </c>
      <c r="FV61" s="84">
        <f t="shared" si="179"/>
        <v>0</v>
      </c>
      <c r="FW61" s="84">
        <f t="shared" si="179"/>
        <v>0</v>
      </c>
      <c r="FX61" s="84">
        <f t="shared" si="179"/>
        <v>0</v>
      </c>
      <c r="FY61" s="84">
        <f t="shared" si="179"/>
        <v>0</v>
      </c>
      <c r="FZ61" s="84">
        <f t="shared" si="179"/>
        <v>0</v>
      </c>
      <c r="GA61" s="84">
        <f t="shared" si="179"/>
        <v>0</v>
      </c>
      <c r="GB61" s="84">
        <f t="shared" si="179"/>
        <v>0</v>
      </c>
      <c r="GD61" s="2">
        <f t="shared" ca="1" si="4"/>
        <v>234.03</v>
      </c>
      <c r="GE61" s="2">
        <f t="shared" ca="1" si="5"/>
        <v>0</v>
      </c>
    </row>
    <row r="62" spans="1:187" s="82" customFormat="1" x14ac:dyDescent="0.2">
      <c r="A62" s="188">
        <v>4</v>
      </c>
      <c r="B62" s="104" t="s">
        <v>12</v>
      </c>
      <c r="C62" s="68" t="s">
        <v>8</v>
      </c>
      <c r="D62" s="51" t="s">
        <v>43</v>
      </c>
      <c r="E62" t="s">
        <v>367</v>
      </c>
      <c r="F62" s="70">
        <v>37134</v>
      </c>
      <c r="G62"/>
      <c r="H62" s="94" t="s">
        <v>312</v>
      </c>
      <c r="I62" s="192" t="s">
        <v>386</v>
      </c>
      <c r="J62" s="88" t="s">
        <v>369</v>
      </c>
      <c r="K62" s="72"/>
      <c r="L62" s="94" t="s">
        <v>40</v>
      </c>
      <c r="M62" s="73"/>
      <c r="N62" s="73" t="s">
        <v>370</v>
      </c>
      <c r="O62" s="94"/>
      <c r="P62" s="94"/>
      <c r="Q62" s="94"/>
      <c r="R62" s="105">
        <v>149</v>
      </c>
      <c r="S62" s="94" t="s">
        <v>57</v>
      </c>
      <c r="T62" s="19">
        <f>IF($S62="USD",+$R62,VLOOKUP($S62,Rates!$A$3:$C$7,3)*$R62)</f>
        <v>149</v>
      </c>
      <c r="U62" s="271">
        <f>DATE(2007,5,15)</f>
        <v>39217</v>
      </c>
      <c r="X62" s="84">
        <f t="shared" ca="1" si="153"/>
        <v>0</v>
      </c>
      <c r="Y62" s="84">
        <f t="shared" si="153"/>
        <v>0</v>
      </c>
      <c r="Z62" s="84">
        <f t="shared" si="153"/>
        <v>0</v>
      </c>
      <c r="AA62" s="84">
        <f t="shared" si="153"/>
        <v>0</v>
      </c>
      <c r="AB62" s="84">
        <f t="shared" si="159"/>
        <v>0</v>
      </c>
      <c r="AC62" s="84">
        <f t="shared" si="160"/>
        <v>0</v>
      </c>
      <c r="AD62" s="84">
        <f t="shared" si="160"/>
        <v>0</v>
      </c>
      <c r="AE62" s="84">
        <f t="shared" si="160"/>
        <v>0</v>
      </c>
      <c r="AF62" s="84">
        <f t="shared" si="160"/>
        <v>0</v>
      </c>
      <c r="AG62" s="84">
        <f t="shared" si="160"/>
        <v>0</v>
      </c>
      <c r="AH62" s="84">
        <f t="shared" si="160"/>
        <v>0</v>
      </c>
      <c r="AI62" s="84">
        <f t="shared" ref="AI62:CT62" si="180">IF(AND($U62&gt;AH$6,$U62&lt;=AI$6),+$T62,0)</f>
        <v>0</v>
      </c>
      <c r="AJ62" s="84">
        <f t="shared" si="180"/>
        <v>0</v>
      </c>
      <c r="AK62" s="84">
        <f t="shared" si="180"/>
        <v>0</v>
      </c>
      <c r="AL62" s="84">
        <f t="shared" si="180"/>
        <v>0</v>
      </c>
      <c r="AM62" s="84">
        <f t="shared" si="180"/>
        <v>0</v>
      </c>
      <c r="AN62" s="84">
        <f t="shared" si="180"/>
        <v>0</v>
      </c>
      <c r="AO62" s="84">
        <f t="shared" si="180"/>
        <v>0</v>
      </c>
      <c r="AP62" s="84">
        <f t="shared" si="180"/>
        <v>0</v>
      </c>
      <c r="AQ62" s="84">
        <f t="shared" si="180"/>
        <v>0</v>
      </c>
      <c r="AR62" s="84">
        <f t="shared" si="180"/>
        <v>0</v>
      </c>
      <c r="AS62" s="84">
        <f t="shared" si="180"/>
        <v>0</v>
      </c>
      <c r="AT62" s="84">
        <f t="shared" si="180"/>
        <v>0</v>
      </c>
      <c r="AU62" s="84">
        <f t="shared" si="180"/>
        <v>149</v>
      </c>
      <c r="AV62" s="84">
        <f t="shared" si="180"/>
        <v>0</v>
      </c>
      <c r="AW62" s="84">
        <f t="shared" si="180"/>
        <v>0</v>
      </c>
      <c r="AX62" s="84">
        <f t="shared" si="180"/>
        <v>0</v>
      </c>
      <c r="AY62" s="84">
        <f t="shared" si="180"/>
        <v>0</v>
      </c>
      <c r="AZ62" s="84">
        <f t="shared" si="180"/>
        <v>0</v>
      </c>
      <c r="BA62" s="84">
        <f t="shared" si="180"/>
        <v>0</v>
      </c>
      <c r="BB62" s="84">
        <f t="shared" si="180"/>
        <v>0</v>
      </c>
      <c r="BC62" s="84">
        <f t="shared" si="180"/>
        <v>0</v>
      </c>
      <c r="BD62" s="84">
        <f t="shared" si="180"/>
        <v>0</v>
      </c>
      <c r="BE62" s="84">
        <f t="shared" si="180"/>
        <v>0</v>
      </c>
      <c r="BF62" s="84">
        <f t="shared" si="180"/>
        <v>0</v>
      </c>
      <c r="BG62" s="84">
        <f t="shared" si="180"/>
        <v>0</v>
      </c>
      <c r="BH62" s="84">
        <f t="shared" si="180"/>
        <v>0</v>
      </c>
      <c r="BI62" s="84">
        <f t="shared" si="180"/>
        <v>0</v>
      </c>
      <c r="BJ62" s="84">
        <f t="shared" si="180"/>
        <v>0</v>
      </c>
      <c r="BK62" s="84">
        <f t="shared" si="180"/>
        <v>0</v>
      </c>
      <c r="BL62" s="84">
        <f t="shared" si="180"/>
        <v>0</v>
      </c>
      <c r="BM62" s="84">
        <f t="shared" si="180"/>
        <v>0</v>
      </c>
      <c r="BN62" s="84">
        <f t="shared" si="180"/>
        <v>0</v>
      </c>
      <c r="BO62" s="84">
        <f t="shared" si="180"/>
        <v>0</v>
      </c>
      <c r="BP62" s="84">
        <f t="shared" si="180"/>
        <v>0</v>
      </c>
      <c r="BQ62" s="84">
        <f t="shared" si="180"/>
        <v>0</v>
      </c>
      <c r="BR62" s="84">
        <f t="shared" si="180"/>
        <v>0</v>
      </c>
      <c r="BS62" s="84">
        <f t="shared" si="180"/>
        <v>0</v>
      </c>
      <c r="BT62" s="84">
        <f t="shared" si="180"/>
        <v>0</v>
      </c>
      <c r="BU62" s="84">
        <f t="shared" si="180"/>
        <v>0</v>
      </c>
      <c r="BV62" s="84">
        <f t="shared" si="180"/>
        <v>0</v>
      </c>
      <c r="BW62" s="84">
        <f t="shared" si="180"/>
        <v>0</v>
      </c>
      <c r="BX62" s="84">
        <f t="shared" si="180"/>
        <v>0</v>
      </c>
      <c r="BY62" s="84">
        <f t="shared" si="180"/>
        <v>0</v>
      </c>
      <c r="BZ62" s="84">
        <f t="shared" si="180"/>
        <v>0</v>
      </c>
      <c r="CA62" s="84">
        <f t="shared" si="180"/>
        <v>0</v>
      </c>
      <c r="CB62" s="84">
        <f t="shared" si="180"/>
        <v>0</v>
      </c>
      <c r="CC62" s="84">
        <f t="shared" si="180"/>
        <v>0</v>
      </c>
      <c r="CD62" s="84">
        <f t="shared" si="180"/>
        <v>0</v>
      </c>
      <c r="CE62" s="84">
        <f t="shared" si="180"/>
        <v>0</v>
      </c>
      <c r="CF62" s="84">
        <f t="shared" si="180"/>
        <v>0</v>
      </c>
      <c r="CG62" s="84">
        <f t="shared" si="180"/>
        <v>0</v>
      </c>
      <c r="CH62" s="84">
        <f t="shared" si="180"/>
        <v>0</v>
      </c>
      <c r="CI62" s="84">
        <f t="shared" si="180"/>
        <v>0</v>
      </c>
      <c r="CJ62" s="84">
        <f t="shared" si="180"/>
        <v>0</v>
      </c>
      <c r="CK62" s="84">
        <f t="shared" si="180"/>
        <v>0</v>
      </c>
      <c r="CL62" s="84">
        <f t="shared" si="180"/>
        <v>0</v>
      </c>
      <c r="CM62" s="84">
        <f t="shared" si="180"/>
        <v>0</v>
      </c>
      <c r="CN62" s="84">
        <f t="shared" si="180"/>
        <v>0</v>
      </c>
      <c r="CO62" s="84">
        <f t="shared" si="180"/>
        <v>0</v>
      </c>
      <c r="CP62" s="84">
        <f t="shared" si="180"/>
        <v>0</v>
      </c>
      <c r="CQ62" s="84">
        <f t="shared" si="180"/>
        <v>0</v>
      </c>
      <c r="CR62" s="84">
        <f t="shared" si="180"/>
        <v>0</v>
      </c>
      <c r="CS62" s="84">
        <f t="shared" si="180"/>
        <v>0</v>
      </c>
      <c r="CT62" s="84">
        <f t="shared" si="180"/>
        <v>0</v>
      </c>
      <c r="CU62" s="84">
        <f t="shared" ref="CU62:DZ62" si="181">IF(AND($U62&gt;CT$6,$U62&lt;=CU$6),+$T62,0)</f>
        <v>0</v>
      </c>
      <c r="CV62" s="84">
        <f t="shared" si="181"/>
        <v>0</v>
      </c>
      <c r="CW62" s="84">
        <f t="shared" si="181"/>
        <v>0</v>
      </c>
      <c r="CX62" s="84">
        <f t="shared" si="181"/>
        <v>0</v>
      </c>
      <c r="CY62" s="84">
        <f t="shared" si="181"/>
        <v>0</v>
      </c>
      <c r="CZ62" s="84">
        <f t="shared" si="181"/>
        <v>0</v>
      </c>
      <c r="DA62" s="84">
        <f t="shared" si="181"/>
        <v>0</v>
      </c>
      <c r="DB62" s="84">
        <f t="shared" si="181"/>
        <v>0</v>
      </c>
      <c r="DC62" s="84">
        <f t="shared" si="181"/>
        <v>0</v>
      </c>
      <c r="DD62" s="84">
        <f t="shared" si="181"/>
        <v>0</v>
      </c>
      <c r="DE62" s="84">
        <f t="shared" si="181"/>
        <v>0</v>
      </c>
      <c r="DF62" s="84">
        <f t="shared" si="181"/>
        <v>0</v>
      </c>
      <c r="DG62" s="84">
        <f t="shared" si="181"/>
        <v>0</v>
      </c>
      <c r="DH62" s="84">
        <f t="shared" si="181"/>
        <v>0</v>
      </c>
      <c r="DI62" s="84">
        <f t="shared" si="181"/>
        <v>0</v>
      </c>
      <c r="DJ62" s="84">
        <f t="shared" si="181"/>
        <v>0</v>
      </c>
      <c r="DK62" s="84">
        <f t="shared" si="181"/>
        <v>0</v>
      </c>
      <c r="DL62" s="84">
        <f t="shared" si="181"/>
        <v>0</v>
      </c>
      <c r="DM62" s="84">
        <f t="shared" si="181"/>
        <v>0</v>
      </c>
      <c r="DN62" s="84">
        <f t="shared" si="181"/>
        <v>0</v>
      </c>
      <c r="DO62" s="84">
        <f t="shared" si="181"/>
        <v>0</v>
      </c>
      <c r="DP62" s="84">
        <f t="shared" si="181"/>
        <v>0</v>
      </c>
      <c r="DQ62" s="84">
        <f t="shared" si="181"/>
        <v>0</v>
      </c>
      <c r="DR62" s="84">
        <f t="shared" si="181"/>
        <v>0</v>
      </c>
      <c r="DS62" s="84">
        <f t="shared" si="181"/>
        <v>0</v>
      </c>
      <c r="DT62" s="84">
        <f t="shared" si="181"/>
        <v>0</v>
      </c>
      <c r="DU62" s="84">
        <f t="shared" si="181"/>
        <v>0</v>
      </c>
      <c r="DV62" s="84">
        <f t="shared" si="181"/>
        <v>0</v>
      </c>
      <c r="DW62" s="84">
        <f t="shared" si="181"/>
        <v>0</v>
      </c>
      <c r="DX62" s="84">
        <f t="shared" si="181"/>
        <v>0</v>
      </c>
      <c r="DY62" s="84">
        <f t="shared" si="181"/>
        <v>0</v>
      </c>
      <c r="DZ62" s="84">
        <f t="shared" si="181"/>
        <v>0</v>
      </c>
      <c r="EA62" s="84">
        <f t="shared" ref="EA62:FF62" si="182">IF(AND($U62&gt;DZ$6,$U62&lt;=EA$6),+$T62,0)</f>
        <v>0</v>
      </c>
      <c r="EB62" s="84">
        <f t="shared" si="182"/>
        <v>0</v>
      </c>
      <c r="EC62" s="84">
        <f t="shared" si="182"/>
        <v>0</v>
      </c>
      <c r="ED62" s="84">
        <f t="shared" si="182"/>
        <v>0</v>
      </c>
      <c r="EE62" s="84">
        <f t="shared" si="182"/>
        <v>0</v>
      </c>
      <c r="EF62" s="84">
        <f t="shared" si="182"/>
        <v>0</v>
      </c>
      <c r="EG62" s="84">
        <f t="shared" si="182"/>
        <v>0</v>
      </c>
      <c r="EH62" s="84">
        <f t="shared" si="182"/>
        <v>0</v>
      </c>
      <c r="EI62" s="84">
        <f t="shared" si="182"/>
        <v>0</v>
      </c>
      <c r="EJ62" s="84">
        <f t="shared" si="182"/>
        <v>0</v>
      </c>
      <c r="EK62" s="84">
        <f t="shared" si="182"/>
        <v>0</v>
      </c>
      <c r="EL62" s="84">
        <f t="shared" si="182"/>
        <v>0</v>
      </c>
      <c r="EM62" s="84">
        <f t="shared" si="182"/>
        <v>0</v>
      </c>
      <c r="EN62" s="84">
        <f t="shared" si="182"/>
        <v>0</v>
      </c>
      <c r="EO62" s="84">
        <f t="shared" si="182"/>
        <v>0</v>
      </c>
      <c r="EP62" s="84">
        <f t="shared" si="182"/>
        <v>0</v>
      </c>
      <c r="EQ62" s="84">
        <f t="shared" si="182"/>
        <v>0</v>
      </c>
      <c r="ER62" s="84">
        <f t="shared" si="182"/>
        <v>0</v>
      </c>
      <c r="ES62" s="84">
        <f t="shared" si="182"/>
        <v>0</v>
      </c>
      <c r="ET62" s="84">
        <f t="shared" si="182"/>
        <v>0</v>
      </c>
      <c r="EU62" s="84">
        <f t="shared" si="182"/>
        <v>0</v>
      </c>
      <c r="EV62" s="84">
        <f t="shared" si="182"/>
        <v>0</v>
      </c>
      <c r="EW62" s="84">
        <f t="shared" si="182"/>
        <v>0</v>
      </c>
      <c r="EX62" s="84">
        <f t="shared" si="182"/>
        <v>0</v>
      </c>
      <c r="EY62" s="84">
        <f t="shared" si="182"/>
        <v>0</v>
      </c>
      <c r="EZ62" s="84">
        <f t="shared" si="182"/>
        <v>0</v>
      </c>
      <c r="FA62" s="84">
        <f t="shared" si="182"/>
        <v>0</v>
      </c>
      <c r="FB62" s="84">
        <f t="shared" si="182"/>
        <v>0</v>
      </c>
      <c r="FC62" s="84">
        <f t="shared" si="182"/>
        <v>0</v>
      </c>
      <c r="FD62" s="84">
        <f t="shared" si="182"/>
        <v>0</v>
      </c>
      <c r="FE62" s="84">
        <f t="shared" si="182"/>
        <v>0</v>
      </c>
      <c r="FF62" s="84">
        <f t="shared" si="182"/>
        <v>0</v>
      </c>
      <c r="FG62" s="84">
        <f t="shared" ref="FG62:GB62" si="183">IF(AND($U62&gt;FF$6,$U62&lt;=FG$6),+$T62,0)</f>
        <v>0</v>
      </c>
      <c r="FH62" s="84">
        <f t="shared" si="183"/>
        <v>0</v>
      </c>
      <c r="FI62" s="84">
        <f t="shared" si="183"/>
        <v>0</v>
      </c>
      <c r="FJ62" s="84">
        <f t="shared" si="183"/>
        <v>0</v>
      </c>
      <c r="FK62" s="84">
        <f t="shared" si="183"/>
        <v>0</v>
      </c>
      <c r="FL62" s="84">
        <f t="shared" si="183"/>
        <v>0</v>
      </c>
      <c r="FM62" s="84">
        <f t="shared" si="183"/>
        <v>0</v>
      </c>
      <c r="FN62" s="84">
        <f t="shared" si="183"/>
        <v>0</v>
      </c>
      <c r="FO62" s="84">
        <f t="shared" si="183"/>
        <v>0</v>
      </c>
      <c r="FP62" s="84">
        <f t="shared" si="183"/>
        <v>0</v>
      </c>
      <c r="FQ62" s="84">
        <f t="shared" si="183"/>
        <v>0</v>
      </c>
      <c r="FR62" s="84">
        <f t="shared" si="183"/>
        <v>0</v>
      </c>
      <c r="FS62" s="84">
        <f t="shared" si="183"/>
        <v>0</v>
      </c>
      <c r="FT62" s="84">
        <f t="shared" si="183"/>
        <v>0</v>
      </c>
      <c r="FU62" s="84">
        <f t="shared" si="183"/>
        <v>0</v>
      </c>
      <c r="FV62" s="84">
        <f t="shared" si="183"/>
        <v>0</v>
      </c>
      <c r="FW62" s="84">
        <f t="shared" si="183"/>
        <v>0</v>
      </c>
      <c r="FX62" s="84">
        <f t="shared" si="183"/>
        <v>0</v>
      </c>
      <c r="FY62" s="84">
        <f t="shared" si="183"/>
        <v>0</v>
      </c>
      <c r="FZ62" s="84">
        <f t="shared" si="183"/>
        <v>0</v>
      </c>
      <c r="GA62" s="84">
        <f t="shared" si="183"/>
        <v>0</v>
      </c>
      <c r="GB62" s="84">
        <f t="shared" si="183"/>
        <v>0</v>
      </c>
      <c r="GD62" s="2">
        <f t="shared" ca="1" si="4"/>
        <v>149</v>
      </c>
      <c r="GE62" s="2">
        <f t="shared" ca="1" si="5"/>
        <v>0</v>
      </c>
    </row>
    <row r="63" spans="1:187" s="82" customFormat="1" x14ac:dyDescent="0.2">
      <c r="A63" s="188">
        <v>4</v>
      </c>
      <c r="B63" s="104" t="s">
        <v>12</v>
      </c>
      <c r="C63" s="68" t="s">
        <v>8</v>
      </c>
      <c r="D63" s="51" t="s">
        <v>43</v>
      </c>
      <c r="E63" t="s">
        <v>367</v>
      </c>
      <c r="F63" s="70">
        <v>37134</v>
      </c>
      <c r="G63"/>
      <c r="H63" s="94" t="s">
        <v>312</v>
      </c>
      <c r="I63" s="192" t="s">
        <v>386</v>
      </c>
      <c r="J63" s="88" t="s">
        <v>369</v>
      </c>
      <c r="K63" s="72"/>
      <c r="L63" s="94" t="s">
        <v>40</v>
      </c>
      <c r="M63" s="73"/>
      <c r="N63" s="73" t="s">
        <v>370</v>
      </c>
      <c r="O63" s="94"/>
      <c r="P63" s="94"/>
      <c r="Q63" s="94"/>
      <c r="R63" s="105">
        <v>89</v>
      </c>
      <c r="S63" s="94" t="s">
        <v>57</v>
      </c>
      <c r="T63" s="19">
        <f>IF($S63="USD",+$R63,VLOOKUP($S63,Rates!$A$3:$C$7,3)*$R63)</f>
        <v>89</v>
      </c>
      <c r="U63" s="271">
        <f>DATE(2007,10,15)</f>
        <v>39370</v>
      </c>
      <c r="X63" s="84">
        <f t="shared" ca="1" si="153"/>
        <v>0</v>
      </c>
      <c r="Y63" s="84">
        <f t="shared" si="153"/>
        <v>0</v>
      </c>
      <c r="Z63" s="84">
        <f t="shared" si="153"/>
        <v>0</v>
      </c>
      <c r="AA63" s="84">
        <f t="shared" si="153"/>
        <v>0</v>
      </c>
      <c r="AB63" s="84">
        <f t="shared" si="159"/>
        <v>0</v>
      </c>
      <c r="AC63" s="84">
        <f t="shared" si="160"/>
        <v>0</v>
      </c>
      <c r="AD63" s="84">
        <f t="shared" si="160"/>
        <v>0</v>
      </c>
      <c r="AE63" s="84">
        <f t="shared" si="160"/>
        <v>0</v>
      </c>
      <c r="AF63" s="84">
        <f t="shared" si="160"/>
        <v>0</v>
      </c>
      <c r="AG63" s="84">
        <f t="shared" si="160"/>
        <v>0</v>
      </c>
      <c r="AH63" s="84">
        <f t="shared" si="160"/>
        <v>0</v>
      </c>
      <c r="AI63" s="84">
        <f t="shared" ref="AI63:CT63" si="184">IF(AND($U63&gt;AH$6,$U63&lt;=AI$6),+$T63,0)</f>
        <v>0</v>
      </c>
      <c r="AJ63" s="84">
        <f t="shared" si="184"/>
        <v>0</v>
      </c>
      <c r="AK63" s="84">
        <f t="shared" si="184"/>
        <v>0</v>
      </c>
      <c r="AL63" s="84">
        <f t="shared" si="184"/>
        <v>0</v>
      </c>
      <c r="AM63" s="84">
        <f t="shared" si="184"/>
        <v>0</v>
      </c>
      <c r="AN63" s="84">
        <f t="shared" si="184"/>
        <v>0</v>
      </c>
      <c r="AO63" s="84">
        <f t="shared" si="184"/>
        <v>0</v>
      </c>
      <c r="AP63" s="84">
        <f t="shared" si="184"/>
        <v>0</v>
      </c>
      <c r="AQ63" s="84">
        <f t="shared" si="184"/>
        <v>0</v>
      </c>
      <c r="AR63" s="84">
        <f t="shared" si="184"/>
        <v>0</v>
      </c>
      <c r="AS63" s="84">
        <f t="shared" si="184"/>
        <v>0</v>
      </c>
      <c r="AT63" s="84">
        <f t="shared" si="184"/>
        <v>0</v>
      </c>
      <c r="AU63" s="84">
        <f t="shared" si="184"/>
        <v>0</v>
      </c>
      <c r="AV63" s="84">
        <f t="shared" si="184"/>
        <v>0</v>
      </c>
      <c r="AW63" s="84">
        <f t="shared" si="184"/>
        <v>89</v>
      </c>
      <c r="AX63" s="84">
        <f t="shared" si="184"/>
        <v>0</v>
      </c>
      <c r="AY63" s="84">
        <f t="shared" si="184"/>
        <v>0</v>
      </c>
      <c r="AZ63" s="84">
        <f t="shared" si="184"/>
        <v>0</v>
      </c>
      <c r="BA63" s="84">
        <f t="shared" si="184"/>
        <v>0</v>
      </c>
      <c r="BB63" s="84">
        <f t="shared" si="184"/>
        <v>0</v>
      </c>
      <c r="BC63" s="84">
        <f t="shared" si="184"/>
        <v>0</v>
      </c>
      <c r="BD63" s="84">
        <f t="shared" si="184"/>
        <v>0</v>
      </c>
      <c r="BE63" s="84">
        <f t="shared" si="184"/>
        <v>0</v>
      </c>
      <c r="BF63" s="84">
        <f t="shared" si="184"/>
        <v>0</v>
      </c>
      <c r="BG63" s="84">
        <f t="shared" si="184"/>
        <v>0</v>
      </c>
      <c r="BH63" s="84">
        <f t="shared" si="184"/>
        <v>0</v>
      </c>
      <c r="BI63" s="84">
        <f t="shared" si="184"/>
        <v>0</v>
      </c>
      <c r="BJ63" s="84">
        <f t="shared" si="184"/>
        <v>0</v>
      </c>
      <c r="BK63" s="84">
        <f t="shared" si="184"/>
        <v>0</v>
      </c>
      <c r="BL63" s="84">
        <f t="shared" si="184"/>
        <v>0</v>
      </c>
      <c r="BM63" s="84">
        <f t="shared" si="184"/>
        <v>0</v>
      </c>
      <c r="BN63" s="84">
        <f t="shared" si="184"/>
        <v>0</v>
      </c>
      <c r="BO63" s="84">
        <f t="shared" si="184"/>
        <v>0</v>
      </c>
      <c r="BP63" s="84">
        <f t="shared" si="184"/>
        <v>0</v>
      </c>
      <c r="BQ63" s="84">
        <f t="shared" si="184"/>
        <v>0</v>
      </c>
      <c r="BR63" s="84">
        <f t="shared" si="184"/>
        <v>0</v>
      </c>
      <c r="BS63" s="84">
        <f t="shared" si="184"/>
        <v>0</v>
      </c>
      <c r="BT63" s="84">
        <f t="shared" si="184"/>
        <v>0</v>
      </c>
      <c r="BU63" s="84">
        <f t="shared" si="184"/>
        <v>0</v>
      </c>
      <c r="BV63" s="84">
        <f t="shared" si="184"/>
        <v>0</v>
      </c>
      <c r="BW63" s="84">
        <f t="shared" si="184"/>
        <v>0</v>
      </c>
      <c r="BX63" s="84">
        <f t="shared" si="184"/>
        <v>0</v>
      </c>
      <c r="BY63" s="84">
        <f t="shared" si="184"/>
        <v>0</v>
      </c>
      <c r="BZ63" s="84">
        <f t="shared" si="184"/>
        <v>0</v>
      </c>
      <c r="CA63" s="84">
        <f t="shared" si="184"/>
        <v>0</v>
      </c>
      <c r="CB63" s="84">
        <f t="shared" si="184"/>
        <v>0</v>
      </c>
      <c r="CC63" s="84">
        <f t="shared" si="184"/>
        <v>0</v>
      </c>
      <c r="CD63" s="84">
        <f t="shared" si="184"/>
        <v>0</v>
      </c>
      <c r="CE63" s="84">
        <f t="shared" si="184"/>
        <v>0</v>
      </c>
      <c r="CF63" s="84">
        <f t="shared" si="184"/>
        <v>0</v>
      </c>
      <c r="CG63" s="84">
        <f t="shared" si="184"/>
        <v>0</v>
      </c>
      <c r="CH63" s="84">
        <f t="shared" si="184"/>
        <v>0</v>
      </c>
      <c r="CI63" s="84">
        <f t="shared" si="184"/>
        <v>0</v>
      </c>
      <c r="CJ63" s="84">
        <f t="shared" si="184"/>
        <v>0</v>
      </c>
      <c r="CK63" s="84">
        <f t="shared" si="184"/>
        <v>0</v>
      </c>
      <c r="CL63" s="84">
        <f t="shared" si="184"/>
        <v>0</v>
      </c>
      <c r="CM63" s="84">
        <f t="shared" si="184"/>
        <v>0</v>
      </c>
      <c r="CN63" s="84">
        <f t="shared" si="184"/>
        <v>0</v>
      </c>
      <c r="CO63" s="84">
        <f t="shared" si="184"/>
        <v>0</v>
      </c>
      <c r="CP63" s="84">
        <f t="shared" si="184"/>
        <v>0</v>
      </c>
      <c r="CQ63" s="84">
        <f t="shared" si="184"/>
        <v>0</v>
      </c>
      <c r="CR63" s="84">
        <f t="shared" si="184"/>
        <v>0</v>
      </c>
      <c r="CS63" s="84">
        <f t="shared" si="184"/>
        <v>0</v>
      </c>
      <c r="CT63" s="84">
        <f t="shared" si="184"/>
        <v>0</v>
      </c>
      <c r="CU63" s="84">
        <f t="shared" ref="CU63:FF63" si="185">IF(AND($U63&gt;CT$6,$U63&lt;=CU$6),+$T63,0)</f>
        <v>0</v>
      </c>
      <c r="CV63" s="84">
        <f t="shared" si="185"/>
        <v>0</v>
      </c>
      <c r="CW63" s="84">
        <f t="shared" si="185"/>
        <v>0</v>
      </c>
      <c r="CX63" s="84">
        <f t="shared" si="185"/>
        <v>0</v>
      </c>
      <c r="CY63" s="84">
        <f t="shared" si="185"/>
        <v>0</v>
      </c>
      <c r="CZ63" s="84">
        <f t="shared" si="185"/>
        <v>0</v>
      </c>
      <c r="DA63" s="84">
        <f t="shared" si="185"/>
        <v>0</v>
      </c>
      <c r="DB63" s="84">
        <f t="shared" si="185"/>
        <v>0</v>
      </c>
      <c r="DC63" s="84">
        <f t="shared" si="185"/>
        <v>0</v>
      </c>
      <c r="DD63" s="84">
        <f t="shared" si="185"/>
        <v>0</v>
      </c>
      <c r="DE63" s="84">
        <f t="shared" si="185"/>
        <v>0</v>
      </c>
      <c r="DF63" s="84">
        <f t="shared" si="185"/>
        <v>0</v>
      </c>
      <c r="DG63" s="84">
        <f t="shared" si="185"/>
        <v>0</v>
      </c>
      <c r="DH63" s="84">
        <f t="shared" si="185"/>
        <v>0</v>
      </c>
      <c r="DI63" s="84">
        <f t="shared" si="185"/>
        <v>0</v>
      </c>
      <c r="DJ63" s="84">
        <f t="shared" si="185"/>
        <v>0</v>
      </c>
      <c r="DK63" s="84">
        <f t="shared" si="185"/>
        <v>0</v>
      </c>
      <c r="DL63" s="84">
        <f t="shared" si="185"/>
        <v>0</v>
      </c>
      <c r="DM63" s="84">
        <f t="shared" si="185"/>
        <v>0</v>
      </c>
      <c r="DN63" s="84">
        <f t="shared" si="185"/>
        <v>0</v>
      </c>
      <c r="DO63" s="84">
        <f t="shared" si="185"/>
        <v>0</v>
      </c>
      <c r="DP63" s="84">
        <f t="shared" si="185"/>
        <v>0</v>
      </c>
      <c r="DQ63" s="84">
        <f t="shared" si="185"/>
        <v>0</v>
      </c>
      <c r="DR63" s="84">
        <f t="shared" si="185"/>
        <v>0</v>
      </c>
      <c r="DS63" s="84">
        <f t="shared" si="185"/>
        <v>0</v>
      </c>
      <c r="DT63" s="84">
        <f t="shared" si="185"/>
        <v>0</v>
      </c>
      <c r="DU63" s="84">
        <f t="shared" si="185"/>
        <v>0</v>
      </c>
      <c r="DV63" s="84">
        <f t="shared" si="185"/>
        <v>0</v>
      </c>
      <c r="DW63" s="84">
        <f t="shared" si="185"/>
        <v>0</v>
      </c>
      <c r="DX63" s="84">
        <f t="shared" si="185"/>
        <v>0</v>
      </c>
      <c r="DY63" s="84">
        <f t="shared" si="185"/>
        <v>0</v>
      </c>
      <c r="DZ63" s="84">
        <f t="shared" si="185"/>
        <v>0</v>
      </c>
      <c r="EA63" s="84">
        <f t="shared" si="185"/>
        <v>0</v>
      </c>
      <c r="EB63" s="84">
        <f t="shared" si="185"/>
        <v>0</v>
      </c>
      <c r="EC63" s="84">
        <f t="shared" si="185"/>
        <v>0</v>
      </c>
      <c r="ED63" s="84">
        <f t="shared" si="185"/>
        <v>0</v>
      </c>
      <c r="EE63" s="84">
        <f t="shared" si="185"/>
        <v>0</v>
      </c>
      <c r="EF63" s="84">
        <f t="shared" si="185"/>
        <v>0</v>
      </c>
      <c r="EG63" s="84">
        <f t="shared" si="185"/>
        <v>0</v>
      </c>
      <c r="EH63" s="84">
        <f t="shared" si="185"/>
        <v>0</v>
      </c>
      <c r="EI63" s="84">
        <f t="shared" si="185"/>
        <v>0</v>
      </c>
      <c r="EJ63" s="84">
        <f t="shared" si="185"/>
        <v>0</v>
      </c>
      <c r="EK63" s="84">
        <f t="shared" si="185"/>
        <v>0</v>
      </c>
      <c r="EL63" s="84">
        <f t="shared" si="185"/>
        <v>0</v>
      </c>
      <c r="EM63" s="84">
        <f t="shared" si="185"/>
        <v>0</v>
      </c>
      <c r="EN63" s="84">
        <f t="shared" si="185"/>
        <v>0</v>
      </c>
      <c r="EO63" s="84">
        <f t="shared" si="185"/>
        <v>0</v>
      </c>
      <c r="EP63" s="84">
        <f t="shared" si="185"/>
        <v>0</v>
      </c>
      <c r="EQ63" s="84">
        <f t="shared" si="185"/>
        <v>0</v>
      </c>
      <c r="ER63" s="84">
        <f t="shared" si="185"/>
        <v>0</v>
      </c>
      <c r="ES63" s="84">
        <f t="shared" si="185"/>
        <v>0</v>
      </c>
      <c r="ET63" s="84">
        <f t="shared" si="185"/>
        <v>0</v>
      </c>
      <c r="EU63" s="84">
        <f t="shared" si="185"/>
        <v>0</v>
      </c>
      <c r="EV63" s="84">
        <f t="shared" si="185"/>
        <v>0</v>
      </c>
      <c r="EW63" s="84">
        <f t="shared" si="185"/>
        <v>0</v>
      </c>
      <c r="EX63" s="84">
        <f t="shared" si="185"/>
        <v>0</v>
      </c>
      <c r="EY63" s="84">
        <f t="shared" si="185"/>
        <v>0</v>
      </c>
      <c r="EZ63" s="84">
        <f t="shared" si="185"/>
        <v>0</v>
      </c>
      <c r="FA63" s="84">
        <f t="shared" si="185"/>
        <v>0</v>
      </c>
      <c r="FB63" s="84">
        <f t="shared" si="185"/>
        <v>0</v>
      </c>
      <c r="FC63" s="84">
        <f t="shared" si="185"/>
        <v>0</v>
      </c>
      <c r="FD63" s="84">
        <f t="shared" si="185"/>
        <v>0</v>
      </c>
      <c r="FE63" s="84">
        <f t="shared" si="185"/>
        <v>0</v>
      </c>
      <c r="FF63" s="84">
        <f t="shared" si="185"/>
        <v>0</v>
      </c>
      <c r="FG63" s="84">
        <f t="shared" ref="FG63:GB63" si="186">IF(AND($U63&gt;FF$6,$U63&lt;=FG$6),+$T63,0)</f>
        <v>0</v>
      </c>
      <c r="FH63" s="84">
        <f t="shared" si="186"/>
        <v>0</v>
      </c>
      <c r="FI63" s="84">
        <f t="shared" si="186"/>
        <v>0</v>
      </c>
      <c r="FJ63" s="84">
        <f t="shared" si="186"/>
        <v>0</v>
      </c>
      <c r="FK63" s="84">
        <f t="shared" si="186"/>
        <v>0</v>
      </c>
      <c r="FL63" s="84">
        <f t="shared" si="186"/>
        <v>0</v>
      </c>
      <c r="FM63" s="84">
        <f t="shared" si="186"/>
        <v>0</v>
      </c>
      <c r="FN63" s="84">
        <f t="shared" si="186"/>
        <v>0</v>
      </c>
      <c r="FO63" s="84">
        <f t="shared" si="186"/>
        <v>0</v>
      </c>
      <c r="FP63" s="84">
        <f t="shared" si="186"/>
        <v>0</v>
      </c>
      <c r="FQ63" s="84">
        <f t="shared" si="186"/>
        <v>0</v>
      </c>
      <c r="FR63" s="84">
        <f t="shared" si="186"/>
        <v>0</v>
      </c>
      <c r="FS63" s="84">
        <f t="shared" si="186"/>
        <v>0</v>
      </c>
      <c r="FT63" s="84">
        <f t="shared" si="186"/>
        <v>0</v>
      </c>
      <c r="FU63" s="84">
        <f t="shared" si="186"/>
        <v>0</v>
      </c>
      <c r="FV63" s="84">
        <f t="shared" si="186"/>
        <v>0</v>
      </c>
      <c r="FW63" s="84">
        <f t="shared" si="186"/>
        <v>0</v>
      </c>
      <c r="FX63" s="84">
        <f t="shared" si="186"/>
        <v>0</v>
      </c>
      <c r="FY63" s="84">
        <f t="shared" si="186"/>
        <v>0</v>
      </c>
      <c r="FZ63" s="84">
        <f t="shared" si="186"/>
        <v>0</v>
      </c>
      <c r="GA63" s="84">
        <f t="shared" si="186"/>
        <v>0</v>
      </c>
      <c r="GB63" s="84">
        <f t="shared" si="186"/>
        <v>0</v>
      </c>
      <c r="GD63" s="2">
        <f t="shared" ca="1" si="4"/>
        <v>89</v>
      </c>
      <c r="GE63" s="2">
        <f t="shared" ca="1" si="5"/>
        <v>0</v>
      </c>
    </row>
    <row r="64" spans="1:187" s="82" customFormat="1" x14ac:dyDescent="0.2">
      <c r="A64" s="188">
        <v>4</v>
      </c>
      <c r="B64" s="104" t="s">
        <v>12</v>
      </c>
      <c r="C64" s="68" t="s">
        <v>8</v>
      </c>
      <c r="D64" s="189" t="s">
        <v>43</v>
      </c>
      <c r="E64" t="s">
        <v>367</v>
      </c>
      <c r="F64" s="70">
        <v>37134</v>
      </c>
      <c r="G64"/>
      <c r="H64" s="94" t="s">
        <v>312</v>
      </c>
      <c r="I64" s="192" t="s">
        <v>409</v>
      </c>
      <c r="J64" s="88" t="s">
        <v>369</v>
      </c>
      <c r="K64" s="72"/>
      <c r="L64" s="94" t="s">
        <v>40</v>
      </c>
      <c r="M64" s="73"/>
      <c r="N64" s="73"/>
      <c r="O64" s="94"/>
      <c r="P64" s="94"/>
      <c r="Q64" s="94"/>
      <c r="R64" s="105">
        <v>197.25399999999999</v>
      </c>
      <c r="S64" s="94" t="s">
        <v>57</v>
      </c>
      <c r="T64" s="19">
        <f>IF($S64="USD",+$R64,VLOOKUP($S64,Rates!$A$3:$C$7,3)*$R64)</f>
        <v>197.25399999999999</v>
      </c>
      <c r="U64" s="270">
        <f>DATE(2007,12,23)</f>
        <v>39439</v>
      </c>
      <c r="X64" s="84">
        <f t="shared" ca="1" si="153"/>
        <v>0</v>
      </c>
      <c r="Y64" s="84">
        <f t="shared" si="153"/>
        <v>0</v>
      </c>
      <c r="Z64" s="84">
        <f t="shared" si="153"/>
        <v>0</v>
      </c>
      <c r="AA64" s="84">
        <f t="shared" si="153"/>
        <v>0</v>
      </c>
      <c r="AB64" s="84">
        <f t="shared" si="159"/>
        <v>0</v>
      </c>
      <c r="AC64" s="84">
        <f t="shared" si="160"/>
        <v>0</v>
      </c>
      <c r="AD64" s="84">
        <f t="shared" si="160"/>
        <v>0</v>
      </c>
      <c r="AE64" s="84">
        <f t="shared" si="160"/>
        <v>0</v>
      </c>
      <c r="AF64" s="84">
        <f t="shared" si="160"/>
        <v>0</v>
      </c>
      <c r="AG64" s="84">
        <f t="shared" si="160"/>
        <v>0</v>
      </c>
      <c r="AH64" s="84">
        <f t="shared" si="160"/>
        <v>0</v>
      </c>
      <c r="AI64" s="84">
        <f t="shared" ref="AI64:CT64" si="187">IF(AND($U64&gt;AH$6,$U64&lt;=AI$6),+$T64,0)</f>
        <v>0</v>
      </c>
      <c r="AJ64" s="84">
        <f t="shared" si="187"/>
        <v>0</v>
      </c>
      <c r="AK64" s="84">
        <f t="shared" si="187"/>
        <v>0</v>
      </c>
      <c r="AL64" s="84">
        <f t="shared" si="187"/>
        <v>0</v>
      </c>
      <c r="AM64" s="84">
        <f t="shared" si="187"/>
        <v>0</v>
      </c>
      <c r="AN64" s="84">
        <f t="shared" si="187"/>
        <v>0</v>
      </c>
      <c r="AO64" s="84">
        <f t="shared" si="187"/>
        <v>0</v>
      </c>
      <c r="AP64" s="84">
        <f t="shared" si="187"/>
        <v>0</v>
      </c>
      <c r="AQ64" s="84">
        <f t="shared" si="187"/>
        <v>0</v>
      </c>
      <c r="AR64" s="84">
        <f t="shared" si="187"/>
        <v>0</v>
      </c>
      <c r="AS64" s="84">
        <f t="shared" si="187"/>
        <v>0</v>
      </c>
      <c r="AT64" s="84">
        <f t="shared" si="187"/>
        <v>0</v>
      </c>
      <c r="AU64" s="84">
        <f t="shared" si="187"/>
        <v>0</v>
      </c>
      <c r="AV64" s="84">
        <f t="shared" si="187"/>
        <v>0</v>
      </c>
      <c r="AW64" s="84">
        <f t="shared" si="187"/>
        <v>197.25399999999999</v>
      </c>
      <c r="AX64" s="84">
        <f t="shared" si="187"/>
        <v>0</v>
      </c>
      <c r="AY64" s="84">
        <f t="shared" si="187"/>
        <v>0</v>
      </c>
      <c r="AZ64" s="84">
        <f t="shared" si="187"/>
        <v>0</v>
      </c>
      <c r="BA64" s="84">
        <f t="shared" si="187"/>
        <v>0</v>
      </c>
      <c r="BB64" s="84">
        <f t="shared" si="187"/>
        <v>0</v>
      </c>
      <c r="BC64" s="84">
        <f t="shared" si="187"/>
        <v>0</v>
      </c>
      <c r="BD64" s="84">
        <f t="shared" si="187"/>
        <v>0</v>
      </c>
      <c r="BE64" s="84">
        <f t="shared" si="187"/>
        <v>0</v>
      </c>
      <c r="BF64" s="84">
        <f t="shared" si="187"/>
        <v>0</v>
      </c>
      <c r="BG64" s="84">
        <f t="shared" si="187"/>
        <v>0</v>
      </c>
      <c r="BH64" s="84">
        <f t="shared" si="187"/>
        <v>0</v>
      </c>
      <c r="BI64" s="84">
        <f t="shared" si="187"/>
        <v>0</v>
      </c>
      <c r="BJ64" s="84">
        <f t="shared" si="187"/>
        <v>0</v>
      </c>
      <c r="BK64" s="84">
        <f t="shared" si="187"/>
        <v>0</v>
      </c>
      <c r="BL64" s="84">
        <f t="shared" si="187"/>
        <v>0</v>
      </c>
      <c r="BM64" s="84">
        <f t="shared" si="187"/>
        <v>0</v>
      </c>
      <c r="BN64" s="84">
        <f t="shared" si="187"/>
        <v>0</v>
      </c>
      <c r="BO64" s="84">
        <f t="shared" si="187"/>
        <v>0</v>
      </c>
      <c r="BP64" s="84">
        <f t="shared" si="187"/>
        <v>0</v>
      </c>
      <c r="BQ64" s="84">
        <f t="shared" si="187"/>
        <v>0</v>
      </c>
      <c r="BR64" s="84">
        <f t="shared" si="187"/>
        <v>0</v>
      </c>
      <c r="BS64" s="84">
        <f t="shared" si="187"/>
        <v>0</v>
      </c>
      <c r="BT64" s="84">
        <f t="shared" si="187"/>
        <v>0</v>
      </c>
      <c r="BU64" s="84">
        <f t="shared" si="187"/>
        <v>0</v>
      </c>
      <c r="BV64" s="84">
        <f t="shared" si="187"/>
        <v>0</v>
      </c>
      <c r="BW64" s="84">
        <f t="shared" si="187"/>
        <v>0</v>
      </c>
      <c r="BX64" s="84">
        <f t="shared" si="187"/>
        <v>0</v>
      </c>
      <c r="BY64" s="84">
        <f t="shared" si="187"/>
        <v>0</v>
      </c>
      <c r="BZ64" s="84">
        <f t="shared" si="187"/>
        <v>0</v>
      </c>
      <c r="CA64" s="84">
        <f t="shared" si="187"/>
        <v>0</v>
      </c>
      <c r="CB64" s="84">
        <f t="shared" si="187"/>
        <v>0</v>
      </c>
      <c r="CC64" s="84">
        <f t="shared" si="187"/>
        <v>0</v>
      </c>
      <c r="CD64" s="84">
        <f t="shared" si="187"/>
        <v>0</v>
      </c>
      <c r="CE64" s="84">
        <f t="shared" si="187"/>
        <v>0</v>
      </c>
      <c r="CF64" s="84">
        <f t="shared" si="187"/>
        <v>0</v>
      </c>
      <c r="CG64" s="84">
        <f t="shared" si="187"/>
        <v>0</v>
      </c>
      <c r="CH64" s="84">
        <f t="shared" si="187"/>
        <v>0</v>
      </c>
      <c r="CI64" s="84">
        <f t="shared" si="187"/>
        <v>0</v>
      </c>
      <c r="CJ64" s="84">
        <f t="shared" si="187"/>
        <v>0</v>
      </c>
      <c r="CK64" s="84">
        <f t="shared" si="187"/>
        <v>0</v>
      </c>
      <c r="CL64" s="84">
        <f t="shared" si="187"/>
        <v>0</v>
      </c>
      <c r="CM64" s="84">
        <f t="shared" si="187"/>
        <v>0</v>
      </c>
      <c r="CN64" s="84">
        <f t="shared" si="187"/>
        <v>0</v>
      </c>
      <c r="CO64" s="84">
        <f t="shared" si="187"/>
        <v>0</v>
      </c>
      <c r="CP64" s="84">
        <f t="shared" si="187"/>
        <v>0</v>
      </c>
      <c r="CQ64" s="84">
        <f t="shared" si="187"/>
        <v>0</v>
      </c>
      <c r="CR64" s="84">
        <f t="shared" si="187"/>
        <v>0</v>
      </c>
      <c r="CS64" s="84">
        <f t="shared" si="187"/>
        <v>0</v>
      </c>
      <c r="CT64" s="84">
        <f t="shared" si="187"/>
        <v>0</v>
      </c>
      <c r="CU64" s="84">
        <f t="shared" ref="CU64:FF64" si="188">IF(AND($U64&gt;CT$6,$U64&lt;=CU$6),+$T64,0)</f>
        <v>0</v>
      </c>
      <c r="CV64" s="84">
        <f t="shared" si="188"/>
        <v>0</v>
      </c>
      <c r="CW64" s="84">
        <f t="shared" si="188"/>
        <v>0</v>
      </c>
      <c r="CX64" s="84">
        <f t="shared" si="188"/>
        <v>0</v>
      </c>
      <c r="CY64" s="84">
        <f t="shared" si="188"/>
        <v>0</v>
      </c>
      <c r="CZ64" s="84">
        <f t="shared" si="188"/>
        <v>0</v>
      </c>
      <c r="DA64" s="84">
        <f t="shared" si="188"/>
        <v>0</v>
      </c>
      <c r="DB64" s="84">
        <f t="shared" si="188"/>
        <v>0</v>
      </c>
      <c r="DC64" s="84">
        <f t="shared" si="188"/>
        <v>0</v>
      </c>
      <c r="DD64" s="84">
        <f t="shared" si="188"/>
        <v>0</v>
      </c>
      <c r="DE64" s="84">
        <f t="shared" si="188"/>
        <v>0</v>
      </c>
      <c r="DF64" s="84">
        <f t="shared" si="188"/>
        <v>0</v>
      </c>
      <c r="DG64" s="84">
        <f t="shared" si="188"/>
        <v>0</v>
      </c>
      <c r="DH64" s="84">
        <f t="shared" si="188"/>
        <v>0</v>
      </c>
      <c r="DI64" s="84">
        <f t="shared" si="188"/>
        <v>0</v>
      </c>
      <c r="DJ64" s="84">
        <f t="shared" si="188"/>
        <v>0</v>
      </c>
      <c r="DK64" s="84">
        <f t="shared" si="188"/>
        <v>0</v>
      </c>
      <c r="DL64" s="84">
        <f t="shared" si="188"/>
        <v>0</v>
      </c>
      <c r="DM64" s="84">
        <f t="shared" si="188"/>
        <v>0</v>
      </c>
      <c r="DN64" s="84">
        <f t="shared" si="188"/>
        <v>0</v>
      </c>
      <c r="DO64" s="84">
        <f t="shared" si="188"/>
        <v>0</v>
      </c>
      <c r="DP64" s="84">
        <f t="shared" si="188"/>
        <v>0</v>
      </c>
      <c r="DQ64" s="84">
        <f t="shared" si="188"/>
        <v>0</v>
      </c>
      <c r="DR64" s="84">
        <f t="shared" si="188"/>
        <v>0</v>
      </c>
      <c r="DS64" s="84">
        <f t="shared" si="188"/>
        <v>0</v>
      </c>
      <c r="DT64" s="84">
        <f t="shared" si="188"/>
        <v>0</v>
      </c>
      <c r="DU64" s="84">
        <f t="shared" si="188"/>
        <v>0</v>
      </c>
      <c r="DV64" s="84">
        <f t="shared" si="188"/>
        <v>0</v>
      </c>
      <c r="DW64" s="84">
        <f t="shared" si="188"/>
        <v>0</v>
      </c>
      <c r="DX64" s="84">
        <f t="shared" si="188"/>
        <v>0</v>
      </c>
      <c r="DY64" s="84">
        <f t="shared" si="188"/>
        <v>0</v>
      </c>
      <c r="DZ64" s="84">
        <f t="shared" si="188"/>
        <v>0</v>
      </c>
      <c r="EA64" s="84">
        <f t="shared" si="188"/>
        <v>0</v>
      </c>
      <c r="EB64" s="84">
        <f t="shared" si="188"/>
        <v>0</v>
      </c>
      <c r="EC64" s="84">
        <f t="shared" si="188"/>
        <v>0</v>
      </c>
      <c r="ED64" s="84">
        <f t="shared" si="188"/>
        <v>0</v>
      </c>
      <c r="EE64" s="84">
        <f t="shared" si="188"/>
        <v>0</v>
      </c>
      <c r="EF64" s="84">
        <f t="shared" si="188"/>
        <v>0</v>
      </c>
      <c r="EG64" s="84">
        <f t="shared" si="188"/>
        <v>0</v>
      </c>
      <c r="EH64" s="84">
        <f t="shared" si="188"/>
        <v>0</v>
      </c>
      <c r="EI64" s="84">
        <f t="shared" si="188"/>
        <v>0</v>
      </c>
      <c r="EJ64" s="84">
        <f t="shared" si="188"/>
        <v>0</v>
      </c>
      <c r="EK64" s="84">
        <f t="shared" si="188"/>
        <v>0</v>
      </c>
      <c r="EL64" s="84">
        <f t="shared" si="188"/>
        <v>0</v>
      </c>
      <c r="EM64" s="84">
        <f t="shared" si="188"/>
        <v>0</v>
      </c>
      <c r="EN64" s="84">
        <f t="shared" si="188"/>
        <v>0</v>
      </c>
      <c r="EO64" s="84">
        <f t="shared" si="188"/>
        <v>0</v>
      </c>
      <c r="EP64" s="84">
        <f t="shared" si="188"/>
        <v>0</v>
      </c>
      <c r="EQ64" s="84">
        <f t="shared" si="188"/>
        <v>0</v>
      </c>
      <c r="ER64" s="84">
        <f t="shared" si="188"/>
        <v>0</v>
      </c>
      <c r="ES64" s="84">
        <f t="shared" si="188"/>
        <v>0</v>
      </c>
      <c r="ET64" s="84">
        <f t="shared" si="188"/>
        <v>0</v>
      </c>
      <c r="EU64" s="84">
        <f t="shared" si="188"/>
        <v>0</v>
      </c>
      <c r="EV64" s="84">
        <f t="shared" si="188"/>
        <v>0</v>
      </c>
      <c r="EW64" s="84">
        <f t="shared" si="188"/>
        <v>0</v>
      </c>
      <c r="EX64" s="84">
        <f t="shared" si="188"/>
        <v>0</v>
      </c>
      <c r="EY64" s="84">
        <f t="shared" si="188"/>
        <v>0</v>
      </c>
      <c r="EZ64" s="84">
        <f t="shared" si="188"/>
        <v>0</v>
      </c>
      <c r="FA64" s="84">
        <f t="shared" si="188"/>
        <v>0</v>
      </c>
      <c r="FB64" s="84">
        <f t="shared" si="188"/>
        <v>0</v>
      </c>
      <c r="FC64" s="84">
        <f t="shared" si="188"/>
        <v>0</v>
      </c>
      <c r="FD64" s="84">
        <f t="shared" si="188"/>
        <v>0</v>
      </c>
      <c r="FE64" s="84">
        <f t="shared" si="188"/>
        <v>0</v>
      </c>
      <c r="FF64" s="84">
        <f t="shared" si="188"/>
        <v>0</v>
      </c>
      <c r="FG64" s="84">
        <f t="shared" ref="FG64:GB64" si="189">IF(AND($U64&gt;FF$6,$U64&lt;=FG$6),+$T64,0)</f>
        <v>0</v>
      </c>
      <c r="FH64" s="84">
        <f t="shared" si="189"/>
        <v>0</v>
      </c>
      <c r="FI64" s="84">
        <f t="shared" si="189"/>
        <v>0</v>
      </c>
      <c r="FJ64" s="84">
        <f t="shared" si="189"/>
        <v>0</v>
      </c>
      <c r="FK64" s="84">
        <f t="shared" si="189"/>
        <v>0</v>
      </c>
      <c r="FL64" s="84">
        <f t="shared" si="189"/>
        <v>0</v>
      </c>
      <c r="FM64" s="84">
        <f t="shared" si="189"/>
        <v>0</v>
      </c>
      <c r="FN64" s="84">
        <f t="shared" si="189"/>
        <v>0</v>
      </c>
      <c r="FO64" s="84">
        <f t="shared" si="189"/>
        <v>0</v>
      </c>
      <c r="FP64" s="84">
        <f t="shared" si="189"/>
        <v>0</v>
      </c>
      <c r="FQ64" s="84">
        <f t="shared" si="189"/>
        <v>0</v>
      </c>
      <c r="FR64" s="84">
        <f t="shared" si="189"/>
        <v>0</v>
      </c>
      <c r="FS64" s="84">
        <f t="shared" si="189"/>
        <v>0</v>
      </c>
      <c r="FT64" s="84">
        <f t="shared" si="189"/>
        <v>0</v>
      </c>
      <c r="FU64" s="84">
        <f t="shared" si="189"/>
        <v>0</v>
      </c>
      <c r="FV64" s="84">
        <f t="shared" si="189"/>
        <v>0</v>
      </c>
      <c r="FW64" s="84">
        <f t="shared" si="189"/>
        <v>0</v>
      </c>
      <c r="FX64" s="84">
        <f t="shared" si="189"/>
        <v>0</v>
      </c>
      <c r="FY64" s="84">
        <f t="shared" si="189"/>
        <v>0</v>
      </c>
      <c r="FZ64" s="84">
        <f t="shared" si="189"/>
        <v>0</v>
      </c>
      <c r="GA64" s="84">
        <f t="shared" si="189"/>
        <v>0</v>
      </c>
      <c r="GB64" s="84">
        <f t="shared" si="189"/>
        <v>0</v>
      </c>
      <c r="GD64" s="2">
        <f t="shared" ca="1" si="4"/>
        <v>197.25399999999999</v>
      </c>
      <c r="GE64" s="2">
        <f t="shared" ca="1" si="5"/>
        <v>0</v>
      </c>
    </row>
    <row r="65" spans="1:187" s="82" customFormat="1" x14ac:dyDescent="0.2">
      <c r="A65" s="188">
        <v>4</v>
      </c>
      <c r="B65" s="104" t="s">
        <v>12</v>
      </c>
      <c r="C65" s="68" t="s">
        <v>8</v>
      </c>
      <c r="D65" s="51" t="s">
        <v>43</v>
      </c>
      <c r="E65" t="s">
        <v>367</v>
      </c>
      <c r="F65" s="70">
        <v>37134</v>
      </c>
      <c r="G65"/>
      <c r="H65" s="94" t="s">
        <v>312</v>
      </c>
      <c r="I65" s="192" t="s">
        <v>402</v>
      </c>
      <c r="J65" s="88" t="s">
        <v>369</v>
      </c>
      <c r="K65" s="72"/>
      <c r="L65" s="94" t="s">
        <v>40</v>
      </c>
      <c r="M65" s="73"/>
      <c r="N65" s="73" t="s">
        <v>370</v>
      </c>
      <c r="O65" s="94"/>
      <c r="P65" s="94"/>
      <c r="Q65" s="94"/>
      <c r="R65" s="105">
        <v>150</v>
      </c>
      <c r="S65" s="94" t="s">
        <v>57</v>
      </c>
      <c r="T65" s="19">
        <f>IF($S65="USD",+$R65,VLOOKUP($S65,Rates!$A$3:$C$7,3)*$R65)</f>
        <v>150</v>
      </c>
      <c r="U65" s="271">
        <f>DATE(2008,9,15)</f>
        <v>39706</v>
      </c>
      <c r="X65" s="84">
        <f t="shared" ca="1" si="153"/>
        <v>0</v>
      </c>
      <c r="Y65" s="84">
        <f t="shared" si="153"/>
        <v>0</v>
      </c>
      <c r="Z65" s="84">
        <f t="shared" si="153"/>
        <v>0</v>
      </c>
      <c r="AA65" s="84">
        <f t="shared" si="153"/>
        <v>0</v>
      </c>
      <c r="AB65" s="84">
        <f t="shared" si="159"/>
        <v>0</v>
      </c>
      <c r="AC65" s="84">
        <f t="shared" si="160"/>
        <v>0</v>
      </c>
      <c r="AD65" s="84">
        <f t="shared" si="160"/>
        <v>0</v>
      </c>
      <c r="AE65" s="84">
        <f t="shared" si="160"/>
        <v>0</v>
      </c>
      <c r="AF65" s="84">
        <f t="shared" si="160"/>
        <v>0</v>
      </c>
      <c r="AG65" s="84">
        <f t="shared" si="160"/>
        <v>0</v>
      </c>
      <c r="AH65" s="84">
        <f t="shared" si="160"/>
        <v>0</v>
      </c>
      <c r="AI65" s="84">
        <f t="shared" ref="AI65:CT65" si="190">IF(AND($U65&gt;AH$6,$U65&lt;=AI$6),+$T65,0)</f>
        <v>0</v>
      </c>
      <c r="AJ65" s="84">
        <f t="shared" si="190"/>
        <v>0</v>
      </c>
      <c r="AK65" s="84">
        <f t="shared" si="190"/>
        <v>0</v>
      </c>
      <c r="AL65" s="84">
        <f t="shared" si="190"/>
        <v>0</v>
      </c>
      <c r="AM65" s="84">
        <f t="shared" si="190"/>
        <v>0</v>
      </c>
      <c r="AN65" s="84">
        <f t="shared" si="190"/>
        <v>0</v>
      </c>
      <c r="AO65" s="84">
        <f t="shared" si="190"/>
        <v>0</v>
      </c>
      <c r="AP65" s="84">
        <f t="shared" si="190"/>
        <v>0</v>
      </c>
      <c r="AQ65" s="84">
        <f t="shared" si="190"/>
        <v>0</v>
      </c>
      <c r="AR65" s="84">
        <f t="shared" si="190"/>
        <v>0</v>
      </c>
      <c r="AS65" s="84">
        <f t="shared" si="190"/>
        <v>0</v>
      </c>
      <c r="AT65" s="84">
        <f t="shared" si="190"/>
        <v>0</v>
      </c>
      <c r="AU65" s="84">
        <f t="shared" si="190"/>
        <v>0</v>
      </c>
      <c r="AV65" s="84">
        <f t="shared" si="190"/>
        <v>0</v>
      </c>
      <c r="AW65" s="84">
        <f t="shared" si="190"/>
        <v>0</v>
      </c>
      <c r="AX65" s="84">
        <f t="shared" si="190"/>
        <v>0</v>
      </c>
      <c r="AY65" s="84">
        <f t="shared" si="190"/>
        <v>0</v>
      </c>
      <c r="AZ65" s="84">
        <f t="shared" si="190"/>
        <v>150</v>
      </c>
      <c r="BA65" s="84">
        <f t="shared" si="190"/>
        <v>0</v>
      </c>
      <c r="BB65" s="84">
        <f t="shared" si="190"/>
        <v>0</v>
      </c>
      <c r="BC65" s="84">
        <f t="shared" si="190"/>
        <v>0</v>
      </c>
      <c r="BD65" s="84">
        <f t="shared" si="190"/>
        <v>0</v>
      </c>
      <c r="BE65" s="84">
        <f t="shared" si="190"/>
        <v>0</v>
      </c>
      <c r="BF65" s="84">
        <f t="shared" si="190"/>
        <v>0</v>
      </c>
      <c r="BG65" s="84">
        <f t="shared" si="190"/>
        <v>0</v>
      </c>
      <c r="BH65" s="84">
        <f t="shared" si="190"/>
        <v>0</v>
      </c>
      <c r="BI65" s="84">
        <f t="shared" si="190"/>
        <v>0</v>
      </c>
      <c r="BJ65" s="84">
        <f t="shared" si="190"/>
        <v>0</v>
      </c>
      <c r="BK65" s="84">
        <f t="shared" si="190"/>
        <v>0</v>
      </c>
      <c r="BL65" s="84">
        <f t="shared" si="190"/>
        <v>0</v>
      </c>
      <c r="BM65" s="84">
        <f t="shared" si="190"/>
        <v>0</v>
      </c>
      <c r="BN65" s="84">
        <f t="shared" si="190"/>
        <v>0</v>
      </c>
      <c r="BO65" s="84">
        <f t="shared" si="190"/>
        <v>0</v>
      </c>
      <c r="BP65" s="84">
        <f t="shared" si="190"/>
        <v>0</v>
      </c>
      <c r="BQ65" s="84">
        <f t="shared" si="190"/>
        <v>0</v>
      </c>
      <c r="BR65" s="84">
        <f t="shared" si="190"/>
        <v>0</v>
      </c>
      <c r="BS65" s="84">
        <f t="shared" si="190"/>
        <v>0</v>
      </c>
      <c r="BT65" s="84">
        <f t="shared" si="190"/>
        <v>0</v>
      </c>
      <c r="BU65" s="84">
        <f t="shared" si="190"/>
        <v>0</v>
      </c>
      <c r="BV65" s="84">
        <f t="shared" si="190"/>
        <v>0</v>
      </c>
      <c r="BW65" s="84">
        <f t="shared" si="190"/>
        <v>0</v>
      </c>
      <c r="BX65" s="84">
        <f t="shared" si="190"/>
        <v>0</v>
      </c>
      <c r="BY65" s="84">
        <f t="shared" si="190"/>
        <v>0</v>
      </c>
      <c r="BZ65" s="84">
        <f t="shared" si="190"/>
        <v>0</v>
      </c>
      <c r="CA65" s="84">
        <f t="shared" si="190"/>
        <v>0</v>
      </c>
      <c r="CB65" s="84">
        <f t="shared" si="190"/>
        <v>0</v>
      </c>
      <c r="CC65" s="84">
        <f t="shared" si="190"/>
        <v>0</v>
      </c>
      <c r="CD65" s="84">
        <f t="shared" si="190"/>
        <v>0</v>
      </c>
      <c r="CE65" s="84">
        <f t="shared" si="190"/>
        <v>0</v>
      </c>
      <c r="CF65" s="84">
        <f t="shared" si="190"/>
        <v>0</v>
      </c>
      <c r="CG65" s="84">
        <f t="shared" si="190"/>
        <v>0</v>
      </c>
      <c r="CH65" s="84">
        <f t="shared" si="190"/>
        <v>0</v>
      </c>
      <c r="CI65" s="84">
        <f t="shared" si="190"/>
        <v>0</v>
      </c>
      <c r="CJ65" s="84">
        <f t="shared" si="190"/>
        <v>0</v>
      </c>
      <c r="CK65" s="84">
        <f t="shared" si="190"/>
        <v>0</v>
      </c>
      <c r="CL65" s="84">
        <f t="shared" si="190"/>
        <v>0</v>
      </c>
      <c r="CM65" s="84">
        <f t="shared" si="190"/>
        <v>0</v>
      </c>
      <c r="CN65" s="84">
        <f t="shared" si="190"/>
        <v>0</v>
      </c>
      <c r="CO65" s="84">
        <f t="shared" si="190"/>
        <v>0</v>
      </c>
      <c r="CP65" s="84">
        <f t="shared" si="190"/>
        <v>0</v>
      </c>
      <c r="CQ65" s="84">
        <f t="shared" si="190"/>
        <v>0</v>
      </c>
      <c r="CR65" s="84">
        <f t="shared" si="190"/>
        <v>0</v>
      </c>
      <c r="CS65" s="84">
        <f t="shared" si="190"/>
        <v>0</v>
      </c>
      <c r="CT65" s="84">
        <f t="shared" si="190"/>
        <v>0</v>
      </c>
      <c r="CU65" s="84">
        <f t="shared" ref="CU65:FF65" si="191">IF(AND($U65&gt;CT$6,$U65&lt;=CU$6),+$T65,0)</f>
        <v>0</v>
      </c>
      <c r="CV65" s="84">
        <f t="shared" si="191"/>
        <v>0</v>
      </c>
      <c r="CW65" s="84">
        <f t="shared" si="191"/>
        <v>0</v>
      </c>
      <c r="CX65" s="84">
        <f t="shared" si="191"/>
        <v>0</v>
      </c>
      <c r="CY65" s="84">
        <f t="shared" si="191"/>
        <v>0</v>
      </c>
      <c r="CZ65" s="84">
        <f t="shared" si="191"/>
        <v>0</v>
      </c>
      <c r="DA65" s="84">
        <f t="shared" si="191"/>
        <v>0</v>
      </c>
      <c r="DB65" s="84">
        <f t="shared" si="191"/>
        <v>0</v>
      </c>
      <c r="DC65" s="84">
        <f t="shared" si="191"/>
        <v>0</v>
      </c>
      <c r="DD65" s="84">
        <f t="shared" si="191"/>
        <v>0</v>
      </c>
      <c r="DE65" s="84">
        <f t="shared" si="191"/>
        <v>0</v>
      </c>
      <c r="DF65" s="84">
        <f t="shared" si="191"/>
        <v>0</v>
      </c>
      <c r="DG65" s="84">
        <f t="shared" si="191"/>
        <v>0</v>
      </c>
      <c r="DH65" s="84">
        <f t="shared" si="191"/>
        <v>0</v>
      </c>
      <c r="DI65" s="84">
        <f t="shared" si="191"/>
        <v>0</v>
      </c>
      <c r="DJ65" s="84">
        <f t="shared" si="191"/>
        <v>0</v>
      </c>
      <c r="DK65" s="84">
        <f t="shared" si="191"/>
        <v>0</v>
      </c>
      <c r="DL65" s="84">
        <f t="shared" si="191"/>
        <v>0</v>
      </c>
      <c r="DM65" s="84">
        <f t="shared" si="191"/>
        <v>0</v>
      </c>
      <c r="DN65" s="84">
        <f t="shared" si="191"/>
        <v>0</v>
      </c>
      <c r="DO65" s="84">
        <f t="shared" si="191"/>
        <v>0</v>
      </c>
      <c r="DP65" s="84">
        <f t="shared" si="191"/>
        <v>0</v>
      </c>
      <c r="DQ65" s="84">
        <f t="shared" si="191"/>
        <v>0</v>
      </c>
      <c r="DR65" s="84">
        <f t="shared" si="191"/>
        <v>0</v>
      </c>
      <c r="DS65" s="84">
        <f t="shared" si="191"/>
        <v>0</v>
      </c>
      <c r="DT65" s="84">
        <f t="shared" si="191"/>
        <v>0</v>
      </c>
      <c r="DU65" s="84">
        <f t="shared" si="191"/>
        <v>0</v>
      </c>
      <c r="DV65" s="84">
        <f t="shared" si="191"/>
        <v>0</v>
      </c>
      <c r="DW65" s="84">
        <f t="shared" si="191"/>
        <v>0</v>
      </c>
      <c r="DX65" s="84">
        <f t="shared" si="191"/>
        <v>0</v>
      </c>
      <c r="DY65" s="84">
        <f t="shared" si="191"/>
        <v>0</v>
      </c>
      <c r="DZ65" s="84">
        <f t="shared" si="191"/>
        <v>0</v>
      </c>
      <c r="EA65" s="84">
        <f t="shared" si="191"/>
        <v>0</v>
      </c>
      <c r="EB65" s="84">
        <f t="shared" si="191"/>
        <v>0</v>
      </c>
      <c r="EC65" s="84">
        <f t="shared" si="191"/>
        <v>0</v>
      </c>
      <c r="ED65" s="84">
        <f t="shared" si="191"/>
        <v>0</v>
      </c>
      <c r="EE65" s="84">
        <f t="shared" si="191"/>
        <v>0</v>
      </c>
      <c r="EF65" s="84">
        <f t="shared" si="191"/>
        <v>0</v>
      </c>
      <c r="EG65" s="84">
        <f t="shared" si="191"/>
        <v>0</v>
      </c>
      <c r="EH65" s="84">
        <f t="shared" si="191"/>
        <v>0</v>
      </c>
      <c r="EI65" s="84">
        <f t="shared" si="191"/>
        <v>0</v>
      </c>
      <c r="EJ65" s="84">
        <f t="shared" si="191"/>
        <v>0</v>
      </c>
      <c r="EK65" s="84">
        <f t="shared" si="191"/>
        <v>0</v>
      </c>
      <c r="EL65" s="84">
        <f t="shared" si="191"/>
        <v>0</v>
      </c>
      <c r="EM65" s="84">
        <f t="shared" si="191"/>
        <v>0</v>
      </c>
      <c r="EN65" s="84">
        <f t="shared" si="191"/>
        <v>0</v>
      </c>
      <c r="EO65" s="84">
        <f t="shared" si="191"/>
        <v>0</v>
      </c>
      <c r="EP65" s="84">
        <f t="shared" si="191"/>
        <v>0</v>
      </c>
      <c r="EQ65" s="84">
        <f t="shared" si="191"/>
        <v>0</v>
      </c>
      <c r="ER65" s="84">
        <f t="shared" si="191"/>
        <v>0</v>
      </c>
      <c r="ES65" s="84">
        <f t="shared" si="191"/>
        <v>0</v>
      </c>
      <c r="ET65" s="84">
        <f t="shared" si="191"/>
        <v>0</v>
      </c>
      <c r="EU65" s="84">
        <f t="shared" si="191"/>
        <v>0</v>
      </c>
      <c r="EV65" s="84">
        <f t="shared" si="191"/>
        <v>0</v>
      </c>
      <c r="EW65" s="84">
        <f t="shared" si="191"/>
        <v>0</v>
      </c>
      <c r="EX65" s="84">
        <f t="shared" si="191"/>
        <v>0</v>
      </c>
      <c r="EY65" s="84">
        <f t="shared" si="191"/>
        <v>0</v>
      </c>
      <c r="EZ65" s="84">
        <f t="shared" si="191"/>
        <v>0</v>
      </c>
      <c r="FA65" s="84">
        <f t="shared" si="191"/>
        <v>0</v>
      </c>
      <c r="FB65" s="84">
        <f t="shared" si="191"/>
        <v>0</v>
      </c>
      <c r="FC65" s="84">
        <f t="shared" si="191"/>
        <v>0</v>
      </c>
      <c r="FD65" s="84">
        <f t="shared" si="191"/>
        <v>0</v>
      </c>
      <c r="FE65" s="84">
        <f t="shared" si="191"/>
        <v>0</v>
      </c>
      <c r="FF65" s="84">
        <f t="shared" si="191"/>
        <v>0</v>
      </c>
      <c r="FG65" s="84">
        <f t="shared" ref="FG65:GB65" si="192">IF(AND($U65&gt;FF$6,$U65&lt;=FG$6),+$T65,0)</f>
        <v>0</v>
      </c>
      <c r="FH65" s="84">
        <f t="shared" si="192"/>
        <v>0</v>
      </c>
      <c r="FI65" s="84">
        <f t="shared" si="192"/>
        <v>0</v>
      </c>
      <c r="FJ65" s="84">
        <f t="shared" si="192"/>
        <v>0</v>
      </c>
      <c r="FK65" s="84">
        <f t="shared" si="192"/>
        <v>0</v>
      </c>
      <c r="FL65" s="84">
        <f t="shared" si="192"/>
        <v>0</v>
      </c>
      <c r="FM65" s="84">
        <f t="shared" si="192"/>
        <v>0</v>
      </c>
      <c r="FN65" s="84">
        <f t="shared" si="192"/>
        <v>0</v>
      </c>
      <c r="FO65" s="84">
        <f t="shared" si="192"/>
        <v>0</v>
      </c>
      <c r="FP65" s="84">
        <f t="shared" si="192"/>
        <v>0</v>
      </c>
      <c r="FQ65" s="84">
        <f t="shared" si="192"/>
        <v>0</v>
      </c>
      <c r="FR65" s="84">
        <f t="shared" si="192"/>
        <v>0</v>
      </c>
      <c r="FS65" s="84">
        <f t="shared" si="192"/>
        <v>0</v>
      </c>
      <c r="FT65" s="84">
        <f t="shared" si="192"/>
        <v>0</v>
      </c>
      <c r="FU65" s="84">
        <f t="shared" si="192"/>
        <v>0</v>
      </c>
      <c r="FV65" s="84">
        <f t="shared" si="192"/>
        <v>0</v>
      </c>
      <c r="FW65" s="84">
        <f t="shared" si="192"/>
        <v>0</v>
      </c>
      <c r="FX65" s="84">
        <f t="shared" si="192"/>
        <v>0</v>
      </c>
      <c r="FY65" s="84">
        <f t="shared" si="192"/>
        <v>0</v>
      </c>
      <c r="FZ65" s="84">
        <f t="shared" si="192"/>
        <v>0</v>
      </c>
      <c r="GA65" s="84">
        <f t="shared" si="192"/>
        <v>0</v>
      </c>
      <c r="GB65" s="84">
        <f t="shared" si="192"/>
        <v>0</v>
      </c>
      <c r="GD65" s="2">
        <f t="shared" ca="1" si="4"/>
        <v>150</v>
      </c>
      <c r="GE65" s="2">
        <f t="shared" ca="1" si="5"/>
        <v>0</v>
      </c>
    </row>
    <row r="66" spans="1:187" s="82" customFormat="1" x14ac:dyDescent="0.2">
      <c r="A66" s="188">
        <v>4</v>
      </c>
      <c r="B66" s="104" t="s">
        <v>12</v>
      </c>
      <c r="C66" s="68" t="s">
        <v>8</v>
      </c>
      <c r="D66" s="51" t="s">
        <v>43</v>
      </c>
      <c r="E66" t="s">
        <v>367</v>
      </c>
      <c r="F66" s="70">
        <v>37134</v>
      </c>
      <c r="G66"/>
      <c r="H66" s="94" t="s">
        <v>312</v>
      </c>
      <c r="I66" s="192" t="s">
        <v>386</v>
      </c>
      <c r="J66" s="88" t="s">
        <v>369</v>
      </c>
      <c r="K66" s="72"/>
      <c r="L66" s="94" t="s">
        <v>40</v>
      </c>
      <c r="M66" s="73" t="s">
        <v>380</v>
      </c>
      <c r="N66" s="73" t="s">
        <v>370</v>
      </c>
      <c r="O66" s="94"/>
      <c r="P66" s="94"/>
      <c r="Q66" s="94"/>
      <c r="R66" s="105">
        <v>200</v>
      </c>
      <c r="S66" s="94" t="s">
        <v>57</v>
      </c>
      <c r="T66" s="19">
        <f>IF($S66="USD",+$R66,VLOOKUP($S66,Rates!$A$3:$C$7,3)*$R66)</f>
        <v>200</v>
      </c>
      <c r="U66" s="271">
        <f>DATE(2008,11,15)</f>
        <v>39767</v>
      </c>
      <c r="X66" s="84">
        <f t="shared" ca="1" si="153"/>
        <v>0</v>
      </c>
      <c r="Y66" s="84">
        <f t="shared" si="153"/>
        <v>0</v>
      </c>
      <c r="Z66" s="84">
        <f t="shared" si="153"/>
        <v>0</v>
      </c>
      <c r="AA66" s="84">
        <f t="shared" si="153"/>
        <v>0</v>
      </c>
      <c r="AB66" s="84">
        <f t="shared" ref="AB66:AH66" si="193">IF(AND($U66&gt;AA$6,$U66&lt;=AB$6),+$T66,0)</f>
        <v>0</v>
      </c>
      <c r="AC66" s="84">
        <f t="shared" si="193"/>
        <v>0</v>
      </c>
      <c r="AD66" s="84">
        <f t="shared" si="193"/>
        <v>0</v>
      </c>
      <c r="AE66" s="84">
        <f t="shared" si="193"/>
        <v>0</v>
      </c>
      <c r="AF66" s="84">
        <f t="shared" si="193"/>
        <v>0</v>
      </c>
      <c r="AG66" s="84">
        <f t="shared" si="193"/>
        <v>0</v>
      </c>
      <c r="AH66" s="84">
        <f t="shared" si="193"/>
        <v>0</v>
      </c>
      <c r="AI66" s="84">
        <f t="shared" ref="AI66:CT66" si="194">IF(AND($U66&gt;AH$6,$U66&lt;=AI$6),+$T66,0)</f>
        <v>0</v>
      </c>
      <c r="AJ66" s="84">
        <f t="shared" si="194"/>
        <v>0</v>
      </c>
      <c r="AK66" s="84">
        <f t="shared" si="194"/>
        <v>0</v>
      </c>
      <c r="AL66" s="84">
        <f t="shared" si="194"/>
        <v>0</v>
      </c>
      <c r="AM66" s="84">
        <f t="shared" si="194"/>
        <v>0</v>
      </c>
      <c r="AN66" s="84">
        <f t="shared" si="194"/>
        <v>0</v>
      </c>
      <c r="AO66" s="84">
        <f t="shared" si="194"/>
        <v>0</v>
      </c>
      <c r="AP66" s="84">
        <f t="shared" si="194"/>
        <v>0</v>
      </c>
      <c r="AQ66" s="84">
        <f t="shared" si="194"/>
        <v>0</v>
      </c>
      <c r="AR66" s="84">
        <f t="shared" si="194"/>
        <v>0</v>
      </c>
      <c r="AS66" s="84">
        <f t="shared" si="194"/>
        <v>0</v>
      </c>
      <c r="AT66" s="84">
        <f t="shared" si="194"/>
        <v>0</v>
      </c>
      <c r="AU66" s="84">
        <f t="shared" si="194"/>
        <v>0</v>
      </c>
      <c r="AV66" s="84">
        <f t="shared" si="194"/>
        <v>0</v>
      </c>
      <c r="AW66" s="84">
        <f t="shared" si="194"/>
        <v>0</v>
      </c>
      <c r="AX66" s="84">
        <f t="shared" si="194"/>
        <v>0</v>
      </c>
      <c r="AY66" s="84">
        <f t="shared" si="194"/>
        <v>0</v>
      </c>
      <c r="AZ66" s="84">
        <f t="shared" si="194"/>
        <v>0</v>
      </c>
      <c r="BA66" s="84">
        <f t="shared" si="194"/>
        <v>200</v>
      </c>
      <c r="BB66" s="84">
        <f t="shared" si="194"/>
        <v>0</v>
      </c>
      <c r="BC66" s="84">
        <f t="shared" si="194"/>
        <v>0</v>
      </c>
      <c r="BD66" s="84">
        <f t="shared" si="194"/>
        <v>0</v>
      </c>
      <c r="BE66" s="84">
        <f t="shared" si="194"/>
        <v>0</v>
      </c>
      <c r="BF66" s="84">
        <f t="shared" si="194"/>
        <v>0</v>
      </c>
      <c r="BG66" s="84">
        <f t="shared" si="194"/>
        <v>0</v>
      </c>
      <c r="BH66" s="84">
        <f t="shared" si="194"/>
        <v>0</v>
      </c>
      <c r="BI66" s="84">
        <f t="shared" si="194"/>
        <v>0</v>
      </c>
      <c r="BJ66" s="84">
        <f t="shared" si="194"/>
        <v>0</v>
      </c>
      <c r="BK66" s="84">
        <f t="shared" si="194"/>
        <v>0</v>
      </c>
      <c r="BL66" s="84">
        <f t="shared" si="194"/>
        <v>0</v>
      </c>
      <c r="BM66" s="84">
        <f t="shared" si="194"/>
        <v>0</v>
      </c>
      <c r="BN66" s="84">
        <f t="shared" si="194"/>
        <v>0</v>
      </c>
      <c r="BO66" s="84">
        <f t="shared" si="194"/>
        <v>0</v>
      </c>
      <c r="BP66" s="84">
        <f t="shared" si="194"/>
        <v>0</v>
      </c>
      <c r="BQ66" s="84">
        <f t="shared" si="194"/>
        <v>0</v>
      </c>
      <c r="BR66" s="84">
        <f t="shared" si="194"/>
        <v>0</v>
      </c>
      <c r="BS66" s="84">
        <f t="shared" si="194"/>
        <v>0</v>
      </c>
      <c r="BT66" s="84">
        <f t="shared" si="194"/>
        <v>0</v>
      </c>
      <c r="BU66" s="84">
        <f t="shared" si="194"/>
        <v>0</v>
      </c>
      <c r="BV66" s="84">
        <f t="shared" si="194"/>
        <v>0</v>
      </c>
      <c r="BW66" s="84">
        <f t="shared" si="194"/>
        <v>0</v>
      </c>
      <c r="BX66" s="84">
        <f t="shared" si="194"/>
        <v>0</v>
      </c>
      <c r="BY66" s="84">
        <f t="shared" si="194"/>
        <v>0</v>
      </c>
      <c r="BZ66" s="84">
        <f t="shared" si="194"/>
        <v>0</v>
      </c>
      <c r="CA66" s="84">
        <f t="shared" si="194"/>
        <v>0</v>
      </c>
      <c r="CB66" s="84">
        <f t="shared" si="194"/>
        <v>0</v>
      </c>
      <c r="CC66" s="84">
        <f t="shared" si="194"/>
        <v>0</v>
      </c>
      <c r="CD66" s="84">
        <f t="shared" si="194"/>
        <v>0</v>
      </c>
      <c r="CE66" s="84">
        <f t="shared" si="194"/>
        <v>0</v>
      </c>
      <c r="CF66" s="84">
        <f t="shared" si="194"/>
        <v>0</v>
      </c>
      <c r="CG66" s="84">
        <f t="shared" si="194"/>
        <v>0</v>
      </c>
      <c r="CH66" s="84">
        <f t="shared" si="194"/>
        <v>0</v>
      </c>
      <c r="CI66" s="84">
        <f t="shared" si="194"/>
        <v>0</v>
      </c>
      <c r="CJ66" s="84">
        <f t="shared" si="194"/>
        <v>0</v>
      </c>
      <c r="CK66" s="84">
        <f t="shared" si="194"/>
        <v>0</v>
      </c>
      <c r="CL66" s="84">
        <f t="shared" si="194"/>
        <v>0</v>
      </c>
      <c r="CM66" s="84">
        <f t="shared" si="194"/>
        <v>0</v>
      </c>
      <c r="CN66" s="84">
        <f t="shared" si="194"/>
        <v>0</v>
      </c>
      <c r="CO66" s="84">
        <f t="shared" si="194"/>
        <v>0</v>
      </c>
      <c r="CP66" s="84">
        <f t="shared" si="194"/>
        <v>0</v>
      </c>
      <c r="CQ66" s="84">
        <f t="shared" si="194"/>
        <v>0</v>
      </c>
      <c r="CR66" s="84">
        <f t="shared" si="194"/>
        <v>0</v>
      </c>
      <c r="CS66" s="84">
        <f t="shared" si="194"/>
        <v>0</v>
      </c>
      <c r="CT66" s="84">
        <f t="shared" si="194"/>
        <v>0</v>
      </c>
      <c r="CU66" s="84">
        <f t="shared" ref="CU66:FF66" si="195">IF(AND($U66&gt;CT$6,$U66&lt;=CU$6),+$T66,0)</f>
        <v>0</v>
      </c>
      <c r="CV66" s="84">
        <f t="shared" si="195"/>
        <v>0</v>
      </c>
      <c r="CW66" s="84">
        <f t="shared" si="195"/>
        <v>0</v>
      </c>
      <c r="CX66" s="84">
        <f t="shared" si="195"/>
        <v>0</v>
      </c>
      <c r="CY66" s="84">
        <f t="shared" si="195"/>
        <v>0</v>
      </c>
      <c r="CZ66" s="84">
        <f t="shared" si="195"/>
        <v>0</v>
      </c>
      <c r="DA66" s="84">
        <f t="shared" si="195"/>
        <v>0</v>
      </c>
      <c r="DB66" s="84">
        <f t="shared" si="195"/>
        <v>0</v>
      </c>
      <c r="DC66" s="84">
        <f t="shared" si="195"/>
        <v>0</v>
      </c>
      <c r="DD66" s="84">
        <f t="shared" si="195"/>
        <v>0</v>
      </c>
      <c r="DE66" s="84">
        <f t="shared" si="195"/>
        <v>0</v>
      </c>
      <c r="DF66" s="84">
        <f t="shared" si="195"/>
        <v>0</v>
      </c>
      <c r="DG66" s="84">
        <f t="shared" si="195"/>
        <v>0</v>
      </c>
      <c r="DH66" s="84">
        <f t="shared" si="195"/>
        <v>0</v>
      </c>
      <c r="DI66" s="84">
        <f t="shared" si="195"/>
        <v>0</v>
      </c>
      <c r="DJ66" s="84">
        <f t="shared" si="195"/>
        <v>0</v>
      </c>
      <c r="DK66" s="84">
        <f t="shared" si="195"/>
        <v>0</v>
      </c>
      <c r="DL66" s="84">
        <f t="shared" si="195"/>
        <v>0</v>
      </c>
      <c r="DM66" s="84">
        <f t="shared" si="195"/>
        <v>0</v>
      </c>
      <c r="DN66" s="84">
        <f t="shared" si="195"/>
        <v>0</v>
      </c>
      <c r="DO66" s="84">
        <f t="shared" si="195"/>
        <v>0</v>
      </c>
      <c r="DP66" s="84">
        <f t="shared" si="195"/>
        <v>0</v>
      </c>
      <c r="DQ66" s="84">
        <f t="shared" si="195"/>
        <v>0</v>
      </c>
      <c r="DR66" s="84">
        <f t="shared" si="195"/>
        <v>0</v>
      </c>
      <c r="DS66" s="84">
        <f t="shared" si="195"/>
        <v>0</v>
      </c>
      <c r="DT66" s="84">
        <f t="shared" si="195"/>
        <v>0</v>
      </c>
      <c r="DU66" s="84">
        <f t="shared" si="195"/>
        <v>0</v>
      </c>
      <c r="DV66" s="84">
        <f t="shared" si="195"/>
        <v>0</v>
      </c>
      <c r="DW66" s="84">
        <f t="shared" si="195"/>
        <v>0</v>
      </c>
      <c r="DX66" s="84">
        <f t="shared" si="195"/>
        <v>0</v>
      </c>
      <c r="DY66" s="84">
        <f t="shared" si="195"/>
        <v>0</v>
      </c>
      <c r="DZ66" s="84">
        <f t="shared" si="195"/>
        <v>0</v>
      </c>
      <c r="EA66" s="84">
        <f t="shared" si="195"/>
        <v>0</v>
      </c>
      <c r="EB66" s="84">
        <f t="shared" si="195"/>
        <v>0</v>
      </c>
      <c r="EC66" s="84">
        <f t="shared" si="195"/>
        <v>0</v>
      </c>
      <c r="ED66" s="84">
        <f t="shared" si="195"/>
        <v>0</v>
      </c>
      <c r="EE66" s="84">
        <f t="shared" si="195"/>
        <v>0</v>
      </c>
      <c r="EF66" s="84">
        <f t="shared" si="195"/>
        <v>0</v>
      </c>
      <c r="EG66" s="84">
        <f t="shared" si="195"/>
        <v>0</v>
      </c>
      <c r="EH66" s="84">
        <f t="shared" si="195"/>
        <v>0</v>
      </c>
      <c r="EI66" s="84">
        <f t="shared" si="195"/>
        <v>0</v>
      </c>
      <c r="EJ66" s="84">
        <f t="shared" si="195"/>
        <v>0</v>
      </c>
      <c r="EK66" s="84">
        <f t="shared" si="195"/>
        <v>0</v>
      </c>
      <c r="EL66" s="84">
        <f t="shared" si="195"/>
        <v>0</v>
      </c>
      <c r="EM66" s="84">
        <f t="shared" si="195"/>
        <v>0</v>
      </c>
      <c r="EN66" s="84">
        <f t="shared" si="195"/>
        <v>0</v>
      </c>
      <c r="EO66" s="84">
        <f t="shared" si="195"/>
        <v>0</v>
      </c>
      <c r="EP66" s="84">
        <f t="shared" si="195"/>
        <v>0</v>
      </c>
      <c r="EQ66" s="84">
        <f t="shared" si="195"/>
        <v>0</v>
      </c>
      <c r="ER66" s="84">
        <f t="shared" si="195"/>
        <v>0</v>
      </c>
      <c r="ES66" s="84">
        <f t="shared" si="195"/>
        <v>0</v>
      </c>
      <c r="ET66" s="84">
        <f t="shared" si="195"/>
        <v>0</v>
      </c>
      <c r="EU66" s="84">
        <f t="shared" si="195"/>
        <v>0</v>
      </c>
      <c r="EV66" s="84">
        <f t="shared" si="195"/>
        <v>0</v>
      </c>
      <c r="EW66" s="84">
        <f t="shared" si="195"/>
        <v>0</v>
      </c>
      <c r="EX66" s="84">
        <f t="shared" si="195"/>
        <v>0</v>
      </c>
      <c r="EY66" s="84">
        <f t="shared" si="195"/>
        <v>0</v>
      </c>
      <c r="EZ66" s="84">
        <f t="shared" si="195"/>
        <v>0</v>
      </c>
      <c r="FA66" s="84">
        <f t="shared" si="195"/>
        <v>0</v>
      </c>
      <c r="FB66" s="84">
        <f t="shared" si="195"/>
        <v>0</v>
      </c>
      <c r="FC66" s="84">
        <f t="shared" si="195"/>
        <v>0</v>
      </c>
      <c r="FD66" s="84">
        <f t="shared" si="195"/>
        <v>0</v>
      </c>
      <c r="FE66" s="84">
        <f t="shared" si="195"/>
        <v>0</v>
      </c>
      <c r="FF66" s="84">
        <f t="shared" si="195"/>
        <v>0</v>
      </c>
      <c r="FG66" s="84">
        <f t="shared" ref="FG66:GB66" si="196">IF(AND($U66&gt;FF$6,$U66&lt;=FG$6),+$T66,0)</f>
        <v>0</v>
      </c>
      <c r="FH66" s="84">
        <f t="shared" si="196"/>
        <v>0</v>
      </c>
      <c r="FI66" s="84">
        <f t="shared" si="196"/>
        <v>0</v>
      </c>
      <c r="FJ66" s="84">
        <f t="shared" si="196"/>
        <v>0</v>
      </c>
      <c r="FK66" s="84">
        <f t="shared" si="196"/>
        <v>0</v>
      </c>
      <c r="FL66" s="84">
        <f t="shared" si="196"/>
        <v>0</v>
      </c>
      <c r="FM66" s="84">
        <f t="shared" si="196"/>
        <v>0</v>
      </c>
      <c r="FN66" s="84">
        <f t="shared" si="196"/>
        <v>0</v>
      </c>
      <c r="FO66" s="84">
        <f t="shared" si="196"/>
        <v>0</v>
      </c>
      <c r="FP66" s="84">
        <f t="shared" si="196"/>
        <v>0</v>
      </c>
      <c r="FQ66" s="84">
        <f t="shared" si="196"/>
        <v>0</v>
      </c>
      <c r="FR66" s="84">
        <f t="shared" si="196"/>
        <v>0</v>
      </c>
      <c r="FS66" s="84">
        <f t="shared" si="196"/>
        <v>0</v>
      </c>
      <c r="FT66" s="84">
        <f t="shared" si="196"/>
        <v>0</v>
      </c>
      <c r="FU66" s="84">
        <f t="shared" si="196"/>
        <v>0</v>
      </c>
      <c r="FV66" s="84">
        <f t="shared" si="196"/>
        <v>0</v>
      </c>
      <c r="FW66" s="84">
        <f t="shared" si="196"/>
        <v>0</v>
      </c>
      <c r="FX66" s="84">
        <f t="shared" si="196"/>
        <v>0</v>
      </c>
      <c r="FY66" s="84">
        <f t="shared" si="196"/>
        <v>0</v>
      </c>
      <c r="FZ66" s="84">
        <f t="shared" si="196"/>
        <v>0</v>
      </c>
      <c r="GA66" s="84">
        <f t="shared" si="196"/>
        <v>0</v>
      </c>
      <c r="GB66" s="84">
        <f t="shared" si="196"/>
        <v>0</v>
      </c>
      <c r="GD66" s="2">
        <f t="shared" ca="1" si="4"/>
        <v>200</v>
      </c>
      <c r="GE66" s="2">
        <f t="shared" ca="1" si="5"/>
        <v>0</v>
      </c>
    </row>
    <row r="67" spans="1:187" s="82" customFormat="1" x14ac:dyDescent="0.2">
      <c r="A67" s="188">
        <v>4</v>
      </c>
      <c r="B67" s="104" t="s">
        <v>12</v>
      </c>
      <c r="C67" s="68" t="s">
        <v>8</v>
      </c>
      <c r="D67" s="51" t="s">
        <v>43</v>
      </c>
      <c r="E67" t="s">
        <v>367</v>
      </c>
      <c r="F67" s="70">
        <v>37134</v>
      </c>
      <c r="G67"/>
      <c r="H67" s="94" t="s">
        <v>312</v>
      </c>
      <c r="I67" s="192" t="s">
        <v>386</v>
      </c>
      <c r="J67" s="88" t="s">
        <v>369</v>
      </c>
      <c r="K67" s="72"/>
      <c r="L67" s="94" t="s">
        <v>40</v>
      </c>
      <c r="M67" s="73"/>
      <c r="N67" s="73" t="s">
        <v>370</v>
      </c>
      <c r="O67" s="94"/>
      <c r="P67" s="94"/>
      <c r="Q67" s="94"/>
      <c r="R67" s="105">
        <v>178.5</v>
      </c>
      <c r="S67" s="94" t="s">
        <v>57</v>
      </c>
      <c r="T67" s="19">
        <f>IF($S67="USD",+$R67,VLOOKUP($S67,Rates!$A$3:$C$7,3)*$R67)</f>
        <v>178.5</v>
      </c>
      <c r="U67" s="271">
        <f>DATE(2009,8,1)</f>
        <v>40026</v>
      </c>
      <c r="X67" s="84">
        <f t="shared" ca="1" si="153"/>
        <v>0</v>
      </c>
      <c r="Y67" s="84">
        <f t="shared" si="153"/>
        <v>0</v>
      </c>
      <c r="Z67" s="84">
        <f t="shared" si="153"/>
        <v>0</v>
      </c>
      <c r="AA67" s="84">
        <f t="shared" si="153"/>
        <v>0</v>
      </c>
      <c r="AB67" s="84">
        <f t="shared" ref="AB67:AH67" si="197">IF(AND($U67&gt;AA$6,$U67&lt;=AB$6),+$T67,0)</f>
        <v>0</v>
      </c>
      <c r="AC67" s="84">
        <f t="shared" si="197"/>
        <v>0</v>
      </c>
      <c r="AD67" s="84">
        <f t="shared" si="197"/>
        <v>0</v>
      </c>
      <c r="AE67" s="84">
        <f t="shared" si="197"/>
        <v>0</v>
      </c>
      <c r="AF67" s="84">
        <f t="shared" si="197"/>
        <v>0</v>
      </c>
      <c r="AG67" s="84">
        <f t="shared" si="197"/>
        <v>0</v>
      </c>
      <c r="AH67" s="84">
        <f t="shared" si="197"/>
        <v>0</v>
      </c>
      <c r="AI67" s="84">
        <f t="shared" ref="AI67:CT67" si="198">IF(AND($U67&gt;AH$6,$U67&lt;=AI$6),+$T67,0)</f>
        <v>0</v>
      </c>
      <c r="AJ67" s="84">
        <f t="shared" si="198"/>
        <v>0</v>
      </c>
      <c r="AK67" s="84">
        <f t="shared" si="198"/>
        <v>0</v>
      </c>
      <c r="AL67" s="84">
        <f t="shared" si="198"/>
        <v>0</v>
      </c>
      <c r="AM67" s="84">
        <f t="shared" si="198"/>
        <v>0</v>
      </c>
      <c r="AN67" s="84">
        <f t="shared" si="198"/>
        <v>0</v>
      </c>
      <c r="AO67" s="84">
        <f t="shared" si="198"/>
        <v>0</v>
      </c>
      <c r="AP67" s="84">
        <f t="shared" si="198"/>
        <v>0</v>
      </c>
      <c r="AQ67" s="84">
        <f t="shared" si="198"/>
        <v>0</v>
      </c>
      <c r="AR67" s="84">
        <f t="shared" si="198"/>
        <v>0</v>
      </c>
      <c r="AS67" s="84">
        <f t="shared" si="198"/>
        <v>0</v>
      </c>
      <c r="AT67" s="84">
        <f t="shared" si="198"/>
        <v>0</v>
      </c>
      <c r="AU67" s="84">
        <f t="shared" si="198"/>
        <v>0</v>
      </c>
      <c r="AV67" s="84">
        <f t="shared" si="198"/>
        <v>0</v>
      </c>
      <c r="AW67" s="84">
        <f t="shared" si="198"/>
        <v>0</v>
      </c>
      <c r="AX67" s="84">
        <f t="shared" si="198"/>
        <v>0</v>
      </c>
      <c r="AY67" s="84">
        <f t="shared" si="198"/>
        <v>0</v>
      </c>
      <c r="AZ67" s="84">
        <f t="shared" si="198"/>
        <v>0</v>
      </c>
      <c r="BA67" s="84">
        <f t="shared" si="198"/>
        <v>0</v>
      </c>
      <c r="BB67" s="84">
        <f t="shared" si="198"/>
        <v>0</v>
      </c>
      <c r="BC67" s="84">
        <f t="shared" si="198"/>
        <v>0</v>
      </c>
      <c r="BD67" s="84">
        <f t="shared" si="198"/>
        <v>178.5</v>
      </c>
      <c r="BE67" s="84">
        <f t="shared" si="198"/>
        <v>0</v>
      </c>
      <c r="BF67" s="84">
        <f t="shared" si="198"/>
        <v>0</v>
      </c>
      <c r="BG67" s="84">
        <f t="shared" si="198"/>
        <v>0</v>
      </c>
      <c r="BH67" s="84">
        <f t="shared" si="198"/>
        <v>0</v>
      </c>
      <c r="BI67" s="84">
        <f t="shared" si="198"/>
        <v>0</v>
      </c>
      <c r="BJ67" s="84">
        <f t="shared" si="198"/>
        <v>0</v>
      </c>
      <c r="BK67" s="84">
        <f t="shared" si="198"/>
        <v>0</v>
      </c>
      <c r="BL67" s="84">
        <f t="shared" si="198"/>
        <v>0</v>
      </c>
      <c r="BM67" s="84">
        <f t="shared" si="198"/>
        <v>0</v>
      </c>
      <c r="BN67" s="84">
        <f t="shared" si="198"/>
        <v>0</v>
      </c>
      <c r="BO67" s="84">
        <f t="shared" si="198"/>
        <v>0</v>
      </c>
      <c r="BP67" s="84">
        <f t="shared" si="198"/>
        <v>0</v>
      </c>
      <c r="BQ67" s="84">
        <f t="shared" si="198"/>
        <v>0</v>
      </c>
      <c r="BR67" s="84">
        <f t="shared" si="198"/>
        <v>0</v>
      </c>
      <c r="BS67" s="84">
        <f t="shared" si="198"/>
        <v>0</v>
      </c>
      <c r="BT67" s="84">
        <f t="shared" si="198"/>
        <v>0</v>
      </c>
      <c r="BU67" s="84">
        <f t="shared" si="198"/>
        <v>0</v>
      </c>
      <c r="BV67" s="84">
        <f t="shared" si="198"/>
        <v>0</v>
      </c>
      <c r="BW67" s="84">
        <f t="shared" si="198"/>
        <v>0</v>
      </c>
      <c r="BX67" s="84">
        <f t="shared" si="198"/>
        <v>0</v>
      </c>
      <c r="BY67" s="84">
        <f t="shared" si="198"/>
        <v>0</v>
      </c>
      <c r="BZ67" s="84">
        <f t="shared" si="198"/>
        <v>0</v>
      </c>
      <c r="CA67" s="84">
        <f t="shared" si="198"/>
        <v>0</v>
      </c>
      <c r="CB67" s="84">
        <f t="shared" si="198"/>
        <v>0</v>
      </c>
      <c r="CC67" s="84">
        <f t="shared" si="198"/>
        <v>0</v>
      </c>
      <c r="CD67" s="84">
        <f t="shared" si="198"/>
        <v>0</v>
      </c>
      <c r="CE67" s="84">
        <f t="shared" si="198"/>
        <v>0</v>
      </c>
      <c r="CF67" s="84">
        <f t="shared" si="198"/>
        <v>0</v>
      </c>
      <c r="CG67" s="84">
        <f t="shared" si="198"/>
        <v>0</v>
      </c>
      <c r="CH67" s="84">
        <f t="shared" si="198"/>
        <v>0</v>
      </c>
      <c r="CI67" s="84">
        <f t="shared" si="198"/>
        <v>0</v>
      </c>
      <c r="CJ67" s="84">
        <f t="shared" si="198"/>
        <v>0</v>
      </c>
      <c r="CK67" s="84">
        <f t="shared" si="198"/>
        <v>0</v>
      </c>
      <c r="CL67" s="84">
        <f t="shared" si="198"/>
        <v>0</v>
      </c>
      <c r="CM67" s="84">
        <f t="shared" si="198"/>
        <v>0</v>
      </c>
      <c r="CN67" s="84">
        <f t="shared" si="198"/>
        <v>0</v>
      </c>
      <c r="CO67" s="84">
        <f t="shared" si="198"/>
        <v>0</v>
      </c>
      <c r="CP67" s="84">
        <f t="shared" si="198"/>
        <v>0</v>
      </c>
      <c r="CQ67" s="84">
        <f t="shared" si="198"/>
        <v>0</v>
      </c>
      <c r="CR67" s="84">
        <f t="shared" si="198"/>
        <v>0</v>
      </c>
      <c r="CS67" s="84">
        <f t="shared" si="198"/>
        <v>0</v>
      </c>
      <c r="CT67" s="84">
        <f t="shared" si="198"/>
        <v>0</v>
      </c>
      <c r="CU67" s="84">
        <f t="shared" ref="CU67:FF67" si="199">IF(AND($U67&gt;CT$6,$U67&lt;=CU$6),+$T67,0)</f>
        <v>0</v>
      </c>
      <c r="CV67" s="84">
        <f t="shared" si="199"/>
        <v>0</v>
      </c>
      <c r="CW67" s="84">
        <f t="shared" si="199"/>
        <v>0</v>
      </c>
      <c r="CX67" s="84">
        <f t="shared" si="199"/>
        <v>0</v>
      </c>
      <c r="CY67" s="84">
        <f t="shared" si="199"/>
        <v>0</v>
      </c>
      <c r="CZ67" s="84">
        <f t="shared" si="199"/>
        <v>0</v>
      </c>
      <c r="DA67" s="84">
        <f t="shared" si="199"/>
        <v>0</v>
      </c>
      <c r="DB67" s="84">
        <f t="shared" si="199"/>
        <v>0</v>
      </c>
      <c r="DC67" s="84">
        <f t="shared" si="199"/>
        <v>0</v>
      </c>
      <c r="DD67" s="84">
        <f t="shared" si="199"/>
        <v>0</v>
      </c>
      <c r="DE67" s="84">
        <f t="shared" si="199"/>
        <v>0</v>
      </c>
      <c r="DF67" s="84">
        <f t="shared" si="199"/>
        <v>0</v>
      </c>
      <c r="DG67" s="84">
        <f t="shared" si="199"/>
        <v>0</v>
      </c>
      <c r="DH67" s="84">
        <f t="shared" si="199"/>
        <v>0</v>
      </c>
      <c r="DI67" s="84">
        <f t="shared" si="199"/>
        <v>0</v>
      </c>
      <c r="DJ67" s="84">
        <f t="shared" si="199"/>
        <v>0</v>
      </c>
      <c r="DK67" s="84">
        <f t="shared" si="199"/>
        <v>0</v>
      </c>
      <c r="DL67" s="84">
        <f t="shared" si="199"/>
        <v>0</v>
      </c>
      <c r="DM67" s="84">
        <f t="shared" si="199"/>
        <v>0</v>
      </c>
      <c r="DN67" s="84">
        <f t="shared" si="199"/>
        <v>0</v>
      </c>
      <c r="DO67" s="84">
        <f t="shared" si="199"/>
        <v>0</v>
      </c>
      <c r="DP67" s="84">
        <f t="shared" si="199"/>
        <v>0</v>
      </c>
      <c r="DQ67" s="84">
        <f t="shared" si="199"/>
        <v>0</v>
      </c>
      <c r="DR67" s="84">
        <f t="shared" si="199"/>
        <v>0</v>
      </c>
      <c r="DS67" s="84">
        <f t="shared" si="199"/>
        <v>0</v>
      </c>
      <c r="DT67" s="84">
        <f t="shared" si="199"/>
        <v>0</v>
      </c>
      <c r="DU67" s="84">
        <f t="shared" si="199"/>
        <v>0</v>
      </c>
      <c r="DV67" s="84">
        <f t="shared" si="199"/>
        <v>0</v>
      </c>
      <c r="DW67" s="84">
        <f t="shared" si="199"/>
        <v>0</v>
      </c>
      <c r="DX67" s="84">
        <f t="shared" si="199"/>
        <v>0</v>
      </c>
      <c r="DY67" s="84">
        <f t="shared" si="199"/>
        <v>0</v>
      </c>
      <c r="DZ67" s="84">
        <f t="shared" si="199"/>
        <v>0</v>
      </c>
      <c r="EA67" s="84">
        <f t="shared" si="199"/>
        <v>0</v>
      </c>
      <c r="EB67" s="84">
        <f t="shared" si="199"/>
        <v>0</v>
      </c>
      <c r="EC67" s="84">
        <f t="shared" si="199"/>
        <v>0</v>
      </c>
      <c r="ED67" s="84">
        <f t="shared" si="199"/>
        <v>0</v>
      </c>
      <c r="EE67" s="84">
        <f t="shared" si="199"/>
        <v>0</v>
      </c>
      <c r="EF67" s="84">
        <f t="shared" si="199"/>
        <v>0</v>
      </c>
      <c r="EG67" s="84">
        <f t="shared" si="199"/>
        <v>0</v>
      </c>
      <c r="EH67" s="84">
        <f t="shared" si="199"/>
        <v>0</v>
      </c>
      <c r="EI67" s="84">
        <f t="shared" si="199"/>
        <v>0</v>
      </c>
      <c r="EJ67" s="84">
        <f t="shared" si="199"/>
        <v>0</v>
      </c>
      <c r="EK67" s="84">
        <f t="shared" si="199"/>
        <v>0</v>
      </c>
      <c r="EL67" s="84">
        <f t="shared" si="199"/>
        <v>0</v>
      </c>
      <c r="EM67" s="84">
        <f t="shared" si="199"/>
        <v>0</v>
      </c>
      <c r="EN67" s="84">
        <f t="shared" si="199"/>
        <v>0</v>
      </c>
      <c r="EO67" s="84">
        <f t="shared" si="199"/>
        <v>0</v>
      </c>
      <c r="EP67" s="84">
        <f t="shared" si="199"/>
        <v>0</v>
      </c>
      <c r="EQ67" s="84">
        <f t="shared" si="199"/>
        <v>0</v>
      </c>
      <c r="ER67" s="84">
        <f t="shared" si="199"/>
        <v>0</v>
      </c>
      <c r="ES67" s="84">
        <f t="shared" si="199"/>
        <v>0</v>
      </c>
      <c r="ET67" s="84">
        <f t="shared" si="199"/>
        <v>0</v>
      </c>
      <c r="EU67" s="84">
        <f t="shared" si="199"/>
        <v>0</v>
      </c>
      <c r="EV67" s="84">
        <f t="shared" si="199"/>
        <v>0</v>
      </c>
      <c r="EW67" s="84">
        <f t="shared" si="199"/>
        <v>0</v>
      </c>
      <c r="EX67" s="84">
        <f t="shared" si="199"/>
        <v>0</v>
      </c>
      <c r="EY67" s="84">
        <f t="shared" si="199"/>
        <v>0</v>
      </c>
      <c r="EZ67" s="84">
        <f t="shared" si="199"/>
        <v>0</v>
      </c>
      <c r="FA67" s="84">
        <f t="shared" si="199"/>
        <v>0</v>
      </c>
      <c r="FB67" s="84">
        <f t="shared" si="199"/>
        <v>0</v>
      </c>
      <c r="FC67" s="84">
        <f t="shared" si="199"/>
        <v>0</v>
      </c>
      <c r="FD67" s="84">
        <f t="shared" si="199"/>
        <v>0</v>
      </c>
      <c r="FE67" s="84">
        <f t="shared" si="199"/>
        <v>0</v>
      </c>
      <c r="FF67" s="84">
        <f t="shared" si="199"/>
        <v>0</v>
      </c>
      <c r="FG67" s="84">
        <f t="shared" ref="FG67:GB67" si="200">IF(AND($U67&gt;FF$6,$U67&lt;=FG$6),+$T67,0)</f>
        <v>0</v>
      </c>
      <c r="FH67" s="84">
        <f t="shared" si="200"/>
        <v>0</v>
      </c>
      <c r="FI67" s="84">
        <f t="shared" si="200"/>
        <v>0</v>
      </c>
      <c r="FJ67" s="84">
        <f t="shared" si="200"/>
        <v>0</v>
      </c>
      <c r="FK67" s="84">
        <f t="shared" si="200"/>
        <v>0</v>
      </c>
      <c r="FL67" s="84">
        <f t="shared" si="200"/>
        <v>0</v>
      </c>
      <c r="FM67" s="84">
        <f t="shared" si="200"/>
        <v>0</v>
      </c>
      <c r="FN67" s="84">
        <f t="shared" si="200"/>
        <v>0</v>
      </c>
      <c r="FO67" s="84">
        <f t="shared" si="200"/>
        <v>0</v>
      </c>
      <c r="FP67" s="84">
        <f t="shared" si="200"/>
        <v>0</v>
      </c>
      <c r="FQ67" s="84">
        <f t="shared" si="200"/>
        <v>0</v>
      </c>
      <c r="FR67" s="84">
        <f t="shared" si="200"/>
        <v>0</v>
      </c>
      <c r="FS67" s="84">
        <f t="shared" si="200"/>
        <v>0</v>
      </c>
      <c r="FT67" s="84">
        <f t="shared" si="200"/>
        <v>0</v>
      </c>
      <c r="FU67" s="84">
        <f t="shared" si="200"/>
        <v>0</v>
      </c>
      <c r="FV67" s="84">
        <f t="shared" si="200"/>
        <v>0</v>
      </c>
      <c r="FW67" s="84">
        <f t="shared" si="200"/>
        <v>0</v>
      </c>
      <c r="FX67" s="84">
        <f t="shared" si="200"/>
        <v>0</v>
      </c>
      <c r="FY67" s="84">
        <f t="shared" si="200"/>
        <v>0</v>
      </c>
      <c r="FZ67" s="84">
        <f t="shared" si="200"/>
        <v>0</v>
      </c>
      <c r="GA67" s="84">
        <f t="shared" si="200"/>
        <v>0</v>
      </c>
      <c r="GB67" s="84">
        <f t="shared" si="200"/>
        <v>0</v>
      </c>
      <c r="GD67" s="2">
        <f t="shared" ca="1" si="4"/>
        <v>178.5</v>
      </c>
      <c r="GE67" s="2">
        <f t="shared" ca="1" si="5"/>
        <v>0</v>
      </c>
    </row>
    <row r="68" spans="1:187" s="82" customFormat="1" x14ac:dyDescent="0.2">
      <c r="A68" s="188">
        <v>4</v>
      </c>
      <c r="B68" s="104" t="s">
        <v>12</v>
      </c>
      <c r="C68" s="68" t="s">
        <v>8</v>
      </c>
      <c r="D68" s="51" t="s">
        <v>43</v>
      </c>
      <c r="E68" t="s">
        <v>367</v>
      </c>
      <c r="F68" s="70">
        <v>37134</v>
      </c>
      <c r="G68"/>
      <c r="H68" s="94" t="s">
        <v>312</v>
      </c>
      <c r="I68" s="192" t="s">
        <v>402</v>
      </c>
      <c r="J68" s="88" t="s">
        <v>369</v>
      </c>
      <c r="K68" s="72"/>
      <c r="L68" s="94" t="s">
        <v>40</v>
      </c>
      <c r="M68" s="73"/>
      <c r="N68" s="73" t="s">
        <v>370</v>
      </c>
      <c r="O68" s="94"/>
      <c r="P68" s="94"/>
      <c r="Q68" s="94"/>
      <c r="R68" s="105">
        <v>250</v>
      </c>
      <c r="S68" s="94" t="s">
        <v>57</v>
      </c>
      <c r="T68" s="19">
        <f>IF($S68="USD",+$R68,VLOOKUP($S68,Rates!$A$3:$C$7,3)*$R68)</f>
        <v>250</v>
      </c>
      <c r="U68" s="271">
        <f>DATE(2011,6,1)</f>
        <v>40695</v>
      </c>
      <c r="X68" s="84">
        <f t="shared" ca="1" si="153"/>
        <v>0</v>
      </c>
      <c r="Y68" s="84">
        <f t="shared" si="153"/>
        <v>0</v>
      </c>
      <c r="Z68" s="84">
        <f t="shared" si="153"/>
        <v>0</v>
      </c>
      <c r="AA68" s="84">
        <f t="shared" si="153"/>
        <v>0</v>
      </c>
      <c r="AB68" s="84">
        <f t="shared" ref="AB68:AH68" si="201">IF(AND($U68&gt;AA$6,$U68&lt;=AB$6),+$T68,0)</f>
        <v>0</v>
      </c>
      <c r="AC68" s="84">
        <f t="shared" si="201"/>
        <v>0</v>
      </c>
      <c r="AD68" s="84">
        <f t="shared" si="201"/>
        <v>0</v>
      </c>
      <c r="AE68" s="84">
        <f t="shared" si="201"/>
        <v>0</v>
      </c>
      <c r="AF68" s="84">
        <f t="shared" si="201"/>
        <v>0</v>
      </c>
      <c r="AG68" s="84">
        <f t="shared" si="201"/>
        <v>0</v>
      </c>
      <c r="AH68" s="84">
        <f t="shared" si="201"/>
        <v>0</v>
      </c>
      <c r="AI68" s="84">
        <f t="shared" ref="AI68:CT68" si="202">IF(AND($U68&gt;AH$6,$U68&lt;=AI$6),+$T68,0)</f>
        <v>0</v>
      </c>
      <c r="AJ68" s="84">
        <f t="shared" si="202"/>
        <v>0</v>
      </c>
      <c r="AK68" s="84">
        <f t="shared" si="202"/>
        <v>0</v>
      </c>
      <c r="AL68" s="84">
        <f t="shared" si="202"/>
        <v>0</v>
      </c>
      <c r="AM68" s="84">
        <f t="shared" si="202"/>
        <v>0</v>
      </c>
      <c r="AN68" s="84">
        <f t="shared" si="202"/>
        <v>0</v>
      </c>
      <c r="AO68" s="84">
        <f t="shared" si="202"/>
        <v>0</v>
      </c>
      <c r="AP68" s="84">
        <f t="shared" si="202"/>
        <v>0</v>
      </c>
      <c r="AQ68" s="84">
        <f t="shared" si="202"/>
        <v>0</v>
      </c>
      <c r="AR68" s="84">
        <f t="shared" si="202"/>
        <v>0</v>
      </c>
      <c r="AS68" s="84">
        <f t="shared" si="202"/>
        <v>0</v>
      </c>
      <c r="AT68" s="84">
        <f t="shared" si="202"/>
        <v>0</v>
      </c>
      <c r="AU68" s="84">
        <f t="shared" si="202"/>
        <v>0</v>
      </c>
      <c r="AV68" s="84">
        <f t="shared" si="202"/>
        <v>0</v>
      </c>
      <c r="AW68" s="84">
        <f t="shared" si="202"/>
        <v>0</v>
      </c>
      <c r="AX68" s="84">
        <f t="shared" si="202"/>
        <v>0</v>
      </c>
      <c r="AY68" s="84">
        <f t="shared" si="202"/>
        <v>0</v>
      </c>
      <c r="AZ68" s="84">
        <f t="shared" si="202"/>
        <v>0</v>
      </c>
      <c r="BA68" s="84">
        <f t="shared" si="202"/>
        <v>0</v>
      </c>
      <c r="BB68" s="84">
        <f t="shared" si="202"/>
        <v>0</v>
      </c>
      <c r="BC68" s="84">
        <f t="shared" si="202"/>
        <v>0</v>
      </c>
      <c r="BD68" s="84">
        <f t="shared" si="202"/>
        <v>0</v>
      </c>
      <c r="BE68" s="84">
        <f t="shared" si="202"/>
        <v>0</v>
      </c>
      <c r="BF68" s="84">
        <f t="shared" si="202"/>
        <v>0</v>
      </c>
      <c r="BG68" s="84">
        <f t="shared" si="202"/>
        <v>0</v>
      </c>
      <c r="BH68" s="84">
        <f t="shared" si="202"/>
        <v>0</v>
      </c>
      <c r="BI68" s="84">
        <f t="shared" si="202"/>
        <v>0</v>
      </c>
      <c r="BJ68" s="84">
        <f t="shared" si="202"/>
        <v>0</v>
      </c>
      <c r="BK68" s="84">
        <f t="shared" si="202"/>
        <v>250</v>
      </c>
      <c r="BL68" s="84">
        <f t="shared" si="202"/>
        <v>0</v>
      </c>
      <c r="BM68" s="84">
        <f t="shared" si="202"/>
        <v>0</v>
      </c>
      <c r="BN68" s="84">
        <f t="shared" si="202"/>
        <v>0</v>
      </c>
      <c r="BO68" s="84">
        <f t="shared" si="202"/>
        <v>0</v>
      </c>
      <c r="BP68" s="84">
        <f t="shared" si="202"/>
        <v>0</v>
      </c>
      <c r="BQ68" s="84">
        <f t="shared" si="202"/>
        <v>0</v>
      </c>
      <c r="BR68" s="84">
        <f t="shared" si="202"/>
        <v>0</v>
      </c>
      <c r="BS68" s="84">
        <f t="shared" si="202"/>
        <v>0</v>
      </c>
      <c r="BT68" s="84">
        <f t="shared" si="202"/>
        <v>0</v>
      </c>
      <c r="BU68" s="84">
        <f t="shared" si="202"/>
        <v>0</v>
      </c>
      <c r="BV68" s="84">
        <f t="shared" si="202"/>
        <v>0</v>
      </c>
      <c r="BW68" s="84">
        <f t="shared" si="202"/>
        <v>0</v>
      </c>
      <c r="BX68" s="84">
        <f t="shared" si="202"/>
        <v>0</v>
      </c>
      <c r="BY68" s="84">
        <f t="shared" si="202"/>
        <v>0</v>
      </c>
      <c r="BZ68" s="84">
        <f t="shared" si="202"/>
        <v>0</v>
      </c>
      <c r="CA68" s="84">
        <f t="shared" si="202"/>
        <v>0</v>
      </c>
      <c r="CB68" s="84">
        <f t="shared" si="202"/>
        <v>0</v>
      </c>
      <c r="CC68" s="84">
        <f t="shared" si="202"/>
        <v>0</v>
      </c>
      <c r="CD68" s="84">
        <f t="shared" si="202"/>
        <v>0</v>
      </c>
      <c r="CE68" s="84">
        <f t="shared" si="202"/>
        <v>0</v>
      </c>
      <c r="CF68" s="84">
        <f t="shared" si="202"/>
        <v>0</v>
      </c>
      <c r="CG68" s="84">
        <f t="shared" si="202"/>
        <v>0</v>
      </c>
      <c r="CH68" s="84">
        <f t="shared" si="202"/>
        <v>0</v>
      </c>
      <c r="CI68" s="84">
        <f t="shared" si="202"/>
        <v>0</v>
      </c>
      <c r="CJ68" s="84">
        <f t="shared" si="202"/>
        <v>0</v>
      </c>
      <c r="CK68" s="84">
        <f t="shared" si="202"/>
        <v>0</v>
      </c>
      <c r="CL68" s="84">
        <f t="shared" si="202"/>
        <v>0</v>
      </c>
      <c r="CM68" s="84">
        <f t="shared" si="202"/>
        <v>0</v>
      </c>
      <c r="CN68" s="84">
        <f t="shared" si="202"/>
        <v>0</v>
      </c>
      <c r="CO68" s="84">
        <f t="shared" si="202"/>
        <v>0</v>
      </c>
      <c r="CP68" s="84">
        <f t="shared" si="202"/>
        <v>0</v>
      </c>
      <c r="CQ68" s="84">
        <f t="shared" si="202"/>
        <v>0</v>
      </c>
      <c r="CR68" s="84">
        <f t="shared" si="202"/>
        <v>0</v>
      </c>
      <c r="CS68" s="84">
        <f t="shared" si="202"/>
        <v>0</v>
      </c>
      <c r="CT68" s="84">
        <f t="shared" si="202"/>
        <v>0</v>
      </c>
      <c r="CU68" s="84">
        <f t="shared" ref="CU68:FF68" si="203">IF(AND($U68&gt;CT$6,$U68&lt;=CU$6),+$T68,0)</f>
        <v>0</v>
      </c>
      <c r="CV68" s="84">
        <f t="shared" si="203"/>
        <v>0</v>
      </c>
      <c r="CW68" s="84">
        <f t="shared" si="203"/>
        <v>0</v>
      </c>
      <c r="CX68" s="84">
        <f t="shared" si="203"/>
        <v>0</v>
      </c>
      <c r="CY68" s="84">
        <f t="shared" si="203"/>
        <v>0</v>
      </c>
      <c r="CZ68" s="84">
        <f t="shared" si="203"/>
        <v>0</v>
      </c>
      <c r="DA68" s="84">
        <f t="shared" si="203"/>
        <v>0</v>
      </c>
      <c r="DB68" s="84">
        <f t="shared" si="203"/>
        <v>0</v>
      </c>
      <c r="DC68" s="84">
        <f t="shared" si="203"/>
        <v>0</v>
      </c>
      <c r="DD68" s="84">
        <f t="shared" si="203"/>
        <v>0</v>
      </c>
      <c r="DE68" s="84">
        <f t="shared" si="203"/>
        <v>0</v>
      </c>
      <c r="DF68" s="84">
        <f t="shared" si="203"/>
        <v>0</v>
      </c>
      <c r="DG68" s="84">
        <f t="shared" si="203"/>
        <v>0</v>
      </c>
      <c r="DH68" s="84">
        <f t="shared" si="203"/>
        <v>0</v>
      </c>
      <c r="DI68" s="84">
        <f t="shared" si="203"/>
        <v>0</v>
      </c>
      <c r="DJ68" s="84">
        <f t="shared" si="203"/>
        <v>0</v>
      </c>
      <c r="DK68" s="84">
        <f t="shared" si="203"/>
        <v>0</v>
      </c>
      <c r="DL68" s="84">
        <f t="shared" si="203"/>
        <v>0</v>
      </c>
      <c r="DM68" s="84">
        <f t="shared" si="203"/>
        <v>0</v>
      </c>
      <c r="DN68" s="84">
        <f t="shared" si="203"/>
        <v>0</v>
      </c>
      <c r="DO68" s="84">
        <f t="shared" si="203"/>
        <v>0</v>
      </c>
      <c r="DP68" s="84">
        <f t="shared" si="203"/>
        <v>0</v>
      </c>
      <c r="DQ68" s="84">
        <f t="shared" si="203"/>
        <v>0</v>
      </c>
      <c r="DR68" s="84">
        <f t="shared" si="203"/>
        <v>0</v>
      </c>
      <c r="DS68" s="84">
        <f t="shared" si="203"/>
        <v>0</v>
      </c>
      <c r="DT68" s="84">
        <f t="shared" si="203"/>
        <v>0</v>
      </c>
      <c r="DU68" s="84">
        <f t="shared" si="203"/>
        <v>0</v>
      </c>
      <c r="DV68" s="84">
        <f t="shared" si="203"/>
        <v>0</v>
      </c>
      <c r="DW68" s="84">
        <f t="shared" si="203"/>
        <v>0</v>
      </c>
      <c r="DX68" s="84">
        <f t="shared" si="203"/>
        <v>0</v>
      </c>
      <c r="DY68" s="84">
        <f t="shared" si="203"/>
        <v>0</v>
      </c>
      <c r="DZ68" s="84">
        <f t="shared" si="203"/>
        <v>0</v>
      </c>
      <c r="EA68" s="84">
        <f t="shared" si="203"/>
        <v>0</v>
      </c>
      <c r="EB68" s="84">
        <f t="shared" si="203"/>
        <v>0</v>
      </c>
      <c r="EC68" s="84">
        <f t="shared" si="203"/>
        <v>0</v>
      </c>
      <c r="ED68" s="84">
        <f t="shared" si="203"/>
        <v>0</v>
      </c>
      <c r="EE68" s="84">
        <f t="shared" si="203"/>
        <v>0</v>
      </c>
      <c r="EF68" s="84">
        <f t="shared" si="203"/>
        <v>0</v>
      </c>
      <c r="EG68" s="84">
        <f t="shared" si="203"/>
        <v>0</v>
      </c>
      <c r="EH68" s="84">
        <f t="shared" si="203"/>
        <v>0</v>
      </c>
      <c r="EI68" s="84">
        <f t="shared" si="203"/>
        <v>0</v>
      </c>
      <c r="EJ68" s="84">
        <f t="shared" si="203"/>
        <v>0</v>
      </c>
      <c r="EK68" s="84">
        <f t="shared" si="203"/>
        <v>0</v>
      </c>
      <c r="EL68" s="84">
        <f t="shared" si="203"/>
        <v>0</v>
      </c>
      <c r="EM68" s="84">
        <f t="shared" si="203"/>
        <v>0</v>
      </c>
      <c r="EN68" s="84">
        <f t="shared" si="203"/>
        <v>0</v>
      </c>
      <c r="EO68" s="84">
        <f t="shared" si="203"/>
        <v>0</v>
      </c>
      <c r="EP68" s="84">
        <f t="shared" si="203"/>
        <v>0</v>
      </c>
      <c r="EQ68" s="84">
        <f t="shared" si="203"/>
        <v>0</v>
      </c>
      <c r="ER68" s="84">
        <f t="shared" si="203"/>
        <v>0</v>
      </c>
      <c r="ES68" s="84">
        <f t="shared" si="203"/>
        <v>0</v>
      </c>
      <c r="ET68" s="84">
        <f t="shared" si="203"/>
        <v>0</v>
      </c>
      <c r="EU68" s="84">
        <f t="shared" si="203"/>
        <v>0</v>
      </c>
      <c r="EV68" s="84">
        <f t="shared" si="203"/>
        <v>0</v>
      </c>
      <c r="EW68" s="84">
        <f t="shared" si="203"/>
        <v>0</v>
      </c>
      <c r="EX68" s="84">
        <f t="shared" si="203"/>
        <v>0</v>
      </c>
      <c r="EY68" s="84">
        <f t="shared" si="203"/>
        <v>0</v>
      </c>
      <c r="EZ68" s="84">
        <f t="shared" si="203"/>
        <v>0</v>
      </c>
      <c r="FA68" s="84">
        <f t="shared" si="203"/>
        <v>0</v>
      </c>
      <c r="FB68" s="84">
        <f t="shared" si="203"/>
        <v>0</v>
      </c>
      <c r="FC68" s="84">
        <f t="shared" si="203"/>
        <v>0</v>
      </c>
      <c r="FD68" s="84">
        <f t="shared" si="203"/>
        <v>0</v>
      </c>
      <c r="FE68" s="84">
        <f t="shared" si="203"/>
        <v>0</v>
      </c>
      <c r="FF68" s="84">
        <f t="shared" si="203"/>
        <v>0</v>
      </c>
      <c r="FG68" s="84">
        <f t="shared" ref="FG68:GB68" si="204">IF(AND($U68&gt;FF$6,$U68&lt;=FG$6),+$T68,0)</f>
        <v>0</v>
      </c>
      <c r="FH68" s="84">
        <f t="shared" si="204"/>
        <v>0</v>
      </c>
      <c r="FI68" s="84">
        <f t="shared" si="204"/>
        <v>0</v>
      </c>
      <c r="FJ68" s="84">
        <f t="shared" si="204"/>
        <v>0</v>
      </c>
      <c r="FK68" s="84">
        <f t="shared" si="204"/>
        <v>0</v>
      </c>
      <c r="FL68" s="84">
        <f t="shared" si="204"/>
        <v>0</v>
      </c>
      <c r="FM68" s="84">
        <f t="shared" si="204"/>
        <v>0</v>
      </c>
      <c r="FN68" s="84">
        <f t="shared" si="204"/>
        <v>0</v>
      </c>
      <c r="FO68" s="84">
        <f t="shared" si="204"/>
        <v>0</v>
      </c>
      <c r="FP68" s="84">
        <f t="shared" si="204"/>
        <v>0</v>
      </c>
      <c r="FQ68" s="84">
        <f t="shared" si="204"/>
        <v>0</v>
      </c>
      <c r="FR68" s="84">
        <f t="shared" si="204"/>
        <v>0</v>
      </c>
      <c r="FS68" s="84">
        <f t="shared" si="204"/>
        <v>0</v>
      </c>
      <c r="FT68" s="84">
        <f t="shared" si="204"/>
        <v>0</v>
      </c>
      <c r="FU68" s="84">
        <f t="shared" si="204"/>
        <v>0</v>
      </c>
      <c r="FV68" s="84">
        <f t="shared" si="204"/>
        <v>0</v>
      </c>
      <c r="FW68" s="84">
        <f t="shared" si="204"/>
        <v>0</v>
      </c>
      <c r="FX68" s="84">
        <f t="shared" si="204"/>
        <v>0</v>
      </c>
      <c r="FY68" s="84">
        <f t="shared" si="204"/>
        <v>0</v>
      </c>
      <c r="FZ68" s="84">
        <f t="shared" si="204"/>
        <v>0</v>
      </c>
      <c r="GA68" s="84">
        <f t="shared" si="204"/>
        <v>0</v>
      </c>
      <c r="GB68" s="84">
        <f t="shared" si="204"/>
        <v>0</v>
      </c>
      <c r="GD68" s="2">
        <f t="shared" ca="1" si="4"/>
        <v>250</v>
      </c>
      <c r="GE68" s="2">
        <f t="shared" ca="1" si="5"/>
        <v>0</v>
      </c>
    </row>
    <row r="69" spans="1:187" s="203" customFormat="1" x14ac:dyDescent="0.2">
      <c r="A69" s="188">
        <v>4</v>
      </c>
      <c r="B69" s="104" t="s">
        <v>12</v>
      </c>
      <c r="C69" s="68" t="s">
        <v>8</v>
      </c>
      <c r="D69" s="51" t="s">
        <v>43</v>
      </c>
      <c r="E69" t="s">
        <v>367</v>
      </c>
      <c r="F69" s="70">
        <v>37134</v>
      </c>
      <c r="G69"/>
      <c r="H69" s="94" t="s">
        <v>312</v>
      </c>
      <c r="I69" s="192" t="s">
        <v>405</v>
      </c>
      <c r="J69" s="88" t="s">
        <v>369</v>
      </c>
      <c r="K69" s="202"/>
      <c r="L69" s="94" t="s">
        <v>40</v>
      </c>
      <c r="M69" s="73"/>
      <c r="N69" s="73" t="s">
        <v>370</v>
      </c>
      <c r="O69" s="94"/>
      <c r="P69" s="94"/>
      <c r="Q69" s="94"/>
      <c r="R69" s="105">
        <v>102.75</v>
      </c>
      <c r="S69" s="94" t="s">
        <v>57</v>
      </c>
      <c r="T69" s="19">
        <f>IF($S69="USD",+$R69,VLOOKUP($S69,Rates!$A$3:$C$7,3)*$R69)</f>
        <v>102.75</v>
      </c>
      <c r="U69" s="271">
        <f>DATE(2012,9,15)</f>
        <v>41167</v>
      </c>
      <c r="X69" s="84">
        <f t="shared" ref="X69:AH69" ca="1" si="205">IF(AND($U69&gt;W$6,$U69&lt;=X$6),+$T69,0)</f>
        <v>0</v>
      </c>
      <c r="Y69" s="84">
        <f t="shared" si="205"/>
        <v>0</v>
      </c>
      <c r="Z69" s="84">
        <f t="shared" si="205"/>
        <v>0</v>
      </c>
      <c r="AA69" s="84">
        <f t="shared" si="205"/>
        <v>0</v>
      </c>
      <c r="AB69" s="84">
        <f t="shared" si="205"/>
        <v>0</v>
      </c>
      <c r="AC69" s="84">
        <f t="shared" si="205"/>
        <v>0</v>
      </c>
      <c r="AD69" s="84">
        <f t="shared" si="205"/>
        <v>0</v>
      </c>
      <c r="AE69" s="84">
        <f t="shared" si="205"/>
        <v>0</v>
      </c>
      <c r="AF69" s="84">
        <f t="shared" si="205"/>
        <v>0</v>
      </c>
      <c r="AG69" s="84">
        <f t="shared" si="205"/>
        <v>0</v>
      </c>
      <c r="AH69" s="84">
        <f t="shared" si="205"/>
        <v>0</v>
      </c>
      <c r="AI69" s="84">
        <f t="shared" ref="AI69:BN69" si="206">IF(AND($U69&gt;AH$6,$U69&lt;=AI$6),+$T69,0)</f>
        <v>0</v>
      </c>
      <c r="AJ69" s="84">
        <f t="shared" si="206"/>
        <v>0</v>
      </c>
      <c r="AK69" s="84">
        <f t="shared" si="206"/>
        <v>0</v>
      </c>
      <c r="AL69" s="84">
        <f t="shared" si="206"/>
        <v>0</v>
      </c>
      <c r="AM69" s="84">
        <f t="shared" si="206"/>
        <v>0</v>
      </c>
      <c r="AN69" s="84">
        <f t="shared" si="206"/>
        <v>0</v>
      </c>
      <c r="AO69" s="84">
        <f t="shared" si="206"/>
        <v>0</v>
      </c>
      <c r="AP69" s="84">
        <f t="shared" si="206"/>
        <v>0</v>
      </c>
      <c r="AQ69" s="84">
        <f t="shared" si="206"/>
        <v>0</v>
      </c>
      <c r="AR69" s="84">
        <f t="shared" si="206"/>
        <v>0</v>
      </c>
      <c r="AS69" s="84">
        <f t="shared" si="206"/>
        <v>0</v>
      </c>
      <c r="AT69" s="84">
        <f t="shared" si="206"/>
        <v>0</v>
      </c>
      <c r="AU69" s="84">
        <f t="shared" si="206"/>
        <v>0</v>
      </c>
      <c r="AV69" s="84">
        <f t="shared" si="206"/>
        <v>0</v>
      </c>
      <c r="AW69" s="84">
        <f t="shared" si="206"/>
        <v>0</v>
      </c>
      <c r="AX69" s="84">
        <f t="shared" si="206"/>
        <v>0</v>
      </c>
      <c r="AY69" s="84">
        <f t="shared" si="206"/>
        <v>0</v>
      </c>
      <c r="AZ69" s="84">
        <f t="shared" si="206"/>
        <v>0</v>
      </c>
      <c r="BA69" s="84">
        <f t="shared" si="206"/>
        <v>0</v>
      </c>
      <c r="BB69" s="84">
        <f t="shared" si="206"/>
        <v>0</v>
      </c>
      <c r="BC69" s="84">
        <f t="shared" si="206"/>
        <v>0</v>
      </c>
      <c r="BD69" s="84">
        <f t="shared" si="206"/>
        <v>0</v>
      </c>
      <c r="BE69" s="84">
        <f t="shared" si="206"/>
        <v>0</v>
      </c>
      <c r="BF69" s="84">
        <f t="shared" si="206"/>
        <v>0</v>
      </c>
      <c r="BG69" s="84">
        <f t="shared" si="206"/>
        <v>0</v>
      </c>
      <c r="BH69" s="84">
        <f t="shared" si="206"/>
        <v>0</v>
      </c>
      <c r="BI69" s="84">
        <f t="shared" si="206"/>
        <v>0</v>
      </c>
      <c r="BJ69" s="84">
        <f t="shared" si="206"/>
        <v>0</v>
      </c>
      <c r="BK69" s="84">
        <f t="shared" si="206"/>
        <v>0</v>
      </c>
      <c r="BL69" s="84">
        <f t="shared" si="206"/>
        <v>0</v>
      </c>
      <c r="BM69" s="84">
        <f t="shared" si="206"/>
        <v>0</v>
      </c>
      <c r="BN69" s="84">
        <f t="shared" si="206"/>
        <v>0</v>
      </c>
      <c r="BO69" s="84">
        <f t="shared" ref="BO69:CT69" si="207">IF(AND($U69&gt;BN$6,$U69&lt;=BO$6),+$T69,0)</f>
        <v>0</v>
      </c>
      <c r="BP69" s="84">
        <f t="shared" si="207"/>
        <v>102.75</v>
      </c>
      <c r="BQ69" s="84">
        <f t="shared" si="207"/>
        <v>0</v>
      </c>
      <c r="BR69" s="84">
        <f t="shared" si="207"/>
        <v>0</v>
      </c>
      <c r="BS69" s="84">
        <f t="shared" si="207"/>
        <v>0</v>
      </c>
      <c r="BT69" s="84">
        <f t="shared" si="207"/>
        <v>0</v>
      </c>
      <c r="BU69" s="84">
        <f t="shared" si="207"/>
        <v>0</v>
      </c>
      <c r="BV69" s="84">
        <f t="shared" si="207"/>
        <v>0</v>
      </c>
      <c r="BW69" s="84">
        <f t="shared" si="207"/>
        <v>0</v>
      </c>
      <c r="BX69" s="84">
        <f t="shared" si="207"/>
        <v>0</v>
      </c>
      <c r="BY69" s="84">
        <f t="shared" si="207"/>
        <v>0</v>
      </c>
      <c r="BZ69" s="84">
        <f t="shared" si="207"/>
        <v>0</v>
      </c>
      <c r="CA69" s="84">
        <f t="shared" si="207"/>
        <v>0</v>
      </c>
      <c r="CB69" s="84">
        <f t="shared" si="207"/>
        <v>0</v>
      </c>
      <c r="CC69" s="84">
        <f t="shared" si="207"/>
        <v>0</v>
      </c>
      <c r="CD69" s="84">
        <f t="shared" si="207"/>
        <v>0</v>
      </c>
      <c r="CE69" s="84">
        <f t="shared" si="207"/>
        <v>0</v>
      </c>
      <c r="CF69" s="84">
        <f t="shared" si="207"/>
        <v>0</v>
      </c>
      <c r="CG69" s="84">
        <f t="shared" si="207"/>
        <v>0</v>
      </c>
      <c r="CH69" s="84">
        <f t="shared" si="207"/>
        <v>0</v>
      </c>
      <c r="CI69" s="84">
        <f t="shared" si="207"/>
        <v>0</v>
      </c>
      <c r="CJ69" s="84">
        <f t="shared" si="207"/>
        <v>0</v>
      </c>
      <c r="CK69" s="84">
        <f t="shared" si="207"/>
        <v>0</v>
      </c>
      <c r="CL69" s="84">
        <f t="shared" si="207"/>
        <v>0</v>
      </c>
      <c r="CM69" s="84">
        <f t="shared" si="207"/>
        <v>0</v>
      </c>
      <c r="CN69" s="84">
        <f t="shared" si="207"/>
        <v>0</v>
      </c>
      <c r="CO69" s="84">
        <f t="shared" si="207"/>
        <v>0</v>
      </c>
      <c r="CP69" s="84">
        <f t="shared" si="207"/>
        <v>0</v>
      </c>
      <c r="CQ69" s="84">
        <f t="shared" si="207"/>
        <v>0</v>
      </c>
      <c r="CR69" s="84">
        <f t="shared" si="207"/>
        <v>0</v>
      </c>
      <c r="CS69" s="84">
        <f t="shared" si="207"/>
        <v>0</v>
      </c>
      <c r="CT69" s="84">
        <f t="shared" si="207"/>
        <v>0</v>
      </c>
      <c r="CU69" s="84">
        <f t="shared" ref="CU69:FF69" si="208">IF(AND($U69&gt;CT$6,$U69&lt;=CU$6),+$T69,0)</f>
        <v>0</v>
      </c>
      <c r="CV69" s="84">
        <f t="shared" si="208"/>
        <v>0</v>
      </c>
      <c r="CW69" s="84">
        <f t="shared" si="208"/>
        <v>0</v>
      </c>
      <c r="CX69" s="84">
        <f t="shared" si="208"/>
        <v>0</v>
      </c>
      <c r="CY69" s="84">
        <f t="shared" si="208"/>
        <v>0</v>
      </c>
      <c r="CZ69" s="84">
        <f t="shared" si="208"/>
        <v>0</v>
      </c>
      <c r="DA69" s="84">
        <f t="shared" si="208"/>
        <v>0</v>
      </c>
      <c r="DB69" s="84">
        <f t="shared" si="208"/>
        <v>0</v>
      </c>
      <c r="DC69" s="84">
        <f t="shared" si="208"/>
        <v>0</v>
      </c>
      <c r="DD69" s="84">
        <f t="shared" si="208"/>
        <v>0</v>
      </c>
      <c r="DE69" s="84">
        <f t="shared" si="208"/>
        <v>0</v>
      </c>
      <c r="DF69" s="84">
        <f t="shared" si="208"/>
        <v>0</v>
      </c>
      <c r="DG69" s="84">
        <f t="shared" si="208"/>
        <v>0</v>
      </c>
      <c r="DH69" s="84">
        <f t="shared" si="208"/>
        <v>0</v>
      </c>
      <c r="DI69" s="84">
        <f t="shared" si="208"/>
        <v>0</v>
      </c>
      <c r="DJ69" s="84">
        <f t="shared" si="208"/>
        <v>0</v>
      </c>
      <c r="DK69" s="84">
        <f t="shared" si="208"/>
        <v>0</v>
      </c>
      <c r="DL69" s="84">
        <f t="shared" si="208"/>
        <v>0</v>
      </c>
      <c r="DM69" s="84">
        <f t="shared" si="208"/>
        <v>0</v>
      </c>
      <c r="DN69" s="84">
        <f t="shared" si="208"/>
        <v>0</v>
      </c>
      <c r="DO69" s="84">
        <f t="shared" si="208"/>
        <v>0</v>
      </c>
      <c r="DP69" s="84">
        <f t="shared" si="208"/>
        <v>0</v>
      </c>
      <c r="DQ69" s="84">
        <f t="shared" si="208"/>
        <v>0</v>
      </c>
      <c r="DR69" s="84">
        <f t="shared" si="208"/>
        <v>0</v>
      </c>
      <c r="DS69" s="84">
        <f t="shared" si="208"/>
        <v>0</v>
      </c>
      <c r="DT69" s="84">
        <f t="shared" si="208"/>
        <v>0</v>
      </c>
      <c r="DU69" s="84">
        <f t="shared" si="208"/>
        <v>0</v>
      </c>
      <c r="DV69" s="84">
        <f t="shared" si="208"/>
        <v>0</v>
      </c>
      <c r="DW69" s="84">
        <f t="shared" si="208"/>
        <v>0</v>
      </c>
      <c r="DX69" s="84">
        <f t="shared" si="208"/>
        <v>0</v>
      </c>
      <c r="DY69" s="84">
        <f t="shared" si="208"/>
        <v>0</v>
      </c>
      <c r="DZ69" s="84">
        <f t="shared" si="208"/>
        <v>0</v>
      </c>
      <c r="EA69" s="84">
        <f t="shared" si="208"/>
        <v>0</v>
      </c>
      <c r="EB69" s="84">
        <f t="shared" si="208"/>
        <v>0</v>
      </c>
      <c r="EC69" s="84">
        <f t="shared" si="208"/>
        <v>0</v>
      </c>
      <c r="ED69" s="84">
        <f t="shared" si="208"/>
        <v>0</v>
      </c>
      <c r="EE69" s="84">
        <f t="shared" si="208"/>
        <v>0</v>
      </c>
      <c r="EF69" s="84">
        <f t="shared" si="208"/>
        <v>0</v>
      </c>
      <c r="EG69" s="84">
        <f t="shared" si="208"/>
        <v>0</v>
      </c>
      <c r="EH69" s="84">
        <f t="shared" si="208"/>
        <v>0</v>
      </c>
      <c r="EI69" s="84">
        <f t="shared" si="208"/>
        <v>0</v>
      </c>
      <c r="EJ69" s="84">
        <f t="shared" si="208"/>
        <v>0</v>
      </c>
      <c r="EK69" s="84">
        <f t="shared" si="208"/>
        <v>0</v>
      </c>
      <c r="EL69" s="84">
        <f t="shared" si="208"/>
        <v>0</v>
      </c>
      <c r="EM69" s="84">
        <f t="shared" si="208"/>
        <v>0</v>
      </c>
      <c r="EN69" s="84">
        <f t="shared" si="208"/>
        <v>0</v>
      </c>
      <c r="EO69" s="84">
        <f t="shared" si="208"/>
        <v>0</v>
      </c>
      <c r="EP69" s="84">
        <f t="shared" si="208"/>
        <v>0</v>
      </c>
      <c r="EQ69" s="84">
        <f t="shared" si="208"/>
        <v>0</v>
      </c>
      <c r="ER69" s="84">
        <f t="shared" si="208"/>
        <v>0</v>
      </c>
      <c r="ES69" s="84">
        <f t="shared" si="208"/>
        <v>0</v>
      </c>
      <c r="ET69" s="84">
        <f t="shared" si="208"/>
        <v>0</v>
      </c>
      <c r="EU69" s="84">
        <f t="shared" si="208"/>
        <v>0</v>
      </c>
      <c r="EV69" s="84">
        <f t="shared" si="208"/>
        <v>0</v>
      </c>
      <c r="EW69" s="84">
        <f t="shared" si="208"/>
        <v>0</v>
      </c>
      <c r="EX69" s="84">
        <f t="shared" si="208"/>
        <v>0</v>
      </c>
      <c r="EY69" s="84">
        <f t="shared" si="208"/>
        <v>0</v>
      </c>
      <c r="EZ69" s="84">
        <f t="shared" si="208"/>
        <v>0</v>
      </c>
      <c r="FA69" s="84">
        <f t="shared" si="208"/>
        <v>0</v>
      </c>
      <c r="FB69" s="84">
        <f t="shared" si="208"/>
        <v>0</v>
      </c>
      <c r="FC69" s="84">
        <f t="shared" si="208"/>
        <v>0</v>
      </c>
      <c r="FD69" s="84">
        <f t="shared" si="208"/>
        <v>0</v>
      </c>
      <c r="FE69" s="84">
        <f t="shared" si="208"/>
        <v>0</v>
      </c>
      <c r="FF69" s="84">
        <f t="shared" si="208"/>
        <v>0</v>
      </c>
      <c r="FG69" s="84">
        <f t="shared" ref="FG69:GB69" si="209">IF(AND($U69&gt;FF$6,$U69&lt;=FG$6),+$T69,0)</f>
        <v>0</v>
      </c>
      <c r="FH69" s="84">
        <f t="shared" si="209"/>
        <v>0</v>
      </c>
      <c r="FI69" s="84">
        <f t="shared" si="209"/>
        <v>0</v>
      </c>
      <c r="FJ69" s="84">
        <f t="shared" si="209"/>
        <v>0</v>
      </c>
      <c r="FK69" s="84">
        <f t="shared" si="209"/>
        <v>0</v>
      </c>
      <c r="FL69" s="84">
        <f t="shared" si="209"/>
        <v>0</v>
      </c>
      <c r="FM69" s="84">
        <f t="shared" si="209"/>
        <v>0</v>
      </c>
      <c r="FN69" s="84">
        <f t="shared" si="209"/>
        <v>0</v>
      </c>
      <c r="FO69" s="84">
        <f t="shared" si="209"/>
        <v>0</v>
      </c>
      <c r="FP69" s="84">
        <f t="shared" si="209"/>
        <v>0</v>
      </c>
      <c r="FQ69" s="84">
        <f t="shared" si="209"/>
        <v>0</v>
      </c>
      <c r="FR69" s="84">
        <f t="shared" si="209"/>
        <v>0</v>
      </c>
      <c r="FS69" s="84">
        <f t="shared" si="209"/>
        <v>0</v>
      </c>
      <c r="FT69" s="84">
        <f t="shared" si="209"/>
        <v>0</v>
      </c>
      <c r="FU69" s="84">
        <f t="shared" si="209"/>
        <v>0</v>
      </c>
      <c r="FV69" s="84">
        <f t="shared" si="209"/>
        <v>0</v>
      </c>
      <c r="FW69" s="84">
        <f t="shared" si="209"/>
        <v>0</v>
      </c>
      <c r="FX69" s="84">
        <f t="shared" si="209"/>
        <v>0</v>
      </c>
      <c r="FY69" s="84">
        <f t="shared" si="209"/>
        <v>0</v>
      </c>
      <c r="FZ69" s="84">
        <f t="shared" si="209"/>
        <v>0</v>
      </c>
      <c r="GA69" s="84">
        <f t="shared" si="209"/>
        <v>0</v>
      </c>
      <c r="GB69" s="84">
        <f t="shared" si="209"/>
        <v>0</v>
      </c>
      <c r="GC69" s="82"/>
      <c r="GD69" s="2">
        <f t="shared" ca="1" si="4"/>
        <v>102.75</v>
      </c>
      <c r="GE69" s="2">
        <f t="shared" ca="1" si="5"/>
        <v>0</v>
      </c>
    </row>
    <row r="70" spans="1:187" s="82" customFormat="1" x14ac:dyDescent="0.2">
      <c r="A70" s="188">
        <v>4</v>
      </c>
      <c r="B70" s="104" t="s">
        <v>12</v>
      </c>
      <c r="C70" s="68" t="s">
        <v>8</v>
      </c>
      <c r="D70" s="189" t="s">
        <v>43</v>
      </c>
      <c r="E70" t="s">
        <v>367</v>
      </c>
      <c r="F70" s="70">
        <v>37134</v>
      </c>
      <c r="G70"/>
      <c r="H70" s="94" t="s">
        <v>312</v>
      </c>
      <c r="I70" s="192" t="s">
        <v>410</v>
      </c>
      <c r="J70" s="88" t="s">
        <v>369</v>
      </c>
      <c r="K70" s="72"/>
      <c r="L70" s="94" t="s">
        <v>40</v>
      </c>
      <c r="M70" s="73"/>
      <c r="N70" s="73" t="s">
        <v>370</v>
      </c>
      <c r="O70" s="94"/>
      <c r="P70" s="94"/>
      <c r="Q70" s="94"/>
      <c r="R70" s="105">
        <v>73.277000000000001</v>
      </c>
      <c r="S70" s="94" t="s">
        <v>57</v>
      </c>
      <c r="T70" s="19">
        <f>IF($S70="USD",+$R70,VLOOKUP($S70,Rates!$A$3:$C$7,3)*$R70)</f>
        <v>73.277000000000001</v>
      </c>
      <c r="U70" s="270">
        <f>DATE(2015,6,30)</f>
        <v>42185</v>
      </c>
      <c r="X70" s="84">
        <f t="shared" ref="X70:AH70" ca="1" si="210">IF(AND($U70&gt;W$6,$U70&lt;=X$6),+$T70,0)</f>
        <v>0</v>
      </c>
      <c r="Y70" s="84">
        <f t="shared" si="210"/>
        <v>0</v>
      </c>
      <c r="Z70" s="84">
        <f t="shared" si="210"/>
        <v>0</v>
      </c>
      <c r="AA70" s="84">
        <f t="shared" si="210"/>
        <v>0</v>
      </c>
      <c r="AB70" s="84">
        <f t="shared" si="210"/>
        <v>0</v>
      </c>
      <c r="AC70" s="84">
        <f t="shared" si="210"/>
        <v>0</v>
      </c>
      <c r="AD70" s="84">
        <f t="shared" si="210"/>
        <v>0</v>
      </c>
      <c r="AE70" s="84">
        <f t="shared" si="210"/>
        <v>0</v>
      </c>
      <c r="AF70" s="84">
        <f t="shared" si="210"/>
        <v>0</v>
      </c>
      <c r="AG70" s="84">
        <f t="shared" si="210"/>
        <v>0</v>
      </c>
      <c r="AH70" s="84">
        <f t="shared" si="210"/>
        <v>0</v>
      </c>
      <c r="AI70" s="84">
        <f t="shared" ref="AI70:CT70" si="211">IF(AND($U70&gt;AH$6,$U70&lt;=AI$6),+$T70,0)</f>
        <v>0</v>
      </c>
      <c r="AJ70" s="84">
        <f t="shared" si="211"/>
        <v>0</v>
      </c>
      <c r="AK70" s="84">
        <f t="shared" si="211"/>
        <v>0</v>
      </c>
      <c r="AL70" s="84">
        <f t="shared" si="211"/>
        <v>0</v>
      </c>
      <c r="AM70" s="84">
        <f t="shared" si="211"/>
        <v>0</v>
      </c>
      <c r="AN70" s="84">
        <f t="shared" si="211"/>
        <v>0</v>
      </c>
      <c r="AO70" s="84">
        <f t="shared" si="211"/>
        <v>0</v>
      </c>
      <c r="AP70" s="84">
        <f t="shared" si="211"/>
        <v>0</v>
      </c>
      <c r="AQ70" s="84">
        <f t="shared" si="211"/>
        <v>0</v>
      </c>
      <c r="AR70" s="84">
        <f t="shared" si="211"/>
        <v>0</v>
      </c>
      <c r="AS70" s="84">
        <f t="shared" si="211"/>
        <v>0</v>
      </c>
      <c r="AT70" s="84">
        <f t="shared" si="211"/>
        <v>0</v>
      </c>
      <c r="AU70" s="84">
        <f t="shared" si="211"/>
        <v>0</v>
      </c>
      <c r="AV70" s="84">
        <f t="shared" si="211"/>
        <v>0</v>
      </c>
      <c r="AW70" s="84">
        <f t="shared" si="211"/>
        <v>0</v>
      </c>
      <c r="AX70" s="84">
        <f t="shared" si="211"/>
        <v>0</v>
      </c>
      <c r="AY70" s="84">
        <f t="shared" si="211"/>
        <v>0</v>
      </c>
      <c r="AZ70" s="84">
        <f t="shared" si="211"/>
        <v>0</v>
      </c>
      <c r="BA70" s="84">
        <f t="shared" si="211"/>
        <v>0</v>
      </c>
      <c r="BB70" s="84">
        <f t="shared" si="211"/>
        <v>0</v>
      </c>
      <c r="BC70" s="84">
        <f t="shared" si="211"/>
        <v>0</v>
      </c>
      <c r="BD70" s="84">
        <f t="shared" si="211"/>
        <v>0</v>
      </c>
      <c r="BE70" s="84">
        <f t="shared" si="211"/>
        <v>0</v>
      </c>
      <c r="BF70" s="84">
        <f t="shared" si="211"/>
        <v>0</v>
      </c>
      <c r="BG70" s="84">
        <f t="shared" si="211"/>
        <v>0</v>
      </c>
      <c r="BH70" s="84">
        <f t="shared" si="211"/>
        <v>0</v>
      </c>
      <c r="BI70" s="84">
        <f t="shared" si="211"/>
        <v>0</v>
      </c>
      <c r="BJ70" s="84">
        <f t="shared" si="211"/>
        <v>0</v>
      </c>
      <c r="BK70" s="84">
        <f t="shared" si="211"/>
        <v>0</v>
      </c>
      <c r="BL70" s="84">
        <f t="shared" si="211"/>
        <v>0</v>
      </c>
      <c r="BM70" s="84">
        <f t="shared" si="211"/>
        <v>0</v>
      </c>
      <c r="BN70" s="84">
        <f t="shared" si="211"/>
        <v>0</v>
      </c>
      <c r="BO70" s="84">
        <f t="shared" si="211"/>
        <v>0</v>
      </c>
      <c r="BP70" s="84">
        <f t="shared" si="211"/>
        <v>0</v>
      </c>
      <c r="BQ70" s="84">
        <f t="shared" si="211"/>
        <v>0</v>
      </c>
      <c r="BR70" s="84">
        <f t="shared" si="211"/>
        <v>0</v>
      </c>
      <c r="BS70" s="84">
        <f t="shared" si="211"/>
        <v>0</v>
      </c>
      <c r="BT70" s="84">
        <f t="shared" si="211"/>
        <v>0</v>
      </c>
      <c r="BU70" s="84">
        <f t="shared" si="211"/>
        <v>0</v>
      </c>
      <c r="BV70" s="84">
        <f t="shared" si="211"/>
        <v>0</v>
      </c>
      <c r="BW70" s="84">
        <f t="shared" si="211"/>
        <v>0</v>
      </c>
      <c r="BX70" s="84">
        <f t="shared" si="211"/>
        <v>0</v>
      </c>
      <c r="BY70" s="84">
        <f t="shared" si="211"/>
        <v>0</v>
      </c>
      <c r="BZ70" s="84">
        <f t="shared" si="211"/>
        <v>0</v>
      </c>
      <c r="CA70" s="84">
        <f t="shared" si="211"/>
        <v>73.277000000000001</v>
      </c>
      <c r="CB70" s="84">
        <f t="shared" si="211"/>
        <v>0</v>
      </c>
      <c r="CC70" s="84">
        <f t="shared" si="211"/>
        <v>0</v>
      </c>
      <c r="CD70" s="84">
        <f t="shared" si="211"/>
        <v>0</v>
      </c>
      <c r="CE70" s="84">
        <f t="shared" si="211"/>
        <v>0</v>
      </c>
      <c r="CF70" s="84">
        <f t="shared" si="211"/>
        <v>0</v>
      </c>
      <c r="CG70" s="84">
        <f t="shared" si="211"/>
        <v>0</v>
      </c>
      <c r="CH70" s="84">
        <f t="shared" si="211"/>
        <v>0</v>
      </c>
      <c r="CI70" s="84">
        <f t="shared" si="211"/>
        <v>0</v>
      </c>
      <c r="CJ70" s="84">
        <f t="shared" si="211"/>
        <v>0</v>
      </c>
      <c r="CK70" s="84">
        <f t="shared" si="211"/>
        <v>0</v>
      </c>
      <c r="CL70" s="84">
        <f t="shared" si="211"/>
        <v>0</v>
      </c>
      <c r="CM70" s="84">
        <f t="shared" si="211"/>
        <v>0</v>
      </c>
      <c r="CN70" s="84">
        <f t="shared" si="211"/>
        <v>0</v>
      </c>
      <c r="CO70" s="84">
        <f t="shared" si="211"/>
        <v>0</v>
      </c>
      <c r="CP70" s="84">
        <f t="shared" si="211"/>
        <v>0</v>
      </c>
      <c r="CQ70" s="84">
        <f t="shared" si="211"/>
        <v>0</v>
      </c>
      <c r="CR70" s="84">
        <f t="shared" si="211"/>
        <v>0</v>
      </c>
      <c r="CS70" s="84">
        <f t="shared" si="211"/>
        <v>0</v>
      </c>
      <c r="CT70" s="84">
        <f t="shared" si="211"/>
        <v>0</v>
      </c>
      <c r="CU70" s="84">
        <f t="shared" ref="CU70:FF70" si="212">IF(AND($U70&gt;CT$6,$U70&lt;=CU$6),+$T70,0)</f>
        <v>0</v>
      </c>
      <c r="CV70" s="84">
        <f t="shared" si="212"/>
        <v>0</v>
      </c>
      <c r="CW70" s="84">
        <f t="shared" si="212"/>
        <v>0</v>
      </c>
      <c r="CX70" s="84">
        <f t="shared" si="212"/>
        <v>0</v>
      </c>
      <c r="CY70" s="84">
        <f t="shared" si="212"/>
        <v>0</v>
      </c>
      <c r="CZ70" s="84">
        <f t="shared" si="212"/>
        <v>0</v>
      </c>
      <c r="DA70" s="84">
        <f t="shared" si="212"/>
        <v>0</v>
      </c>
      <c r="DB70" s="84">
        <f t="shared" si="212"/>
        <v>0</v>
      </c>
      <c r="DC70" s="84">
        <f t="shared" si="212"/>
        <v>0</v>
      </c>
      <c r="DD70" s="84">
        <f t="shared" si="212"/>
        <v>0</v>
      </c>
      <c r="DE70" s="84">
        <f t="shared" si="212"/>
        <v>0</v>
      </c>
      <c r="DF70" s="84">
        <f t="shared" si="212"/>
        <v>0</v>
      </c>
      <c r="DG70" s="84">
        <f t="shared" si="212"/>
        <v>0</v>
      </c>
      <c r="DH70" s="84">
        <f t="shared" si="212"/>
        <v>0</v>
      </c>
      <c r="DI70" s="84">
        <f t="shared" si="212"/>
        <v>0</v>
      </c>
      <c r="DJ70" s="84">
        <f t="shared" si="212"/>
        <v>0</v>
      </c>
      <c r="DK70" s="84">
        <f t="shared" si="212"/>
        <v>0</v>
      </c>
      <c r="DL70" s="84">
        <f t="shared" si="212"/>
        <v>0</v>
      </c>
      <c r="DM70" s="84">
        <f t="shared" si="212"/>
        <v>0</v>
      </c>
      <c r="DN70" s="84">
        <f t="shared" si="212"/>
        <v>0</v>
      </c>
      <c r="DO70" s="84">
        <f t="shared" si="212"/>
        <v>0</v>
      </c>
      <c r="DP70" s="84">
        <f t="shared" si="212"/>
        <v>0</v>
      </c>
      <c r="DQ70" s="84">
        <f t="shared" si="212"/>
        <v>0</v>
      </c>
      <c r="DR70" s="84">
        <f t="shared" si="212"/>
        <v>0</v>
      </c>
      <c r="DS70" s="84">
        <f t="shared" si="212"/>
        <v>0</v>
      </c>
      <c r="DT70" s="84">
        <f t="shared" si="212"/>
        <v>0</v>
      </c>
      <c r="DU70" s="84">
        <f t="shared" si="212"/>
        <v>0</v>
      </c>
      <c r="DV70" s="84">
        <f t="shared" si="212"/>
        <v>0</v>
      </c>
      <c r="DW70" s="84">
        <f t="shared" si="212"/>
        <v>0</v>
      </c>
      <c r="DX70" s="84">
        <f t="shared" si="212"/>
        <v>0</v>
      </c>
      <c r="DY70" s="84">
        <f t="shared" si="212"/>
        <v>0</v>
      </c>
      <c r="DZ70" s="84">
        <f t="shared" si="212"/>
        <v>0</v>
      </c>
      <c r="EA70" s="84">
        <f t="shared" si="212"/>
        <v>0</v>
      </c>
      <c r="EB70" s="84">
        <f t="shared" si="212"/>
        <v>0</v>
      </c>
      <c r="EC70" s="84">
        <f t="shared" si="212"/>
        <v>0</v>
      </c>
      <c r="ED70" s="84">
        <f t="shared" si="212"/>
        <v>0</v>
      </c>
      <c r="EE70" s="84">
        <f t="shared" si="212"/>
        <v>0</v>
      </c>
      <c r="EF70" s="84">
        <f t="shared" si="212"/>
        <v>0</v>
      </c>
      <c r="EG70" s="84">
        <f t="shared" si="212"/>
        <v>0</v>
      </c>
      <c r="EH70" s="84">
        <f t="shared" si="212"/>
        <v>0</v>
      </c>
      <c r="EI70" s="84">
        <f t="shared" si="212"/>
        <v>0</v>
      </c>
      <c r="EJ70" s="84">
        <f t="shared" si="212"/>
        <v>0</v>
      </c>
      <c r="EK70" s="84">
        <f t="shared" si="212"/>
        <v>0</v>
      </c>
      <c r="EL70" s="84">
        <f t="shared" si="212"/>
        <v>0</v>
      </c>
      <c r="EM70" s="84">
        <f t="shared" si="212"/>
        <v>0</v>
      </c>
      <c r="EN70" s="84">
        <f t="shared" si="212"/>
        <v>0</v>
      </c>
      <c r="EO70" s="84">
        <f t="shared" si="212"/>
        <v>0</v>
      </c>
      <c r="EP70" s="84">
        <f t="shared" si="212"/>
        <v>0</v>
      </c>
      <c r="EQ70" s="84">
        <f t="shared" si="212"/>
        <v>0</v>
      </c>
      <c r="ER70" s="84">
        <f t="shared" si="212"/>
        <v>0</v>
      </c>
      <c r="ES70" s="84">
        <f t="shared" si="212"/>
        <v>0</v>
      </c>
      <c r="ET70" s="84">
        <f t="shared" si="212"/>
        <v>0</v>
      </c>
      <c r="EU70" s="84">
        <f t="shared" si="212"/>
        <v>0</v>
      </c>
      <c r="EV70" s="84">
        <f t="shared" si="212"/>
        <v>0</v>
      </c>
      <c r="EW70" s="84">
        <f t="shared" si="212"/>
        <v>0</v>
      </c>
      <c r="EX70" s="84">
        <f t="shared" si="212"/>
        <v>0</v>
      </c>
      <c r="EY70" s="84">
        <f t="shared" si="212"/>
        <v>0</v>
      </c>
      <c r="EZ70" s="84">
        <f t="shared" si="212"/>
        <v>0</v>
      </c>
      <c r="FA70" s="84">
        <f t="shared" si="212"/>
        <v>0</v>
      </c>
      <c r="FB70" s="84">
        <f t="shared" si="212"/>
        <v>0</v>
      </c>
      <c r="FC70" s="84">
        <f t="shared" si="212"/>
        <v>0</v>
      </c>
      <c r="FD70" s="84">
        <f t="shared" si="212"/>
        <v>0</v>
      </c>
      <c r="FE70" s="84">
        <f t="shared" si="212"/>
        <v>0</v>
      </c>
      <c r="FF70" s="84">
        <f t="shared" si="212"/>
        <v>0</v>
      </c>
      <c r="FG70" s="84">
        <f t="shared" ref="FG70:GB70" si="213">IF(AND($U70&gt;FF$6,$U70&lt;=FG$6),+$T70,0)</f>
        <v>0</v>
      </c>
      <c r="FH70" s="84">
        <f t="shared" si="213"/>
        <v>0</v>
      </c>
      <c r="FI70" s="84">
        <f t="shared" si="213"/>
        <v>0</v>
      </c>
      <c r="FJ70" s="84">
        <f t="shared" si="213"/>
        <v>0</v>
      </c>
      <c r="FK70" s="84">
        <f t="shared" si="213"/>
        <v>0</v>
      </c>
      <c r="FL70" s="84">
        <f t="shared" si="213"/>
        <v>0</v>
      </c>
      <c r="FM70" s="84">
        <f t="shared" si="213"/>
        <v>0</v>
      </c>
      <c r="FN70" s="84">
        <f t="shared" si="213"/>
        <v>0</v>
      </c>
      <c r="FO70" s="84">
        <f t="shared" si="213"/>
        <v>0</v>
      </c>
      <c r="FP70" s="84">
        <f t="shared" si="213"/>
        <v>0</v>
      </c>
      <c r="FQ70" s="84">
        <f t="shared" si="213"/>
        <v>0</v>
      </c>
      <c r="FR70" s="84">
        <f t="shared" si="213"/>
        <v>0</v>
      </c>
      <c r="FS70" s="84">
        <f t="shared" si="213"/>
        <v>0</v>
      </c>
      <c r="FT70" s="84">
        <f t="shared" si="213"/>
        <v>0</v>
      </c>
      <c r="FU70" s="84">
        <f t="shared" si="213"/>
        <v>0</v>
      </c>
      <c r="FV70" s="84">
        <f t="shared" si="213"/>
        <v>0</v>
      </c>
      <c r="FW70" s="84">
        <f t="shared" si="213"/>
        <v>0</v>
      </c>
      <c r="FX70" s="84">
        <f t="shared" si="213"/>
        <v>0</v>
      </c>
      <c r="FY70" s="84">
        <f t="shared" si="213"/>
        <v>0</v>
      </c>
      <c r="FZ70" s="84">
        <f t="shared" si="213"/>
        <v>0</v>
      </c>
      <c r="GA70" s="84">
        <f t="shared" si="213"/>
        <v>0</v>
      </c>
      <c r="GB70" s="84">
        <f t="shared" si="213"/>
        <v>0</v>
      </c>
      <c r="GD70" s="2">
        <f t="shared" ca="1" si="4"/>
        <v>73.277000000000001</v>
      </c>
      <c r="GE70" s="2">
        <f t="shared" ca="1" si="5"/>
        <v>0</v>
      </c>
    </row>
    <row r="71" spans="1:187" s="82" customFormat="1" x14ac:dyDescent="0.2">
      <c r="A71" s="188">
        <v>4</v>
      </c>
      <c r="B71" s="104" t="s">
        <v>12</v>
      </c>
      <c r="C71" s="68" t="s">
        <v>8</v>
      </c>
      <c r="D71" s="189" t="s">
        <v>43</v>
      </c>
      <c r="E71" t="s">
        <v>367</v>
      </c>
      <c r="F71" s="70">
        <v>37134</v>
      </c>
      <c r="G71"/>
      <c r="H71" s="94" t="s">
        <v>312</v>
      </c>
      <c r="I71" s="192" t="s">
        <v>410</v>
      </c>
      <c r="J71" s="88" t="s">
        <v>369</v>
      </c>
      <c r="K71" s="72"/>
      <c r="L71" s="94" t="s">
        <v>40</v>
      </c>
      <c r="M71" s="73"/>
      <c r="N71" s="73" t="s">
        <v>370</v>
      </c>
      <c r="O71" s="94"/>
      <c r="P71" s="94"/>
      <c r="Q71" s="94"/>
      <c r="R71" s="105">
        <v>41.064999999999998</v>
      </c>
      <c r="S71" s="94" t="s">
        <v>57</v>
      </c>
      <c r="T71" s="19">
        <f>IF($S71="USD",+$R71,VLOOKUP($S71,Rates!$A$3:$C$7,3)*$R71)</f>
        <v>41.064999999999998</v>
      </c>
      <c r="U71" s="270">
        <f>DATE(2015,12,30)</f>
        <v>42368</v>
      </c>
      <c r="X71" s="84">
        <f t="shared" ref="X71:AH71" ca="1" si="214">IF(AND($U71&gt;W$6,$U71&lt;=X$6),+$T71,0)</f>
        <v>0</v>
      </c>
      <c r="Y71" s="84">
        <f t="shared" si="214"/>
        <v>0</v>
      </c>
      <c r="Z71" s="84">
        <f t="shared" si="214"/>
        <v>0</v>
      </c>
      <c r="AA71" s="84">
        <f t="shared" si="214"/>
        <v>0</v>
      </c>
      <c r="AB71" s="84">
        <f t="shared" si="214"/>
        <v>0</v>
      </c>
      <c r="AC71" s="84">
        <f t="shared" si="214"/>
        <v>0</v>
      </c>
      <c r="AD71" s="84">
        <f t="shared" si="214"/>
        <v>0</v>
      </c>
      <c r="AE71" s="84">
        <f t="shared" si="214"/>
        <v>0</v>
      </c>
      <c r="AF71" s="84">
        <f t="shared" si="214"/>
        <v>0</v>
      </c>
      <c r="AG71" s="84">
        <f t="shared" si="214"/>
        <v>0</v>
      </c>
      <c r="AH71" s="84">
        <f t="shared" si="214"/>
        <v>0</v>
      </c>
      <c r="AI71" s="84">
        <f t="shared" ref="AI71:CT71" si="215">IF(AND($U71&gt;AH$6,$U71&lt;=AI$6),+$T71,0)</f>
        <v>0</v>
      </c>
      <c r="AJ71" s="84">
        <f t="shared" si="215"/>
        <v>0</v>
      </c>
      <c r="AK71" s="84">
        <f t="shared" si="215"/>
        <v>0</v>
      </c>
      <c r="AL71" s="84">
        <f t="shared" si="215"/>
        <v>0</v>
      </c>
      <c r="AM71" s="84">
        <f t="shared" si="215"/>
        <v>0</v>
      </c>
      <c r="AN71" s="84">
        <f t="shared" si="215"/>
        <v>0</v>
      </c>
      <c r="AO71" s="84">
        <f t="shared" si="215"/>
        <v>0</v>
      </c>
      <c r="AP71" s="84">
        <f t="shared" si="215"/>
        <v>0</v>
      </c>
      <c r="AQ71" s="84">
        <f t="shared" si="215"/>
        <v>0</v>
      </c>
      <c r="AR71" s="84">
        <f t="shared" si="215"/>
        <v>0</v>
      </c>
      <c r="AS71" s="84">
        <f t="shared" si="215"/>
        <v>0</v>
      </c>
      <c r="AT71" s="84">
        <f t="shared" si="215"/>
        <v>0</v>
      </c>
      <c r="AU71" s="84">
        <f t="shared" si="215"/>
        <v>0</v>
      </c>
      <c r="AV71" s="84">
        <f t="shared" si="215"/>
        <v>0</v>
      </c>
      <c r="AW71" s="84">
        <f t="shared" si="215"/>
        <v>0</v>
      </c>
      <c r="AX71" s="84">
        <f t="shared" si="215"/>
        <v>0</v>
      </c>
      <c r="AY71" s="84">
        <f t="shared" si="215"/>
        <v>0</v>
      </c>
      <c r="AZ71" s="84">
        <f t="shared" si="215"/>
        <v>0</v>
      </c>
      <c r="BA71" s="84">
        <f t="shared" si="215"/>
        <v>0</v>
      </c>
      <c r="BB71" s="84">
        <f t="shared" si="215"/>
        <v>0</v>
      </c>
      <c r="BC71" s="84">
        <f t="shared" si="215"/>
        <v>0</v>
      </c>
      <c r="BD71" s="84">
        <f t="shared" si="215"/>
        <v>0</v>
      </c>
      <c r="BE71" s="84">
        <f t="shared" si="215"/>
        <v>0</v>
      </c>
      <c r="BF71" s="84">
        <f t="shared" si="215"/>
        <v>0</v>
      </c>
      <c r="BG71" s="84">
        <f t="shared" si="215"/>
        <v>0</v>
      </c>
      <c r="BH71" s="84">
        <f t="shared" si="215"/>
        <v>0</v>
      </c>
      <c r="BI71" s="84">
        <f t="shared" si="215"/>
        <v>0</v>
      </c>
      <c r="BJ71" s="84">
        <f t="shared" si="215"/>
        <v>0</v>
      </c>
      <c r="BK71" s="84">
        <f t="shared" si="215"/>
        <v>0</v>
      </c>
      <c r="BL71" s="84">
        <f t="shared" si="215"/>
        <v>0</v>
      </c>
      <c r="BM71" s="84">
        <f t="shared" si="215"/>
        <v>0</v>
      </c>
      <c r="BN71" s="84">
        <f t="shared" si="215"/>
        <v>0</v>
      </c>
      <c r="BO71" s="84">
        <f t="shared" si="215"/>
        <v>0</v>
      </c>
      <c r="BP71" s="84">
        <f t="shared" si="215"/>
        <v>0</v>
      </c>
      <c r="BQ71" s="84">
        <f t="shared" si="215"/>
        <v>0</v>
      </c>
      <c r="BR71" s="84">
        <f t="shared" si="215"/>
        <v>0</v>
      </c>
      <c r="BS71" s="84">
        <f t="shared" si="215"/>
        <v>0</v>
      </c>
      <c r="BT71" s="84">
        <f t="shared" si="215"/>
        <v>0</v>
      </c>
      <c r="BU71" s="84">
        <f t="shared" si="215"/>
        <v>0</v>
      </c>
      <c r="BV71" s="84">
        <f t="shared" si="215"/>
        <v>0</v>
      </c>
      <c r="BW71" s="84">
        <f t="shared" si="215"/>
        <v>0</v>
      </c>
      <c r="BX71" s="84">
        <f t="shared" si="215"/>
        <v>0</v>
      </c>
      <c r="BY71" s="84">
        <f t="shared" si="215"/>
        <v>0</v>
      </c>
      <c r="BZ71" s="84">
        <f t="shared" si="215"/>
        <v>0</v>
      </c>
      <c r="CA71" s="84">
        <f t="shared" si="215"/>
        <v>0</v>
      </c>
      <c r="CB71" s="84">
        <f t="shared" si="215"/>
        <v>0</v>
      </c>
      <c r="CC71" s="84">
        <f t="shared" si="215"/>
        <v>41.064999999999998</v>
      </c>
      <c r="CD71" s="84">
        <f t="shared" si="215"/>
        <v>0</v>
      </c>
      <c r="CE71" s="84">
        <f t="shared" si="215"/>
        <v>0</v>
      </c>
      <c r="CF71" s="84">
        <f t="shared" si="215"/>
        <v>0</v>
      </c>
      <c r="CG71" s="84">
        <f t="shared" si="215"/>
        <v>0</v>
      </c>
      <c r="CH71" s="84">
        <f t="shared" si="215"/>
        <v>0</v>
      </c>
      <c r="CI71" s="84">
        <f t="shared" si="215"/>
        <v>0</v>
      </c>
      <c r="CJ71" s="84">
        <f t="shared" si="215"/>
        <v>0</v>
      </c>
      <c r="CK71" s="84">
        <f t="shared" si="215"/>
        <v>0</v>
      </c>
      <c r="CL71" s="84">
        <f t="shared" si="215"/>
        <v>0</v>
      </c>
      <c r="CM71" s="84">
        <f t="shared" si="215"/>
        <v>0</v>
      </c>
      <c r="CN71" s="84">
        <f t="shared" si="215"/>
        <v>0</v>
      </c>
      <c r="CO71" s="84">
        <f t="shared" si="215"/>
        <v>0</v>
      </c>
      <c r="CP71" s="84">
        <f t="shared" si="215"/>
        <v>0</v>
      </c>
      <c r="CQ71" s="84">
        <f t="shared" si="215"/>
        <v>0</v>
      </c>
      <c r="CR71" s="84">
        <f t="shared" si="215"/>
        <v>0</v>
      </c>
      <c r="CS71" s="84">
        <f t="shared" si="215"/>
        <v>0</v>
      </c>
      <c r="CT71" s="84">
        <f t="shared" si="215"/>
        <v>0</v>
      </c>
      <c r="CU71" s="84">
        <f t="shared" ref="CU71:FF71" si="216">IF(AND($U71&gt;CT$6,$U71&lt;=CU$6),+$T71,0)</f>
        <v>0</v>
      </c>
      <c r="CV71" s="84">
        <f t="shared" si="216"/>
        <v>0</v>
      </c>
      <c r="CW71" s="84">
        <f t="shared" si="216"/>
        <v>0</v>
      </c>
      <c r="CX71" s="84">
        <f t="shared" si="216"/>
        <v>0</v>
      </c>
      <c r="CY71" s="84">
        <f t="shared" si="216"/>
        <v>0</v>
      </c>
      <c r="CZ71" s="84">
        <f t="shared" si="216"/>
        <v>0</v>
      </c>
      <c r="DA71" s="84">
        <f t="shared" si="216"/>
        <v>0</v>
      </c>
      <c r="DB71" s="84">
        <f t="shared" si="216"/>
        <v>0</v>
      </c>
      <c r="DC71" s="84">
        <f t="shared" si="216"/>
        <v>0</v>
      </c>
      <c r="DD71" s="84">
        <f t="shared" si="216"/>
        <v>0</v>
      </c>
      <c r="DE71" s="84">
        <f t="shared" si="216"/>
        <v>0</v>
      </c>
      <c r="DF71" s="84">
        <f t="shared" si="216"/>
        <v>0</v>
      </c>
      <c r="DG71" s="84">
        <f t="shared" si="216"/>
        <v>0</v>
      </c>
      <c r="DH71" s="84">
        <f t="shared" si="216"/>
        <v>0</v>
      </c>
      <c r="DI71" s="84">
        <f t="shared" si="216"/>
        <v>0</v>
      </c>
      <c r="DJ71" s="84">
        <f t="shared" si="216"/>
        <v>0</v>
      </c>
      <c r="DK71" s="84">
        <f t="shared" si="216"/>
        <v>0</v>
      </c>
      <c r="DL71" s="84">
        <f t="shared" si="216"/>
        <v>0</v>
      </c>
      <c r="DM71" s="84">
        <f t="shared" si="216"/>
        <v>0</v>
      </c>
      <c r="DN71" s="84">
        <f t="shared" si="216"/>
        <v>0</v>
      </c>
      <c r="DO71" s="84">
        <f t="shared" si="216"/>
        <v>0</v>
      </c>
      <c r="DP71" s="84">
        <f t="shared" si="216"/>
        <v>0</v>
      </c>
      <c r="DQ71" s="84">
        <f t="shared" si="216"/>
        <v>0</v>
      </c>
      <c r="DR71" s="84">
        <f t="shared" si="216"/>
        <v>0</v>
      </c>
      <c r="DS71" s="84">
        <f t="shared" si="216"/>
        <v>0</v>
      </c>
      <c r="DT71" s="84">
        <f t="shared" si="216"/>
        <v>0</v>
      </c>
      <c r="DU71" s="84">
        <f t="shared" si="216"/>
        <v>0</v>
      </c>
      <c r="DV71" s="84">
        <f t="shared" si="216"/>
        <v>0</v>
      </c>
      <c r="DW71" s="84">
        <f t="shared" si="216"/>
        <v>0</v>
      </c>
      <c r="DX71" s="84">
        <f t="shared" si="216"/>
        <v>0</v>
      </c>
      <c r="DY71" s="84">
        <f t="shared" si="216"/>
        <v>0</v>
      </c>
      <c r="DZ71" s="84">
        <f t="shared" si="216"/>
        <v>0</v>
      </c>
      <c r="EA71" s="84">
        <f t="shared" si="216"/>
        <v>0</v>
      </c>
      <c r="EB71" s="84">
        <f t="shared" si="216"/>
        <v>0</v>
      </c>
      <c r="EC71" s="84">
        <f t="shared" si="216"/>
        <v>0</v>
      </c>
      <c r="ED71" s="84">
        <f t="shared" si="216"/>
        <v>0</v>
      </c>
      <c r="EE71" s="84">
        <f t="shared" si="216"/>
        <v>0</v>
      </c>
      <c r="EF71" s="84">
        <f t="shared" si="216"/>
        <v>0</v>
      </c>
      <c r="EG71" s="84">
        <f t="shared" si="216"/>
        <v>0</v>
      </c>
      <c r="EH71" s="84">
        <f t="shared" si="216"/>
        <v>0</v>
      </c>
      <c r="EI71" s="84">
        <f t="shared" si="216"/>
        <v>0</v>
      </c>
      <c r="EJ71" s="84">
        <f t="shared" si="216"/>
        <v>0</v>
      </c>
      <c r="EK71" s="84">
        <f t="shared" si="216"/>
        <v>0</v>
      </c>
      <c r="EL71" s="84">
        <f t="shared" si="216"/>
        <v>0</v>
      </c>
      <c r="EM71" s="84">
        <f t="shared" si="216"/>
        <v>0</v>
      </c>
      <c r="EN71" s="84">
        <f t="shared" si="216"/>
        <v>0</v>
      </c>
      <c r="EO71" s="84">
        <f t="shared" si="216"/>
        <v>0</v>
      </c>
      <c r="EP71" s="84">
        <f t="shared" si="216"/>
        <v>0</v>
      </c>
      <c r="EQ71" s="84">
        <f t="shared" si="216"/>
        <v>0</v>
      </c>
      <c r="ER71" s="84">
        <f t="shared" si="216"/>
        <v>0</v>
      </c>
      <c r="ES71" s="84">
        <f t="shared" si="216"/>
        <v>0</v>
      </c>
      <c r="ET71" s="84">
        <f t="shared" si="216"/>
        <v>0</v>
      </c>
      <c r="EU71" s="84">
        <f t="shared" si="216"/>
        <v>0</v>
      </c>
      <c r="EV71" s="84">
        <f t="shared" si="216"/>
        <v>0</v>
      </c>
      <c r="EW71" s="84">
        <f t="shared" si="216"/>
        <v>0</v>
      </c>
      <c r="EX71" s="84">
        <f t="shared" si="216"/>
        <v>0</v>
      </c>
      <c r="EY71" s="84">
        <f t="shared" si="216"/>
        <v>0</v>
      </c>
      <c r="EZ71" s="84">
        <f t="shared" si="216"/>
        <v>0</v>
      </c>
      <c r="FA71" s="84">
        <f t="shared" si="216"/>
        <v>0</v>
      </c>
      <c r="FB71" s="84">
        <f t="shared" si="216"/>
        <v>0</v>
      </c>
      <c r="FC71" s="84">
        <f t="shared" si="216"/>
        <v>0</v>
      </c>
      <c r="FD71" s="84">
        <f t="shared" si="216"/>
        <v>0</v>
      </c>
      <c r="FE71" s="84">
        <f t="shared" si="216"/>
        <v>0</v>
      </c>
      <c r="FF71" s="84">
        <f t="shared" si="216"/>
        <v>0</v>
      </c>
      <c r="FG71" s="84">
        <f t="shared" ref="FG71:GB71" si="217">IF(AND($U71&gt;FF$6,$U71&lt;=FG$6),+$T71,0)</f>
        <v>0</v>
      </c>
      <c r="FH71" s="84">
        <f t="shared" si="217"/>
        <v>0</v>
      </c>
      <c r="FI71" s="84">
        <f t="shared" si="217"/>
        <v>0</v>
      </c>
      <c r="FJ71" s="84">
        <f t="shared" si="217"/>
        <v>0</v>
      </c>
      <c r="FK71" s="84">
        <f t="shared" si="217"/>
        <v>0</v>
      </c>
      <c r="FL71" s="84">
        <f t="shared" si="217"/>
        <v>0</v>
      </c>
      <c r="FM71" s="84">
        <f t="shared" si="217"/>
        <v>0</v>
      </c>
      <c r="FN71" s="84">
        <f t="shared" si="217"/>
        <v>0</v>
      </c>
      <c r="FO71" s="84">
        <f t="shared" si="217"/>
        <v>0</v>
      </c>
      <c r="FP71" s="84">
        <f t="shared" si="217"/>
        <v>0</v>
      </c>
      <c r="FQ71" s="84">
        <f t="shared" si="217"/>
        <v>0</v>
      </c>
      <c r="FR71" s="84">
        <f t="shared" si="217"/>
        <v>0</v>
      </c>
      <c r="FS71" s="84">
        <f t="shared" si="217"/>
        <v>0</v>
      </c>
      <c r="FT71" s="84">
        <f t="shared" si="217"/>
        <v>0</v>
      </c>
      <c r="FU71" s="84">
        <f t="shared" si="217"/>
        <v>0</v>
      </c>
      <c r="FV71" s="84">
        <f t="shared" si="217"/>
        <v>0</v>
      </c>
      <c r="FW71" s="84">
        <f t="shared" si="217"/>
        <v>0</v>
      </c>
      <c r="FX71" s="84">
        <f t="shared" si="217"/>
        <v>0</v>
      </c>
      <c r="FY71" s="84">
        <f t="shared" si="217"/>
        <v>0</v>
      </c>
      <c r="FZ71" s="84">
        <f t="shared" si="217"/>
        <v>0</v>
      </c>
      <c r="GA71" s="84">
        <f t="shared" si="217"/>
        <v>0</v>
      </c>
      <c r="GB71" s="84">
        <f t="shared" si="217"/>
        <v>0</v>
      </c>
      <c r="GD71" s="2">
        <f t="shared" ca="1" si="4"/>
        <v>41.064999999999998</v>
      </c>
      <c r="GE71" s="2">
        <f t="shared" ca="1" si="5"/>
        <v>0</v>
      </c>
    </row>
    <row r="72" spans="1:187" s="82" customFormat="1" x14ac:dyDescent="0.2">
      <c r="A72" s="188">
        <v>4</v>
      </c>
      <c r="B72" s="104" t="s">
        <v>12</v>
      </c>
      <c r="C72" s="68" t="s">
        <v>8</v>
      </c>
      <c r="D72" s="189" t="s">
        <v>43</v>
      </c>
      <c r="E72" t="s">
        <v>367</v>
      </c>
      <c r="F72" s="70">
        <v>37134</v>
      </c>
      <c r="G72"/>
      <c r="H72" s="94" t="s">
        <v>312</v>
      </c>
      <c r="I72" s="192" t="s">
        <v>411</v>
      </c>
      <c r="J72" s="88" t="s">
        <v>369</v>
      </c>
      <c r="K72" s="72"/>
      <c r="L72" s="94" t="s">
        <v>40</v>
      </c>
      <c r="M72" s="73"/>
      <c r="N72" s="73"/>
      <c r="O72" s="94"/>
      <c r="P72" s="94"/>
      <c r="Q72" s="94"/>
      <c r="R72" s="105">
        <v>1.9139999999999999</v>
      </c>
      <c r="S72" s="94" t="s">
        <v>57</v>
      </c>
      <c r="T72" s="19">
        <f>IF($S72="USD",+$R72,VLOOKUP($S72,Rates!$A$3:$C$7,3)*$R72)</f>
        <v>1.9139999999999999</v>
      </c>
      <c r="U72" s="271">
        <f>DATE(2015,12,31)</f>
        <v>42369</v>
      </c>
      <c r="X72" s="84">
        <f t="shared" ref="X72:AH72" ca="1" si="218">IF(AND($U72&gt;W$6,$U72&lt;=X$6),+$T72,0)</f>
        <v>0</v>
      </c>
      <c r="Y72" s="84">
        <f t="shared" si="218"/>
        <v>0</v>
      </c>
      <c r="Z72" s="84">
        <f t="shared" si="218"/>
        <v>0</v>
      </c>
      <c r="AA72" s="84">
        <f t="shared" si="218"/>
        <v>0</v>
      </c>
      <c r="AB72" s="84">
        <f t="shared" si="218"/>
        <v>0</v>
      </c>
      <c r="AC72" s="84">
        <f t="shared" si="218"/>
        <v>0</v>
      </c>
      <c r="AD72" s="84">
        <f t="shared" si="218"/>
        <v>0</v>
      </c>
      <c r="AE72" s="84">
        <f t="shared" si="218"/>
        <v>0</v>
      </c>
      <c r="AF72" s="84">
        <f t="shared" si="218"/>
        <v>0</v>
      </c>
      <c r="AG72" s="84">
        <f t="shared" si="218"/>
        <v>0</v>
      </c>
      <c r="AH72" s="84">
        <f t="shared" si="218"/>
        <v>0</v>
      </c>
      <c r="AI72" s="84">
        <f t="shared" ref="AI72:CT74" si="219">IF(AND($U72&gt;AH$6,$U72&lt;=AI$6),+$T72,0)</f>
        <v>0</v>
      </c>
      <c r="AJ72" s="84">
        <f t="shared" si="219"/>
        <v>0</v>
      </c>
      <c r="AK72" s="84">
        <f t="shared" si="219"/>
        <v>0</v>
      </c>
      <c r="AL72" s="84">
        <f t="shared" si="219"/>
        <v>0</v>
      </c>
      <c r="AM72" s="84">
        <f t="shared" si="219"/>
        <v>0</v>
      </c>
      <c r="AN72" s="84">
        <f t="shared" si="219"/>
        <v>0</v>
      </c>
      <c r="AO72" s="84">
        <f t="shared" si="219"/>
        <v>0</v>
      </c>
      <c r="AP72" s="84">
        <f t="shared" si="219"/>
        <v>0</v>
      </c>
      <c r="AQ72" s="84">
        <f t="shared" si="219"/>
        <v>0</v>
      </c>
      <c r="AR72" s="84">
        <f t="shared" si="219"/>
        <v>0</v>
      </c>
      <c r="AS72" s="84">
        <f t="shared" si="219"/>
        <v>0</v>
      </c>
      <c r="AT72" s="84">
        <f t="shared" si="219"/>
        <v>0</v>
      </c>
      <c r="AU72" s="84">
        <f t="shared" si="219"/>
        <v>0</v>
      </c>
      <c r="AV72" s="84">
        <f t="shared" si="219"/>
        <v>0</v>
      </c>
      <c r="AW72" s="84">
        <f t="shared" si="219"/>
        <v>0</v>
      </c>
      <c r="AX72" s="84">
        <f t="shared" si="219"/>
        <v>0</v>
      </c>
      <c r="AY72" s="84">
        <f t="shared" si="219"/>
        <v>0</v>
      </c>
      <c r="AZ72" s="84">
        <f t="shared" si="219"/>
        <v>0</v>
      </c>
      <c r="BA72" s="84">
        <f t="shared" si="219"/>
        <v>0</v>
      </c>
      <c r="BB72" s="84">
        <f t="shared" si="219"/>
        <v>0</v>
      </c>
      <c r="BC72" s="84">
        <f t="shared" si="219"/>
        <v>0</v>
      </c>
      <c r="BD72" s="84">
        <f t="shared" si="219"/>
        <v>0</v>
      </c>
      <c r="BE72" s="84">
        <f t="shared" si="219"/>
        <v>0</v>
      </c>
      <c r="BF72" s="84">
        <f t="shared" si="219"/>
        <v>0</v>
      </c>
      <c r="BG72" s="84">
        <f t="shared" si="219"/>
        <v>0</v>
      </c>
      <c r="BH72" s="84">
        <f t="shared" si="219"/>
        <v>0</v>
      </c>
      <c r="BI72" s="84">
        <f t="shared" si="219"/>
        <v>0</v>
      </c>
      <c r="BJ72" s="84">
        <f t="shared" si="219"/>
        <v>0</v>
      </c>
      <c r="BK72" s="84">
        <f t="shared" si="219"/>
        <v>0</v>
      </c>
      <c r="BL72" s="84">
        <f t="shared" si="219"/>
        <v>0</v>
      </c>
      <c r="BM72" s="84">
        <f t="shared" si="219"/>
        <v>0</v>
      </c>
      <c r="BN72" s="84">
        <f t="shared" si="219"/>
        <v>0</v>
      </c>
      <c r="BO72" s="84">
        <f t="shared" si="219"/>
        <v>0</v>
      </c>
      <c r="BP72" s="84">
        <f t="shared" si="219"/>
        <v>0</v>
      </c>
      <c r="BQ72" s="84">
        <f t="shared" si="219"/>
        <v>0</v>
      </c>
      <c r="BR72" s="84">
        <f t="shared" si="219"/>
        <v>0</v>
      </c>
      <c r="BS72" s="84">
        <f t="shared" si="219"/>
        <v>0</v>
      </c>
      <c r="BT72" s="84">
        <f t="shared" si="219"/>
        <v>0</v>
      </c>
      <c r="BU72" s="84">
        <f t="shared" si="219"/>
        <v>0</v>
      </c>
      <c r="BV72" s="84">
        <f t="shared" si="219"/>
        <v>0</v>
      </c>
      <c r="BW72" s="84">
        <f t="shared" si="219"/>
        <v>0</v>
      </c>
      <c r="BX72" s="84">
        <f t="shared" si="219"/>
        <v>0</v>
      </c>
      <c r="BY72" s="84">
        <f t="shared" si="219"/>
        <v>0</v>
      </c>
      <c r="BZ72" s="84">
        <f t="shared" si="219"/>
        <v>0</v>
      </c>
      <c r="CA72" s="84">
        <f t="shared" si="219"/>
        <v>0</v>
      </c>
      <c r="CB72" s="84">
        <f t="shared" si="219"/>
        <v>0</v>
      </c>
      <c r="CC72" s="84">
        <f t="shared" si="219"/>
        <v>1.9139999999999999</v>
      </c>
      <c r="CD72" s="84">
        <f t="shared" si="219"/>
        <v>0</v>
      </c>
      <c r="CE72" s="84">
        <f t="shared" si="219"/>
        <v>0</v>
      </c>
      <c r="CF72" s="84">
        <f t="shared" si="219"/>
        <v>0</v>
      </c>
      <c r="CG72" s="84">
        <f t="shared" si="219"/>
        <v>0</v>
      </c>
      <c r="CH72" s="84">
        <f t="shared" si="219"/>
        <v>0</v>
      </c>
      <c r="CI72" s="84">
        <f t="shared" si="219"/>
        <v>0</v>
      </c>
      <c r="CJ72" s="84">
        <f t="shared" si="219"/>
        <v>0</v>
      </c>
      <c r="CK72" s="84">
        <f t="shared" si="219"/>
        <v>0</v>
      </c>
      <c r="CL72" s="84">
        <f t="shared" si="219"/>
        <v>0</v>
      </c>
      <c r="CM72" s="84">
        <f t="shared" si="219"/>
        <v>0</v>
      </c>
      <c r="CN72" s="84">
        <f t="shared" si="219"/>
        <v>0</v>
      </c>
      <c r="CO72" s="84">
        <f t="shared" si="219"/>
        <v>0</v>
      </c>
      <c r="CP72" s="84">
        <f t="shared" si="219"/>
        <v>0</v>
      </c>
      <c r="CQ72" s="84">
        <f t="shared" si="219"/>
        <v>0</v>
      </c>
      <c r="CR72" s="84">
        <f t="shared" si="219"/>
        <v>0</v>
      </c>
      <c r="CS72" s="84">
        <f t="shared" si="219"/>
        <v>0</v>
      </c>
      <c r="CT72" s="84">
        <f t="shared" si="219"/>
        <v>0</v>
      </c>
      <c r="CU72" s="84">
        <f t="shared" ref="CU72:FF74" si="220">IF(AND($U72&gt;CT$6,$U72&lt;=CU$6),+$T72,0)</f>
        <v>0</v>
      </c>
      <c r="CV72" s="84">
        <f t="shared" si="220"/>
        <v>0</v>
      </c>
      <c r="CW72" s="84">
        <f t="shared" si="220"/>
        <v>0</v>
      </c>
      <c r="CX72" s="84">
        <f t="shared" si="220"/>
        <v>0</v>
      </c>
      <c r="CY72" s="84">
        <f t="shared" si="220"/>
        <v>0</v>
      </c>
      <c r="CZ72" s="84">
        <f t="shared" si="220"/>
        <v>0</v>
      </c>
      <c r="DA72" s="84">
        <f t="shared" si="220"/>
        <v>0</v>
      </c>
      <c r="DB72" s="84">
        <f t="shared" si="220"/>
        <v>0</v>
      </c>
      <c r="DC72" s="84">
        <f t="shared" si="220"/>
        <v>0</v>
      </c>
      <c r="DD72" s="84">
        <f t="shared" si="220"/>
        <v>0</v>
      </c>
      <c r="DE72" s="84">
        <f t="shared" si="220"/>
        <v>0</v>
      </c>
      <c r="DF72" s="84">
        <f t="shared" si="220"/>
        <v>0</v>
      </c>
      <c r="DG72" s="84">
        <f t="shared" si="220"/>
        <v>0</v>
      </c>
      <c r="DH72" s="84">
        <f t="shared" si="220"/>
        <v>0</v>
      </c>
      <c r="DI72" s="84">
        <f t="shared" si="220"/>
        <v>0</v>
      </c>
      <c r="DJ72" s="84">
        <f t="shared" si="220"/>
        <v>0</v>
      </c>
      <c r="DK72" s="84">
        <f t="shared" si="220"/>
        <v>0</v>
      </c>
      <c r="DL72" s="84">
        <f t="shared" si="220"/>
        <v>0</v>
      </c>
      <c r="DM72" s="84">
        <f t="shared" si="220"/>
        <v>0</v>
      </c>
      <c r="DN72" s="84">
        <f t="shared" si="220"/>
        <v>0</v>
      </c>
      <c r="DO72" s="84">
        <f t="shared" si="220"/>
        <v>0</v>
      </c>
      <c r="DP72" s="84">
        <f t="shared" si="220"/>
        <v>0</v>
      </c>
      <c r="DQ72" s="84">
        <f t="shared" si="220"/>
        <v>0</v>
      </c>
      <c r="DR72" s="84">
        <f t="shared" si="220"/>
        <v>0</v>
      </c>
      <c r="DS72" s="84">
        <f t="shared" si="220"/>
        <v>0</v>
      </c>
      <c r="DT72" s="84">
        <f t="shared" si="220"/>
        <v>0</v>
      </c>
      <c r="DU72" s="84">
        <f t="shared" si="220"/>
        <v>0</v>
      </c>
      <c r="DV72" s="84">
        <f t="shared" si="220"/>
        <v>0</v>
      </c>
      <c r="DW72" s="84">
        <f t="shared" si="220"/>
        <v>0</v>
      </c>
      <c r="DX72" s="84">
        <f t="shared" si="220"/>
        <v>0</v>
      </c>
      <c r="DY72" s="84">
        <f t="shared" si="220"/>
        <v>0</v>
      </c>
      <c r="DZ72" s="84">
        <f t="shared" si="220"/>
        <v>0</v>
      </c>
      <c r="EA72" s="84">
        <f t="shared" si="220"/>
        <v>0</v>
      </c>
      <c r="EB72" s="84">
        <f t="shared" si="220"/>
        <v>0</v>
      </c>
      <c r="EC72" s="84">
        <f t="shared" si="220"/>
        <v>0</v>
      </c>
      <c r="ED72" s="84">
        <f t="shared" si="220"/>
        <v>0</v>
      </c>
      <c r="EE72" s="84">
        <f t="shared" si="220"/>
        <v>0</v>
      </c>
      <c r="EF72" s="84">
        <f t="shared" si="220"/>
        <v>0</v>
      </c>
      <c r="EG72" s="84">
        <f t="shared" si="220"/>
        <v>0</v>
      </c>
      <c r="EH72" s="84">
        <f t="shared" si="220"/>
        <v>0</v>
      </c>
      <c r="EI72" s="84">
        <f t="shared" si="220"/>
        <v>0</v>
      </c>
      <c r="EJ72" s="84">
        <f t="shared" si="220"/>
        <v>0</v>
      </c>
      <c r="EK72" s="84">
        <f t="shared" si="220"/>
        <v>0</v>
      </c>
      <c r="EL72" s="84">
        <f t="shared" si="220"/>
        <v>0</v>
      </c>
      <c r="EM72" s="84">
        <f t="shared" si="220"/>
        <v>0</v>
      </c>
      <c r="EN72" s="84">
        <f t="shared" si="220"/>
        <v>0</v>
      </c>
      <c r="EO72" s="84">
        <f t="shared" si="220"/>
        <v>0</v>
      </c>
      <c r="EP72" s="84">
        <f t="shared" si="220"/>
        <v>0</v>
      </c>
      <c r="EQ72" s="84">
        <f t="shared" si="220"/>
        <v>0</v>
      </c>
      <c r="ER72" s="84">
        <f t="shared" si="220"/>
        <v>0</v>
      </c>
      <c r="ES72" s="84">
        <f t="shared" si="220"/>
        <v>0</v>
      </c>
      <c r="ET72" s="84">
        <f t="shared" si="220"/>
        <v>0</v>
      </c>
      <c r="EU72" s="84">
        <f t="shared" si="220"/>
        <v>0</v>
      </c>
      <c r="EV72" s="84">
        <f t="shared" si="220"/>
        <v>0</v>
      </c>
      <c r="EW72" s="84">
        <f t="shared" si="220"/>
        <v>0</v>
      </c>
      <c r="EX72" s="84">
        <f t="shared" si="220"/>
        <v>0</v>
      </c>
      <c r="EY72" s="84">
        <f t="shared" si="220"/>
        <v>0</v>
      </c>
      <c r="EZ72" s="84">
        <f t="shared" si="220"/>
        <v>0</v>
      </c>
      <c r="FA72" s="84">
        <f t="shared" si="220"/>
        <v>0</v>
      </c>
      <c r="FB72" s="84">
        <f t="shared" si="220"/>
        <v>0</v>
      </c>
      <c r="FC72" s="84">
        <f t="shared" si="220"/>
        <v>0</v>
      </c>
      <c r="FD72" s="84">
        <f t="shared" si="220"/>
        <v>0</v>
      </c>
      <c r="FE72" s="84">
        <f t="shared" si="220"/>
        <v>0</v>
      </c>
      <c r="FF72" s="84">
        <f t="shared" si="220"/>
        <v>0</v>
      </c>
      <c r="FG72" s="84">
        <f t="shared" ref="FG72:GB72" si="221">IF(AND($U72&gt;FF$6,$U72&lt;=FG$6),+$T72,0)</f>
        <v>0</v>
      </c>
      <c r="FH72" s="84">
        <f t="shared" si="221"/>
        <v>0</v>
      </c>
      <c r="FI72" s="84">
        <f t="shared" si="221"/>
        <v>0</v>
      </c>
      <c r="FJ72" s="84">
        <f t="shared" si="221"/>
        <v>0</v>
      </c>
      <c r="FK72" s="84">
        <f t="shared" si="221"/>
        <v>0</v>
      </c>
      <c r="FL72" s="84">
        <f t="shared" si="221"/>
        <v>0</v>
      </c>
      <c r="FM72" s="84">
        <f t="shared" si="221"/>
        <v>0</v>
      </c>
      <c r="FN72" s="84">
        <f t="shared" si="221"/>
        <v>0</v>
      </c>
      <c r="FO72" s="84">
        <f t="shared" si="221"/>
        <v>0</v>
      </c>
      <c r="FP72" s="84">
        <f t="shared" si="221"/>
        <v>0</v>
      </c>
      <c r="FQ72" s="84">
        <f t="shared" si="221"/>
        <v>0</v>
      </c>
      <c r="FR72" s="84">
        <f t="shared" si="221"/>
        <v>0</v>
      </c>
      <c r="FS72" s="84">
        <f t="shared" si="221"/>
        <v>0</v>
      </c>
      <c r="FT72" s="84">
        <f t="shared" si="221"/>
        <v>0</v>
      </c>
      <c r="FU72" s="84">
        <f t="shared" si="221"/>
        <v>0</v>
      </c>
      <c r="FV72" s="84">
        <f t="shared" si="221"/>
        <v>0</v>
      </c>
      <c r="FW72" s="84">
        <f t="shared" si="221"/>
        <v>0</v>
      </c>
      <c r="FX72" s="84">
        <f t="shared" si="221"/>
        <v>0</v>
      </c>
      <c r="FY72" s="84">
        <f t="shared" si="221"/>
        <v>0</v>
      </c>
      <c r="FZ72" s="84">
        <f t="shared" si="221"/>
        <v>0</v>
      </c>
      <c r="GA72" s="84">
        <f t="shared" si="221"/>
        <v>0</v>
      </c>
      <c r="GB72" s="84">
        <f t="shared" si="221"/>
        <v>0</v>
      </c>
      <c r="GC72" s="67"/>
      <c r="GD72" s="2">
        <f t="shared" ca="1" si="4"/>
        <v>1.9139999999999999</v>
      </c>
      <c r="GE72" s="2">
        <f t="shared" ca="1" si="5"/>
        <v>0</v>
      </c>
    </row>
    <row r="73" spans="1:187" s="82" customFormat="1" x14ac:dyDescent="0.2">
      <c r="A73" s="188">
        <v>4</v>
      </c>
      <c r="B73" s="104" t="s">
        <v>12</v>
      </c>
      <c r="C73" s="68" t="s">
        <v>8</v>
      </c>
      <c r="D73" s="189" t="s">
        <v>43</v>
      </c>
      <c r="E73" t="s">
        <v>367</v>
      </c>
      <c r="F73" s="70">
        <v>37134</v>
      </c>
      <c r="G73"/>
      <c r="H73" s="94" t="s">
        <v>312</v>
      </c>
      <c r="I73" s="192" t="s">
        <v>412</v>
      </c>
      <c r="J73" s="88" t="s">
        <v>369</v>
      </c>
      <c r="K73" s="72"/>
      <c r="L73" s="94" t="s">
        <v>40</v>
      </c>
      <c r="M73" s="73"/>
      <c r="N73" s="73"/>
      <c r="O73" s="94"/>
      <c r="P73" s="94"/>
      <c r="Q73" s="94"/>
      <c r="R73" s="105">
        <v>18.256</v>
      </c>
      <c r="S73" s="94" t="s">
        <v>57</v>
      </c>
      <c r="T73" s="19">
        <f>IF($S73="USD",+$R73,VLOOKUP($S73,Rates!$A$3:$C$7,3)*$R73)</f>
        <v>18.256</v>
      </c>
      <c r="U73" s="270">
        <v>43039</v>
      </c>
      <c r="X73" s="84">
        <f t="shared" ref="X73:AH73" ca="1" si="222">IF(AND($U73&gt;W$6,$U73&lt;=X$6),+$T73,0)</f>
        <v>0</v>
      </c>
      <c r="Y73" s="84">
        <f t="shared" si="222"/>
        <v>0</v>
      </c>
      <c r="Z73" s="84">
        <f t="shared" si="222"/>
        <v>0</v>
      </c>
      <c r="AA73" s="84">
        <f t="shared" si="222"/>
        <v>0</v>
      </c>
      <c r="AB73" s="84">
        <f t="shared" si="222"/>
        <v>0</v>
      </c>
      <c r="AC73" s="84">
        <f t="shared" si="222"/>
        <v>0</v>
      </c>
      <c r="AD73" s="84">
        <f t="shared" si="222"/>
        <v>0</v>
      </c>
      <c r="AE73" s="84">
        <f t="shared" si="222"/>
        <v>0</v>
      </c>
      <c r="AF73" s="84">
        <f t="shared" si="222"/>
        <v>0</v>
      </c>
      <c r="AG73" s="84">
        <f t="shared" si="222"/>
        <v>0</v>
      </c>
      <c r="AH73" s="84">
        <f t="shared" si="222"/>
        <v>0</v>
      </c>
      <c r="AI73" s="84">
        <f t="shared" si="219"/>
        <v>0</v>
      </c>
      <c r="AJ73" s="84">
        <f t="shared" si="219"/>
        <v>0</v>
      </c>
      <c r="AK73" s="84">
        <f t="shared" si="219"/>
        <v>0</v>
      </c>
      <c r="AL73" s="84">
        <f t="shared" si="219"/>
        <v>0</v>
      </c>
      <c r="AM73" s="84">
        <f t="shared" si="219"/>
        <v>0</v>
      </c>
      <c r="AN73" s="84">
        <f t="shared" si="219"/>
        <v>0</v>
      </c>
      <c r="AO73" s="84">
        <f t="shared" si="219"/>
        <v>0</v>
      </c>
      <c r="AP73" s="84">
        <f t="shared" si="219"/>
        <v>0</v>
      </c>
      <c r="AQ73" s="84">
        <f t="shared" si="219"/>
        <v>0</v>
      </c>
      <c r="AR73" s="84">
        <f t="shared" si="219"/>
        <v>0</v>
      </c>
      <c r="AS73" s="84">
        <f t="shared" si="219"/>
        <v>0</v>
      </c>
      <c r="AT73" s="84">
        <f t="shared" si="219"/>
        <v>0</v>
      </c>
      <c r="AU73" s="84">
        <f t="shared" si="219"/>
        <v>0</v>
      </c>
      <c r="AV73" s="84">
        <f t="shared" si="219"/>
        <v>0</v>
      </c>
      <c r="AW73" s="84">
        <f t="shared" si="219"/>
        <v>0</v>
      </c>
      <c r="AX73" s="84">
        <f t="shared" si="219"/>
        <v>0</v>
      </c>
      <c r="AY73" s="84">
        <f t="shared" si="219"/>
        <v>0</v>
      </c>
      <c r="AZ73" s="84">
        <f t="shared" si="219"/>
        <v>0</v>
      </c>
      <c r="BA73" s="84">
        <f t="shared" si="219"/>
        <v>0</v>
      </c>
      <c r="BB73" s="84">
        <f t="shared" si="219"/>
        <v>0</v>
      </c>
      <c r="BC73" s="84">
        <f t="shared" si="219"/>
        <v>0</v>
      </c>
      <c r="BD73" s="84">
        <f t="shared" si="219"/>
        <v>0</v>
      </c>
      <c r="BE73" s="84">
        <f t="shared" si="219"/>
        <v>0</v>
      </c>
      <c r="BF73" s="84">
        <f t="shared" si="219"/>
        <v>0</v>
      </c>
      <c r="BG73" s="84">
        <f t="shared" si="219"/>
        <v>0</v>
      </c>
      <c r="BH73" s="84">
        <f t="shared" si="219"/>
        <v>0</v>
      </c>
      <c r="BI73" s="84">
        <f t="shared" si="219"/>
        <v>0</v>
      </c>
      <c r="BJ73" s="84">
        <f t="shared" si="219"/>
        <v>0</v>
      </c>
      <c r="BK73" s="84">
        <f t="shared" si="219"/>
        <v>0</v>
      </c>
      <c r="BL73" s="84">
        <f t="shared" si="219"/>
        <v>0</v>
      </c>
      <c r="BM73" s="84">
        <f t="shared" si="219"/>
        <v>0</v>
      </c>
      <c r="BN73" s="84">
        <f t="shared" si="219"/>
        <v>0</v>
      </c>
      <c r="BO73" s="84">
        <f t="shared" si="219"/>
        <v>0</v>
      </c>
      <c r="BP73" s="84">
        <f t="shared" si="219"/>
        <v>0</v>
      </c>
      <c r="BQ73" s="84">
        <f t="shared" si="219"/>
        <v>0</v>
      </c>
      <c r="BR73" s="84">
        <f t="shared" si="219"/>
        <v>0</v>
      </c>
      <c r="BS73" s="84">
        <f t="shared" si="219"/>
        <v>0</v>
      </c>
      <c r="BT73" s="84">
        <f t="shared" si="219"/>
        <v>0</v>
      </c>
      <c r="BU73" s="84">
        <f t="shared" si="219"/>
        <v>0</v>
      </c>
      <c r="BV73" s="84">
        <f t="shared" si="219"/>
        <v>0</v>
      </c>
      <c r="BW73" s="84">
        <f t="shared" si="219"/>
        <v>0</v>
      </c>
      <c r="BX73" s="84">
        <f t="shared" si="219"/>
        <v>0</v>
      </c>
      <c r="BY73" s="84">
        <f t="shared" si="219"/>
        <v>0</v>
      </c>
      <c r="BZ73" s="84">
        <f t="shared" si="219"/>
        <v>0</v>
      </c>
      <c r="CA73" s="84">
        <f t="shared" si="219"/>
        <v>0</v>
      </c>
      <c r="CB73" s="84">
        <f t="shared" si="219"/>
        <v>0</v>
      </c>
      <c r="CC73" s="84">
        <f t="shared" si="219"/>
        <v>0</v>
      </c>
      <c r="CD73" s="84">
        <f t="shared" si="219"/>
        <v>0</v>
      </c>
      <c r="CE73" s="84">
        <f t="shared" si="219"/>
        <v>0</v>
      </c>
      <c r="CF73" s="84">
        <f t="shared" si="219"/>
        <v>0</v>
      </c>
      <c r="CG73" s="84">
        <f t="shared" si="219"/>
        <v>0</v>
      </c>
      <c r="CH73" s="84">
        <f t="shared" si="219"/>
        <v>0</v>
      </c>
      <c r="CI73" s="84">
        <f t="shared" si="219"/>
        <v>0</v>
      </c>
      <c r="CJ73" s="84">
        <f t="shared" si="219"/>
        <v>0</v>
      </c>
      <c r="CK73" s="84">
        <f t="shared" si="219"/>
        <v>18.256</v>
      </c>
      <c r="CL73" s="84">
        <f t="shared" si="219"/>
        <v>0</v>
      </c>
      <c r="CM73" s="84">
        <f t="shared" si="219"/>
        <v>0</v>
      </c>
      <c r="CN73" s="84">
        <f t="shared" si="219"/>
        <v>0</v>
      </c>
      <c r="CO73" s="84">
        <f t="shared" si="219"/>
        <v>0</v>
      </c>
      <c r="CP73" s="84">
        <f t="shared" si="219"/>
        <v>0</v>
      </c>
      <c r="CQ73" s="84">
        <f t="shared" si="219"/>
        <v>0</v>
      </c>
      <c r="CR73" s="84">
        <f t="shared" si="219"/>
        <v>0</v>
      </c>
      <c r="CS73" s="84">
        <f t="shared" si="219"/>
        <v>0</v>
      </c>
      <c r="CT73" s="84">
        <f t="shared" si="219"/>
        <v>0</v>
      </c>
      <c r="CU73" s="84">
        <f t="shared" si="220"/>
        <v>0</v>
      </c>
      <c r="CV73" s="84">
        <f t="shared" si="220"/>
        <v>0</v>
      </c>
      <c r="CW73" s="84">
        <f t="shared" si="220"/>
        <v>0</v>
      </c>
      <c r="CX73" s="84">
        <f t="shared" si="220"/>
        <v>0</v>
      </c>
      <c r="CY73" s="84">
        <f t="shared" si="220"/>
        <v>0</v>
      </c>
      <c r="CZ73" s="84">
        <f t="shared" si="220"/>
        <v>0</v>
      </c>
      <c r="DA73" s="84">
        <f t="shared" si="220"/>
        <v>0</v>
      </c>
      <c r="DB73" s="84">
        <f t="shared" si="220"/>
        <v>0</v>
      </c>
      <c r="DC73" s="84">
        <f t="shared" si="220"/>
        <v>0</v>
      </c>
      <c r="DD73" s="84">
        <f t="shared" si="220"/>
        <v>0</v>
      </c>
      <c r="DE73" s="84">
        <f t="shared" si="220"/>
        <v>0</v>
      </c>
      <c r="DF73" s="84">
        <f t="shared" si="220"/>
        <v>0</v>
      </c>
      <c r="DG73" s="84">
        <f t="shared" si="220"/>
        <v>0</v>
      </c>
      <c r="DH73" s="84">
        <f t="shared" si="220"/>
        <v>0</v>
      </c>
      <c r="DI73" s="84">
        <f t="shared" si="220"/>
        <v>0</v>
      </c>
      <c r="DJ73" s="84">
        <f t="shared" si="220"/>
        <v>0</v>
      </c>
      <c r="DK73" s="84">
        <f t="shared" si="220"/>
        <v>0</v>
      </c>
      <c r="DL73" s="84">
        <f t="shared" si="220"/>
        <v>0</v>
      </c>
      <c r="DM73" s="84">
        <f t="shared" si="220"/>
        <v>0</v>
      </c>
      <c r="DN73" s="84">
        <f t="shared" si="220"/>
        <v>0</v>
      </c>
      <c r="DO73" s="84">
        <f t="shared" si="220"/>
        <v>0</v>
      </c>
      <c r="DP73" s="84">
        <f t="shared" si="220"/>
        <v>0</v>
      </c>
      <c r="DQ73" s="84">
        <f t="shared" si="220"/>
        <v>0</v>
      </c>
      <c r="DR73" s="84">
        <f t="shared" si="220"/>
        <v>0</v>
      </c>
      <c r="DS73" s="84">
        <f t="shared" si="220"/>
        <v>0</v>
      </c>
      <c r="DT73" s="84">
        <f t="shared" si="220"/>
        <v>0</v>
      </c>
      <c r="DU73" s="84">
        <f t="shared" si="220"/>
        <v>0</v>
      </c>
      <c r="DV73" s="84">
        <f t="shared" si="220"/>
        <v>0</v>
      </c>
      <c r="DW73" s="84">
        <f t="shared" si="220"/>
        <v>0</v>
      </c>
      <c r="DX73" s="84">
        <f t="shared" si="220"/>
        <v>0</v>
      </c>
      <c r="DY73" s="84">
        <f t="shared" si="220"/>
        <v>0</v>
      </c>
      <c r="DZ73" s="84">
        <f t="shared" si="220"/>
        <v>0</v>
      </c>
      <c r="EA73" s="84">
        <f t="shared" si="220"/>
        <v>0</v>
      </c>
      <c r="EB73" s="84">
        <f t="shared" si="220"/>
        <v>0</v>
      </c>
      <c r="EC73" s="84">
        <f t="shared" si="220"/>
        <v>0</v>
      </c>
      <c r="ED73" s="84">
        <f t="shared" si="220"/>
        <v>0</v>
      </c>
      <c r="EE73" s="84">
        <f t="shared" si="220"/>
        <v>0</v>
      </c>
      <c r="EF73" s="84">
        <f t="shared" si="220"/>
        <v>0</v>
      </c>
      <c r="EG73" s="84">
        <f t="shared" si="220"/>
        <v>0</v>
      </c>
      <c r="EH73" s="84">
        <f t="shared" si="220"/>
        <v>0</v>
      </c>
      <c r="EI73" s="84">
        <f t="shared" si="220"/>
        <v>0</v>
      </c>
      <c r="EJ73" s="84">
        <f t="shared" si="220"/>
        <v>0</v>
      </c>
      <c r="EK73" s="84">
        <f t="shared" si="220"/>
        <v>0</v>
      </c>
      <c r="EL73" s="84">
        <f t="shared" si="220"/>
        <v>0</v>
      </c>
      <c r="EM73" s="84">
        <f t="shared" si="220"/>
        <v>0</v>
      </c>
      <c r="EN73" s="84">
        <f t="shared" si="220"/>
        <v>0</v>
      </c>
      <c r="EO73" s="84">
        <f t="shared" si="220"/>
        <v>0</v>
      </c>
      <c r="EP73" s="84">
        <f t="shared" si="220"/>
        <v>0</v>
      </c>
      <c r="EQ73" s="84">
        <f t="shared" si="220"/>
        <v>0</v>
      </c>
      <c r="ER73" s="84">
        <f t="shared" si="220"/>
        <v>0</v>
      </c>
      <c r="ES73" s="84">
        <f t="shared" si="220"/>
        <v>0</v>
      </c>
      <c r="ET73" s="84">
        <f t="shared" si="220"/>
        <v>0</v>
      </c>
      <c r="EU73" s="84">
        <f t="shared" si="220"/>
        <v>0</v>
      </c>
      <c r="EV73" s="84">
        <f t="shared" si="220"/>
        <v>0</v>
      </c>
      <c r="EW73" s="84">
        <f t="shared" si="220"/>
        <v>0</v>
      </c>
      <c r="EX73" s="84">
        <f t="shared" si="220"/>
        <v>0</v>
      </c>
      <c r="EY73" s="84">
        <f t="shared" si="220"/>
        <v>0</v>
      </c>
      <c r="EZ73" s="84">
        <f t="shared" si="220"/>
        <v>0</v>
      </c>
      <c r="FA73" s="84">
        <f t="shared" si="220"/>
        <v>0</v>
      </c>
      <c r="FB73" s="84">
        <f t="shared" si="220"/>
        <v>0</v>
      </c>
      <c r="FC73" s="84">
        <f t="shared" si="220"/>
        <v>0</v>
      </c>
      <c r="FD73" s="84">
        <f t="shared" si="220"/>
        <v>0</v>
      </c>
      <c r="FE73" s="84">
        <f t="shared" si="220"/>
        <v>0</v>
      </c>
      <c r="FF73" s="84">
        <f t="shared" si="220"/>
        <v>0</v>
      </c>
      <c r="FG73" s="84">
        <f t="shared" ref="FG73:GB73" si="223">IF(AND($U73&gt;FF$6,$U73&lt;=FG$6),+$T73,0)</f>
        <v>0</v>
      </c>
      <c r="FH73" s="84">
        <f t="shared" si="223"/>
        <v>0</v>
      </c>
      <c r="FI73" s="84">
        <f t="shared" si="223"/>
        <v>0</v>
      </c>
      <c r="FJ73" s="84">
        <f t="shared" si="223"/>
        <v>0</v>
      </c>
      <c r="FK73" s="84">
        <f t="shared" si="223"/>
        <v>0</v>
      </c>
      <c r="FL73" s="84">
        <f t="shared" si="223"/>
        <v>0</v>
      </c>
      <c r="FM73" s="84">
        <f t="shared" si="223"/>
        <v>0</v>
      </c>
      <c r="FN73" s="84">
        <f t="shared" si="223"/>
        <v>0</v>
      </c>
      <c r="FO73" s="84">
        <f t="shared" si="223"/>
        <v>0</v>
      </c>
      <c r="FP73" s="84">
        <f t="shared" si="223"/>
        <v>0</v>
      </c>
      <c r="FQ73" s="84">
        <f t="shared" si="223"/>
        <v>0</v>
      </c>
      <c r="FR73" s="84">
        <f t="shared" si="223"/>
        <v>0</v>
      </c>
      <c r="FS73" s="84">
        <f t="shared" si="223"/>
        <v>0</v>
      </c>
      <c r="FT73" s="84">
        <f t="shared" si="223"/>
        <v>0</v>
      </c>
      <c r="FU73" s="84">
        <f t="shared" si="223"/>
        <v>0</v>
      </c>
      <c r="FV73" s="84">
        <f t="shared" si="223"/>
        <v>0</v>
      </c>
      <c r="FW73" s="84">
        <f t="shared" si="223"/>
        <v>0</v>
      </c>
      <c r="FX73" s="84">
        <f t="shared" si="223"/>
        <v>0</v>
      </c>
      <c r="FY73" s="84">
        <f t="shared" si="223"/>
        <v>0</v>
      </c>
      <c r="FZ73" s="84">
        <f t="shared" si="223"/>
        <v>0</v>
      </c>
      <c r="GA73" s="84">
        <f t="shared" si="223"/>
        <v>0</v>
      </c>
      <c r="GB73" s="84">
        <f t="shared" si="223"/>
        <v>0</v>
      </c>
      <c r="GD73" s="2">
        <f t="shared" ca="1" si="4"/>
        <v>18.256</v>
      </c>
      <c r="GE73" s="2">
        <f t="shared" ca="1" si="5"/>
        <v>0</v>
      </c>
    </row>
    <row r="74" spans="1:187" s="82" customFormat="1" x14ac:dyDescent="0.2">
      <c r="A74" s="188">
        <v>4</v>
      </c>
      <c r="B74" s="104" t="s">
        <v>12</v>
      </c>
      <c r="C74" s="68" t="s">
        <v>8</v>
      </c>
      <c r="D74" s="51" t="s">
        <v>43</v>
      </c>
      <c r="E74" t="s">
        <v>367</v>
      </c>
      <c r="F74" s="70">
        <v>37134</v>
      </c>
      <c r="G74"/>
      <c r="H74" s="94" t="s">
        <v>312</v>
      </c>
      <c r="I74" s="192" t="s">
        <v>386</v>
      </c>
      <c r="J74" s="88" t="s">
        <v>369</v>
      </c>
      <c r="K74" s="72"/>
      <c r="L74" s="94" t="s">
        <v>40</v>
      </c>
      <c r="M74" s="73"/>
      <c r="N74" s="73" t="s">
        <v>370</v>
      </c>
      <c r="O74" s="94"/>
      <c r="P74" s="94"/>
      <c r="Q74" s="94"/>
      <c r="R74" s="105">
        <v>384.32</v>
      </c>
      <c r="S74" s="94" t="s">
        <v>57</v>
      </c>
      <c r="T74" s="19">
        <f>IF($S74="USD",+$R74,VLOOKUP($S74,Rates!$A$3:$C$7,3)*$R74)</f>
        <v>384.32</v>
      </c>
      <c r="U74" s="271">
        <v>45153</v>
      </c>
      <c r="X74" s="84">
        <f t="shared" ref="X74:AH74" ca="1" si="224">IF(AND($U74&gt;W$6,$U74&lt;=X$6),+$T74,0)</f>
        <v>0</v>
      </c>
      <c r="Y74" s="84">
        <f t="shared" si="224"/>
        <v>0</v>
      </c>
      <c r="Z74" s="84">
        <f t="shared" si="224"/>
        <v>0</v>
      </c>
      <c r="AA74" s="84">
        <f t="shared" si="224"/>
        <v>0</v>
      </c>
      <c r="AB74" s="84">
        <f t="shared" si="224"/>
        <v>0</v>
      </c>
      <c r="AC74" s="84">
        <f t="shared" si="224"/>
        <v>0</v>
      </c>
      <c r="AD74" s="84">
        <f t="shared" si="224"/>
        <v>0</v>
      </c>
      <c r="AE74" s="84">
        <f t="shared" si="224"/>
        <v>0</v>
      </c>
      <c r="AF74" s="84">
        <f t="shared" si="224"/>
        <v>0</v>
      </c>
      <c r="AG74" s="84">
        <f t="shared" si="224"/>
        <v>0</v>
      </c>
      <c r="AH74" s="84">
        <f t="shared" si="224"/>
        <v>0</v>
      </c>
      <c r="AI74" s="84">
        <f t="shared" si="219"/>
        <v>0</v>
      </c>
      <c r="AJ74" s="84">
        <f t="shared" si="219"/>
        <v>0</v>
      </c>
      <c r="AK74" s="84">
        <f t="shared" si="219"/>
        <v>0</v>
      </c>
      <c r="AL74" s="84">
        <f t="shared" si="219"/>
        <v>0</v>
      </c>
      <c r="AM74" s="84">
        <f t="shared" si="219"/>
        <v>0</v>
      </c>
      <c r="AN74" s="84">
        <f t="shared" si="219"/>
        <v>0</v>
      </c>
      <c r="AO74" s="84">
        <f t="shared" si="219"/>
        <v>0</v>
      </c>
      <c r="AP74" s="84">
        <f t="shared" si="219"/>
        <v>0</v>
      </c>
      <c r="AQ74" s="84">
        <f t="shared" si="219"/>
        <v>0</v>
      </c>
      <c r="AR74" s="84">
        <f t="shared" si="219"/>
        <v>0</v>
      </c>
      <c r="AS74" s="84">
        <f t="shared" si="219"/>
        <v>0</v>
      </c>
      <c r="AT74" s="84">
        <f t="shared" si="219"/>
        <v>0</v>
      </c>
      <c r="AU74" s="84">
        <f t="shared" si="219"/>
        <v>0</v>
      </c>
      <c r="AV74" s="84">
        <f t="shared" si="219"/>
        <v>0</v>
      </c>
      <c r="AW74" s="84">
        <f t="shared" si="219"/>
        <v>0</v>
      </c>
      <c r="AX74" s="84">
        <f t="shared" si="219"/>
        <v>0</v>
      </c>
      <c r="AY74" s="84">
        <f t="shared" si="219"/>
        <v>0</v>
      </c>
      <c r="AZ74" s="84">
        <f t="shared" si="219"/>
        <v>0</v>
      </c>
      <c r="BA74" s="84">
        <f t="shared" si="219"/>
        <v>0</v>
      </c>
      <c r="BB74" s="84">
        <f t="shared" si="219"/>
        <v>0</v>
      </c>
      <c r="BC74" s="84">
        <f t="shared" si="219"/>
        <v>0</v>
      </c>
      <c r="BD74" s="84">
        <f t="shared" si="219"/>
        <v>0</v>
      </c>
      <c r="BE74" s="84">
        <f t="shared" si="219"/>
        <v>0</v>
      </c>
      <c r="BF74" s="84">
        <f t="shared" si="219"/>
        <v>0</v>
      </c>
      <c r="BG74" s="84">
        <f t="shared" si="219"/>
        <v>0</v>
      </c>
      <c r="BH74" s="84">
        <f t="shared" si="219"/>
        <v>0</v>
      </c>
      <c r="BI74" s="84">
        <f t="shared" si="219"/>
        <v>0</v>
      </c>
      <c r="BJ74" s="84">
        <f t="shared" si="219"/>
        <v>0</v>
      </c>
      <c r="BK74" s="84">
        <f t="shared" si="219"/>
        <v>0</v>
      </c>
      <c r="BL74" s="84">
        <f t="shared" si="219"/>
        <v>0</v>
      </c>
      <c r="BM74" s="84">
        <f t="shared" si="219"/>
        <v>0</v>
      </c>
      <c r="BN74" s="84">
        <f t="shared" si="219"/>
        <v>0</v>
      </c>
      <c r="BO74" s="84">
        <f t="shared" si="219"/>
        <v>0</v>
      </c>
      <c r="BP74" s="84">
        <f t="shared" si="219"/>
        <v>0</v>
      </c>
      <c r="BQ74" s="84">
        <f t="shared" si="219"/>
        <v>0</v>
      </c>
      <c r="BR74" s="84">
        <f t="shared" si="219"/>
        <v>0</v>
      </c>
      <c r="BS74" s="84">
        <f t="shared" si="219"/>
        <v>0</v>
      </c>
      <c r="BT74" s="84">
        <f t="shared" si="219"/>
        <v>0</v>
      </c>
      <c r="BU74" s="84">
        <f t="shared" si="219"/>
        <v>0</v>
      </c>
      <c r="BV74" s="84">
        <f t="shared" si="219"/>
        <v>0</v>
      </c>
      <c r="BW74" s="84">
        <f t="shared" si="219"/>
        <v>0</v>
      </c>
      <c r="BX74" s="84">
        <f t="shared" si="219"/>
        <v>0</v>
      </c>
      <c r="BY74" s="84">
        <f t="shared" si="219"/>
        <v>0</v>
      </c>
      <c r="BZ74" s="84">
        <f t="shared" si="219"/>
        <v>0</v>
      </c>
      <c r="CA74" s="84">
        <f t="shared" si="219"/>
        <v>0</v>
      </c>
      <c r="CB74" s="84">
        <f t="shared" si="219"/>
        <v>0</v>
      </c>
      <c r="CC74" s="84">
        <f t="shared" si="219"/>
        <v>0</v>
      </c>
      <c r="CD74" s="84">
        <f t="shared" si="219"/>
        <v>0</v>
      </c>
      <c r="CE74" s="84">
        <f t="shared" si="219"/>
        <v>0</v>
      </c>
      <c r="CF74" s="84">
        <f t="shared" si="219"/>
        <v>0</v>
      </c>
      <c r="CG74" s="84">
        <f t="shared" si="219"/>
        <v>0</v>
      </c>
      <c r="CH74" s="84">
        <f t="shared" si="219"/>
        <v>0</v>
      </c>
      <c r="CI74" s="84">
        <f t="shared" si="219"/>
        <v>0</v>
      </c>
      <c r="CJ74" s="84">
        <f t="shared" si="219"/>
        <v>0</v>
      </c>
      <c r="CK74" s="84">
        <f t="shared" si="219"/>
        <v>0</v>
      </c>
      <c r="CL74" s="84">
        <f t="shared" si="219"/>
        <v>0</v>
      </c>
      <c r="CM74" s="84">
        <f t="shared" si="219"/>
        <v>0</v>
      </c>
      <c r="CN74" s="84">
        <f t="shared" si="219"/>
        <v>0</v>
      </c>
      <c r="CO74" s="84">
        <f t="shared" si="219"/>
        <v>0</v>
      </c>
      <c r="CP74" s="84">
        <f t="shared" si="219"/>
        <v>0</v>
      </c>
      <c r="CQ74" s="84">
        <f t="shared" si="219"/>
        <v>0</v>
      </c>
      <c r="CR74" s="84">
        <f t="shared" si="219"/>
        <v>0</v>
      </c>
      <c r="CS74" s="84">
        <f t="shared" si="219"/>
        <v>0</v>
      </c>
      <c r="CT74" s="84">
        <f t="shared" si="219"/>
        <v>0</v>
      </c>
      <c r="CU74" s="84">
        <f t="shared" si="220"/>
        <v>0</v>
      </c>
      <c r="CV74" s="84">
        <f t="shared" si="220"/>
        <v>0</v>
      </c>
      <c r="CW74" s="84">
        <f t="shared" si="220"/>
        <v>0</v>
      </c>
      <c r="CX74" s="84">
        <f t="shared" si="220"/>
        <v>0</v>
      </c>
      <c r="CY74" s="84">
        <f t="shared" si="220"/>
        <v>0</v>
      </c>
      <c r="CZ74" s="84">
        <f t="shared" si="220"/>
        <v>0</v>
      </c>
      <c r="DA74" s="84">
        <f t="shared" si="220"/>
        <v>0</v>
      </c>
      <c r="DB74" s="84">
        <f t="shared" si="220"/>
        <v>0</v>
      </c>
      <c r="DC74" s="84">
        <f t="shared" si="220"/>
        <v>0</v>
      </c>
      <c r="DD74" s="84">
        <f t="shared" si="220"/>
        <v>0</v>
      </c>
      <c r="DE74" s="84">
        <f t="shared" si="220"/>
        <v>0</v>
      </c>
      <c r="DF74" s="84">
        <f t="shared" si="220"/>
        <v>0</v>
      </c>
      <c r="DG74" s="84">
        <f t="shared" si="220"/>
        <v>0</v>
      </c>
      <c r="DH74" s="84">
        <f t="shared" si="220"/>
        <v>384.32</v>
      </c>
      <c r="DI74" s="84">
        <f t="shared" si="220"/>
        <v>0</v>
      </c>
      <c r="DJ74" s="84">
        <f t="shared" si="220"/>
        <v>0</v>
      </c>
      <c r="DK74" s="84">
        <f t="shared" si="220"/>
        <v>0</v>
      </c>
      <c r="DL74" s="84">
        <f t="shared" si="220"/>
        <v>0</v>
      </c>
      <c r="DM74" s="84">
        <f t="shared" si="220"/>
        <v>0</v>
      </c>
      <c r="DN74" s="84">
        <f t="shared" si="220"/>
        <v>0</v>
      </c>
      <c r="DO74" s="84">
        <f t="shared" si="220"/>
        <v>0</v>
      </c>
      <c r="DP74" s="84">
        <f t="shared" si="220"/>
        <v>0</v>
      </c>
      <c r="DQ74" s="84">
        <f t="shared" si="220"/>
        <v>0</v>
      </c>
      <c r="DR74" s="84">
        <f t="shared" si="220"/>
        <v>0</v>
      </c>
      <c r="DS74" s="84">
        <f t="shared" si="220"/>
        <v>0</v>
      </c>
      <c r="DT74" s="84">
        <f t="shared" si="220"/>
        <v>0</v>
      </c>
      <c r="DU74" s="84">
        <f t="shared" si="220"/>
        <v>0</v>
      </c>
      <c r="DV74" s="84">
        <f t="shared" si="220"/>
        <v>0</v>
      </c>
      <c r="DW74" s="84">
        <f t="shared" si="220"/>
        <v>0</v>
      </c>
      <c r="DX74" s="84">
        <f t="shared" si="220"/>
        <v>0</v>
      </c>
      <c r="DY74" s="84">
        <f t="shared" si="220"/>
        <v>0</v>
      </c>
      <c r="DZ74" s="84">
        <f t="shared" si="220"/>
        <v>0</v>
      </c>
      <c r="EA74" s="84">
        <f t="shared" si="220"/>
        <v>0</v>
      </c>
      <c r="EB74" s="84">
        <f t="shared" si="220"/>
        <v>0</v>
      </c>
      <c r="EC74" s="84">
        <f t="shared" si="220"/>
        <v>0</v>
      </c>
      <c r="ED74" s="84">
        <f t="shared" si="220"/>
        <v>0</v>
      </c>
      <c r="EE74" s="84">
        <f t="shared" si="220"/>
        <v>0</v>
      </c>
      <c r="EF74" s="84">
        <f t="shared" si="220"/>
        <v>0</v>
      </c>
      <c r="EG74" s="84">
        <f t="shared" si="220"/>
        <v>0</v>
      </c>
      <c r="EH74" s="84">
        <f t="shared" si="220"/>
        <v>0</v>
      </c>
      <c r="EI74" s="84">
        <f t="shared" si="220"/>
        <v>0</v>
      </c>
      <c r="EJ74" s="84">
        <f t="shared" si="220"/>
        <v>0</v>
      </c>
      <c r="EK74" s="84">
        <f t="shared" si="220"/>
        <v>0</v>
      </c>
      <c r="EL74" s="84">
        <f t="shared" si="220"/>
        <v>0</v>
      </c>
      <c r="EM74" s="84">
        <f t="shared" si="220"/>
        <v>0</v>
      </c>
      <c r="EN74" s="84">
        <f t="shared" si="220"/>
        <v>0</v>
      </c>
      <c r="EO74" s="84">
        <f t="shared" si="220"/>
        <v>0</v>
      </c>
      <c r="EP74" s="84">
        <f t="shared" si="220"/>
        <v>0</v>
      </c>
      <c r="EQ74" s="84">
        <f t="shared" si="220"/>
        <v>0</v>
      </c>
      <c r="ER74" s="84">
        <f t="shared" si="220"/>
        <v>0</v>
      </c>
      <c r="ES74" s="84">
        <f t="shared" si="220"/>
        <v>0</v>
      </c>
      <c r="ET74" s="84">
        <f t="shared" si="220"/>
        <v>0</v>
      </c>
      <c r="EU74" s="84">
        <f t="shared" si="220"/>
        <v>0</v>
      </c>
      <c r="EV74" s="84">
        <f t="shared" si="220"/>
        <v>0</v>
      </c>
      <c r="EW74" s="84">
        <f t="shared" si="220"/>
        <v>0</v>
      </c>
      <c r="EX74" s="84">
        <f t="shared" si="220"/>
        <v>0</v>
      </c>
      <c r="EY74" s="84">
        <f t="shared" si="220"/>
        <v>0</v>
      </c>
      <c r="EZ74" s="84">
        <f t="shared" si="220"/>
        <v>0</v>
      </c>
      <c r="FA74" s="84">
        <f t="shared" si="220"/>
        <v>0</v>
      </c>
      <c r="FB74" s="84">
        <f t="shared" si="220"/>
        <v>0</v>
      </c>
      <c r="FC74" s="84">
        <f t="shared" si="220"/>
        <v>0</v>
      </c>
      <c r="FD74" s="84">
        <f t="shared" si="220"/>
        <v>0</v>
      </c>
      <c r="FE74" s="84">
        <f t="shared" si="220"/>
        <v>0</v>
      </c>
      <c r="FF74" s="84">
        <f t="shared" si="220"/>
        <v>0</v>
      </c>
      <c r="FG74" s="84">
        <f t="shared" ref="FG74:GB74" si="225">IF(AND($U74&gt;FF$6,$U74&lt;=FG$6),+$T74,0)</f>
        <v>0</v>
      </c>
      <c r="FH74" s="84">
        <f t="shared" si="225"/>
        <v>0</v>
      </c>
      <c r="FI74" s="84">
        <f t="shared" si="225"/>
        <v>0</v>
      </c>
      <c r="FJ74" s="84">
        <f t="shared" si="225"/>
        <v>0</v>
      </c>
      <c r="FK74" s="84">
        <f t="shared" si="225"/>
        <v>0</v>
      </c>
      <c r="FL74" s="84">
        <f t="shared" si="225"/>
        <v>0</v>
      </c>
      <c r="FM74" s="84">
        <f t="shared" si="225"/>
        <v>0</v>
      </c>
      <c r="FN74" s="84">
        <f t="shared" si="225"/>
        <v>0</v>
      </c>
      <c r="FO74" s="84">
        <f t="shared" si="225"/>
        <v>0</v>
      </c>
      <c r="FP74" s="84">
        <f t="shared" si="225"/>
        <v>0</v>
      </c>
      <c r="FQ74" s="84">
        <f t="shared" si="225"/>
        <v>0</v>
      </c>
      <c r="FR74" s="84">
        <f t="shared" si="225"/>
        <v>0</v>
      </c>
      <c r="FS74" s="84">
        <f t="shared" si="225"/>
        <v>0</v>
      </c>
      <c r="FT74" s="84">
        <f t="shared" si="225"/>
        <v>0</v>
      </c>
      <c r="FU74" s="84">
        <f t="shared" si="225"/>
        <v>0</v>
      </c>
      <c r="FV74" s="84">
        <f t="shared" si="225"/>
        <v>0</v>
      </c>
      <c r="FW74" s="84">
        <f t="shared" si="225"/>
        <v>0</v>
      </c>
      <c r="FX74" s="84">
        <f t="shared" si="225"/>
        <v>0</v>
      </c>
      <c r="FY74" s="84">
        <f t="shared" si="225"/>
        <v>0</v>
      </c>
      <c r="FZ74" s="84">
        <f t="shared" si="225"/>
        <v>0</v>
      </c>
      <c r="GA74" s="84">
        <f t="shared" si="225"/>
        <v>0</v>
      </c>
      <c r="GB74" s="84">
        <f t="shared" si="225"/>
        <v>0</v>
      </c>
      <c r="GD74" s="2">
        <f t="shared" ca="1" si="4"/>
        <v>384.32</v>
      </c>
      <c r="GE74" s="2">
        <f t="shared" ca="1" si="5"/>
        <v>0</v>
      </c>
    </row>
    <row r="75" spans="1:187" s="82" customFormat="1" x14ac:dyDescent="0.2">
      <c r="A75" s="188">
        <v>4</v>
      </c>
      <c r="B75" s="104" t="s">
        <v>12</v>
      </c>
      <c r="C75" s="68" t="s">
        <v>8</v>
      </c>
      <c r="D75" s="51" t="s">
        <v>43</v>
      </c>
      <c r="E75" t="s">
        <v>367</v>
      </c>
      <c r="F75" s="70">
        <v>37134</v>
      </c>
      <c r="G75"/>
      <c r="H75" s="94" t="s">
        <v>312</v>
      </c>
      <c r="I75" s="192" t="s">
        <v>386</v>
      </c>
      <c r="J75" s="88" t="s">
        <v>369</v>
      </c>
      <c r="K75" s="72"/>
      <c r="L75" s="94" t="s">
        <v>40</v>
      </c>
      <c r="M75" s="73"/>
      <c r="N75" s="73" t="s">
        <v>370</v>
      </c>
      <c r="O75" s="94"/>
      <c r="P75" s="94"/>
      <c r="Q75" s="94"/>
      <c r="R75" s="105">
        <v>16.806000000000001</v>
      </c>
      <c r="S75" s="94" t="s">
        <v>57</v>
      </c>
      <c r="T75" s="19">
        <f>IF($S75="USD",+$R75,VLOOKUP($S75,Rates!$A$3:$C$7,3)*$R75)</f>
        <v>16.806000000000001</v>
      </c>
      <c r="U75" s="271">
        <f>DATE(2023,8,15)</f>
        <v>45153</v>
      </c>
      <c r="X75" s="84">
        <f t="shared" ref="X75:AH75" ca="1" si="226">IF(AND($U75&gt;W$6,$U75&lt;=X$6),+$T75,0)</f>
        <v>0</v>
      </c>
      <c r="Y75" s="84">
        <f t="shared" si="226"/>
        <v>0</v>
      </c>
      <c r="Z75" s="84">
        <f t="shared" si="226"/>
        <v>0</v>
      </c>
      <c r="AA75" s="84">
        <f t="shared" si="226"/>
        <v>0</v>
      </c>
      <c r="AB75" s="84">
        <f t="shared" si="226"/>
        <v>0</v>
      </c>
      <c r="AC75" s="84">
        <f t="shared" si="226"/>
        <v>0</v>
      </c>
      <c r="AD75" s="84">
        <f t="shared" si="226"/>
        <v>0</v>
      </c>
      <c r="AE75" s="84">
        <f t="shared" si="226"/>
        <v>0</v>
      </c>
      <c r="AF75" s="84">
        <f t="shared" si="226"/>
        <v>0</v>
      </c>
      <c r="AG75" s="84">
        <f t="shared" si="226"/>
        <v>0</v>
      </c>
      <c r="AH75" s="84">
        <f t="shared" si="226"/>
        <v>0</v>
      </c>
      <c r="AI75" s="84">
        <f t="shared" ref="AI75:BN75" si="227">IF(AND($U75&gt;AH$6,$U75&lt;=AI$6),+$T75,0)</f>
        <v>0</v>
      </c>
      <c r="AJ75" s="84">
        <f t="shared" si="227"/>
        <v>0</v>
      </c>
      <c r="AK75" s="84">
        <f t="shared" si="227"/>
        <v>0</v>
      </c>
      <c r="AL75" s="84">
        <f t="shared" si="227"/>
        <v>0</v>
      </c>
      <c r="AM75" s="84">
        <f t="shared" si="227"/>
        <v>0</v>
      </c>
      <c r="AN75" s="84">
        <f t="shared" si="227"/>
        <v>0</v>
      </c>
      <c r="AO75" s="84">
        <f t="shared" si="227"/>
        <v>0</v>
      </c>
      <c r="AP75" s="84">
        <f t="shared" si="227"/>
        <v>0</v>
      </c>
      <c r="AQ75" s="84">
        <f t="shared" si="227"/>
        <v>0</v>
      </c>
      <c r="AR75" s="84">
        <f t="shared" si="227"/>
        <v>0</v>
      </c>
      <c r="AS75" s="84">
        <f t="shared" si="227"/>
        <v>0</v>
      </c>
      <c r="AT75" s="84">
        <f t="shared" si="227"/>
        <v>0</v>
      </c>
      <c r="AU75" s="84">
        <f t="shared" si="227"/>
        <v>0</v>
      </c>
      <c r="AV75" s="84">
        <f t="shared" si="227"/>
        <v>0</v>
      </c>
      <c r="AW75" s="84">
        <f t="shared" si="227"/>
        <v>0</v>
      </c>
      <c r="AX75" s="84">
        <f t="shared" si="227"/>
        <v>0</v>
      </c>
      <c r="AY75" s="84">
        <f t="shared" si="227"/>
        <v>0</v>
      </c>
      <c r="AZ75" s="84">
        <f t="shared" si="227"/>
        <v>0</v>
      </c>
      <c r="BA75" s="84">
        <f t="shared" si="227"/>
        <v>0</v>
      </c>
      <c r="BB75" s="84">
        <f t="shared" si="227"/>
        <v>0</v>
      </c>
      <c r="BC75" s="84">
        <f t="shared" si="227"/>
        <v>0</v>
      </c>
      <c r="BD75" s="84">
        <f t="shared" si="227"/>
        <v>0</v>
      </c>
      <c r="BE75" s="84">
        <f t="shared" si="227"/>
        <v>0</v>
      </c>
      <c r="BF75" s="84">
        <f t="shared" si="227"/>
        <v>0</v>
      </c>
      <c r="BG75" s="84">
        <f t="shared" si="227"/>
        <v>0</v>
      </c>
      <c r="BH75" s="84">
        <f t="shared" si="227"/>
        <v>0</v>
      </c>
      <c r="BI75" s="84">
        <f t="shared" si="227"/>
        <v>0</v>
      </c>
      <c r="BJ75" s="84">
        <f t="shared" si="227"/>
        <v>0</v>
      </c>
      <c r="BK75" s="84">
        <f t="shared" si="227"/>
        <v>0</v>
      </c>
      <c r="BL75" s="84">
        <f t="shared" si="227"/>
        <v>0</v>
      </c>
      <c r="BM75" s="84">
        <f t="shared" si="227"/>
        <v>0</v>
      </c>
      <c r="BN75" s="84">
        <f t="shared" si="227"/>
        <v>0</v>
      </c>
      <c r="BO75" s="84">
        <f t="shared" ref="BO75:CI75" si="228">IF(AND($U75&gt;BN$6,$U75&lt;=BO$6),+$T75,0)</f>
        <v>0</v>
      </c>
      <c r="BP75" s="84">
        <f t="shared" si="228"/>
        <v>0</v>
      </c>
      <c r="BQ75" s="84">
        <f t="shared" si="228"/>
        <v>0</v>
      </c>
      <c r="BR75" s="84">
        <f t="shared" si="228"/>
        <v>0</v>
      </c>
      <c r="BS75" s="84">
        <f t="shared" si="228"/>
        <v>0</v>
      </c>
      <c r="BT75" s="84">
        <f t="shared" si="228"/>
        <v>0</v>
      </c>
      <c r="BU75" s="84">
        <f t="shared" si="228"/>
        <v>0</v>
      </c>
      <c r="BV75" s="84">
        <f t="shared" si="228"/>
        <v>0</v>
      </c>
      <c r="BW75" s="84">
        <f t="shared" si="228"/>
        <v>0</v>
      </c>
      <c r="BX75" s="84">
        <f t="shared" si="228"/>
        <v>0</v>
      </c>
      <c r="BY75" s="84">
        <f t="shared" si="228"/>
        <v>0</v>
      </c>
      <c r="BZ75" s="84">
        <f t="shared" si="228"/>
        <v>0</v>
      </c>
      <c r="CA75" s="84">
        <f t="shared" si="228"/>
        <v>0</v>
      </c>
      <c r="CB75" s="84">
        <f t="shared" si="228"/>
        <v>0</v>
      </c>
      <c r="CC75" s="84">
        <f t="shared" si="228"/>
        <v>0</v>
      </c>
      <c r="CD75" s="84">
        <f t="shared" si="228"/>
        <v>0</v>
      </c>
      <c r="CE75" s="84">
        <f t="shared" si="228"/>
        <v>0</v>
      </c>
      <c r="CF75" s="84">
        <f t="shared" si="228"/>
        <v>0</v>
      </c>
      <c r="CG75" s="84">
        <f t="shared" si="228"/>
        <v>0</v>
      </c>
      <c r="CH75" s="84">
        <f t="shared" si="228"/>
        <v>0</v>
      </c>
      <c r="CI75" s="84">
        <f t="shared" si="228"/>
        <v>0</v>
      </c>
      <c r="CJ75" s="84">
        <f t="shared" ref="CJ75:DT75" si="229">IF(AND($U75&gt;CI$6,$U75&lt;=CJ$6),+$T75,0)</f>
        <v>0</v>
      </c>
      <c r="CK75" s="84">
        <f t="shared" si="229"/>
        <v>0</v>
      </c>
      <c r="CL75" s="84">
        <f t="shared" si="229"/>
        <v>0</v>
      </c>
      <c r="CM75" s="84">
        <f t="shared" si="229"/>
        <v>0</v>
      </c>
      <c r="CN75" s="84">
        <f t="shared" si="229"/>
        <v>0</v>
      </c>
      <c r="CO75" s="84">
        <f t="shared" si="229"/>
        <v>0</v>
      </c>
      <c r="CP75" s="84">
        <f t="shared" si="229"/>
        <v>0</v>
      </c>
      <c r="CQ75" s="84">
        <f t="shared" si="229"/>
        <v>0</v>
      </c>
      <c r="CR75" s="84">
        <f t="shared" si="229"/>
        <v>0</v>
      </c>
      <c r="CS75" s="84">
        <f t="shared" si="229"/>
        <v>0</v>
      </c>
      <c r="CT75" s="84">
        <f t="shared" si="229"/>
        <v>0</v>
      </c>
      <c r="CU75" s="84">
        <f t="shared" si="229"/>
        <v>0</v>
      </c>
      <c r="CV75" s="84">
        <f t="shared" si="229"/>
        <v>0</v>
      </c>
      <c r="CW75" s="84">
        <f t="shared" si="229"/>
        <v>0</v>
      </c>
      <c r="CX75" s="84">
        <f t="shared" si="229"/>
        <v>0</v>
      </c>
      <c r="CY75" s="84">
        <f t="shared" si="229"/>
        <v>0</v>
      </c>
      <c r="CZ75" s="84">
        <f t="shared" si="229"/>
        <v>0</v>
      </c>
      <c r="DA75" s="84">
        <f t="shared" si="229"/>
        <v>0</v>
      </c>
      <c r="DB75" s="84">
        <f t="shared" si="229"/>
        <v>0</v>
      </c>
      <c r="DC75" s="84">
        <f t="shared" si="229"/>
        <v>0</v>
      </c>
      <c r="DD75" s="84">
        <f t="shared" si="229"/>
        <v>0</v>
      </c>
      <c r="DE75" s="84">
        <f t="shared" si="229"/>
        <v>0</v>
      </c>
      <c r="DF75" s="84">
        <f t="shared" si="229"/>
        <v>0</v>
      </c>
      <c r="DG75" s="84">
        <f t="shared" si="229"/>
        <v>0</v>
      </c>
      <c r="DH75" s="84">
        <f t="shared" si="229"/>
        <v>16.806000000000001</v>
      </c>
      <c r="DI75" s="84">
        <f t="shared" si="229"/>
        <v>0</v>
      </c>
      <c r="DJ75" s="84">
        <f t="shared" si="229"/>
        <v>0</v>
      </c>
      <c r="DK75" s="84">
        <f t="shared" si="229"/>
        <v>0</v>
      </c>
      <c r="DL75" s="84">
        <f t="shared" si="229"/>
        <v>0</v>
      </c>
      <c r="DM75" s="84">
        <f t="shared" si="229"/>
        <v>0</v>
      </c>
      <c r="DN75" s="84">
        <f t="shared" si="229"/>
        <v>0</v>
      </c>
      <c r="DO75" s="84">
        <f t="shared" si="229"/>
        <v>0</v>
      </c>
      <c r="DP75" s="84">
        <f t="shared" si="229"/>
        <v>0</v>
      </c>
      <c r="DQ75" s="84">
        <f t="shared" si="229"/>
        <v>0</v>
      </c>
      <c r="DR75" s="84">
        <f t="shared" si="229"/>
        <v>0</v>
      </c>
      <c r="DS75" s="84">
        <f t="shared" si="229"/>
        <v>0</v>
      </c>
      <c r="DT75" s="84">
        <f t="shared" si="229"/>
        <v>0</v>
      </c>
      <c r="DU75" s="84">
        <f t="shared" ref="DU75:EZ77" si="230">IF(AND($U75&gt;DT$6,$U75&lt;=DU$6),+$T75,0)</f>
        <v>0</v>
      </c>
      <c r="DV75" s="84">
        <f t="shared" si="230"/>
        <v>0</v>
      </c>
      <c r="DW75" s="84">
        <f t="shared" si="230"/>
        <v>0</v>
      </c>
      <c r="DX75" s="84">
        <f t="shared" si="230"/>
        <v>0</v>
      </c>
      <c r="DY75" s="84">
        <f t="shared" si="230"/>
        <v>0</v>
      </c>
      <c r="DZ75" s="84">
        <f t="shared" si="230"/>
        <v>0</v>
      </c>
      <c r="EA75" s="84">
        <f t="shared" si="230"/>
        <v>0</v>
      </c>
      <c r="EB75" s="84">
        <f t="shared" si="230"/>
        <v>0</v>
      </c>
      <c r="EC75" s="84">
        <f t="shared" si="230"/>
        <v>0</v>
      </c>
      <c r="ED75" s="84">
        <f t="shared" si="230"/>
        <v>0</v>
      </c>
      <c r="EE75" s="84">
        <f t="shared" si="230"/>
        <v>0</v>
      </c>
      <c r="EF75" s="84">
        <f t="shared" si="230"/>
        <v>0</v>
      </c>
      <c r="EG75" s="84">
        <f t="shared" si="230"/>
        <v>0</v>
      </c>
      <c r="EH75" s="84">
        <f t="shared" si="230"/>
        <v>0</v>
      </c>
      <c r="EI75" s="84">
        <f t="shared" si="230"/>
        <v>0</v>
      </c>
      <c r="EJ75" s="84">
        <f t="shared" si="230"/>
        <v>0</v>
      </c>
      <c r="EK75" s="84">
        <f t="shared" si="230"/>
        <v>0</v>
      </c>
      <c r="EL75" s="84">
        <f t="shared" si="230"/>
        <v>0</v>
      </c>
      <c r="EM75" s="84">
        <f t="shared" si="230"/>
        <v>0</v>
      </c>
      <c r="EN75" s="84">
        <f t="shared" si="230"/>
        <v>0</v>
      </c>
      <c r="EO75" s="84">
        <f t="shared" si="230"/>
        <v>0</v>
      </c>
      <c r="EP75" s="84">
        <f t="shared" si="230"/>
        <v>0</v>
      </c>
      <c r="EQ75" s="84">
        <f t="shared" si="230"/>
        <v>0</v>
      </c>
      <c r="ER75" s="84">
        <f t="shared" si="230"/>
        <v>0</v>
      </c>
      <c r="ES75" s="84">
        <f t="shared" si="230"/>
        <v>0</v>
      </c>
      <c r="ET75" s="84">
        <f t="shared" si="230"/>
        <v>0</v>
      </c>
      <c r="EU75" s="84">
        <f t="shared" si="230"/>
        <v>0</v>
      </c>
      <c r="EV75" s="84">
        <f t="shared" si="230"/>
        <v>0</v>
      </c>
      <c r="EW75" s="84">
        <f t="shared" si="230"/>
        <v>0</v>
      </c>
      <c r="EX75" s="84">
        <f t="shared" si="230"/>
        <v>0</v>
      </c>
      <c r="EY75" s="84">
        <f t="shared" si="230"/>
        <v>0</v>
      </c>
      <c r="EZ75" s="84">
        <f t="shared" si="230"/>
        <v>0</v>
      </c>
      <c r="FA75" s="84">
        <f t="shared" ref="FA75:GB75" si="231">IF(AND($U75&gt;EZ$6,$U75&lt;=FA$6),+$T75,0)</f>
        <v>0</v>
      </c>
      <c r="FB75" s="84">
        <f t="shared" si="231"/>
        <v>0</v>
      </c>
      <c r="FC75" s="84">
        <f t="shared" si="231"/>
        <v>0</v>
      </c>
      <c r="FD75" s="84">
        <f t="shared" si="231"/>
        <v>0</v>
      </c>
      <c r="FE75" s="84">
        <f t="shared" si="231"/>
        <v>0</v>
      </c>
      <c r="FF75" s="84">
        <f t="shared" si="231"/>
        <v>0</v>
      </c>
      <c r="FG75" s="84">
        <f t="shared" si="231"/>
        <v>0</v>
      </c>
      <c r="FH75" s="84">
        <f t="shared" si="231"/>
        <v>0</v>
      </c>
      <c r="FI75" s="84">
        <f t="shared" si="231"/>
        <v>0</v>
      </c>
      <c r="FJ75" s="84">
        <f t="shared" si="231"/>
        <v>0</v>
      </c>
      <c r="FK75" s="84">
        <f t="shared" si="231"/>
        <v>0</v>
      </c>
      <c r="FL75" s="84">
        <f t="shared" si="231"/>
        <v>0</v>
      </c>
      <c r="FM75" s="84">
        <f t="shared" si="231"/>
        <v>0</v>
      </c>
      <c r="FN75" s="84">
        <f t="shared" si="231"/>
        <v>0</v>
      </c>
      <c r="FO75" s="84">
        <f t="shared" si="231"/>
        <v>0</v>
      </c>
      <c r="FP75" s="84">
        <f t="shared" si="231"/>
        <v>0</v>
      </c>
      <c r="FQ75" s="84">
        <f t="shared" si="231"/>
        <v>0</v>
      </c>
      <c r="FR75" s="84">
        <f t="shared" si="231"/>
        <v>0</v>
      </c>
      <c r="FS75" s="84">
        <f t="shared" si="231"/>
        <v>0</v>
      </c>
      <c r="FT75" s="84">
        <f t="shared" si="231"/>
        <v>0</v>
      </c>
      <c r="FU75" s="84">
        <f t="shared" si="231"/>
        <v>0</v>
      </c>
      <c r="FV75" s="84">
        <f t="shared" si="231"/>
        <v>0</v>
      </c>
      <c r="FW75" s="84">
        <f t="shared" si="231"/>
        <v>0</v>
      </c>
      <c r="FX75" s="84">
        <f t="shared" si="231"/>
        <v>0</v>
      </c>
      <c r="FY75" s="84">
        <f t="shared" si="231"/>
        <v>0</v>
      </c>
      <c r="FZ75" s="84">
        <f t="shared" si="231"/>
        <v>0</v>
      </c>
      <c r="GA75" s="84">
        <f t="shared" si="231"/>
        <v>0</v>
      </c>
      <c r="GB75" s="84">
        <f t="shared" si="231"/>
        <v>0</v>
      </c>
      <c r="GD75" s="2">
        <f t="shared" ref="GD75:GD82" ca="1" si="232">SUM($X75:$GC75)</f>
        <v>16.806000000000001</v>
      </c>
      <c r="GE75" s="2">
        <f t="shared" ca="1" si="5"/>
        <v>0</v>
      </c>
    </row>
    <row r="76" spans="1:187" s="82" customFormat="1" x14ac:dyDescent="0.2">
      <c r="A76" s="188">
        <v>4</v>
      </c>
      <c r="B76" s="104" t="s">
        <v>12</v>
      </c>
      <c r="C76" s="68" t="s">
        <v>8</v>
      </c>
      <c r="D76" s="51" t="s">
        <v>43</v>
      </c>
      <c r="E76" t="s">
        <v>367</v>
      </c>
      <c r="F76" s="70">
        <v>37134</v>
      </c>
      <c r="G76"/>
      <c r="H76" s="94" t="s">
        <v>312</v>
      </c>
      <c r="I76" s="192" t="s">
        <v>386</v>
      </c>
      <c r="J76" s="88" t="s">
        <v>369</v>
      </c>
      <c r="K76" s="72"/>
      <c r="L76" s="94" t="s">
        <v>40</v>
      </c>
      <c r="M76" s="73"/>
      <c r="N76" s="73" t="s">
        <v>370</v>
      </c>
      <c r="O76" s="94"/>
      <c r="P76" s="94"/>
      <c r="Q76" s="94"/>
      <c r="R76" s="105">
        <v>389.95600000000002</v>
      </c>
      <c r="S76" s="94" t="s">
        <v>57</v>
      </c>
      <c r="T76" s="19">
        <f>IF($S76="USD",+$R76,VLOOKUP($S76,Rates!$A$3:$C$7,3)*$R76)</f>
        <v>389.95600000000002</v>
      </c>
      <c r="U76" s="271">
        <f>DATE(2028,7,15)</f>
        <v>46949</v>
      </c>
      <c r="X76" s="84">
        <f t="shared" ref="X76:AH76" ca="1" si="233">IF(AND($U76&gt;W$6,$U76&lt;=X$6),+$T76,0)</f>
        <v>0</v>
      </c>
      <c r="Y76" s="84">
        <f t="shared" si="233"/>
        <v>0</v>
      </c>
      <c r="Z76" s="84">
        <f t="shared" si="233"/>
        <v>0</v>
      </c>
      <c r="AA76" s="84">
        <f t="shared" si="233"/>
        <v>0</v>
      </c>
      <c r="AB76" s="84">
        <f t="shared" si="233"/>
        <v>0</v>
      </c>
      <c r="AC76" s="84">
        <f t="shared" si="233"/>
        <v>0</v>
      </c>
      <c r="AD76" s="84">
        <f t="shared" si="233"/>
        <v>0</v>
      </c>
      <c r="AE76" s="84">
        <f t="shared" si="233"/>
        <v>0</v>
      </c>
      <c r="AF76" s="84">
        <f t="shared" si="233"/>
        <v>0</v>
      </c>
      <c r="AG76" s="84">
        <f t="shared" si="233"/>
        <v>0</v>
      </c>
      <c r="AH76" s="84">
        <f t="shared" si="233"/>
        <v>0</v>
      </c>
      <c r="AI76" s="84">
        <f t="shared" ref="AI76:BN76" si="234">IF(AND($U76&gt;AH$6,$U76&lt;=AI$6),+$T76,0)</f>
        <v>0</v>
      </c>
      <c r="AJ76" s="84">
        <f t="shared" si="234"/>
        <v>0</v>
      </c>
      <c r="AK76" s="84">
        <f t="shared" si="234"/>
        <v>0</v>
      </c>
      <c r="AL76" s="84">
        <f t="shared" si="234"/>
        <v>0</v>
      </c>
      <c r="AM76" s="84">
        <f t="shared" si="234"/>
        <v>0</v>
      </c>
      <c r="AN76" s="84">
        <f t="shared" si="234"/>
        <v>0</v>
      </c>
      <c r="AO76" s="84">
        <f t="shared" si="234"/>
        <v>0</v>
      </c>
      <c r="AP76" s="84">
        <f t="shared" si="234"/>
        <v>0</v>
      </c>
      <c r="AQ76" s="84">
        <f t="shared" si="234"/>
        <v>0</v>
      </c>
      <c r="AR76" s="84">
        <f t="shared" si="234"/>
        <v>0</v>
      </c>
      <c r="AS76" s="84">
        <f t="shared" si="234"/>
        <v>0</v>
      </c>
      <c r="AT76" s="84">
        <f t="shared" si="234"/>
        <v>0</v>
      </c>
      <c r="AU76" s="84">
        <f t="shared" si="234"/>
        <v>0</v>
      </c>
      <c r="AV76" s="84">
        <f t="shared" si="234"/>
        <v>0</v>
      </c>
      <c r="AW76" s="84">
        <f t="shared" si="234"/>
        <v>0</v>
      </c>
      <c r="AX76" s="84">
        <f t="shared" si="234"/>
        <v>0</v>
      </c>
      <c r="AY76" s="84">
        <f t="shared" si="234"/>
        <v>0</v>
      </c>
      <c r="AZ76" s="84">
        <f t="shared" si="234"/>
        <v>0</v>
      </c>
      <c r="BA76" s="84">
        <f t="shared" si="234"/>
        <v>0</v>
      </c>
      <c r="BB76" s="84">
        <f t="shared" si="234"/>
        <v>0</v>
      </c>
      <c r="BC76" s="84">
        <f t="shared" si="234"/>
        <v>0</v>
      </c>
      <c r="BD76" s="84">
        <f t="shared" si="234"/>
        <v>0</v>
      </c>
      <c r="BE76" s="84">
        <f t="shared" si="234"/>
        <v>0</v>
      </c>
      <c r="BF76" s="84">
        <f t="shared" si="234"/>
        <v>0</v>
      </c>
      <c r="BG76" s="84">
        <f t="shared" si="234"/>
        <v>0</v>
      </c>
      <c r="BH76" s="84">
        <f t="shared" si="234"/>
        <v>0</v>
      </c>
      <c r="BI76" s="84">
        <f t="shared" si="234"/>
        <v>0</v>
      </c>
      <c r="BJ76" s="84">
        <f t="shared" si="234"/>
        <v>0</v>
      </c>
      <c r="BK76" s="84">
        <f t="shared" si="234"/>
        <v>0</v>
      </c>
      <c r="BL76" s="84">
        <f t="shared" si="234"/>
        <v>0</v>
      </c>
      <c r="BM76" s="84">
        <f t="shared" si="234"/>
        <v>0</v>
      </c>
      <c r="BN76" s="84">
        <f t="shared" si="234"/>
        <v>0</v>
      </c>
      <c r="BO76" s="84">
        <f t="shared" ref="BO76:CH76" si="235">IF(AND($U76&gt;BN$6,$U76&lt;=BO$6),+$T76,0)</f>
        <v>0</v>
      </c>
      <c r="BP76" s="84">
        <f t="shared" si="235"/>
        <v>0</v>
      </c>
      <c r="BQ76" s="84">
        <f t="shared" si="235"/>
        <v>0</v>
      </c>
      <c r="BR76" s="84">
        <f t="shared" si="235"/>
        <v>0</v>
      </c>
      <c r="BS76" s="84">
        <f t="shared" si="235"/>
        <v>0</v>
      </c>
      <c r="BT76" s="84">
        <f t="shared" si="235"/>
        <v>0</v>
      </c>
      <c r="BU76" s="84">
        <f t="shared" si="235"/>
        <v>0</v>
      </c>
      <c r="BV76" s="84">
        <f t="shared" si="235"/>
        <v>0</v>
      </c>
      <c r="BW76" s="84">
        <f t="shared" si="235"/>
        <v>0</v>
      </c>
      <c r="BX76" s="84">
        <f t="shared" si="235"/>
        <v>0</v>
      </c>
      <c r="BY76" s="84">
        <f t="shared" si="235"/>
        <v>0</v>
      </c>
      <c r="BZ76" s="84">
        <f t="shared" si="235"/>
        <v>0</v>
      </c>
      <c r="CA76" s="84">
        <f t="shared" si="235"/>
        <v>0</v>
      </c>
      <c r="CB76" s="84">
        <f t="shared" si="235"/>
        <v>0</v>
      </c>
      <c r="CC76" s="84">
        <f t="shared" si="235"/>
        <v>0</v>
      </c>
      <c r="CD76" s="84">
        <f t="shared" si="235"/>
        <v>0</v>
      </c>
      <c r="CE76" s="84">
        <f t="shared" si="235"/>
        <v>0</v>
      </c>
      <c r="CF76" s="84">
        <f t="shared" si="235"/>
        <v>0</v>
      </c>
      <c r="CG76" s="84">
        <f t="shared" si="235"/>
        <v>0</v>
      </c>
      <c r="CH76" s="84">
        <f t="shared" si="235"/>
        <v>0</v>
      </c>
      <c r="CI76" s="84">
        <f t="shared" ref="BI76:CN77" si="236">IF(AND($U76&gt;CH$6,$U76&lt;=CI$6),+$T76,0)</f>
        <v>0</v>
      </c>
      <c r="CJ76" s="84">
        <f t="shared" si="236"/>
        <v>0</v>
      </c>
      <c r="CK76" s="84">
        <f t="shared" si="236"/>
        <v>0</v>
      </c>
      <c r="CL76" s="84">
        <f t="shared" si="236"/>
        <v>0</v>
      </c>
      <c r="CM76" s="84">
        <f t="shared" si="236"/>
        <v>0</v>
      </c>
      <c r="CN76" s="84">
        <f t="shared" si="236"/>
        <v>0</v>
      </c>
      <c r="CO76" s="84">
        <f t="shared" ref="CO76:DD76" si="237">IF(AND($U76&gt;CN$6,$U76&lt;=CO$6),+$T76,0)</f>
        <v>0</v>
      </c>
      <c r="CP76" s="84">
        <f t="shared" si="237"/>
        <v>0</v>
      </c>
      <c r="CQ76" s="84">
        <f t="shared" si="237"/>
        <v>0</v>
      </c>
      <c r="CR76" s="84">
        <f t="shared" si="237"/>
        <v>0</v>
      </c>
      <c r="CS76" s="84">
        <f t="shared" si="237"/>
        <v>0</v>
      </c>
      <c r="CT76" s="84">
        <f t="shared" si="237"/>
        <v>0</v>
      </c>
      <c r="CU76" s="84">
        <f t="shared" si="237"/>
        <v>0</v>
      </c>
      <c r="CV76" s="84">
        <f t="shared" si="237"/>
        <v>0</v>
      </c>
      <c r="CW76" s="84">
        <f t="shared" si="237"/>
        <v>0</v>
      </c>
      <c r="CX76" s="84">
        <f t="shared" si="237"/>
        <v>0</v>
      </c>
      <c r="CY76" s="84">
        <f t="shared" si="237"/>
        <v>0</v>
      </c>
      <c r="CZ76" s="84">
        <f t="shared" si="237"/>
        <v>0</v>
      </c>
      <c r="DA76" s="84">
        <f t="shared" si="237"/>
        <v>0</v>
      </c>
      <c r="DB76" s="84">
        <f t="shared" si="237"/>
        <v>0</v>
      </c>
      <c r="DC76" s="84">
        <f t="shared" si="237"/>
        <v>0</v>
      </c>
      <c r="DD76" s="84">
        <f t="shared" si="237"/>
        <v>0</v>
      </c>
      <c r="DE76" s="84">
        <f t="shared" ref="CO76:DT77" si="238">IF(AND($U76&gt;DD$6,$U76&lt;=DE$6),+$T76,0)</f>
        <v>0</v>
      </c>
      <c r="DF76" s="84">
        <f t="shared" si="238"/>
        <v>0</v>
      </c>
      <c r="DG76" s="84">
        <f t="shared" si="238"/>
        <v>0</v>
      </c>
      <c r="DH76" s="84">
        <f t="shared" si="238"/>
        <v>0</v>
      </c>
      <c r="DI76" s="84">
        <f t="shared" si="238"/>
        <v>0</v>
      </c>
      <c r="DJ76" s="84">
        <f t="shared" si="238"/>
        <v>0</v>
      </c>
      <c r="DK76" s="84">
        <f t="shared" si="238"/>
        <v>0</v>
      </c>
      <c r="DL76" s="84">
        <f t="shared" si="238"/>
        <v>0</v>
      </c>
      <c r="DM76" s="84">
        <f t="shared" si="238"/>
        <v>0</v>
      </c>
      <c r="DN76" s="84">
        <f t="shared" si="238"/>
        <v>0</v>
      </c>
      <c r="DO76" s="84">
        <f t="shared" si="238"/>
        <v>0</v>
      </c>
      <c r="DP76" s="84">
        <f t="shared" si="238"/>
        <v>0</v>
      </c>
      <c r="DQ76" s="84">
        <f t="shared" si="238"/>
        <v>0</v>
      </c>
      <c r="DR76" s="84">
        <f t="shared" si="238"/>
        <v>0</v>
      </c>
      <c r="DS76" s="84">
        <f t="shared" si="238"/>
        <v>0</v>
      </c>
      <c r="DT76" s="84">
        <f t="shared" si="238"/>
        <v>0</v>
      </c>
      <c r="DU76" s="84">
        <f t="shared" si="230"/>
        <v>0</v>
      </c>
      <c r="DV76" s="84">
        <f t="shared" si="230"/>
        <v>0</v>
      </c>
      <c r="DW76" s="84">
        <f t="shared" si="230"/>
        <v>0</v>
      </c>
      <c r="DX76" s="84">
        <f t="shared" si="230"/>
        <v>0</v>
      </c>
      <c r="DY76" s="84">
        <f t="shared" si="230"/>
        <v>0</v>
      </c>
      <c r="DZ76" s="84">
        <f t="shared" si="230"/>
        <v>0</v>
      </c>
      <c r="EA76" s="84">
        <f t="shared" si="230"/>
        <v>0</v>
      </c>
      <c r="EB76" s="84">
        <f t="shared" si="230"/>
        <v>389.95600000000002</v>
      </c>
      <c r="EC76" s="84">
        <f t="shared" si="230"/>
        <v>0</v>
      </c>
      <c r="ED76" s="84">
        <f t="shared" si="230"/>
        <v>0</v>
      </c>
      <c r="EE76" s="84">
        <f t="shared" si="230"/>
        <v>0</v>
      </c>
      <c r="EF76" s="84">
        <f t="shared" si="230"/>
        <v>0</v>
      </c>
      <c r="EG76" s="84">
        <f t="shared" si="230"/>
        <v>0</v>
      </c>
      <c r="EH76" s="84">
        <f t="shared" si="230"/>
        <v>0</v>
      </c>
      <c r="EI76" s="84">
        <f t="shared" si="230"/>
        <v>0</v>
      </c>
      <c r="EJ76" s="84">
        <f t="shared" si="230"/>
        <v>0</v>
      </c>
      <c r="EK76" s="84">
        <f t="shared" si="230"/>
        <v>0</v>
      </c>
      <c r="EL76" s="84">
        <f t="shared" si="230"/>
        <v>0</v>
      </c>
      <c r="EM76" s="84">
        <f t="shared" si="230"/>
        <v>0</v>
      </c>
      <c r="EN76" s="84">
        <f t="shared" si="230"/>
        <v>0</v>
      </c>
      <c r="EO76" s="84">
        <f t="shared" si="230"/>
        <v>0</v>
      </c>
      <c r="EP76" s="84">
        <f t="shared" si="230"/>
        <v>0</v>
      </c>
      <c r="EQ76" s="84">
        <f t="shared" si="230"/>
        <v>0</v>
      </c>
      <c r="ER76" s="84">
        <f t="shared" si="230"/>
        <v>0</v>
      </c>
      <c r="ES76" s="84">
        <f t="shared" si="230"/>
        <v>0</v>
      </c>
      <c r="ET76" s="84">
        <f t="shared" si="230"/>
        <v>0</v>
      </c>
      <c r="EU76" s="84">
        <f t="shared" si="230"/>
        <v>0</v>
      </c>
      <c r="EV76" s="84">
        <f t="shared" si="230"/>
        <v>0</v>
      </c>
      <c r="EW76" s="84">
        <f t="shared" si="230"/>
        <v>0</v>
      </c>
      <c r="EX76" s="84">
        <f t="shared" si="230"/>
        <v>0</v>
      </c>
      <c r="EY76" s="84">
        <f t="shared" si="230"/>
        <v>0</v>
      </c>
      <c r="EZ76" s="84">
        <f t="shared" si="230"/>
        <v>0</v>
      </c>
      <c r="FA76" s="84">
        <f t="shared" ref="FA76:FX76" si="239">IF(AND($U76&gt;EZ$6,$U76&lt;=FA$6),+$T76,0)</f>
        <v>0</v>
      </c>
      <c r="FB76" s="84">
        <f t="shared" si="239"/>
        <v>0</v>
      </c>
      <c r="FC76" s="84">
        <f t="shared" si="239"/>
        <v>0</v>
      </c>
      <c r="FD76" s="84">
        <f t="shared" si="239"/>
        <v>0</v>
      </c>
      <c r="FE76" s="84">
        <f t="shared" si="239"/>
        <v>0</v>
      </c>
      <c r="FF76" s="84">
        <f t="shared" si="239"/>
        <v>0</v>
      </c>
      <c r="FG76" s="84">
        <f t="shared" si="239"/>
        <v>0</v>
      </c>
      <c r="FH76" s="84">
        <f t="shared" si="239"/>
        <v>0</v>
      </c>
      <c r="FI76" s="84">
        <f t="shared" si="239"/>
        <v>0</v>
      </c>
      <c r="FJ76" s="84">
        <f t="shared" si="239"/>
        <v>0</v>
      </c>
      <c r="FK76" s="84">
        <f t="shared" si="239"/>
        <v>0</v>
      </c>
      <c r="FL76" s="84">
        <f t="shared" si="239"/>
        <v>0</v>
      </c>
      <c r="FM76" s="84">
        <f t="shared" si="239"/>
        <v>0</v>
      </c>
      <c r="FN76" s="84">
        <f t="shared" si="239"/>
        <v>0</v>
      </c>
      <c r="FO76" s="84">
        <f t="shared" si="239"/>
        <v>0</v>
      </c>
      <c r="FP76" s="84">
        <f t="shared" si="239"/>
        <v>0</v>
      </c>
      <c r="FQ76" s="84">
        <f t="shared" si="239"/>
        <v>0</v>
      </c>
      <c r="FR76" s="84">
        <f t="shared" si="239"/>
        <v>0</v>
      </c>
      <c r="FS76" s="84">
        <f t="shared" si="239"/>
        <v>0</v>
      </c>
      <c r="FT76" s="84">
        <f t="shared" si="239"/>
        <v>0</v>
      </c>
      <c r="FU76" s="84">
        <f t="shared" si="239"/>
        <v>0</v>
      </c>
      <c r="FV76" s="84">
        <f t="shared" si="239"/>
        <v>0</v>
      </c>
      <c r="FW76" s="84">
        <f t="shared" si="239"/>
        <v>0</v>
      </c>
      <c r="FX76" s="84">
        <f t="shared" si="239"/>
        <v>0</v>
      </c>
      <c r="FY76" s="84">
        <f t="shared" ref="FA76:GB77" si="240">IF(AND($U76&gt;FX$6,$U76&lt;=FY$6),+$T76,0)</f>
        <v>0</v>
      </c>
      <c r="FZ76" s="84">
        <f t="shared" si="240"/>
        <v>0</v>
      </c>
      <c r="GA76" s="84">
        <f t="shared" si="240"/>
        <v>0</v>
      </c>
      <c r="GB76" s="84">
        <f t="shared" si="240"/>
        <v>0</v>
      </c>
      <c r="GD76" s="2">
        <f t="shared" ca="1" si="232"/>
        <v>389.95600000000002</v>
      </c>
      <c r="GE76" s="2">
        <f t="shared" ca="1" si="5"/>
        <v>0</v>
      </c>
    </row>
    <row r="77" spans="1:187" s="82" customFormat="1" x14ac:dyDescent="0.2">
      <c r="A77" s="188">
        <v>4</v>
      </c>
      <c r="B77" s="104" t="s">
        <v>12</v>
      </c>
      <c r="C77" s="68" t="s">
        <v>7</v>
      </c>
      <c r="D77" s="189" t="s">
        <v>43</v>
      </c>
      <c r="E77" t="s">
        <v>331</v>
      </c>
      <c r="F77" s="70">
        <v>37134</v>
      </c>
      <c r="G77"/>
      <c r="H77" s="94" t="s">
        <v>312</v>
      </c>
      <c r="I77" s="192"/>
      <c r="J77" s="88" t="s">
        <v>369</v>
      </c>
      <c r="K77" s="72"/>
      <c r="L77" s="94" t="s">
        <v>40</v>
      </c>
      <c r="M77" s="73"/>
      <c r="N77" s="73"/>
      <c r="O77" s="94"/>
      <c r="P77" s="94"/>
      <c r="Q77" s="94"/>
      <c r="R77" s="140">
        <v>-67.2</v>
      </c>
      <c r="S77" s="94" t="s">
        <v>57</v>
      </c>
      <c r="T77" s="19">
        <f>IF($S77="USD",+$R77,VLOOKUP($S77,Rates!$A$3:$C$7,3)*$R77)</f>
        <v>-67.2</v>
      </c>
      <c r="U77" s="268">
        <v>48213</v>
      </c>
      <c r="X77" s="84">
        <f t="shared" ref="X77:BH77" ca="1" si="241">IF(AND($U77&gt;W$6,$U77&lt;=X$6),+$T77,0)</f>
        <v>0</v>
      </c>
      <c r="Y77" s="84">
        <f t="shared" si="241"/>
        <v>0</v>
      </c>
      <c r="Z77" s="84">
        <f t="shared" si="241"/>
        <v>0</v>
      </c>
      <c r="AA77" s="84">
        <f t="shared" si="241"/>
        <v>0</v>
      </c>
      <c r="AB77" s="84">
        <f t="shared" si="241"/>
        <v>0</v>
      </c>
      <c r="AC77" s="84">
        <f t="shared" si="241"/>
        <v>0</v>
      </c>
      <c r="AD77" s="84">
        <f t="shared" si="241"/>
        <v>0</v>
      </c>
      <c r="AE77" s="84">
        <f t="shared" si="241"/>
        <v>0</v>
      </c>
      <c r="AF77" s="84">
        <f t="shared" si="241"/>
        <v>0</v>
      </c>
      <c r="AG77" s="84">
        <f t="shared" si="241"/>
        <v>0</v>
      </c>
      <c r="AH77" s="84">
        <f t="shared" si="241"/>
        <v>0</v>
      </c>
      <c r="AI77" s="84">
        <f t="shared" si="241"/>
        <v>0</v>
      </c>
      <c r="AJ77" s="84">
        <f t="shared" si="241"/>
        <v>0</v>
      </c>
      <c r="AK77" s="84">
        <f t="shared" si="241"/>
        <v>0</v>
      </c>
      <c r="AL77" s="84">
        <f t="shared" si="241"/>
        <v>0</v>
      </c>
      <c r="AM77" s="84">
        <f t="shared" si="241"/>
        <v>0</v>
      </c>
      <c r="AN77" s="84">
        <f t="shared" si="241"/>
        <v>0</v>
      </c>
      <c r="AO77" s="84">
        <f t="shared" si="241"/>
        <v>0</v>
      </c>
      <c r="AP77" s="84">
        <f t="shared" si="241"/>
        <v>0</v>
      </c>
      <c r="AQ77" s="84">
        <f t="shared" si="241"/>
        <v>0</v>
      </c>
      <c r="AR77" s="84">
        <f t="shared" si="241"/>
        <v>0</v>
      </c>
      <c r="AS77" s="84">
        <f t="shared" si="241"/>
        <v>0</v>
      </c>
      <c r="AT77" s="84">
        <f t="shared" si="241"/>
        <v>0</v>
      </c>
      <c r="AU77" s="84">
        <f t="shared" si="241"/>
        <v>0</v>
      </c>
      <c r="AV77" s="84">
        <f t="shared" si="241"/>
        <v>0</v>
      </c>
      <c r="AW77" s="84">
        <f t="shared" si="241"/>
        <v>0</v>
      </c>
      <c r="AX77" s="84">
        <f t="shared" si="241"/>
        <v>0</v>
      </c>
      <c r="AY77" s="84">
        <f t="shared" si="241"/>
        <v>0</v>
      </c>
      <c r="AZ77" s="84">
        <f t="shared" si="241"/>
        <v>0</v>
      </c>
      <c r="BA77" s="84">
        <f t="shared" si="241"/>
        <v>0</v>
      </c>
      <c r="BB77" s="84">
        <f t="shared" si="241"/>
        <v>0</v>
      </c>
      <c r="BC77" s="84">
        <f t="shared" si="241"/>
        <v>0</v>
      </c>
      <c r="BD77" s="84">
        <f t="shared" si="241"/>
        <v>0</v>
      </c>
      <c r="BE77" s="84">
        <f t="shared" si="241"/>
        <v>0</v>
      </c>
      <c r="BF77" s="84">
        <f t="shared" si="241"/>
        <v>0</v>
      </c>
      <c r="BG77" s="84">
        <f t="shared" si="241"/>
        <v>0</v>
      </c>
      <c r="BH77" s="84">
        <f t="shared" si="241"/>
        <v>0</v>
      </c>
      <c r="BI77" s="84">
        <f t="shared" si="236"/>
        <v>0</v>
      </c>
      <c r="BJ77" s="84">
        <f t="shared" si="236"/>
        <v>0</v>
      </c>
      <c r="BK77" s="84">
        <f t="shared" si="236"/>
        <v>0</v>
      </c>
      <c r="BL77" s="84">
        <f t="shared" si="236"/>
        <v>0</v>
      </c>
      <c r="BM77" s="84">
        <f t="shared" si="236"/>
        <v>0</v>
      </c>
      <c r="BN77" s="84">
        <f t="shared" si="236"/>
        <v>0</v>
      </c>
      <c r="BO77" s="84">
        <f t="shared" si="236"/>
        <v>0</v>
      </c>
      <c r="BP77" s="84">
        <f t="shared" si="236"/>
        <v>0</v>
      </c>
      <c r="BQ77" s="84">
        <f t="shared" si="236"/>
        <v>0</v>
      </c>
      <c r="BR77" s="84">
        <f t="shared" si="236"/>
        <v>0</v>
      </c>
      <c r="BS77" s="84">
        <f t="shared" si="236"/>
        <v>0</v>
      </c>
      <c r="BT77" s="84">
        <f t="shared" si="236"/>
        <v>0</v>
      </c>
      <c r="BU77" s="84">
        <f t="shared" si="236"/>
        <v>0</v>
      </c>
      <c r="BV77" s="84">
        <f t="shared" si="236"/>
        <v>0</v>
      </c>
      <c r="BW77" s="84">
        <f t="shared" si="236"/>
        <v>0</v>
      </c>
      <c r="BX77" s="84">
        <f t="shared" si="236"/>
        <v>0</v>
      </c>
      <c r="BY77" s="84">
        <f t="shared" si="236"/>
        <v>0</v>
      </c>
      <c r="BZ77" s="84">
        <f t="shared" si="236"/>
        <v>0</v>
      </c>
      <c r="CA77" s="84">
        <f t="shared" si="236"/>
        <v>0</v>
      </c>
      <c r="CB77" s="84">
        <f t="shared" si="236"/>
        <v>0</v>
      </c>
      <c r="CC77" s="84">
        <f t="shared" si="236"/>
        <v>0</v>
      </c>
      <c r="CD77" s="84">
        <f t="shared" si="236"/>
        <v>0</v>
      </c>
      <c r="CE77" s="84">
        <f t="shared" si="236"/>
        <v>0</v>
      </c>
      <c r="CF77" s="84">
        <f t="shared" si="236"/>
        <v>0</v>
      </c>
      <c r="CG77" s="84">
        <f t="shared" si="236"/>
        <v>0</v>
      </c>
      <c r="CH77" s="84">
        <f t="shared" si="236"/>
        <v>0</v>
      </c>
      <c r="CI77" s="84">
        <f t="shared" si="236"/>
        <v>0</v>
      </c>
      <c r="CJ77" s="84">
        <f t="shared" si="236"/>
        <v>0</v>
      </c>
      <c r="CK77" s="84">
        <f t="shared" si="236"/>
        <v>0</v>
      </c>
      <c r="CL77" s="84">
        <f t="shared" si="236"/>
        <v>0</v>
      </c>
      <c r="CM77" s="84">
        <f t="shared" si="236"/>
        <v>0</v>
      </c>
      <c r="CN77" s="84">
        <f t="shared" si="236"/>
        <v>0</v>
      </c>
      <c r="CO77" s="84">
        <f t="shared" si="238"/>
        <v>0</v>
      </c>
      <c r="CP77" s="84">
        <f t="shared" si="238"/>
        <v>0</v>
      </c>
      <c r="CQ77" s="84">
        <f t="shared" si="238"/>
        <v>0</v>
      </c>
      <c r="CR77" s="84">
        <f t="shared" si="238"/>
        <v>0</v>
      </c>
      <c r="CS77" s="84">
        <f t="shared" si="238"/>
        <v>0</v>
      </c>
      <c r="CT77" s="84">
        <f t="shared" si="238"/>
        <v>0</v>
      </c>
      <c r="CU77" s="84">
        <f t="shared" si="238"/>
        <v>0</v>
      </c>
      <c r="CV77" s="84">
        <f t="shared" si="238"/>
        <v>0</v>
      </c>
      <c r="CW77" s="84">
        <f t="shared" si="238"/>
        <v>0</v>
      </c>
      <c r="CX77" s="84">
        <f t="shared" si="238"/>
        <v>0</v>
      </c>
      <c r="CY77" s="84">
        <f t="shared" si="238"/>
        <v>0</v>
      </c>
      <c r="CZ77" s="84">
        <f t="shared" si="238"/>
        <v>0</v>
      </c>
      <c r="DA77" s="84">
        <f t="shared" si="238"/>
        <v>0</v>
      </c>
      <c r="DB77" s="84">
        <f t="shared" si="238"/>
        <v>0</v>
      </c>
      <c r="DC77" s="84">
        <f t="shared" si="238"/>
        <v>0</v>
      </c>
      <c r="DD77" s="84">
        <f t="shared" si="238"/>
        <v>0</v>
      </c>
      <c r="DE77" s="84">
        <f t="shared" si="238"/>
        <v>0</v>
      </c>
      <c r="DF77" s="84">
        <f t="shared" si="238"/>
        <v>0</v>
      </c>
      <c r="DG77" s="84">
        <f t="shared" si="238"/>
        <v>0</v>
      </c>
      <c r="DH77" s="84">
        <f t="shared" si="238"/>
        <v>0</v>
      </c>
      <c r="DI77" s="84">
        <f t="shared" si="238"/>
        <v>0</v>
      </c>
      <c r="DJ77" s="84">
        <f t="shared" si="238"/>
        <v>0</v>
      </c>
      <c r="DK77" s="84">
        <f t="shared" si="238"/>
        <v>0</v>
      </c>
      <c r="DL77" s="84">
        <f t="shared" si="238"/>
        <v>0</v>
      </c>
      <c r="DM77" s="84">
        <f t="shared" si="238"/>
        <v>0</v>
      </c>
      <c r="DN77" s="84">
        <f t="shared" si="238"/>
        <v>0</v>
      </c>
      <c r="DO77" s="84">
        <f t="shared" si="238"/>
        <v>0</v>
      </c>
      <c r="DP77" s="84">
        <f t="shared" si="238"/>
        <v>0</v>
      </c>
      <c r="DQ77" s="84">
        <f t="shared" si="238"/>
        <v>0</v>
      </c>
      <c r="DR77" s="84">
        <f t="shared" si="238"/>
        <v>0</v>
      </c>
      <c r="DS77" s="84">
        <f t="shared" si="238"/>
        <v>0</v>
      </c>
      <c r="DT77" s="84">
        <f t="shared" si="238"/>
        <v>0</v>
      </c>
      <c r="DU77" s="84">
        <f t="shared" si="230"/>
        <v>0</v>
      </c>
      <c r="DV77" s="84">
        <f t="shared" si="230"/>
        <v>0</v>
      </c>
      <c r="DW77" s="84">
        <f t="shared" si="230"/>
        <v>0</v>
      </c>
      <c r="DX77" s="84">
        <f t="shared" si="230"/>
        <v>0</v>
      </c>
      <c r="DY77" s="84">
        <f t="shared" si="230"/>
        <v>0</v>
      </c>
      <c r="DZ77" s="84">
        <f t="shared" si="230"/>
        <v>0</v>
      </c>
      <c r="EA77" s="84">
        <f t="shared" si="230"/>
        <v>0</v>
      </c>
      <c r="EB77" s="84">
        <f t="shared" si="230"/>
        <v>0</v>
      </c>
      <c r="EC77" s="84">
        <f t="shared" si="230"/>
        <v>0</v>
      </c>
      <c r="ED77" s="84">
        <f t="shared" si="230"/>
        <v>0</v>
      </c>
      <c r="EE77" s="84">
        <f t="shared" si="230"/>
        <v>0</v>
      </c>
      <c r="EF77" s="84">
        <f t="shared" si="230"/>
        <v>0</v>
      </c>
      <c r="EG77" s="84">
        <f t="shared" si="230"/>
        <v>0</v>
      </c>
      <c r="EH77" s="84">
        <f t="shared" si="230"/>
        <v>0</v>
      </c>
      <c r="EI77" s="84">
        <f t="shared" si="230"/>
        <v>0</v>
      </c>
      <c r="EJ77" s="84">
        <f t="shared" si="230"/>
        <v>0</v>
      </c>
      <c r="EK77" s="84">
        <f t="shared" si="230"/>
        <v>0</v>
      </c>
      <c r="EL77" s="84">
        <f t="shared" si="230"/>
        <v>0</v>
      </c>
      <c r="EM77" s="84">
        <f t="shared" si="230"/>
        <v>0</v>
      </c>
      <c r="EN77" s="84">
        <f t="shared" si="230"/>
        <v>0</v>
      </c>
      <c r="EO77" s="84">
        <f t="shared" si="230"/>
        <v>-67.2</v>
      </c>
      <c r="EP77" s="84">
        <f t="shared" si="230"/>
        <v>0</v>
      </c>
      <c r="EQ77" s="84">
        <f t="shared" si="230"/>
        <v>0</v>
      </c>
      <c r="ER77" s="84">
        <f t="shared" si="230"/>
        <v>0</v>
      </c>
      <c r="ES77" s="84">
        <f t="shared" si="230"/>
        <v>0</v>
      </c>
      <c r="ET77" s="84">
        <f t="shared" si="230"/>
        <v>0</v>
      </c>
      <c r="EU77" s="84">
        <f t="shared" si="230"/>
        <v>0</v>
      </c>
      <c r="EV77" s="84">
        <f t="shared" si="230"/>
        <v>0</v>
      </c>
      <c r="EW77" s="84">
        <f t="shared" si="230"/>
        <v>0</v>
      </c>
      <c r="EX77" s="84">
        <f t="shared" si="230"/>
        <v>0</v>
      </c>
      <c r="EY77" s="84">
        <f t="shared" si="230"/>
        <v>0</v>
      </c>
      <c r="EZ77" s="84">
        <f t="shared" si="230"/>
        <v>0</v>
      </c>
      <c r="FA77" s="84">
        <f t="shared" si="240"/>
        <v>0</v>
      </c>
      <c r="FB77" s="84">
        <f t="shared" si="240"/>
        <v>0</v>
      </c>
      <c r="FC77" s="84">
        <f t="shared" si="240"/>
        <v>0</v>
      </c>
      <c r="FD77" s="84">
        <f t="shared" si="240"/>
        <v>0</v>
      </c>
      <c r="FE77" s="84">
        <f t="shared" si="240"/>
        <v>0</v>
      </c>
      <c r="FF77" s="84">
        <f t="shared" si="240"/>
        <v>0</v>
      </c>
      <c r="FG77" s="84">
        <f t="shared" si="240"/>
        <v>0</v>
      </c>
      <c r="FH77" s="84">
        <f t="shared" si="240"/>
        <v>0</v>
      </c>
      <c r="FI77" s="84">
        <f t="shared" si="240"/>
        <v>0</v>
      </c>
      <c r="FJ77" s="84">
        <f t="shared" si="240"/>
        <v>0</v>
      </c>
      <c r="FK77" s="84">
        <f t="shared" si="240"/>
        <v>0</v>
      </c>
      <c r="FL77" s="84">
        <f t="shared" si="240"/>
        <v>0</v>
      </c>
      <c r="FM77" s="84">
        <f t="shared" si="240"/>
        <v>0</v>
      </c>
      <c r="FN77" s="84">
        <f t="shared" si="240"/>
        <v>0</v>
      </c>
      <c r="FO77" s="84">
        <f t="shared" si="240"/>
        <v>0</v>
      </c>
      <c r="FP77" s="84">
        <f t="shared" si="240"/>
        <v>0</v>
      </c>
      <c r="FQ77" s="84">
        <f t="shared" si="240"/>
        <v>0</v>
      </c>
      <c r="FR77" s="84">
        <f t="shared" si="240"/>
        <v>0</v>
      </c>
      <c r="FS77" s="84">
        <f t="shared" si="240"/>
        <v>0</v>
      </c>
      <c r="FT77" s="84">
        <f t="shared" si="240"/>
        <v>0</v>
      </c>
      <c r="FU77" s="84">
        <f t="shared" si="240"/>
        <v>0</v>
      </c>
      <c r="FV77" s="84">
        <f t="shared" si="240"/>
        <v>0</v>
      </c>
      <c r="FW77" s="84">
        <f t="shared" si="240"/>
        <v>0</v>
      </c>
      <c r="FX77" s="84">
        <f t="shared" si="240"/>
        <v>0</v>
      </c>
      <c r="FY77" s="84">
        <f t="shared" si="240"/>
        <v>0</v>
      </c>
      <c r="FZ77" s="84">
        <f t="shared" si="240"/>
        <v>0</v>
      </c>
      <c r="GA77" s="84">
        <f t="shared" si="240"/>
        <v>0</v>
      </c>
      <c r="GB77" s="84">
        <f t="shared" si="240"/>
        <v>0</v>
      </c>
      <c r="GD77" s="2">
        <f t="shared" ca="1" si="232"/>
        <v>-67.2</v>
      </c>
      <c r="GE77" s="2">
        <f t="shared" ca="1" si="5"/>
        <v>0</v>
      </c>
    </row>
    <row r="78" spans="1:187" s="82" customFormat="1" x14ac:dyDescent="0.2">
      <c r="A78" s="188">
        <v>4</v>
      </c>
      <c r="B78" s="104" t="s">
        <v>12</v>
      </c>
      <c r="C78" s="68" t="s">
        <v>7</v>
      </c>
      <c r="D78" s="189" t="s">
        <v>43</v>
      </c>
      <c r="E78" t="s">
        <v>331</v>
      </c>
      <c r="F78" s="70">
        <v>37134</v>
      </c>
      <c r="G78"/>
      <c r="H78" s="94" t="s">
        <v>312</v>
      </c>
      <c r="I78" s="192"/>
      <c r="J78" s="88" t="s">
        <v>369</v>
      </c>
      <c r="K78" s="72"/>
      <c r="L78" s="94" t="s">
        <v>40</v>
      </c>
      <c r="M78" s="73"/>
      <c r="N78" s="73"/>
      <c r="O78" s="94"/>
      <c r="P78" s="94"/>
      <c r="Q78" s="94"/>
      <c r="R78" s="105">
        <v>4</v>
      </c>
      <c r="S78" s="94" t="s">
        <v>57</v>
      </c>
      <c r="T78" s="19">
        <f>IF($S78="USD",+$R78,VLOOKUP($S78,Rates!$A$3:$C$7,3)*$R78)</f>
        <v>4</v>
      </c>
      <c r="U78" s="267">
        <v>55470</v>
      </c>
      <c r="X78" s="84">
        <f t="shared" ref="X78:BC79" ca="1" si="242">IF(AND($U78&gt;W$6,$U78&lt;=X$6),+$T78,0)</f>
        <v>0</v>
      </c>
      <c r="Y78" s="84">
        <f t="shared" si="242"/>
        <v>0</v>
      </c>
      <c r="Z78" s="84">
        <f t="shared" si="242"/>
        <v>0</v>
      </c>
      <c r="AA78" s="84">
        <f t="shared" si="242"/>
        <v>0</v>
      </c>
      <c r="AB78" s="84">
        <f t="shared" si="242"/>
        <v>0</v>
      </c>
      <c r="AC78" s="84">
        <f t="shared" si="242"/>
        <v>0</v>
      </c>
      <c r="AD78" s="84">
        <f t="shared" si="242"/>
        <v>0</v>
      </c>
      <c r="AE78" s="84">
        <f t="shared" si="242"/>
        <v>0</v>
      </c>
      <c r="AF78" s="84">
        <f t="shared" si="242"/>
        <v>0</v>
      </c>
      <c r="AG78" s="84">
        <f t="shared" si="242"/>
        <v>0</v>
      </c>
      <c r="AH78" s="84">
        <f t="shared" si="242"/>
        <v>0</v>
      </c>
      <c r="AI78" s="84">
        <f t="shared" si="242"/>
        <v>0</v>
      </c>
      <c r="AJ78" s="84">
        <f t="shared" si="242"/>
        <v>0</v>
      </c>
      <c r="AK78" s="84">
        <f t="shared" si="242"/>
        <v>0</v>
      </c>
      <c r="AL78" s="84">
        <f t="shared" si="242"/>
        <v>0</v>
      </c>
      <c r="AM78" s="84">
        <f t="shared" si="242"/>
        <v>0</v>
      </c>
      <c r="AN78" s="84">
        <f t="shared" si="242"/>
        <v>0</v>
      </c>
      <c r="AO78" s="84">
        <f t="shared" si="242"/>
        <v>0</v>
      </c>
      <c r="AP78" s="84">
        <f t="shared" si="242"/>
        <v>0</v>
      </c>
      <c r="AQ78" s="84">
        <f t="shared" si="242"/>
        <v>0</v>
      </c>
      <c r="AR78" s="84">
        <f t="shared" si="242"/>
        <v>0</v>
      </c>
      <c r="AS78" s="84">
        <f t="shared" si="242"/>
        <v>0</v>
      </c>
      <c r="AT78" s="84">
        <f t="shared" si="242"/>
        <v>0</v>
      </c>
      <c r="AU78" s="84">
        <f t="shared" si="242"/>
        <v>0</v>
      </c>
      <c r="AV78" s="84">
        <f t="shared" si="242"/>
        <v>0</v>
      </c>
      <c r="AW78" s="84">
        <f t="shared" si="242"/>
        <v>0</v>
      </c>
      <c r="AX78" s="84">
        <f t="shared" si="242"/>
        <v>0</v>
      </c>
      <c r="AY78" s="84">
        <f t="shared" si="242"/>
        <v>0</v>
      </c>
      <c r="AZ78" s="84">
        <f t="shared" si="242"/>
        <v>0</v>
      </c>
      <c r="BA78" s="84">
        <f t="shared" si="242"/>
        <v>0</v>
      </c>
      <c r="BB78" s="84">
        <f t="shared" si="242"/>
        <v>0</v>
      </c>
      <c r="BC78" s="84">
        <f t="shared" si="242"/>
        <v>0</v>
      </c>
      <c r="BD78" s="84">
        <f t="shared" ref="BD78:CI79" si="243">IF(AND($U78&gt;BC$6,$U78&lt;=BD$6),+$T78,0)</f>
        <v>0</v>
      </c>
      <c r="BE78" s="84">
        <f t="shared" si="243"/>
        <v>0</v>
      </c>
      <c r="BF78" s="84">
        <f t="shared" si="243"/>
        <v>0</v>
      </c>
      <c r="BG78" s="84">
        <f t="shared" si="243"/>
        <v>0</v>
      </c>
      <c r="BH78" s="84">
        <f t="shared" si="243"/>
        <v>0</v>
      </c>
      <c r="BI78" s="84">
        <f t="shared" si="243"/>
        <v>0</v>
      </c>
      <c r="BJ78" s="84">
        <f t="shared" si="243"/>
        <v>0</v>
      </c>
      <c r="BK78" s="84">
        <f t="shared" si="243"/>
        <v>0</v>
      </c>
      <c r="BL78" s="84">
        <f t="shared" si="243"/>
        <v>0</v>
      </c>
      <c r="BM78" s="84">
        <f t="shared" si="243"/>
        <v>0</v>
      </c>
      <c r="BN78" s="84">
        <f t="shared" si="243"/>
        <v>0</v>
      </c>
      <c r="BO78" s="84">
        <f t="shared" si="243"/>
        <v>0</v>
      </c>
      <c r="BP78" s="84">
        <f t="shared" si="243"/>
        <v>0</v>
      </c>
      <c r="BQ78" s="84">
        <f t="shared" si="243"/>
        <v>0</v>
      </c>
      <c r="BR78" s="84">
        <f t="shared" si="243"/>
        <v>0</v>
      </c>
      <c r="BS78" s="84">
        <f t="shared" si="243"/>
        <v>0</v>
      </c>
      <c r="BT78" s="84">
        <f t="shared" si="243"/>
        <v>0</v>
      </c>
      <c r="BU78" s="84">
        <f t="shared" si="243"/>
        <v>0</v>
      </c>
      <c r="BV78" s="84">
        <f t="shared" si="243"/>
        <v>0</v>
      </c>
      <c r="BW78" s="84">
        <f t="shared" si="243"/>
        <v>0</v>
      </c>
      <c r="BX78" s="84">
        <f t="shared" si="243"/>
        <v>0</v>
      </c>
      <c r="BY78" s="84">
        <f t="shared" si="243"/>
        <v>0</v>
      </c>
      <c r="BZ78" s="84">
        <f t="shared" si="243"/>
        <v>0</v>
      </c>
      <c r="CA78" s="84">
        <f t="shared" si="243"/>
        <v>0</v>
      </c>
      <c r="CB78" s="84">
        <f t="shared" si="243"/>
        <v>0</v>
      </c>
      <c r="CC78" s="84">
        <f t="shared" si="243"/>
        <v>0</v>
      </c>
      <c r="CD78" s="84">
        <f t="shared" si="243"/>
        <v>0</v>
      </c>
      <c r="CE78" s="84">
        <f t="shared" si="243"/>
        <v>0</v>
      </c>
      <c r="CF78" s="84">
        <f t="shared" si="243"/>
        <v>0</v>
      </c>
      <c r="CG78" s="84">
        <f t="shared" si="243"/>
        <v>0</v>
      </c>
      <c r="CH78" s="84">
        <f t="shared" si="243"/>
        <v>0</v>
      </c>
      <c r="CI78" s="84">
        <f t="shared" si="243"/>
        <v>0</v>
      </c>
      <c r="CJ78" s="84">
        <f t="shared" ref="CJ78:DO79" si="244">IF(AND($U78&gt;CI$6,$U78&lt;=CJ$6),+$T78,0)</f>
        <v>0</v>
      </c>
      <c r="CK78" s="84">
        <f t="shared" si="244"/>
        <v>0</v>
      </c>
      <c r="CL78" s="84">
        <f t="shared" si="244"/>
        <v>0</v>
      </c>
      <c r="CM78" s="84">
        <f t="shared" si="244"/>
        <v>0</v>
      </c>
      <c r="CN78" s="84">
        <f t="shared" si="244"/>
        <v>0</v>
      </c>
      <c r="CO78" s="84">
        <f t="shared" si="244"/>
        <v>0</v>
      </c>
      <c r="CP78" s="84">
        <f t="shared" si="244"/>
        <v>0</v>
      </c>
      <c r="CQ78" s="84">
        <f t="shared" si="244"/>
        <v>0</v>
      </c>
      <c r="CR78" s="84">
        <f t="shared" si="244"/>
        <v>0</v>
      </c>
      <c r="CS78" s="84">
        <f t="shared" si="244"/>
        <v>0</v>
      </c>
      <c r="CT78" s="84">
        <f t="shared" si="244"/>
        <v>0</v>
      </c>
      <c r="CU78" s="84">
        <f t="shared" si="244"/>
        <v>0</v>
      </c>
      <c r="CV78" s="84">
        <f t="shared" si="244"/>
        <v>0</v>
      </c>
      <c r="CW78" s="84">
        <f t="shared" si="244"/>
        <v>0</v>
      </c>
      <c r="CX78" s="84">
        <f t="shared" si="244"/>
        <v>0</v>
      </c>
      <c r="CY78" s="84">
        <f t="shared" si="244"/>
        <v>0</v>
      </c>
      <c r="CZ78" s="84">
        <f t="shared" si="244"/>
        <v>0</v>
      </c>
      <c r="DA78" s="84">
        <f t="shared" si="244"/>
        <v>0</v>
      </c>
      <c r="DB78" s="84">
        <f t="shared" si="244"/>
        <v>0</v>
      </c>
      <c r="DC78" s="84">
        <f t="shared" si="244"/>
        <v>0</v>
      </c>
      <c r="DD78" s="84">
        <f t="shared" si="244"/>
        <v>0</v>
      </c>
      <c r="DE78" s="84">
        <f t="shared" si="244"/>
        <v>0</v>
      </c>
      <c r="DF78" s="84">
        <f t="shared" si="244"/>
        <v>0</v>
      </c>
      <c r="DG78" s="84">
        <f t="shared" si="244"/>
        <v>0</v>
      </c>
      <c r="DH78" s="84">
        <f t="shared" si="244"/>
        <v>0</v>
      </c>
      <c r="DI78" s="84">
        <f t="shared" si="244"/>
        <v>0</v>
      </c>
      <c r="DJ78" s="84">
        <f t="shared" si="244"/>
        <v>0</v>
      </c>
      <c r="DK78" s="84">
        <f t="shared" si="244"/>
        <v>0</v>
      </c>
      <c r="DL78" s="84">
        <f t="shared" si="244"/>
        <v>0</v>
      </c>
      <c r="DM78" s="84">
        <f t="shared" si="244"/>
        <v>0</v>
      </c>
      <c r="DN78" s="84">
        <f t="shared" si="244"/>
        <v>0</v>
      </c>
      <c r="DO78" s="84">
        <f t="shared" si="244"/>
        <v>0</v>
      </c>
      <c r="DP78" s="84">
        <f t="shared" ref="DP78:EU79" si="245">IF(AND($U78&gt;DO$6,$U78&lt;=DP$6),+$T78,0)</f>
        <v>0</v>
      </c>
      <c r="DQ78" s="84">
        <f t="shared" si="245"/>
        <v>0</v>
      </c>
      <c r="DR78" s="84">
        <f t="shared" si="245"/>
        <v>0</v>
      </c>
      <c r="DS78" s="84">
        <f t="shared" si="245"/>
        <v>0</v>
      </c>
      <c r="DT78" s="84">
        <f t="shared" si="245"/>
        <v>0</v>
      </c>
      <c r="DU78" s="84">
        <f t="shared" si="245"/>
        <v>0</v>
      </c>
      <c r="DV78" s="84">
        <f t="shared" si="245"/>
        <v>0</v>
      </c>
      <c r="DW78" s="84">
        <f t="shared" si="245"/>
        <v>0</v>
      </c>
      <c r="DX78" s="84">
        <f t="shared" si="245"/>
        <v>0</v>
      </c>
      <c r="DY78" s="84">
        <f t="shared" si="245"/>
        <v>0</v>
      </c>
      <c r="DZ78" s="84">
        <f t="shared" si="245"/>
        <v>0</v>
      </c>
      <c r="EA78" s="84">
        <f t="shared" si="245"/>
        <v>0</v>
      </c>
      <c r="EB78" s="84">
        <f t="shared" si="245"/>
        <v>0</v>
      </c>
      <c r="EC78" s="84">
        <f t="shared" si="245"/>
        <v>0</v>
      </c>
      <c r="ED78" s="84">
        <f t="shared" si="245"/>
        <v>0</v>
      </c>
      <c r="EE78" s="84">
        <f t="shared" si="245"/>
        <v>0</v>
      </c>
      <c r="EF78" s="84">
        <f t="shared" si="245"/>
        <v>0</v>
      </c>
      <c r="EG78" s="84">
        <f t="shared" si="245"/>
        <v>0</v>
      </c>
      <c r="EH78" s="84">
        <f t="shared" si="245"/>
        <v>0</v>
      </c>
      <c r="EI78" s="84">
        <f t="shared" si="245"/>
        <v>0</v>
      </c>
      <c r="EJ78" s="84">
        <f t="shared" si="245"/>
        <v>0</v>
      </c>
      <c r="EK78" s="84">
        <f t="shared" si="245"/>
        <v>0</v>
      </c>
      <c r="EL78" s="84">
        <f t="shared" si="245"/>
        <v>0</v>
      </c>
      <c r="EM78" s="84">
        <f t="shared" si="245"/>
        <v>0</v>
      </c>
      <c r="EN78" s="84">
        <f t="shared" si="245"/>
        <v>0</v>
      </c>
      <c r="EO78" s="84">
        <f t="shared" si="245"/>
        <v>0</v>
      </c>
      <c r="EP78" s="84">
        <f t="shared" si="245"/>
        <v>0</v>
      </c>
      <c r="EQ78" s="84">
        <f t="shared" si="245"/>
        <v>0</v>
      </c>
      <c r="ER78" s="84">
        <f t="shared" si="245"/>
        <v>0</v>
      </c>
      <c r="ES78" s="84">
        <f t="shared" si="245"/>
        <v>0</v>
      </c>
      <c r="ET78" s="84">
        <f t="shared" si="245"/>
        <v>0</v>
      </c>
      <c r="EU78" s="84">
        <f t="shared" si="245"/>
        <v>0</v>
      </c>
      <c r="EV78" s="84">
        <f t="shared" ref="EV78:GB79" si="246">IF(AND($U78&gt;EU$6,$U78&lt;=EV$6),+$T78,0)</f>
        <v>0</v>
      </c>
      <c r="EW78" s="84">
        <f t="shared" si="246"/>
        <v>0</v>
      </c>
      <c r="EX78" s="84">
        <f t="shared" si="246"/>
        <v>0</v>
      </c>
      <c r="EY78" s="84">
        <f t="shared" si="246"/>
        <v>0</v>
      </c>
      <c r="EZ78" s="84">
        <f t="shared" si="246"/>
        <v>0</v>
      </c>
      <c r="FA78" s="84">
        <f t="shared" si="246"/>
        <v>0</v>
      </c>
      <c r="FB78" s="84">
        <f t="shared" si="246"/>
        <v>0</v>
      </c>
      <c r="FC78" s="84">
        <f t="shared" si="246"/>
        <v>0</v>
      </c>
      <c r="FD78" s="84">
        <f t="shared" si="246"/>
        <v>0</v>
      </c>
      <c r="FE78" s="84">
        <f t="shared" si="246"/>
        <v>0</v>
      </c>
      <c r="FF78" s="84">
        <f t="shared" si="246"/>
        <v>0</v>
      </c>
      <c r="FG78" s="84">
        <f t="shared" si="246"/>
        <v>0</v>
      </c>
      <c r="FH78" s="84">
        <f t="shared" si="246"/>
        <v>0</v>
      </c>
      <c r="FI78" s="84">
        <f t="shared" si="246"/>
        <v>0</v>
      </c>
      <c r="FJ78" s="84">
        <f t="shared" si="246"/>
        <v>0</v>
      </c>
      <c r="FK78" s="84">
        <f t="shared" si="246"/>
        <v>0</v>
      </c>
      <c r="FL78" s="84">
        <f t="shared" si="246"/>
        <v>0</v>
      </c>
      <c r="FM78" s="84">
        <f t="shared" si="246"/>
        <v>0</v>
      </c>
      <c r="FN78" s="84">
        <f t="shared" si="246"/>
        <v>0</v>
      </c>
      <c r="FO78" s="84">
        <f t="shared" si="246"/>
        <v>0</v>
      </c>
      <c r="FP78" s="84">
        <f t="shared" si="246"/>
        <v>0</v>
      </c>
      <c r="FQ78" s="84">
        <f t="shared" si="246"/>
        <v>0</v>
      </c>
      <c r="FR78" s="84">
        <f t="shared" si="246"/>
        <v>0</v>
      </c>
      <c r="FS78" s="84">
        <f t="shared" si="246"/>
        <v>0</v>
      </c>
      <c r="FT78" s="84">
        <f t="shared" si="246"/>
        <v>0</v>
      </c>
      <c r="FU78" s="84">
        <f t="shared" si="246"/>
        <v>0</v>
      </c>
      <c r="FV78" s="84">
        <f t="shared" si="246"/>
        <v>0</v>
      </c>
      <c r="FW78" s="84">
        <f t="shared" si="246"/>
        <v>0</v>
      </c>
      <c r="FX78" s="84">
        <f t="shared" si="246"/>
        <v>0</v>
      </c>
      <c r="FY78" s="84">
        <f t="shared" si="246"/>
        <v>0</v>
      </c>
      <c r="FZ78" s="84">
        <f t="shared" si="246"/>
        <v>0</v>
      </c>
      <c r="GA78" s="84">
        <f t="shared" si="246"/>
        <v>0</v>
      </c>
      <c r="GB78" s="84">
        <f t="shared" si="246"/>
        <v>4</v>
      </c>
      <c r="GD78" s="2">
        <f t="shared" ca="1" si="232"/>
        <v>4</v>
      </c>
      <c r="GE78" s="2">
        <f t="shared" ca="1" si="5"/>
        <v>0</v>
      </c>
    </row>
    <row r="79" spans="1:187" s="82" customFormat="1" x14ac:dyDescent="0.2">
      <c r="A79" s="188">
        <v>4</v>
      </c>
      <c r="B79" s="104" t="s">
        <v>12</v>
      </c>
      <c r="C79" s="68" t="s">
        <v>7</v>
      </c>
      <c r="D79" s="189" t="s">
        <v>43</v>
      </c>
      <c r="E79" t="s">
        <v>331</v>
      </c>
      <c r="F79" s="70">
        <v>37134</v>
      </c>
      <c r="G79"/>
      <c r="H79" s="94" t="s">
        <v>312</v>
      </c>
      <c r="I79" s="192" t="s">
        <v>652</v>
      </c>
      <c r="J79" s="88"/>
      <c r="K79" s="72"/>
      <c r="L79" s="94"/>
      <c r="M79" s="73"/>
      <c r="N79" s="73"/>
      <c r="O79" s="94"/>
      <c r="P79" s="94"/>
      <c r="Q79" s="94"/>
      <c r="R79" s="105"/>
      <c r="S79" s="94" t="s">
        <v>57</v>
      </c>
      <c r="T79" s="19">
        <f>68.898629+1.1</f>
        <v>69.998628999999994</v>
      </c>
      <c r="U79" s="267">
        <v>38717</v>
      </c>
      <c r="X79" s="84">
        <f t="shared" ca="1" si="242"/>
        <v>0</v>
      </c>
      <c r="Y79" s="303">
        <v>1.2</v>
      </c>
      <c r="Z79" s="84">
        <f t="shared" si="242"/>
        <v>0</v>
      </c>
      <c r="AA79" s="84">
        <f t="shared" si="242"/>
        <v>0</v>
      </c>
      <c r="AB79" s="84">
        <f t="shared" si="242"/>
        <v>0</v>
      </c>
      <c r="AC79" s="84">
        <f t="shared" si="242"/>
        <v>0</v>
      </c>
      <c r="AD79" s="84">
        <f t="shared" si="242"/>
        <v>0</v>
      </c>
      <c r="AE79" s="84">
        <f t="shared" si="242"/>
        <v>0</v>
      </c>
      <c r="AF79" s="84">
        <f t="shared" si="242"/>
        <v>0</v>
      </c>
      <c r="AG79" s="84">
        <f t="shared" si="242"/>
        <v>0</v>
      </c>
      <c r="AH79" s="84">
        <f t="shared" si="242"/>
        <v>0</v>
      </c>
      <c r="AI79" s="84">
        <f t="shared" si="242"/>
        <v>0</v>
      </c>
      <c r="AJ79" s="84">
        <f t="shared" si="242"/>
        <v>0</v>
      </c>
      <c r="AK79" s="84">
        <f t="shared" si="242"/>
        <v>0</v>
      </c>
      <c r="AL79" s="84">
        <f t="shared" si="242"/>
        <v>0</v>
      </c>
      <c r="AM79" s="84">
        <f t="shared" si="242"/>
        <v>0</v>
      </c>
      <c r="AN79" s="84">
        <f t="shared" si="242"/>
        <v>0</v>
      </c>
      <c r="AO79" s="84">
        <f t="shared" si="242"/>
        <v>69.998628999999994</v>
      </c>
      <c r="AP79" s="84">
        <f t="shared" si="242"/>
        <v>0</v>
      </c>
      <c r="AQ79" s="84">
        <f t="shared" si="242"/>
        <v>0</v>
      </c>
      <c r="AR79" s="84">
        <f t="shared" si="242"/>
        <v>0</v>
      </c>
      <c r="AS79" s="84">
        <f t="shared" si="242"/>
        <v>0</v>
      </c>
      <c r="AT79" s="84">
        <f t="shared" si="242"/>
        <v>0</v>
      </c>
      <c r="AU79" s="84">
        <f t="shared" si="242"/>
        <v>0</v>
      </c>
      <c r="AV79" s="84">
        <f t="shared" si="242"/>
        <v>0</v>
      </c>
      <c r="AW79" s="84">
        <f t="shared" si="242"/>
        <v>0</v>
      </c>
      <c r="AX79" s="84">
        <f t="shared" si="242"/>
        <v>0</v>
      </c>
      <c r="AY79" s="84">
        <f t="shared" si="242"/>
        <v>0</v>
      </c>
      <c r="AZ79" s="84">
        <f t="shared" si="242"/>
        <v>0</v>
      </c>
      <c r="BA79" s="84">
        <f t="shared" si="242"/>
        <v>0</v>
      </c>
      <c r="BB79" s="84">
        <f t="shared" si="242"/>
        <v>0</v>
      </c>
      <c r="BC79" s="84">
        <f t="shared" si="242"/>
        <v>0</v>
      </c>
      <c r="BD79" s="84">
        <f t="shared" si="243"/>
        <v>0</v>
      </c>
      <c r="BE79" s="84">
        <f t="shared" si="243"/>
        <v>0</v>
      </c>
      <c r="BF79" s="84">
        <f t="shared" si="243"/>
        <v>0</v>
      </c>
      <c r="BG79" s="84">
        <f t="shared" si="243"/>
        <v>0</v>
      </c>
      <c r="BH79" s="84">
        <f t="shared" si="243"/>
        <v>0</v>
      </c>
      <c r="BI79" s="84">
        <f t="shared" si="243"/>
        <v>0</v>
      </c>
      <c r="BJ79" s="84">
        <f t="shared" si="243"/>
        <v>0</v>
      </c>
      <c r="BK79" s="84">
        <f t="shared" si="243"/>
        <v>0</v>
      </c>
      <c r="BL79" s="84">
        <f t="shared" si="243"/>
        <v>0</v>
      </c>
      <c r="BM79" s="84">
        <f t="shared" si="243"/>
        <v>0</v>
      </c>
      <c r="BN79" s="84">
        <f t="shared" si="243"/>
        <v>0</v>
      </c>
      <c r="BO79" s="84">
        <f t="shared" si="243"/>
        <v>0</v>
      </c>
      <c r="BP79" s="84">
        <f t="shared" si="243"/>
        <v>0</v>
      </c>
      <c r="BQ79" s="84">
        <f t="shared" si="243"/>
        <v>0</v>
      </c>
      <c r="BR79" s="84">
        <f t="shared" si="243"/>
        <v>0</v>
      </c>
      <c r="BS79" s="84">
        <f t="shared" si="243"/>
        <v>0</v>
      </c>
      <c r="BT79" s="84">
        <f t="shared" si="243"/>
        <v>0</v>
      </c>
      <c r="BU79" s="84">
        <f t="shared" si="243"/>
        <v>0</v>
      </c>
      <c r="BV79" s="84">
        <f t="shared" si="243"/>
        <v>0</v>
      </c>
      <c r="BW79" s="84">
        <f t="shared" si="243"/>
        <v>0</v>
      </c>
      <c r="BX79" s="84">
        <f t="shared" si="243"/>
        <v>0</v>
      </c>
      <c r="BY79" s="84">
        <f t="shared" si="243"/>
        <v>0</v>
      </c>
      <c r="BZ79" s="84">
        <f t="shared" si="243"/>
        <v>0</v>
      </c>
      <c r="CA79" s="84">
        <f t="shared" si="243"/>
        <v>0</v>
      </c>
      <c r="CB79" s="84">
        <f t="shared" si="243"/>
        <v>0</v>
      </c>
      <c r="CC79" s="84">
        <f t="shared" si="243"/>
        <v>0</v>
      </c>
      <c r="CD79" s="84">
        <f t="shared" si="243"/>
        <v>0</v>
      </c>
      <c r="CE79" s="84">
        <f t="shared" si="243"/>
        <v>0</v>
      </c>
      <c r="CF79" s="84">
        <f t="shared" si="243"/>
        <v>0</v>
      </c>
      <c r="CG79" s="84">
        <f t="shared" si="243"/>
        <v>0</v>
      </c>
      <c r="CH79" s="84">
        <f t="shared" si="243"/>
        <v>0</v>
      </c>
      <c r="CI79" s="84">
        <f t="shared" si="243"/>
        <v>0</v>
      </c>
      <c r="CJ79" s="84">
        <f t="shared" si="244"/>
        <v>0</v>
      </c>
      <c r="CK79" s="84">
        <f t="shared" si="244"/>
        <v>0</v>
      </c>
      <c r="CL79" s="84">
        <f t="shared" si="244"/>
        <v>0</v>
      </c>
      <c r="CM79" s="84">
        <f t="shared" si="244"/>
        <v>0</v>
      </c>
      <c r="CN79" s="84">
        <f t="shared" si="244"/>
        <v>0</v>
      </c>
      <c r="CO79" s="84">
        <f t="shared" si="244"/>
        <v>0</v>
      </c>
      <c r="CP79" s="84">
        <f t="shared" si="244"/>
        <v>0</v>
      </c>
      <c r="CQ79" s="84">
        <f t="shared" si="244"/>
        <v>0</v>
      </c>
      <c r="CR79" s="84">
        <f t="shared" si="244"/>
        <v>0</v>
      </c>
      <c r="CS79" s="84">
        <f t="shared" si="244"/>
        <v>0</v>
      </c>
      <c r="CT79" s="84">
        <f t="shared" si="244"/>
        <v>0</v>
      </c>
      <c r="CU79" s="84">
        <f t="shared" si="244"/>
        <v>0</v>
      </c>
      <c r="CV79" s="84">
        <f t="shared" si="244"/>
        <v>0</v>
      </c>
      <c r="CW79" s="84">
        <f t="shared" si="244"/>
        <v>0</v>
      </c>
      <c r="CX79" s="84">
        <f t="shared" si="244"/>
        <v>0</v>
      </c>
      <c r="CY79" s="84">
        <f t="shared" si="244"/>
        <v>0</v>
      </c>
      <c r="CZ79" s="84">
        <f t="shared" si="244"/>
        <v>0</v>
      </c>
      <c r="DA79" s="84">
        <f t="shared" si="244"/>
        <v>0</v>
      </c>
      <c r="DB79" s="84">
        <f t="shared" si="244"/>
        <v>0</v>
      </c>
      <c r="DC79" s="84">
        <f t="shared" si="244"/>
        <v>0</v>
      </c>
      <c r="DD79" s="84">
        <f t="shared" si="244"/>
        <v>0</v>
      </c>
      <c r="DE79" s="84">
        <f t="shared" si="244"/>
        <v>0</v>
      </c>
      <c r="DF79" s="84">
        <f t="shared" si="244"/>
        <v>0</v>
      </c>
      <c r="DG79" s="84">
        <f t="shared" si="244"/>
        <v>0</v>
      </c>
      <c r="DH79" s="84">
        <f t="shared" si="244"/>
        <v>0</v>
      </c>
      <c r="DI79" s="84">
        <f t="shared" si="244"/>
        <v>0</v>
      </c>
      <c r="DJ79" s="84">
        <f t="shared" si="244"/>
        <v>0</v>
      </c>
      <c r="DK79" s="84">
        <f t="shared" si="244"/>
        <v>0</v>
      </c>
      <c r="DL79" s="84">
        <f t="shared" si="244"/>
        <v>0</v>
      </c>
      <c r="DM79" s="84">
        <f t="shared" si="244"/>
        <v>0</v>
      </c>
      <c r="DN79" s="84">
        <f t="shared" si="244"/>
        <v>0</v>
      </c>
      <c r="DO79" s="84">
        <f t="shared" si="244"/>
        <v>0</v>
      </c>
      <c r="DP79" s="84">
        <f t="shared" si="245"/>
        <v>0</v>
      </c>
      <c r="DQ79" s="84">
        <f t="shared" si="245"/>
        <v>0</v>
      </c>
      <c r="DR79" s="84">
        <f t="shared" si="245"/>
        <v>0</v>
      </c>
      <c r="DS79" s="84">
        <f t="shared" si="245"/>
        <v>0</v>
      </c>
      <c r="DT79" s="84">
        <f t="shared" si="245"/>
        <v>0</v>
      </c>
      <c r="DU79" s="84">
        <f t="shared" si="245"/>
        <v>0</v>
      </c>
      <c r="DV79" s="84">
        <f t="shared" si="245"/>
        <v>0</v>
      </c>
      <c r="DW79" s="84">
        <f t="shared" si="245"/>
        <v>0</v>
      </c>
      <c r="DX79" s="84">
        <f t="shared" si="245"/>
        <v>0</v>
      </c>
      <c r="DY79" s="84">
        <f t="shared" si="245"/>
        <v>0</v>
      </c>
      <c r="DZ79" s="84">
        <f t="shared" si="245"/>
        <v>0</v>
      </c>
      <c r="EA79" s="84">
        <f t="shared" si="245"/>
        <v>0</v>
      </c>
      <c r="EB79" s="84">
        <f t="shared" si="245"/>
        <v>0</v>
      </c>
      <c r="EC79" s="84">
        <f t="shared" si="245"/>
        <v>0</v>
      </c>
      <c r="ED79" s="84">
        <f t="shared" si="245"/>
        <v>0</v>
      </c>
      <c r="EE79" s="84">
        <f t="shared" si="245"/>
        <v>0</v>
      </c>
      <c r="EF79" s="84">
        <f t="shared" si="245"/>
        <v>0</v>
      </c>
      <c r="EG79" s="84">
        <f t="shared" si="245"/>
        <v>0</v>
      </c>
      <c r="EH79" s="84">
        <f t="shared" si="245"/>
        <v>0</v>
      </c>
      <c r="EI79" s="84">
        <f t="shared" si="245"/>
        <v>0</v>
      </c>
      <c r="EJ79" s="84">
        <f t="shared" si="245"/>
        <v>0</v>
      </c>
      <c r="EK79" s="84">
        <f t="shared" si="245"/>
        <v>0</v>
      </c>
      <c r="EL79" s="84">
        <f t="shared" si="245"/>
        <v>0</v>
      </c>
      <c r="EM79" s="84">
        <f t="shared" si="245"/>
        <v>0</v>
      </c>
      <c r="EN79" s="84">
        <f t="shared" si="245"/>
        <v>0</v>
      </c>
      <c r="EO79" s="84">
        <f t="shared" si="245"/>
        <v>0</v>
      </c>
      <c r="EP79" s="84">
        <f t="shared" si="245"/>
        <v>0</v>
      </c>
      <c r="EQ79" s="84">
        <f t="shared" si="245"/>
        <v>0</v>
      </c>
      <c r="ER79" s="84">
        <f t="shared" si="245"/>
        <v>0</v>
      </c>
      <c r="ES79" s="84">
        <f t="shared" si="245"/>
        <v>0</v>
      </c>
      <c r="ET79" s="84">
        <f t="shared" si="245"/>
        <v>0</v>
      </c>
      <c r="EU79" s="84">
        <f t="shared" si="245"/>
        <v>0</v>
      </c>
      <c r="EV79" s="84">
        <f t="shared" si="246"/>
        <v>0</v>
      </c>
      <c r="EW79" s="84">
        <f t="shared" si="246"/>
        <v>0</v>
      </c>
      <c r="EX79" s="84">
        <f t="shared" si="246"/>
        <v>0</v>
      </c>
      <c r="EY79" s="84">
        <f t="shared" si="246"/>
        <v>0</v>
      </c>
      <c r="EZ79" s="84">
        <f t="shared" si="246"/>
        <v>0</v>
      </c>
      <c r="FA79" s="84">
        <f t="shared" si="246"/>
        <v>0</v>
      </c>
      <c r="FB79" s="84">
        <f t="shared" si="246"/>
        <v>0</v>
      </c>
      <c r="FC79" s="84">
        <f t="shared" si="246"/>
        <v>0</v>
      </c>
      <c r="FD79" s="84">
        <f t="shared" si="246"/>
        <v>0</v>
      </c>
      <c r="FE79" s="84">
        <f t="shared" si="246"/>
        <v>0</v>
      </c>
      <c r="FF79" s="84">
        <f t="shared" si="246"/>
        <v>0</v>
      </c>
      <c r="FG79" s="84">
        <f t="shared" si="246"/>
        <v>0</v>
      </c>
      <c r="FH79" s="84">
        <f t="shared" si="246"/>
        <v>0</v>
      </c>
      <c r="FI79" s="84">
        <f t="shared" si="246"/>
        <v>0</v>
      </c>
      <c r="FJ79" s="84">
        <f t="shared" si="246"/>
        <v>0</v>
      </c>
      <c r="FK79" s="84">
        <f t="shared" si="246"/>
        <v>0</v>
      </c>
      <c r="FL79" s="84">
        <f t="shared" si="246"/>
        <v>0</v>
      </c>
      <c r="FM79" s="84">
        <f t="shared" si="246"/>
        <v>0</v>
      </c>
      <c r="FN79" s="84">
        <f t="shared" si="246"/>
        <v>0</v>
      </c>
      <c r="FO79" s="84">
        <f t="shared" si="246"/>
        <v>0</v>
      </c>
      <c r="FP79" s="84">
        <f t="shared" si="246"/>
        <v>0</v>
      </c>
      <c r="FQ79" s="84">
        <f t="shared" si="246"/>
        <v>0</v>
      </c>
      <c r="FR79" s="84">
        <f t="shared" si="246"/>
        <v>0</v>
      </c>
      <c r="FS79" s="84">
        <f t="shared" si="246"/>
        <v>0</v>
      </c>
      <c r="FT79" s="84">
        <f t="shared" si="246"/>
        <v>0</v>
      </c>
      <c r="FU79" s="84">
        <f t="shared" si="246"/>
        <v>0</v>
      </c>
      <c r="FV79" s="84">
        <f t="shared" si="246"/>
        <v>0</v>
      </c>
      <c r="FW79" s="84">
        <f t="shared" si="246"/>
        <v>0</v>
      </c>
      <c r="FX79" s="84">
        <f t="shared" si="246"/>
        <v>0</v>
      </c>
      <c r="FY79" s="84">
        <f t="shared" si="246"/>
        <v>0</v>
      </c>
      <c r="FZ79" s="84">
        <f t="shared" si="246"/>
        <v>0</v>
      </c>
      <c r="GA79" s="84">
        <f t="shared" si="246"/>
        <v>0</v>
      </c>
      <c r="GB79" s="84">
        <f t="shared" si="246"/>
        <v>0</v>
      </c>
      <c r="GD79" s="2">
        <f t="shared" ca="1" si="232"/>
        <v>71.198628999999997</v>
      </c>
      <c r="GE79" s="2">
        <f ca="1">+GD79-T79</f>
        <v>1.2000000000000028</v>
      </c>
    </row>
    <row r="80" spans="1:187" s="82" customFormat="1" x14ac:dyDescent="0.2">
      <c r="A80" s="188">
        <v>3</v>
      </c>
      <c r="B80" s="104" t="s">
        <v>12</v>
      </c>
      <c r="C80" s="68" t="s">
        <v>7</v>
      </c>
      <c r="D80" s="189" t="s">
        <v>42</v>
      </c>
      <c r="E80" t="s">
        <v>331</v>
      </c>
      <c r="F80" s="70">
        <v>37134</v>
      </c>
      <c r="G80"/>
      <c r="H80" s="87" t="s">
        <v>332</v>
      </c>
      <c r="I80" s="190" t="s">
        <v>333</v>
      </c>
      <c r="J80" s="72" t="s">
        <v>318</v>
      </c>
      <c r="K80" s="72"/>
      <c r="L80" s="94" t="s">
        <v>40</v>
      </c>
      <c r="M80" s="73" t="s">
        <v>326</v>
      </c>
      <c r="N80" s="73" t="s">
        <v>334</v>
      </c>
      <c r="O80" s="94"/>
      <c r="P80" s="94"/>
      <c r="Q80" s="94"/>
      <c r="R80" s="105">
        <v>0</v>
      </c>
      <c r="S80" s="94" t="s">
        <v>57</v>
      </c>
      <c r="T80" s="19">
        <v>7.3</v>
      </c>
      <c r="U80" s="269">
        <v>37451</v>
      </c>
      <c r="X80" s="84">
        <f t="shared" ref="X80:BH83" ca="1" si="247">IF(AND($U80&gt;W$6,$U80&lt;=X$6),+$T80,0)</f>
        <v>0</v>
      </c>
      <c r="Y80" s="84">
        <f t="shared" si="247"/>
        <v>0</v>
      </c>
      <c r="Z80" s="84">
        <f t="shared" si="247"/>
        <v>0</v>
      </c>
      <c r="AA80" s="84">
        <f t="shared" si="247"/>
        <v>0</v>
      </c>
      <c r="AB80" s="84">
        <f t="shared" si="247"/>
        <v>7.3</v>
      </c>
      <c r="AC80" s="84">
        <f t="shared" si="247"/>
        <v>0</v>
      </c>
      <c r="AD80" s="84">
        <f t="shared" si="247"/>
        <v>0</v>
      </c>
      <c r="AE80" s="84">
        <f t="shared" si="247"/>
        <v>0</v>
      </c>
      <c r="AF80" s="84">
        <f t="shared" si="247"/>
        <v>0</v>
      </c>
      <c r="AG80" s="84">
        <f t="shared" si="247"/>
        <v>0</v>
      </c>
      <c r="AH80" s="84">
        <f t="shared" si="247"/>
        <v>0</v>
      </c>
      <c r="AI80" s="84">
        <f t="shared" si="247"/>
        <v>0</v>
      </c>
      <c r="AJ80" s="84">
        <f t="shared" si="247"/>
        <v>0</v>
      </c>
      <c r="AK80" s="84">
        <f t="shared" si="247"/>
        <v>0</v>
      </c>
      <c r="AL80" s="84">
        <f t="shared" si="247"/>
        <v>0</v>
      </c>
      <c r="AM80" s="84">
        <f t="shared" si="247"/>
        <v>0</v>
      </c>
      <c r="AN80" s="84">
        <f t="shared" si="247"/>
        <v>0</v>
      </c>
      <c r="AO80" s="84">
        <f t="shared" si="247"/>
        <v>0</v>
      </c>
      <c r="AP80" s="84">
        <f t="shared" si="247"/>
        <v>0</v>
      </c>
      <c r="AQ80" s="84">
        <f t="shared" si="247"/>
        <v>0</v>
      </c>
      <c r="AR80" s="84">
        <f t="shared" si="247"/>
        <v>0</v>
      </c>
      <c r="AS80" s="84">
        <f t="shared" si="247"/>
        <v>0</v>
      </c>
      <c r="AT80" s="84">
        <f t="shared" si="247"/>
        <v>0</v>
      </c>
      <c r="AU80" s="84">
        <f t="shared" si="247"/>
        <v>0</v>
      </c>
      <c r="AV80" s="84">
        <f t="shared" si="247"/>
        <v>0</v>
      </c>
      <c r="AW80" s="84">
        <f t="shared" si="247"/>
        <v>0</v>
      </c>
      <c r="AX80" s="84">
        <f t="shared" si="247"/>
        <v>0</v>
      </c>
      <c r="AY80" s="84">
        <f t="shared" si="247"/>
        <v>0</v>
      </c>
      <c r="AZ80" s="84">
        <f t="shared" si="247"/>
        <v>0</v>
      </c>
      <c r="BA80" s="84">
        <f t="shared" si="247"/>
        <v>0</v>
      </c>
      <c r="BB80" s="84">
        <f t="shared" si="247"/>
        <v>0</v>
      </c>
      <c r="BC80" s="84">
        <f t="shared" si="247"/>
        <v>0</v>
      </c>
      <c r="BD80" s="84">
        <f t="shared" si="247"/>
        <v>0</v>
      </c>
      <c r="BE80" s="84">
        <f t="shared" si="247"/>
        <v>0</v>
      </c>
      <c r="BF80" s="84">
        <f t="shared" si="247"/>
        <v>0</v>
      </c>
      <c r="BG80" s="84">
        <f t="shared" si="247"/>
        <v>0</v>
      </c>
      <c r="BH80" s="84">
        <f t="shared" si="247"/>
        <v>0</v>
      </c>
      <c r="BI80" s="84">
        <f t="shared" ref="BI80:CM80" si="248">IF(AND($U80&gt;BH$6,$U80&lt;=BI$6),+$T80,0)</f>
        <v>0</v>
      </c>
      <c r="BJ80" s="84">
        <f t="shared" si="248"/>
        <v>0</v>
      </c>
      <c r="BK80" s="84">
        <f t="shared" si="248"/>
        <v>0</v>
      </c>
      <c r="BL80" s="84">
        <f t="shared" si="248"/>
        <v>0</v>
      </c>
      <c r="BM80" s="84">
        <f t="shared" si="248"/>
        <v>0</v>
      </c>
      <c r="BN80" s="84">
        <f t="shared" si="248"/>
        <v>0</v>
      </c>
      <c r="BO80" s="84">
        <f t="shared" si="248"/>
        <v>0</v>
      </c>
      <c r="BP80" s="84">
        <f t="shared" si="248"/>
        <v>0</v>
      </c>
      <c r="BQ80" s="84">
        <f t="shared" si="248"/>
        <v>0</v>
      </c>
      <c r="BR80" s="84">
        <f t="shared" si="248"/>
        <v>0</v>
      </c>
      <c r="BS80" s="84">
        <f t="shared" si="248"/>
        <v>0</v>
      </c>
      <c r="BT80" s="84">
        <f t="shared" si="248"/>
        <v>0</v>
      </c>
      <c r="BU80" s="84">
        <f t="shared" si="248"/>
        <v>0</v>
      </c>
      <c r="BV80" s="84">
        <f t="shared" si="248"/>
        <v>0</v>
      </c>
      <c r="BW80" s="84">
        <f t="shared" si="248"/>
        <v>0</v>
      </c>
      <c r="BX80" s="84">
        <f t="shared" si="248"/>
        <v>0</v>
      </c>
      <c r="BY80" s="84">
        <f t="shared" si="248"/>
        <v>0</v>
      </c>
      <c r="BZ80" s="84">
        <f t="shared" si="248"/>
        <v>0</v>
      </c>
      <c r="CA80" s="84">
        <f t="shared" si="248"/>
        <v>0</v>
      </c>
      <c r="CB80" s="84">
        <f t="shared" si="248"/>
        <v>0</v>
      </c>
      <c r="CC80" s="84">
        <f t="shared" si="248"/>
        <v>0</v>
      </c>
      <c r="CD80" s="84">
        <f t="shared" si="248"/>
        <v>0</v>
      </c>
      <c r="CE80" s="84">
        <f t="shared" si="248"/>
        <v>0</v>
      </c>
      <c r="CF80" s="84">
        <f t="shared" si="248"/>
        <v>0</v>
      </c>
      <c r="CG80" s="84">
        <f t="shared" si="248"/>
        <v>0</v>
      </c>
      <c r="CH80" s="84">
        <f t="shared" si="248"/>
        <v>0</v>
      </c>
      <c r="CI80" s="84">
        <f t="shared" si="248"/>
        <v>0</v>
      </c>
      <c r="CJ80" s="84">
        <f t="shared" si="248"/>
        <v>0</v>
      </c>
      <c r="CK80" s="84">
        <f t="shared" si="248"/>
        <v>0</v>
      </c>
      <c r="CL80" s="84">
        <f t="shared" si="248"/>
        <v>0</v>
      </c>
      <c r="CM80" s="84">
        <f t="shared" si="248"/>
        <v>0</v>
      </c>
      <c r="CN80" s="84">
        <f t="shared" ref="CN80:DT87" si="249">IF(AND($U80&gt;CM$6,$U80&lt;=CN$6),+$T80,0)</f>
        <v>0</v>
      </c>
      <c r="CO80" s="84">
        <f t="shared" si="249"/>
        <v>0</v>
      </c>
      <c r="CP80" s="84">
        <f t="shared" si="249"/>
        <v>0</v>
      </c>
      <c r="CQ80" s="84">
        <f t="shared" si="249"/>
        <v>0</v>
      </c>
      <c r="CR80" s="84">
        <f t="shared" si="249"/>
        <v>0</v>
      </c>
      <c r="CS80" s="84">
        <f t="shared" si="249"/>
        <v>0</v>
      </c>
      <c r="CT80" s="84">
        <f t="shared" si="249"/>
        <v>0</v>
      </c>
      <c r="CU80" s="84">
        <f t="shared" si="249"/>
        <v>0</v>
      </c>
      <c r="CV80" s="84">
        <f t="shared" si="249"/>
        <v>0</v>
      </c>
      <c r="CW80" s="84">
        <f t="shared" si="249"/>
        <v>0</v>
      </c>
      <c r="CX80" s="84">
        <f t="shared" si="249"/>
        <v>0</v>
      </c>
      <c r="CY80" s="84">
        <f t="shared" si="249"/>
        <v>0</v>
      </c>
      <c r="CZ80" s="84">
        <f t="shared" si="249"/>
        <v>0</v>
      </c>
      <c r="DA80" s="84">
        <f t="shared" si="249"/>
        <v>0</v>
      </c>
      <c r="DB80" s="84">
        <f t="shared" si="249"/>
        <v>0</v>
      </c>
      <c r="DC80" s="84">
        <f t="shared" si="249"/>
        <v>0</v>
      </c>
      <c r="DD80" s="84">
        <f t="shared" si="249"/>
        <v>0</v>
      </c>
      <c r="DE80" s="84">
        <f t="shared" si="249"/>
        <v>0</v>
      </c>
      <c r="DF80" s="84">
        <f t="shared" si="249"/>
        <v>0</v>
      </c>
      <c r="DG80" s="84">
        <f t="shared" si="249"/>
        <v>0</v>
      </c>
      <c r="DH80" s="84">
        <f t="shared" si="249"/>
        <v>0</v>
      </c>
      <c r="DI80" s="84">
        <f t="shared" si="249"/>
        <v>0</v>
      </c>
      <c r="DJ80" s="84">
        <f t="shared" si="249"/>
        <v>0</v>
      </c>
      <c r="DK80" s="84">
        <f t="shared" si="249"/>
        <v>0</v>
      </c>
      <c r="DL80" s="84">
        <f t="shared" si="249"/>
        <v>0</v>
      </c>
      <c r="DM80" s="84">
        <f t="shared" si="249"/>
        <v>0</v>
      </c>
      <c r="DN80" s="84">
        <f t="shared" si="249"/>
        <v>0</v>
      </c>
      <c r="DO80" s="84">
        <f t="shared" si="249"/>
        <v>0</v>
      </c>
      <c r="DP80" s="84">
        <f t="shared" si="249"/>
        <v>0</v>
      </c>
      <c r="DQ80" s="84">
        <f t="shared" si="249"/>
        <v>0</v>
      </c>
      <c r="DR80" s="84">
        <f t="shared" si="249"/>
        <v>0</v>
      </c>
      <c r="DS80" s="84">
        <f t="shared" si="249"/>
        <v>0</v>
      </c>
      <c r="DT80" s="84">
        <f t="shared" si="249"/>
        <v>0</v>
      </c>
      <c r="DU80" s="84">
        <f t="shared" ref="DU80:EZ80" si="250">IF(AND($U80&gt;DT$6,$U80&lt;=DU$6),+$T80,0)</f>
        <v>0</v>
      </c>
      <c r="DV80" s="84">
        <f t="shared" si="250"/>
        <v>0</v>
      </c>
      <c r="DW80" s="84">
        <f t="shared" si="250"/>
        <v>0</v>
      </c>
      <c r="DX80" s="84">
        <f t="shared" si="250"/>
        <v>0</v>
      </c>
      <c r="DY80" s="84">
        <f t="shared" si="250"/>
        <v>0</v>
      </c>
      <c r="DZ80" s="84">
        <f t="shared" si="250"/>
        <v>0</v>
      </c>
      <c r="EA80" s="84">
        <f t="shared" si="250"/>
        <v>0</v>
      </c>
      <c r="EB80" s="84">
        <f t="shared" si="250"/>
        <v>0</v>
      </c>
      <c r="EC80" s="84">
        <f t="shared" si="250"/>
        <v>0</v>
      </c>
      <c r="ED80" s="84">
        <f t="shared" si="250"/>
        <v>0</v>
      </c>
      <c r="EE80" s="84">
        <f t="shared" si="250"/>
        <v>0</v>
      </c>
      <c r="EF80" s="84">
        <f t="shared" si="250"/>
        <v>0</v>
      </c>
      <c r="EG80" s="84">
        <f t="shared" si="250"/>
        <v>0</v>
      </c>
      <c r="EH80" s="84">
        <f t="shared" si="250"/>
        <v>0</v>
      </c>
      <c r="EI80" s="84">
        <f t="shared" si="250"/>
        <v>0</v>
      </c>
      <c r="EJ80" s="84">
        <f t="shared" si="250"/>
        <v>0</v>
      </c>
      <c r="EK80" s="84">
        <f t="shared" si="250"/>
        <v>0</v>
      </c>
      <c r="EL80" s="84">
        <f t="shared" si="250"/>
        <v>0</v>
      </c>
      <c r="EM80" s="84">
        <f t="shared" si="250"/>
        <v>0</v>
      </c>
      <c r="EN80" s="84">
        <f t="shared" si="250"/>
        <v>0</v>
      </c>
      <c r="EO80" s="84">
        <f t="shared" si="250"/>
        <v>0</v>
      </c>
      <c r="EP80" s="84">
        <f t="shared" si="250"/>
        <v>0</v>
      </c>
      <c r="EQ80" s="84">
        <f t="shared" si="250"/>
        <v>0</v>
      </c>
      <c r="ER80" s="84">
        <f t="shared" si="250"/>
        <v>0</v>
      </c>
      <c r="ES80" s="84">
        <f t="shared" si="250"/>
        <v>0</v>
      </c>
      <c r="ET80" s="84">
        <f t="shared" si="250"/>
        <v>0</v>
      </c>
      <c r="EU80" s="84">
        <f t="shared" si="250"/>
        <v>0</v>
      </c>
      <c r="EV80" s="84">
        <f t="shared" si="250"/>
        <v>0</v>
      </c>
      <c r="EW80" s="84">
        <f t="shared" si="250"/>
        <v>0</v>
      </c>
      <c r="EX80" s="84">
        <f t="shared" si="250"/>
        <v>0</v>
      </c>
      <c r="EY80" s="84">
        <f t="shared" si="250"/>
        <v>0</v>
      </c>
      <c r="EZ80" s="84">
        <f t="shared" si="250"/>
        <v>0</v>
      </c>
      <c r="FA80" s="84">
        <f t="shared" ref="FA80:GB85" si="251">IF(AND($U80&gt;EZ$6,$U80&lt;=FA$6),+$T80,0)</f>
        <v>0</v>
      </c>
      <c r="FB80" s="84">
        <f t="shared" si="251"/>
        <v>0</v>
      </c>
      <c r="FC80" s="84">
        <f t="shared" si="251"/>
        <v>0</v>
      </c>
      <c r="FD80" s="84">
        <f t="shared" si="251"/>
        <v>0</v>
      </c>
      <c r="FE80" s="84">
        <f t="shared" si="251"/>
        <v>0</v>
      </c>
      <c r="FF80" s="84">
        <f t="shared" si="251"/>
        <v>0</v>
      </c>
      <c r="FG80" s="84">
        <f t="shared" si="251"/>
        <v>0</v>
      </c>
      <c r="FH80" s="84">
        <f t="shared" si="251"/>
        <v>0</v>
      </c>
      <c r="FI80" s="84">
        <f t="shared" si="251"/>
        <v>0</v>
      </c>
      <c r="FJ80" s="84">
        <f t="shared" si="251"/>
        <v>0</v>
      </c>
      <c r="FK80" s="84">
        <f t="shared" si="251"/>
        <v>0</v>
      </c>
      <c r="FL80" s="84">
        <f t="shared" si="251"/>
        <v>0</v>
      </c>
      <c r="FM80" s="84">
        <f t="shared" si="251"/>
        <v>0</v>
      </c>
      <c r="FN80" s="84">
        <f t="shared" si="251"/>
        <v>0</v>
      </c>
      <c r="FO80" s="84">
        <f t="shared" si="251"/>
        <v>0</v>
      </c>
      <c r="FP80" s="84">
        <f t="shared" si="251"/>
        <v>0</v>
      </c>
      <c r="FQ80" s="84">
        <f t="shared" si="251"/>
        <v>0</v>
      </c>
      <c r="FR80" s="84">
        <f t="shared" si="251"/>
        <v>0</v>
      </c>
      <c r="FS80" s="84">
        <f t="shared" si="251"/>
        <v>0</v>
      </c>
      <c r="FT80" s="84">
        <f t="shared" si="251"/>
        <v>0</v>
      </c>
      <c r="FU80" s="84">
        <f t="shared" si="251"/>
        <v>0</v>
      </c>
      <c r="FV80" s="84">
        <f t="shared" si="251"/>
        <v>0</v>
      </c>
      <c r="FW80" s="84">
        <f t="shared" si="251"/>
        <v>0</v>
      </c>
      <c r="FX80" s="84">
        <f t="shared" si="251"/>
        <v>0</v>
      </c>
      <c r="FY80" s="84">
        <f t="shared" si="251"/>
        <v>0</v>
      </c>
      <c r="FZ80" s="84">
        <f t="shared" si="251"/>
        <v>0</v>
      </c>
      <c r="GA80" s="84">
        <f t="shared" si="251"/>
        <v>0</v>
      </c>
      <c r="GB80" s="84">
        <f t="shared" si="251"/>
        <v>0</v>
      </c>
      <c r="GC80" s="67"/>
      <c r="GD80" s="2">
        <f t="shared" ca="1" si="232"/>
        <v>7.3</v>
      </c>
      <c r="GE80" s="2">
        <f t="shared" ref="GE80:GE87" ca="1" si="252">+GD80-T80</f>
        <v>0</v>
      </c>
    </row>
    <row r="81" spans="1:187" s="82" customFormat="1" x14ac:dyDescent="0.2">
      <c r="A81" s="188">
        <v>3</v>
      </c>
      <c r="B81" s="104" t="s">
        <v>12</v>
      </c>
      <c r="C81" s="68" t="s">
        <v>7</v>
      </c>
      <c r="D81" s="189" t="s">
        <v>42</v>
      </c>
      <c r="E81" t="s">
        <v>331</v>
      </c>
      <c r="F81" s="70">
        <v>37134</v>
      </c>
      <c r="G81"/>
      <c r="H81" s="87" t="s">
        <v>332</v>
      </c>
      <c r="I81" s="190" t="s">
        <v>335</v>
      </c>
      <c r="J81" s="72" t="s">
        <v>318</v>
      </c>
      <c r="K81" s="72"/>
      <c r="L81" s="94" t="s">
        <v>40</v>
      </c>
      <c r="M81" s="73"/>
      <c r="N81" s="73"/>
      <c r="O81" s="94"/>
      <c r="P81" s="94"/>
      <c r="Q81" s="94"/>
      <c r="R81" s="105">
        <v>0.215</v>
      </c>
      <c r="S81" s="94" t="s">
        <v>57</v>
      </c>
      <c r="T81" s="19">
        <f>IF($S81="USD",+$R81,VLOOKUP($S81,Rates!$A$3:$C$7,3)*$R81)</f>
        <v>0.215</v>
      </c>
      <c r="U81" s="269">
        <v>37544</v>
      </c>
      <c r="X81" s="84">
        <f ca="1">IF(AND($U81&gt;W$6,$U81&lt;=X$6),+$T81,0)</f>
        <v>0</v>
      </c>
      <c r="Y81" s="84">
        <f>IF(AND($U81&gt;X$6,$U81&lt;=Y$6),+$T81,0)</f>
        <v>0</v>
      </c>
      <c r="Z81" s="84">
        <f>IF(AND($U81&gt;Y$6,$U81&lt;=Z$6),+$T81,0)</f>
        <v>0</v>
      </c>
      <c r="AA81" s="84">
        <f>IF(AND($U81&gt;Z$6,$U81&lt;=AA$6),+$T81,0)</f>
        <v>0</v>
      </c>
      <c r="AB81" s="84">
        <f t="shared" si="247"/>
        <v>0</v>
      </c>
      <c r="AC81" s="84">
        <f t="shared" si="247"/>
        <v>0.215</v>
      </c>
      <c r="AD81" s="84">
        <f t="shared" si="247"/>
        <v>0</v>
      </c>
      <c r="AE81" s="84">
        <f t="shared" si="247"/>
        <v>0</v>
      </c>
      <c r="AF81" s="84">
        <f t="shared" si="247"/>
        <v>0</v>
      </c>
      <c r="AG81" s="84">
        <f t="shared" si="247"/>
        <v>0</v>
      </c>
      <c r="AH81" s="84">
        <f t="shared" si="247"/>
        <v>0</v>
      </c>
      <c r="AI81" s="84">
        <f t="shared" si="247"/>
        <v>0</v>
      </c>
      <c r="AJ81" s="84">
        <f t="shared" si="247"/>
        <v>0</v>
      </c>
      <c r="AK81" s="84">
        <f t="shared" si="247"/>
        <v>0</v>
      </c>
      <c r="AL81" s="84">
        <f t="shared" si="247"/>
        <v>0</v>
      </c>
      <c r="AM81" s="84">
        <f t="shared" si="247"/>
        <v>0</v>
      </c>
      <c r="AN81" s="84">
        <f t="shared" si="247"/>
        <v>0</v>
      </c>
      <c r="AO81" s="84">
        <f t="shared" si="247"/>
        <v>0</v>
      </c>
      <c r="AP81" s="84">
        <f t="shared" si="247"/>
        <v>0</v>
      </c>
      <c r="AQ81" s="84">
        <f t="shared" si="247"/>
        <v>0</v>
      </c>
      <c r="AR81" s="84">
        <f t="shared" si="247"/>
        <v>0</v>
      </c>
      <c r="AS81" s="84">
        <f t="shared" si="247"/>
        <v>0</v>
      </c>
      <c r="AT81" s="84">
        <f t="shared" si="247"/>
        <v>0</v>
      </c>
      <c r="AU81" s="84">
        <f t="shared" si="247"/>
        <v>0</v>
      </c>
      <c r="AV81" s="84">
        <f t="shared" si="247"/>
        <v>0</v>
      </c>
      <c r="AW81" s="84">
        <f t="shared" si="247"/>
        <v>0</v>
      </c>
      <c r="AX81" s="84">
        <f t="shared" si="247"/>
        <v>0</v>
      </c>
      <c r="AY81" s="84">
        <f t="shared" si="247"/>
        <v>0</v>
      </c>
      <c r="AZ81" s="84">
        <f t="shared" si="247"/>
        <v>0</v>
      </c>
      <c r="BA81" s="84">
        <f t="shared" si="247"/>
        <v>0</v>
      </c>
      <c r="BB81" s="84">
        <f t="shared" si="247"/>
        <v>0</v>
      </c>
      <c r="BC81" s="84">
        <f t="shared" si="247"/>
        <v>0</v>
      </c>
      <c r="BD81" s="84">
        <f t="shared" si="247"/>
        <v>0</v>
      </c>
      <c r="BE81" s="84">
        <f t="shared" si="247"/>
        <v>0</v>
      </c>
      <c r="BF81" s="84">
        <f t="shared" si="247"/>
        <v>0</v>
      </c>
      <c r="BG81" s="84">
        <f t="shared" si="247"/>
        <v>0</v>
      </c>
      <c r="BH81" s="84">
        <f t="shared" si="247"/>
        <v>0</v>
      </c>
      <c r="BI81" s="84">
        <f t="shared" ref="BI81:CN81" si="253">IF(AND($U81&gt;BH$6,$U81&lt;=BI$6),+$T81,0)</f>
        <v>0</v>
      </c>
      <c r="BJ81" s="84">
        <f t="shared" si="253"/>
        <v>0</v>
      </c>
      <c r="BK81" s="84">
        <f t="shared" si="253"/>
        <v>0</v>
      </c>
      <c r="BL81" s="84">
        <f t="shared" si="253"/>
        <v>0</v>
      </c>
      <c r="BM81" s="84">
        <f t="shared" si="253"/>
        <v>0</v>
      </c>
      <c r="BN81" s="84">
        <f t="shared" si="253"/>
        <v>0</v>
      </c>
      <c r="BO81" s="84">
        <f t="shared" si="253"/>
        <v>0</v>
      </c>
      <c r="BP81" s="84">
        <f t="shared" si="253"/>
        <v>0</v>
      </c>
      <c r="BQ81" s="84">
        <f t="shared" si="253"/>
        <v>0</v>
      </c>
      <c r="BR81" s="84">
        <f t="shared" si="253"/>
        <v>0</v>
      </c>
      <c r="BS81" s="84">
        <f t="shared" si="253"/>
        <v>0</v>
      </c>
      <c r="BT81" s="84">
        <f t="shared" si="253"/>
        <v>0</v>
      </c>
      <c r="BU81" s="84">
        <f t="shared" si="253"/>
        <v>0</v>
      </c>
      <c r="BV81" s="84">
        <f t="shared" si="253"/>
        <v>0</v>
      </c>
      <c r="BW81" s="84">
        <f t="shared" si="253"/>
        <v>0</v>
      </c>
      <c r="BX81" s="84">
        <f t="shared" si="253"/>
        <v>0</v>
      </c>
      <c r="BY81" s="84">
        <f t="shared" si="253"/>
        <v>0</v>
      </c>
      <c r="BZ81" s="84">
        <f t="shared" si="253"/>
        <v>0</v>
      </c>
      <c r="CA81" s="84">
        <f t="shared" si="253"/>
        <v>0</v>
      </c>
      <c r="CB81" s="84">
        <f t="shared" si="253"/>
        <v>0</v>
      </c>
      <c r="CC81" s="84">
        <f t="shared" si="253"/>
        <v>0</v>
      </c>
      <c r="CD81" s="84">
        <f t="shared" si="253"/>
        <v>0</v>
      </c>
      <c r="CE81" s="84">
        <f t="shared" si="253"/>
        <v>0</v>
      </c>
      <c r="CF81" s="84">
        <f t="shared" si="253"/>
        <v>0</v>
      </c>
      <c r="CG81" s="84">
        <f t="shared" si="253"/>
        <v>0</v>
      </c>
      <c r="CH81" s="84">
        <f t="shared" si="253"/>
        <v>0</v>
      </c>
      <c r="CI81" s="84">
        <f t="shared" si="253"/>
        <v>0</v>
      </c>
      <c r="CJ81" s="84">
        <f t="shared" si="253"/>
        <v>0</v>
      </c>
      <c r="CK81" s="84">
        <f t="shared" si="253"/>
        <v>0</v>
      </c>
      <c r="CL81" s="84">
        <f t="shared" si="253"/>
        <v>0</v>
      </c>
      <c r="CM81" s="84">
        <f t="shared" si="253"/>
        <v>0</v>
      </c>
      <c r="CN81" s="84">
        <f t="shared" si="253"/>
        <v>0</v>
      </c>
      <c r="CO81" s="84">
        <f t="shared" si="249"/>
        <v>0</v>
      </c>
      <c r="CP81" s="84">
        <f t="shared" si="249"/>
        <v>0</v>
      </c>
      <c r="CQ81" s="84">
        <f t="shared" si="249"/>
        <v>0</v>
      </c>
      <c r="CR81" s="84">
        <f t="shared" si="249"/>
        <v>0</v>
      </c>
      <c r="CS81" s="84">
        <f t="shared" si="249"/>
        <v>0</v>
      </c>
      <c r="CT81" s="84">
        <f t="shared" si="249"/>
        <v>0</v>
      </c>
      <c r="CU81" s="84">
        <f t="shared" si="249"/>
        <v>0</v>
      </c>
      <c r="CV81" s="84">
        <f t="shared" si="249"/>
        <v>0</v>
      </c>
      <c r="CW81" s="84">
        <f t="shared" si="249"/>
        <v>0</v>
      </c>
      <c r="CX81" s="84">
        <f t="shared" si="249"/>
        <v>0</v>
      </c>
      <c r="CY81" s="84">
        <f t="shared" si="249"/>
        <v>0</v>
      </c>
      <c r="CZ81" s="84">
        <f t="shared" si="249"/>
        <v>0</v>
      </c>
      <c r="DA81" s="84">
        <f t="shared" si="249"/>
        <v>0</v>
      </c>
      <c r="DB81" s="84">
        <f t="shared" si="249"/>
        <v>0</v>
      </c>
      <c r="DC81" s="84">
        <f t="shared" si="249"/>
        <v>0</v>
      </c>
      <c r="DD81" s="84">
        <f t="shared" si="249"/>
        <v>0</v>
      </c>
      <c r="DE81" s="84">
        <f t="shared" si="249"/>
        <v>0</v>
      </c>
      <c r="DF81" s="84">
        <f t="shared" si="249"/>
        <v>0</v>
      </c>
      <c r="DG81" s="84">
        <f t="shared" si="249"/>
        <v>0</v>
      </c>
      <c r="DH81" s="84">
        <f t="shared" si="249"/>
        <v>0</v>
      </c>
      <c r="DI81" s="84">
        <f t="shared" si="249"/>
        <v>0</v>
      </c>
      <c r="DJ81" s="84">
        <f t="shared" si="249"/>
        <v>0</v>
      </c>
      <c r="DK81" s="84">
        <f t="shared" si="249"/>
        <v>0</v>
      </c>
      <c r="DL81" s="84">
        <f t="shared" si="249"/>
        <v>0</v>
      </c>
      <c r="DM81" s="84">
        <f t="shared" si="249"/>
        <v>0</v>
      </c>
      <c r="DN81" s="84">
        <f t="shared" si="249"/>
        <v>0</v>
      </c>
      <c r="DO81" s="84">
        <f t="shared" si="249"/>
        <v>0</v>
      </c>
      <c r="DP81" s="84">
        <f t="shared" si="249"/>
        <v>0</v>
      </c>
      <c r="DQ81" s="84">
        <f t="shared" si="249"/>
        <v>0</v>
      </c>
      <c r="DR81" s="84">
        <f t="shared" si="249"/>
        <v>0</v>
      </c>
      <c r="DS81" s="84">
        <f t="shared" si="249"/>
        <v>0</v>
      </c>
      <c r="DT81" s="84">
        <f t="shared" si="249"/>
        <v>0</v>
      </c>
      <c r="DU81" s="84">
        <f t="shared" ref="DU81:EZ81" si="254">IF(AND($U81&gt;DT$6,$U81&lt;=DU$6),+$T81,0)</f>
        <v>0</v>
      </c>
      <c r="DV81" s="84">
        <f t="shared" si="254"/>
        <v>0</v>
      </c>
      <c r="DW81" s="84">
        <f t="shared" si="254"/>
        <v>0</v>
      </c>
      <c r="DX81" s="84">
        <f t="shared" si="254"/>
        <v>0</v>
      </c>
      <c r="DY81" s="84">
        <f t="shared" si="254"/>
        <v>0</v>
      </c>
      <c r="DZ81" s="84">
        <f t="shared" si="254"/>
        <v>0</v>
      </c>
      <c r="EA81" s="84">
        <f t="shared" si="254"/>
        <v>0</v>
      </c>
      <c r="EB81" s="84">
        <f t="shared" si="254"/>
        <v>0</v>
      </c>
      <c r="EC81" s="84">
        <f t="shared" si="254"/>
        <v>0</v>
      </c>
      <c r="ED81" s="84">
        <f t="shared" si="254"/>
        <v>0</v>
      </c>
      <c r="EE81" s="84">
        <f t="shared" si="254"/>
        <v>0</v>
      </c>
      <c r="EF81" s="84">
        <f t="shared" si="254"/>
        <v>0</v>
      </c>
      <c r="EG81" s="84">
        <f t="shared" si="254"/>
        <v>0</v>
      </c>
      <c r="EH81" s="84">
        <f t="shared" si="254"/>
        <v>0</v>
      </c>
      <c r="EI81" s="84">
        <f t="shared" si="254"/>
        <v>0</v>
      </c>
      <c r="EJ81" s="84">
        <f t="shared" si="254"/>
        <v>0</v>
      </c>
      <c r="EK81" s="84">
        <f t="shared" si="254"/>
        <v>0</v>
      </c>
      <c r="EL81" s="84">
        <f t="shared" si="254"/>
        <v>0</v>
      </c>
      <c r="EM81" s="84">
        <f t="shared" si="254"/>
        <v>0</v>
      </c>
      <c r="EN81" s="84">
        <f t="shared" si="254"/>
        <v>0</v>
      </c>
      <c r="EO81" s="84">
        <f t="shared" si="254"/>
        <v>0</v>
      </c>
      <c r="EP81" s="84">
        <f t="shared" si="254"/>
        <v>0</v>
      </c>
      <c r="EQ81" s="84">
        <f t="shared" si="254"/>
        <v>0</v>
      </c>
      <c r="ER81" s="84">
        <f t="shared" si="254"/>
        <v>0</v>
      </c>
      <c r="ES81" s="84">
        <f t="shared" si="254"/>
        <v>0</v>
      </c>
      <c r="ET81" s="84">
        <f t="shared" si="254"/>
        <v>0</v>
      </c>
      <c r="EU81" s="84">
        <f t="shared" si="254"/>
        <v>0</v>
      </c>
      <c r="EV81" s="84">
        <f t="shared" si="254"/>
        <v>0</v>
      </c>
      <c r="EW81" s="84">
        <f t="shared" si="254"/>
        <v>0</v>
      </c>
      <c r="EX81" s="84">
        <f t="shared" si="254"/>
        <v>0</v>
      </c>
      <c r="EY81" s="84">
        <f t="shared" si="254"/>
        <v>0</v>
      </c>
      <c r="EZ81" s="84">
        <f t="shared" si="254"/>
        <v>0</v>
      </c>
      <c r="FA81" s="84">
        <f t="shared" si="251"/>
        <v>0</v>
      </c>
      <c r="FB81" s="84">
        <f t="shared" si="251"/>
        <v>0</v>
      </c>
      <c r="FC81" s="84">
        <f t="shared" si="251"/>
        <v>0</v>
      </c>
      <c r="FD81" s="84">
        <f t="shared" si="251"/>
        <v>0</v>
      </c>
      <c r="FE81" s="84">
        <f t="shared" si="251"/>
        <v>0</v>
      </c>
      <c r="FF81" s="84">
        <f t="shared" si="251"/>
        <v>0</v>
      </c>
      <c r="FG81" s="84">
        <f t="shared" si="251"/>
        <v>0</v>
      </c>
      <c r="FH81" s="84">
        <f t="shared" si="251"/>
        <v>0</v>
      </c>
      <c r="FI81" s="84">
        <f t="shared" si="251"/>
        <v>0</v>
      </c>
      <c r="FJ81" s="84">
        <f t="shared" si="251"/>
        <v>0</v>
      </c>
      <c r="FK81" s="84">
        <f t="shared" si="251"/>
        <v>0</v>
      </c>
      <c r="FL81" s="84">
        <f t="shared" si="251"/>
        <v>0</v>
      </c>
      <c r="FM81" s="84">
        <f t="shared" si="251"/>
        <v>0</v>
      </c>
      <c r="FN81" s="84">
        <f t="shared" si="251"/>
        <v>0</v>
      </c>
      <c r="FO81" s="84">
        <f t="shared" si="251"/>
        <v>0</v>
      </c>
      <c r="FP81" s="84">
        <f t="shared" si="251"/>
        <v>0</v>
      </c>
      <c r="FQ81" s="84">
        <f t="shared" si="251"/>
        <v>0</v>
      </c>
      <c r="FR81" s="84">
        <f t="shared" si="251"/>
        <v>0</v>
      </c>
      <c r="FS81" s="84">
        <f t="shared" si="251"/>
        <v>0</v>
      </c>
      <c r="FT81" s="84">
        <f t="shared" si="251"/>
        <v>0</v>
      </c>
      <c r="FU81" s="84">
        <f t="shared" si="251"/>
        <v>0</v>
      </c>
      <c r="FV81" s="84">
        <f t="shared" si="251"/>
        <v>0</v>
      </c>
      <c r="FW81" s="84">
        <f t="shared" si="251"/>
        <v>0</v>
      </c>
      <c r="FX81" s="84">
        <f t="shared" si="251"/>
        <v>0</v>
      </c>
      <c r="FY81" s="84">
        <f t="shared" si="251"/>
        <v>0</v>
      </c>
      <c r="FZ81" s="84">
        <f t="shared" si="251"/>
        <v>0</v>
      </c>
      <c r="GA81" s="84">
        <f t="shared" si="251"/>
        <v>0</v>
      </c>
      <c r="GB81" s="84">
        <f t="shared" si="251"/>
        <v>0</v>
      </c>
      <c r="GC81" s="67"/>
      <c r="GD81" s="2">
        <f t="shared" ca="1" si="232"/>
        <v>0.215</v>
      </c>
      <c r="GE81" s="2">
        <f t="shared" ca="1" si="252"/>
        <v>0</v>
      </c>
    </row>
    <row r="82" spans="1:187" s="82" customFormat="1" x14ac:dyDescent="0.2">
      <c r="A82" s="188">
        <v>3</v>
      </c>
      <c r="B82" s="104" t="s">
        <v>12</v>
      </c>
      <c r="C82" s="68" t="s">
        <v>7</v>
      </c>
      <c r="D82" s="189" t="s">
        <v>42</v>
      </c>
      <c r="E82" t="s">
        <v>331</v>
      </c>
      <c r="F82" s="70">
        <v>37134</v>
      </c>
      <c r="G82"/>
      <c r="H82" s="87" t="s">
        <v>332</v>
      </c>
      <c r="I82" s="190" t="s">
        <v>336</v>
      </c>
      <c r="J82" s="72" t="s">
        <v>318</v>
      </c>
      <c r="K82" s="72"/>
      <c r="L82" s="94" t="s">
        <v>40</v>
      </c>
      <c r="M82" s="73" t="s">
        <v>337</v>
      </c>
      <c r="N82" s="73" t="s">
        <v>338</v>
      </c>
      <c r="O82" s="94" t="s">
        <v>56</v>
      </c>
      <c r="P82" s="94"/>
      <c r="Q82" s="94"/>
      <c r="R82" s="105">
        <v>13.4</v>
      </c>
      <c r="S82" s="94" t="s">
        <v>57</v>
      </c>
      <c r="T82" s="19">
        <f>IF($S82="USD",+$R82,VLOOKUP($S82,Rates!$A$3:$C$7,3)*$R82)</f>
        <v>13.4</v>
      </c>
      <c r="U82" s="269">
        <v>37499</v>
      </c>
      <c r="X82" s="84">
        <f t="shared" ref="X82:AM96" ca="1" si="255">IF(AND($U82&gt;W$6,$U82&lt;=X$6),+$T82,0)</f>
        <v>0</v>
      </c>
      <c r="Y82" s="84">
        <f t="shared" si="255"/>
        <v>0</v>
      </c>
      <c r="Z82" s="84">
        <f t="shared" si="255"/>
        <v>0</v>
      </c>
      <c r="AA82" s="84">
        <f t="shared" si="255"/>
        <v>0</v>
      </c>
      <c r="AB82" s="84">
        <f t="shared" si="247"/>
        <v>13.4</v>
      </c>
      <c r="AC82" s="84">
        <f t="shared" si="247"/>
        <v>0</v>
      </c>
      <c r="AD82" s="84">
        <f t="shared" si="247"/>
        <v>0</v>
      </c>
      <c r="AE82" s="84">
        <f t="shared" si="247"/>
        <v>0</v>
      </c>
      <c r="AF82" s="84">
        <f t="shared" si="247"/>
        <v>0</v>
      </c>
      <c r="AG82" s="84">
        <f t="shared" si="247"/>
        <v>0</v>
      </c>
      <c r="AH82" s="84">
        <f t="shared" si="247"/>
        <v>0</v>
      </c>
      <c r="AI82" s="84">
        <f t="shared" si="247"/>
        <v>0</v>
      </c>
      <c r="AJ82" s="84">
        <f t="shared" si="247"/>
        <v>0</v>
      </c>
      <c r="AK82" s="84">
        <f t="shared" si="247"/>
        <v>0</v>
      </c>
      <c r="AL82" s="84">
        <f t="shared" si="247"/>
        <v>0</v>
      </c>
      <c r="AM82" s="84">
        <f t="shared" si="247"/>
        <v>0</v>
      </c>
      <c r="AN82" s="84">
        <f t="shared" si="247"/>
        <v>0</v>
      </c>
      <c r="AO82" s="84">
        <f t="shared" si="247"/>
        <v>0</v>
      </c>
      <c r="AP82" s="84">
        <f t="shared" si="247"/>
        <v>0</v>
      </c>
      <c r="AQ82" s="84">
        <f t="shared" si="247"/>
        <v>0</v>
      </c>
      <c r="AR82" s="84">
        <f t="shared" si="247"/>
        <v>0</v>
      </c>
      <c r="AS82" s="84">
        <f t="shared" si="247"/>
        <v>0</v>
      </c>
      <c r="AT82" s="84">
        <f t="shared" si="247"/>
        <v>0</v>
      </c>
      <c r="AU82" s="84">
        <f t="shared" si="247"/>
        <v>0</v>
      </c>
      <c r="AV82" s="84">
        <f t="shared" si="247"/>
        <v>0</v>
      </c>
      <c r="AW82" s="84">
        <f t="shared" si="247"/>
        <v>0</v>
      </c>
      <c r="AX82" s="84">
        <f t="shared" si="247"/>
        <v>0</v>
      </c>
      <c r="AY82" s="84">
        <f t="shared" si="247"/>
        <v>0</v>
      </c>
      <c r="AZ82" s="84">
        <f t="shared" si="247"/>
        <v>0</v>
      </c>
      <c r="BA82" s="84">
        <f t="shared" si="247"/>
        <v>0</v>
      </c>
      <c r="BB82" s="84">
        <f t="shared" si="247"/>
        <v>0</v>
      </c>
      <c r="BC82" s="84">
        <f t="shared" si="247"/>
        <v>0</v>
      </c>
      <c r="BD82" s="84">
        <f t="shared" si="247"/>
        <v>0</v>
      </c>
      <c r="BE82" s="84">
        <f t="shared" si="247"/>
        <v>0</v>
      </c>
      <c r="BF82" s="84">
        <f t="shared" si="247"/>
        <v>0</v>
      </c>
      <c r="BG82" s="84">
        <f t="shared" si="247"/>
        <v>0</v>
      </c>
      <c r="BH82" s="84">
        <f t="shared" si="247"/>
        <v>0</v>
      </c>
      <c r="BI82" s="84">
        <f t="shared" ref="BI82:CN82" si="256">IF(AND($U82&gt;BH$6,$U82&lt;=BI$6),+$T82,0)</f>
        <v>0</v>
      </c>
      <c r="BJ82" s="84">
        <f t="shared" si="256"/>
        <v>0</v>
      </c>
      <c r="BK82" s="84">
        <f t="shared" si="256"/>
        <v>0</v>
      </c>
      <c r="BL82" s="84">
        <f t="shared" si="256"/>
        <v>0</v>
      </c>
      <c r="BM82" s="84">
        <f t="shared" si="256"/>
        <v>0</v>
      </c>
      <c r="BN82" s="84">
        <f t="shared" si="256"/>
        <v>0</v>
      </c>
      <c r="BO82" s="84">
        <f t="shared" si="256"/>
        <v>0</v>
      </c>
      <c r="BP82" s="84">
        <f t="shared" si="256"/>
        <v>0</v>
      </c>
      <c r="BQ82" s="84">
        <f t="shared" si="256"/>
        <v>0</v>
      </c>
      <c r="BR82" s="84">
        <f t="shared" si="256"/>
        <v>0</v>
      </c>
      <c r="BS82" s="84">
        <f t="shared" si="256"/>
        <v>0</v>
      </c>
      <c r="BT82" s="84">
        <f t="shared" si="256"/>
        <v>0</v>
      </c>
      <c r="BU82" s="84">
        <f t="shared" si="256"/>
        <v>0</v>
      </c>
      <c r="BV82" s="84">
        <f t="shared" si="256"/>
        <v>0</v>
      </c>
      <c r="BW82" s="84">
        <f t="shared" si="256"/>
        <v>0</v>
      </c>
      <c r="BX82" s="84">
        <f t="shared" si="256"/>
        <v>0</v>
      </c>
      <c r="BY82" s="84">
        <f t="shared" si="256"/>
        <v>0</v>
      </c>
      <c r="BZ82" s="84">
        <f t="shared" si="256"/>
        <v>0</v>
      </c>
      <c r="CA82" s="84">
        <f t="shared" si="256"/>
        <v>0</v>
      </c>
      <c r="CB82" s="84">
        <f t="shared" si="256"/>
        <v>0</v>
      </c>
      <c r="CC82" s="84">
        <f t="shared" si="256"/>
        <v>0</v>
      </c>
      <c r="CD82" s="84">
        <f t="shared" si="256"/>
        <v>0</v>
      </c>
      <c r="CE82" s="84">
        <f t="shared" si="256"/>
        <v>0</v>
      </c>
      <c r="CF82" s="84">
        <f t="shared" si="256"/>
        <v>0</v>
      </c>
      <c r="CG82" s="84">
        <f t="shared" si="256"/>
        <v>0</v>
      </c>
      <c r="CH82" s="84">
        <f t="shared" si="256"/>
        <v>0</v>
      </c>
      <c r="CI82" s="84">
        <f t="shared" si="256"/>
        <v>0</v>
      </c>
      <c r="CJ82" s="84">
        <f t="shared" si="256"/>
        <v>0</v>
      </c>
      <c r="CK82" s="84">
        <f t="shared" si="256"/>
        <v>0</v>
      </c>
      <c r="CL82" s="84">
        <f t="shared" si="256"/>
        <v>0</v>
      </c>
      <c r="CM82" s="84">
        <f t="shared" si="256"/>
        <v>0</v>
      </c>
      <c r="CN82" s="84">
        <f t="shared" si="256"/>
        <v>0</v>
      </c>
      <c r="CO82" s="84">
        <f t="shared" si="249"/>
        <v>0</v>
      </c>
      <c r="CP82" s="84">
        <f t="shared" si="249"/>
        <v>0</v>
      </c>
      <c r="CQ82" s="84">
        <f t="shared" si="249"/>
        <v>0</v>
      </c>
      <c r="CR82" s="84">
        <f t="shared" si="249"/>
        <v>0</v>
      </c>
      <c r="CS82" s="84">
        <f t="shared" si="249"/>
        <v>0</v>
      </c>
      <c r="CT82" s="84">
        <f t="shared" si="249"/>
        <v>0</v>
      </c>
      <c r="CU82" s="84">
        <f t="shared" si="249"/>
        <v>0</v>
      </c>
      <c r="CV82" s="84">
        <f t="shared" si="249"/>
        <v>0</v>
      </c>
      <c r="CW82" s="84">
        <f t="shared" si="249"/>
        <v>0</v>
      </c>
      <c r="CX82" s="84">
        <f t="shared" si="249"/>
        <v>0</v>
      </c>
      <c r="CY82" s="84">
        <f t="shared" si="249"/>
        <v>0</v>
      </c>
      <c r="CZ82" s="84">
        <f t="shared" si="249"/>
        <v>0</v>
      </c>
      <c r="DA82" s="84">
        <f t="shared" si="249"/>
        <v>0</v>
      </c>
      <c r="DB82" s="84">
        <f t="shared" si="249"/>
        <v>0</v>
      </c>
      <c r="DC82" s="84">
        <f t="shared" si="249"/>
        <v>0</v>
      </c>
      <c r="DD82" s="84">
        <f t="shared" si="249"/>
        <v>0</v>
      </c>
      <c r="DE82" s="84">
        <f t="shared" si="249"/>
        <v>0</v>
      </c>
      <c r="DF82" s="84">
        <f t="shared" si="249"/>
        <v>0</v>
      </c>
      <c r="DG82" s="84">
        <f t="shared" si="249"/>
        <v>0</v>
      </c>
      <c r="DH82" s="84">
        <f t="shared" si="249"/>
        <v>0</v>
      </c>
      <c r="DI82" s="84">
        <f t="shared" si="249"/>
        <v>0</v>
      </c>
      <c r="DJ82" s="84">
        <f t="shared" si="249"/>
        <v>0</v>
      </c>
      <c r="DK82" s="84">
        <f t="shared" si="249"/>
        <v>0</v>
      </c>
      <c r="DL82" s="84">
        <f t="shared" si="249"/>
        <v>0</v>
      </c>
      <c r="DM82" s="84">
        <f t="shared" si="249"/>
        <v>0</v>
      </c>
      <c r="DN82" s="84">
        <f t="shared" si="249"/>
        <v>0</v>
      </c>
      <c r="DO82" s="84">
        <f t="shared" si="249"/>
        <v>0</v>
      </c>
      <c r="DP82" s="84">
        <f t="shared" si="249"/>
        <v>0</v>
      </c>
      <c r="DQ82" s="84">
        <f t="shared" si="249"/>
        <v>0</v>
      </c>
      <c r="DR82" s="84">
        <f t="shared" si="249"/>
        <v>0</v>
      </c>
      <c r="DS82" s="84">
        <f t="shared" si="249"/>
        <v>0</v>
      </c>
      <c r="DT82" s="84">
        <f t="shared" si="249"/>
        <v>0</v>
      </c>
      <c r="DU82" s="84">
        <f t="shared" ref="DU82:EZ82" si="257">IF(AND($U82&gt;DT$6,$U82&lt;=DU$6),+$T82,0)</f>
        <v>0</v>
      </c>
      <c r="DV82" s="84">
        <f t="shared" si="257"/>
        <v>0</v>
      </c>
      <c r="DW82" s="84">
        <f t="shared" si="257"/>
        <v>0</v>
      </c>
      <c r="DX82" s="84">
        <f t="shared" si="257"/>
        <v>0</v>
      </c>
      <c r="DY82" s="84">
        <f t="shared" si="257"/>
        <v>0</v>
      </c>
      <c r="DZ82" s="84">
        <f t="shared" si="257"/>
        <v>0</v>
      </c>
      <c r="EA82" s="84">
        <f t="shared" si="257"/>
        <v>0</v>
      </c>
      <c r="EB82" s="84">
        <f t="shared" si="257"/>
        <v>0</v>
      </c>
      <c r="EC82" s="84">
        <f t="shared" si="257"/>
        <v>0</v>
      </c>
      <c r="ED82" s="84">
        <f t="shared" si="257"/>
        <v>0</v>
      </c>
      <c r="EE82" s="84">
        <f t="shared" si="257"/>
        <v>0</v>
      </c>
      <c r="EF82" s="84">
        <f t="shared" si="257"/>
        <v>0</v>
      </c>
      <c r="EG82" s="84">
        <f t="shared" si="257"/>
        <v>0</v>
      </c>
      <c r="EH82" s="84">
        <f t="shared" si="257"/>
        <v>0</v>
      </c>
      <c r="EI82" s="84">
        <f t="shared" si="257"/>
        <v>0</v>
      </c>
      <c r="EJ82" s="84">
        <f t="shared" si="257"/>
        <v>0</v>
      </c>
      <c r="EK82" s="84">
        <f t="shared" si="257"/>
        <v>0</v>
      </c>
      <c r="EL82" s="84">
        <f t="shared" si="257"/>
        <v>0</v>
      </c>
      <c r="EM82" s="84">
        <f t="shared" si="257"/>
        <v>0</v>
      </c>
      <c r="EN82" s="84">
        <f t="shared" si="257"/>
        <v>0</v>
      </c>
      <c r="EO82" s="84">
        <f t="shared" si="257"/>
        <v>0</v>
      </c>
      <c r="EP82" s="84">
        <f t="shared" si="257"/>
        <v>0</v>
      </c>
      <c r="EQ82" s="84">
        <f t="shared" si="257"/>
        <v>0</v>
      </c>
      <c r="ER82" s="84">
        <f t="shared" si="257"/>
        <v>0</v>
      </c>
      <c r="ES82" s="84">
        <f t="shared" si="257"/>
        <v>0</v>
      </c>
      <c r="ET82" s="84">
        <f t="shared" si="257"/>
        <v>0</v>
      </c>
      <c r="EU82" s="84">
        <f t="shared" si="257"/>
        <v>0</v>
      </c>
      <c r="EV82" s="84">
        <f t="shared" si="257"/>
        <v>0</v>
      </c>
      <c r="EW82" s="84">
        <f t="shared" si="257"/>
        <v>0</v>
      </c>
      <c r="EX82" s="84">
        <f t="shared" si="257"/>
        <v>0</v>
      </c>
      <c r="EY82" s="84">
        <f t="shared" si="257"/>
        <v>0</v>
      </c>
      <c r="EZ82" s="84">
        <f t="shared" si="257"/>
        <v>0</v>
      </c>
      <c r="FA82" s="84">
        <f t="shared" si="251"/>
        <v>0</v>
      </c>
      <c r="FB82" s="84">
        <f t="shared" si="251"/>
        <v>0</v>
      </c>
      <c r="FC82" s="84">
        <f t="shared" si="251"/>
        <v>0</v>
      </c>
      <c r="FD82" s="84">
        <f t="shared" si="251"/>
        <v>0</v>
      </c>
      <c r="FE82" s="84">
        <f t="shared" si="251"/>
        <v>0</v>
      </c>
      <c r="FF82" s="84">
        <f t="shared" si="251"/>
        <v>0</v>
      </c>
      <c r="FG82" s="84">
        <f t="shared" si="251"/>
        <v>0</v>
      </c>
      <c r="FH82" s="84">
        <f t="shared" si="251"/>
        <v>0</v>
      </c>
      <c r="FI82" s="84">
        <f t="shared" si="251"/>
        <v>0</v>
      </c>
      <c r="FJ82" s="84">
        <f t="shared" si="251"/>
        <v>0</v>
      </c>
      <c r="FK82" s="84">
        <f t="shared" si="251"/>
        <v>0</v>
      </c>
      <c r="FL82" s="84">
        <f t="shared" si="251"/>
        <v>0</v>
      </c>
      <c r="FM82" s="84">
        <f t="shared" si="251"/>
        <v>0</v>
      </c>
      <c r="FN82" s="84">
        <f t="shared" si="251"/>
        <v>0</v>
      </c>
      <c r="FO82" s="84">
        <f t="shared" si="251"/>
        <v>0</v>
      </c>
      <c r="FP82" s="84">
        <f t="shared" si="251"/>
        <v>0</v>
      </c>
      <c r="FQ82" s="84">
        <f t="shared" si="251"/>
        <v>0</v>
      </c>
      <c r="FR82" s="84">
        <f t="shared" si="251"/>
        <v>0</v>
      </c>
      <c r="FS82" s="84">
        <f t="shared" si="251"/>
        <v>0</v>
      </c>
      <c r="FT82" s="84">
        <f t="shared" si="251"/>
        <v>0</v>
      </c>
      <c r="FU82" s="84">
        <f t="shared" si="251"/>
        <v>0</v>
      </c>
      <c r="FV82" s="84">
        <f t="shared" si="251"/>
        <v>0</v>
      </c>
      <c r="FW82" s="84">
        <f t="shared" si="251"/>
        <v>0</v>
      </c>
      <c r="FX82" s="84">
        <f t="shared" si="251"/>
        <v>0</v>
      </c>
      <c r="FY82" s="84">
        <f t="shared" si="251"/>
        <v>0</v>
      </c>
      <c r="FZ82" s="84">
        <f t="shared" si="251"/>
        <v>0</v>
      </c>
      <c r="GA82" s="84">
        <f t="shared" si="251"/>
        <v>0</v>
      </c>
      <c r="GB82" s="84">
        <f t="shared" si="251"/>
        <v>0</v>
      </c>
      <c r="GC82" s="67"/>
      <c r="GD82" s="2">
        <f t="shared" ca="1" si="232"/>
        <v>13.4</v>
      </c>
      <c r="GE82" s="2">
        <f t="shared" ca="1" si="252"/>
        <v>0</v>
      </c>
    </row>
    <row r="83" spans="1:187" s="82" customFormat="1" x14ac:dyDescent="0.2">
      <c r="A83" s="188">
        <v>3</v>
      </c>
      <c r="B83" s="104" t="s">
        <v>12</v>
      </c>
      <c r="C83" s="68" t="s">
        <v>7</v>
      </c>
      <c r="D83" s="189" t="s">
        <v>43</v>
      </c>
      <c r="E83" t="s">
        <v>331</v>
      </c>
      <c r="F83" s="70">
        <v>37134</v>
      </c>
      <c r="G83"/>
      <c r="H83" s="87" t="s">
        <v>332</v>
      </c>
      <c r="I83" s="190" t="s">
        <v>339</v>
      </c>
      <c r="J83" s="72" t="s">
        <v>7</v>
      </c>
      <c r="K83" s="72"/>
      <c r="L83" s="94" t="s">
        <v>40</v>
      </c>
      <c r="M83" s="73"/>
      <c r="N83" s="73"/>
      <c r="O83" s="94"/>
      <c r="P83" s="94"/>
      <c r="Q83" s="94"/>
      <c r="R83" s="105">
        <v>1.3</v>
      </c>
      <c r="S83" s="94" t="s">
        <v>57</v>
      </c>
      <c r="T83" s="19">
        <v>1.21</v>
      </c>
      <c r="U83" s="268">
        <f>DATE(2003,1,5)</f>
        <v>37626</v>
      </c>
      <c r="X83" s="84">
        <f t="shared" ca="1" si="255"/>
        <v>0</v>
      </c>
      <c r="Y83" s="84">
        <f t="shared" si="255"/>
        <v>0</v>
      </c>
      <c r="Z83" s="303">
        <v>1.2</v>
      </c>
      <c r="AA83" s="84">
        <f t="shared" si="255"/>
        <v>0</v>
      </c>
      <c r="AB83" s="84">
        <f t="shared" si="255"/>
        <v>0</v>
      </c>
      <c r="AC83" s="84">
        <f t="shared" si="255"/>
        <v>0</v>
      </c>
      <c r="AD83" s="84">
        <f t="shared" si="255"/>
        <v>1.21</v>
      </c>
      <c r="AE83" s="84">
        <f t="shared" si="255"/>
        <v>0</v>
      </c>
      <c r="AF83" s="84">
        <f t="shared" si="255"/>
        <v>0</v>
      </c>
      <c r="AG83" s="84">
        <f t="shared" si="255"/>
        <v>0</v>
      </c>
      <c r="AH83" s="84">
        <f t="shared" si="255"/>
        <v>0</v>
      </c>
      <c r="AI83" s="84">
        <f t="shared" si="255"/>
        <v>0</v>
      </c>
      <c r="AJ83" s="84">
        <f t="shared" si="255"/>
        <v>0</v>
      </c>
      <c r="AK83" s="84">
        <f t="shared" si="255"/>
        <v>0</v>
      </c>
      <c r="AL83" s="84">
        <f t="shared" si="255"/>
        <v>0</v>
      </c>
      <c r="AM83" s="84">
        <f t="shared" si="255"/>
        <v>0</v>
      </c>
      <c r="AN83" s="84">
        <f t="shared" si="247"/>
        <v>0</v>
      </c>
      <c r="AO83" s="84">
        <f t="shared" si="247"/>
        <v>0</v>
      </c>
      <c r="AP83" s="84">
        <f t="shared" si="247"/>
        <v>0</v>
      </c>
      <c r="AQ83" s="84">
        <f t="shared" si="247"/>
        <v>0</v>
      </c>
      <c r="AR83" s="84">
        <f t="shared" ref="AR83:CI91" si="258">IF(AND($U83&gt;AQ$6,$U83&lt;=AR$6),+$T83,0)</f>
        <v>0</v>
      </c>
      <c r="AS83" s="84">
        <f t="shared" si="258"/>
        <v>0</v>
      </c>
      <c r="AT83" s="84">
        <f t="shared" si="258"/>
        <v>0</v>
      </c>
      <c r="AU83" s="84">
        <f t="shared" si="258"/>
        <v>0</v>
      </c>
      <c r="AV83" s="84">
        <f t="shared" si="258"/>
        <v>0</v>
      </c>
      <c r="AW83" s="84">
        <f t="shared" si="258"/>
        <v>0</v>
      </c>
      <c r="AX83" s="84">
        <f t="shared" si="258"/>
        <v>0</v>
      </c>
      <c r="AY83" s="84">
        <f t="shared" si="258"/>
        <v>0</v>
      </c>
      <c r="AZ83" s="84">
        <f t="shared" si="258"/>
        <v>0</v>
      </c>
      <c r="BA83" s="84">
        <f t="shared" si="258"/>
        <v>0</v>
      </c>
      <c r="BB83" s="84">
        <f t="shared" si="258"/>
        <v>0</v>
      </c>
      <c r="BC83" s="84">
        <f t="shared" si="258"/>
        <v>0</v>
      </c>
      <c r="BD83" s="84">
        <f t="shared" si="258"/>
        <v>0</v>
      </c>
      <c r="BE83" s="84">
        <f t="shared" si="258"/>
        <v>0</v>
      </c>
      <c r="BF83" s="84">
        <f t="shared" si="258"/>
        <v>0</v>
      </c>
      <c r="BG83" s="84">
        <f t="shared" si="258"/>
        <v>0</v>
      </c>
      <c r="BH83" s="84">
        <f t="shared" si="258"/>
        <v>0</v>
      </c>
      <c r="BI83" s="84">
        <f t="shared" si="258"/>
        <v>0</v>
      </c>
      <c r="BJ83" s="84">
        <f t="shared" si="258"/>
        <v>0</v>
      </c>
      <c r="BK83" s="84">
        <f t="shared" si="258"/>
        <v>0</v>
      </c>
      <c r="BL83" s="84">
        <f t="shared" si="258"/>
        <v>0</v>
      </c>
      <c r="BM83" s="84">
        <f t="shared" si="258"/>
        <v>0</v>
      </c>
      <c r="BN83" s="84">
        <f t="shared" si="258"/>
        <v>0</v>
      </c>
      <c r="BO83" s="84">
        <f t="shared" si="258"/>
        <v>0</v>
      </c>
      <c r="BP83" s="84">
        <f t="shared" si="258"/>
        <v>0</v>
      </c>
      <c r="BQ83" s="84">
        <f t="shared" si="258"/>
        <v>0</v>
      </c>
      <c r="BR83" s="84">
        <f t="shared" si="258"/>
        <v>0</v>
      </c>
      <c r="BS83" s="84">
        <f t="shared" si="258"/>
        <v>0</v>
      </c>
      <c r="BT83" s="84">
        <f t="shared" si="258"/>
        <v>0</v>
      </c>
      <c r="BU83" s="84">
        <f t="shared" si="258"/>
        <v>0</v>
      </c>
      <c r="BV83" s="84">
        <f t="shared" si="258"/>
        <v>0</v>
      </c>
      <c r="BW83" s="84">
        <f t="shared" si="258"/>
        <v>0</v>
      </c>
      <c r="BX83" s="84">
        <f t="shared" si="258"/>
        <v>0</v>
      </c>
      <c r="BY83" s="84">
        <f t="shared" si="258"/>
        <v>0</v>
      </c>
      <c r="BZ83" s="84">
        <f t="shared" si="258"/>
        <v>0</v>
      </c>
      <c r="CA83" s="84">
        <f t="shared" si="258"/>
        <v>0</v>
      </c>
      <c r="CB83" s="84">
        <f t="shared" si="258"/>
        <v>0</v>
      </c>
      <c r="CC83" s="84">
        <f t="shared" si="258"/>
        <v>0</v>
      </c>
      <c r="CD83" s="84">
        <f t="shared" si="258"/>
        <v>0</v>
      </c>
      <c r="CE83" s="84">
        <f t="shared" si="258"/>
        <v>0</v>
      </c>
      <c r="CF83" s="84">
        <f t="shared" si="258"/>
        <v>0</v>
      </c>
      <c r="CG83" s="84">
        <f t="shared" si="258"/>
        <v>0</v>
      </c>
      <c r="CH83" s="84">
        <f t="shared" si="258"/>
        <v>0</v>
      </c>
      <c r="CI83" s="84">
        <f t="shared" si="258"/>
        <v>0</v>
      </c>
      <c r="CJ83" s="84">
        <f t="shared" ref="CJ83:CN90" si="259">IF(AND($U83&gt;CI$6,$U83&lt;=CJ$6),+$T83,0)</f>
        <v>0</v>
      </c>
      <c r="CK83" s="84">
        <f t="shared" si="259"/>
        <v>0</v>
      </c>
      <c r="CL83" s="84">
        <f t="shared" si="259"/>
        <v>0</v>
      </c>
      <c r="CM83" s="84">
        <f t="shared" si="259"/>
        <v>0</v>
      </c>
      <c r="CN83" s="84">
        <f t="shared" si="259"/>
        <v>0</v>
      </c>
      <c r="CO83" s="84">
        <f t="shared" si="249"/>
        <v>0</v>
      </c>
      <c r="CP83" s="84">
        <f t="shared" si="249"/>
        <v>0</v>
      </c>
      <c r="CQ83" s="84">
        <f t="shared" si="249"/>
        <v>0</v>
      </c>
      <c r="CR83" s="84">
        <f t="shared" si="249"/>
        <v>0</v>
      </c>
      <c r="CS83" s="84">
        <f t="shared" si="249"/>
        <v>0</v>
      </c>
      <c r="CT83" s="84">
        <f t="shared" si="249"/>
        <v>0</v>
      </c>
      <c r="CU83" s="84">
        <f t="shared" si="249"/>
        <v>0</v>
      </c>
      <c r="CV83" s="84">
        <f t="shared" si="249"/>
        <v>0</v>
      </c>
      <c r="CW83" s="84">
        <f t="shared" si="249"/>
        <v>0</v>
      </c>
      <c r="CX83" s="84">
        <f t="shared" si="249"/>
        <v>0</v>
      </c>
      <c r="CY83" s="84">
        <f t="shared" si="249"/>
        <v>0</v>
      </c>
      <c r="CZ83" s="84">
        <f t="shared" si="249"/>
        <v>0</v>
      </c>
      <c r="DA83" s="84">
        <f t="shared" si="249"/>
        <v>0</v>
      </c>
      <c r="DB83" s="84">
        <f t="shared" si="249"/>
        <v>0</v>
      </c>
      <c r="DC83" s="84">
        <f t="shared" si="249"/>
        <v>0</v>
      </c>
      <c r="DD83" s="84">
        <f t="shared" si="249"/>
        <v>0</v>
      </c>
      <c r="DE83" s="84">
        <f t="shared" si="249"/>
        <v>0</v>
      </c>
      <c r="DF83" s="84">
        <f t="shared" si="249"/>
        <v>0</v>
      </c>
      <c r="DG83" s="84">
        <f t="shared" si="249"/>
        <v>0</v>
      </c>
      <c r="DH83" s="84">
        <f t="shared" si="249"/>
        <v>0</v>
      </c>
      <c r="DI83" s="84">
        <f t="shared" si="249"/>
        <v>0</v>
      </c>
      <c r="DJ83" s="84">
        <f t="shared" si="249"/>
        <v>0</v>
      </c>
      <c r="DK83" s="84">
        <f t="shared" si="249"/>
        <v>0</v>
      </c>
      <c r="DL83" s="84">
        <f t="shared" si="249"/>
        <v>0</v>
      </c>
      <c r="DM83" s="84">
        <f t="shared" si="249"/>
        <v>0</v>
      </c>
      <c r="DN83" s="84">
        <f t="shared" si="249"/>
        <v>0</v>
      </c>
      <c r="DO83" s="84">
        <f t="shared" si="249"/>
        <v>0</v>
      </c>
      <c r="DP83" s="84">
        <f t="shared" si="249"/>
        <v>0</v>
      </c>
      <c r="DQ83" s="84">
        <f t="shared" si="249"/>
        <v>0</v>
      </c>
      <c r="DR83" s="84">
        <f t="shared" si="249"/>
        <v>0</v>
      </c>
      <c r="DS83" s="84">
        <f t="shared" si="249"/>
        <v>0</v>
      </c>
      <c r="DT83" s="84">
        <f t="shared" si="249"/>
        <v>0</v>
      </c>
      <c r="DU83" s="84">
        <f t="shared" ref="DU83:EZ83" si="260">IF(AND($U83&gt;DT$6,$U83&lt;=DU$6),+$T83,0)</f>
        <v>0</v>
      </c>
      <c r="DV83" s="84">
        <f t="shared" si="260"/>
        <v>0</v>
      </c>
      <c r="DW83" s="84">
        <f t="shared" si="260"/>
        <v>0</v>
      </c>
      <c r="DX83" s="84">
        <f t="shared" si="260"/>
        <v>0</v>
      </c>
      <c r="DY83" s="84">
        <f t="shared" si="260"/>
        <v>0</v>
      </c>
      <c r="DZ83" s="84">
        <f t="shared" si="260"/>
        <v>0</v>
      </c>
      <c r="EA83" s="84">
        <f t="shared" si="260"/>
        <v>0</v>
      </c>
      <c r="EB83" s="84">
        <f t="shared" si="260"/>
        <v>0</v>
      </c>
      <c r="EC83" s="84">
        <f t="shared" si="260"/>
        <v>0</v>
      </c>
      <c r="ED83" s="84">
        <f t="shared" si="260"/>
        <v>0</v>
      </c>
      <c r="EE83" s="84">
        <f t="shared" si="260"/>
        <v>0</v>
      </c>
      <c r="EF83" s="84">
        <f t="shared" si="260"/>
        <v>0</v>
      </c>
      <c r="EG83" s="84">
        <f t="shared" si="260"/>
        <v>0</v>
      </c>
      <c r="EH83" s="84">
        <f t="shared" si="260"/>
        <v>0</v>
      </c>
      <c r="EI83" s="84">
        <f t="shared" si="260"/>
        <v>0</v>
      </c>
      <c r="EJ83" s="84">
        <f t="shared" si="260"/>
        <v>0</v>
      </c>
      <c r="EK83" s="84">
        <f t="shared" si="260"/>
        <v>0</v>
      </c>
      <c r="EL83" s="84">
        <f t="shared" si="260"/>
        <v>0</v>
      </c>
      <c r="EM83" s="84">
        <f t="shared" si="260"/>
        <v>0</v>
      </c>
      <c r="EN83" s="84">
        <f t="shared" si="260"/>
        <v>0</v>
      </c>
      <c r="EO83" s="84">
        <f t="shared" si="260"/>
        <v>0</v>
      </c>
      <c r="EP83" s="84">
        <f t="shared" si="260"/>
        <v>0</v>
      </c>
      <c r="EQ83" s="84">
        <f t="shared" si="260"/>
        <v>0</v>
      </c>
      <c r="ER83" s="84">
        <f t="shared" si="260"/>
        <v>0</v>
      </c>
      <c r="ES83" s="84">
        <f t="shared" si="260"/>
        <v>0</v>
      </c>
      <c r="ET83" s="84">
        <f t="shared" si="260"/>
        <v>0</v>
      </c>
      <c r="EU83" s="84">
        <f t="shared" si="260"/>
        <v>0</v>
      </c>
      <c r="EV83" s="84">
        <f t="shared" si="260"/>
        <v>0</v>
      </c>
      <c r="EW83" s="84">
        <f t="shared" si="260"/>
        <v>0</v>
      </c>
      <c r="EX83" s="84">
        <f t="shared" si="260"/>
        <v>0</v>
      </c>
      <c r="EY83" s="84">
        <f t="shared" si="260"/>
        <v>0</v>
      </c>
      <c r="EZ83" s="84">
        <f t="shared" si="260"/>
        <v>0</v>
      </c>
      <c r="FA83" s="84">
        <f t="shared" si="251"/>
        <v>0</v>
      </c>
      <c r="FB83" s="84">
        <f t="shared" si="251"/>
        <v>0</v>
      </c>
      <c r="FC83" s="84">
        <f t="shared" si="251"/>
        <v>0</v>
      </c>
      <c r="FD83" s="84">
        <f t="shared" si="251"/>
        <v>0</v>
      </c>
      <c r="FE83" s="84">
        <f t="shared" si="251"/>
        <v>0</v>
      </c>
      <c r="FF83" s="84">
        <f t="shared" si="251"/>
        <v>0</v>
      </c>
      <c r="FG83" s="84">
        <f t="shared" si="251"/>
        <v>0</v>
      </c>
      <c r="FH83" s="84">
        <f t="shared" si="251"/>
        <v>0</v>
      </c>
      <c r="FI83" s="84">
        <f t="shared" si="251"/>
        <v>0</v>
      </c>
      <c r="FJ83" s="84">
        <f t="shared" si="251"/>
        <v>0</v>
      </c>
      <c r="FK83" s="84">
        <f t="shared" si="251"/>
        <v>0</v>
      </c>
      <c r="FL83" s="84">
        <f t="shared" si="251"/>
        <v>0</v>
      </c>
      <c r="FM83" s="84">
        <f t="shared" si="251"/>
        <v>0</v>
      </c>
      <c r="FN83" s="84">
        <f t="shared" si="251"/>
        <v>0</v>
      </c>
      <c r="FO83" s="84">
        <f t="shared" si="251"/>
        <v>0</v>
      </c>
      <c r="FP83" s="84">
        <f t="shared" si="251"/>
        <v>0</v>
      </c>
      <c r="FQ83" s="84">
        <f t="shared" si="251"/>
        <v>0</v>
      </c>
      <c r="FR83" s="84">
        <f t="shared" si="251"/>
        <v>0</v>
      </c>
      <c r="FS83" s="84">
        <f t="shared" si="251"/>
        <v>0</v>
      </c>
      <c r="FT83" s="84">
        <f t="shared" si="251"/>
        <v>0</v>
      </c>
      <c r="FU83" s="84">
        <f t="shared" si="251"/>
        <v>0</v>
      </c>
      <c r="FV83" s="84">
        <f t="shared" si="251"/>
        <v>0</v>
      </c>
      <c r="FW83" s="84">
        <f t="shared" si="251"/>
        <v>0</v>
      </c>
      <c r="FX83" s="84">
        <f t="shared" si="251"/>
        <v>0</v>
      </c>
      <c r="FY83" s="84">
        <f t="shared" si="251"/>
        <v>0</v>
      </c>
      <c r="FZ83" s="84">
        <f t="shared" si="251"/>
        <v>0</v>
      </c>
      <c r="GA83" s="84">
        <f t="shared" si="251"/>
        <v>0</v>
      </c>
      <c r="GB83" s="84">
        <f t="shared" si="251"/>
        <v>0</v>
      </c>
      <c r="GC83" s="67"/>
      <c r="GD83" s="2">
        <f t="shared" ca="1" si="4"/>
        <v>2.41</v>
      </c>
      <c r="GE83" s="2">
        <f t="shared" ca="1" si="252"/>
        <v>1.2000000000000002</v>
      </c>
    </row>
    <row r="84" spans="1:187" s="82" customFormat="1" x14ac:dyDescent="0.2">
      <c r="A84" s="188">
        <v>3</v>
      </c>
      <c r="B84" s="104" t="s">
        <v>12</v>
      </c>
      <c r="C84" s="68" t="s">
        <v>7</v>
      </c>
      <c r="D84" s="189" t="s">
        <v>43</v>
      </c>
      <c r="E84" t="s">
        <v>331</v>
      </c>
      <c r="F84" s="70">
        <v>37134</v>
      </c>
      <c r="G84"/>
      <c r="H84" s="87" t="s">
        <v>332</v>
      </c>
      <c r="I84" s="190" t="s">
        <v>340</v>
      </c>
      <c r="J84" s="72" t="s">
        <v>7</v>
      </c>
      <c r="K84" s="72"/>
      <c r="L84" s="94" t="s">
        <v>40</v>
      </c>
      <c r="M84" s="73"/>
      <c r="N84" s="73"/>
      <c r="O84" s="94"/>
      <c r="P84" s="94"/>
      <c r="Q84" s="94"/>
      <c r="R84" s="105">
        <v>5</v>
      </c>
      <c r="S84" s="94" t="s">
        <v>57</v>
      </c>
      <c r="T84" s="19">
        <f>IF($S84="USD",+$R84,VLOOKUP($S84,Rates!$A$3:$C$7,3)*$R84)</f>
        <v>5</v>
      </c>
      <c r="U84" s="269">
        <f>DATE(2003,1,5)</f>
        <v>37626</v>
      </c>
      <c r="X84" s="84">
        <f t="shared" ca="1" si="255"/>
        <v>0</v>
      </c>
      <c r="Y84" s="84">
        <f t="shared" si="255"/>
        <v>0</v>
      </c>
      <c r="Z84" s="303">
        <v>0.6</v>
      </c>
      <c r="AA84" s="84">
        <f t="shared" si="255"/>
        <v>0</v>
      </c>
      <c r="AB84" s="84">
        <f t="shared" si="255"/>
        <v>0</v>
      </c>
      <c r="AC84" s="84">
        <f t="shared" si="255"/>
        <v>0</v>
      </c>
      <c r="AD84" s="84">
        <f t="shared" si="255"/>
        <v>5</v>
      </c>
      <c r="AE84" s="84">
        <f t="shared" si="255"/>
        <v>0</v>
      </c>
      <c r="AF84" s="84">
        <f t="shared" si="255"/>
        <v>0</v>
      </c>
      <c r="AG84" s="84">
        <f t="shared" si="255"/>
        <v>0</v>
      </c>
      <c r="AH84" s="84">
        <f t="shared" si="255"/>
        <v>0</v>
      </c>
      <c r="AI84" s="84">
        <f t="shared" si="255"/>
        <v>0</v>
      </c>
      <c r="AJ84" s="84">
        <f t="shared" si="255"/>
        <v>0</v>
      </c>
      <c r="AK84" s="84">
        <f t="shared" si="255"/>
        <v>0</v>
      </c>
      <c r="AL84" s="84">
        <f t="shared" si="255"/>
        <v>0</v>
      </c>
      <c r="AM84" s="84">
        <f t="shared" si="255"/>
        <v>0</v>
      </c>
      <c r="AN84" s="84">
        <f t="shared" ref="AN84:BS93" si="261">IF(AND($U84&gt;AM$6,$U84&lt;=AN$6),+$T84,0)</f>
        <v>0</v>
      </c>
      <c r="AO84" s="84">
        <f t="shared" si="261"/>
        <v>0</v>
      </c>
      <c r="AP84" s="84">
        <f t="shared" si="261"/>
        <v>0</v>
      </c>
      <c r="AQ84" s="84">
        <f t="shared" si="261"/>
        <v>0</v>
      </c>
      <c r="AR84" s="84">
        <f t="shared" si="261"/>
        <v>0</v>
      </c>
      <c r="AS84" s="84">
        <f t="shared" si="261"/>
        <v>0</v>
      </c>
      <c r="AT84" s="84">
        <f t="shared" si="261"/>
        <v>0</v>
      </c>
      <c r="AU84" s="84">
        <f t="shared" si="261"/>
        <v>0</v>
      </c>
      <c r="AV84" s="84">
        <f t="shared" si="261"/>
        <v>0</v>
      </c>
      <c r="AW84" s="84">
        <f t="shared" si="261"/>
        <v>0</v>
      </c>
      <c r="AX84" s="84">
        <f t="shared" si="261"/>
        <v>0</v>
      </c>
      <c r="AY84" s="84">
        <f t="shared" si="261"/>
        <v>0</v>
      </c>
      <c r="AZ84" s="84">
        <f t="shared" si="261"/>
        <v>0</v>
      </c>
      <c r="BA84" s="84">
        <f t="shared" si="261"/>
        <v>0</v>
      </c>
      <c r="BB84" s="84">
        <f t="shared" si="261"/>
        <v>0</v>
      </c>
      <c r="BC84" s="84">
        <f t="shared" si="261"/>
        <v>0</v>
      </c>
      <c r="BD84" s="84">
        <f t="shared" si="258"/>
        <v>0</v>
      </c>
      <c r="BE84" s="84">
        <f t="shared" si="258"/>
        <v>0</v>
      </c>
      <c r="BF84" s="84">
        <f t="shared" si="258"/>
        <v>0</v>
      </c>
      <c r="BG84" s="84">
        <f t="shared" si="258"/>
        <v>0</v>
      </c>
      <c r="BH84" s="84">
        <f t="shared" si="258"/>
        <v>0</v>
      </c>
      <c r="BI84" s="84">
        <f t="shared" si="258"/>
        <v>0</v>
      </c>
      <c r="BJ84" s="84">
        <f t="shared" si="258"/>
        <v>0</v>
      </c>
      <c r="BK84" s="84">
        <f t="shared" si="258"/>
        <v>0</v>
      </c>
      <c r="BL84" s="84">
        <f t="shared" si="258"/>
        <v>0</v>
      </c>
      <c r="BM84" s="84">
        <f t="shared" si="258"/>
        <v>0</v>
      </c>
      <c r="BN84" s="84">
        <f t="shared" si="258"/>
        <v>0</v>
      </c>
      <c r="BO84" s="84">
        <f t="shared" si="258"/>
        <v>0</v>
      </c>
      <c r="BP84" s="84">
        <f t="shared" si="258"/>
        <v>0</v>
      </c>
      <c r="BQ84" s="84">
        <f t="shared" si="258"/>
        <v>0</v>
      </c>
      <c r="BR84" s="84">
        <f t="shared" si="258"/>
        <v>0</v>
      </c>
      <c r="BS84" s="84">
        <f t="shared" si="258"/>
        <v>0</v>
      </c>
      <c r="BT84" s="84">
        <f t="shared" si="258"/>
        <v>0</v>
      </c>
      <c r="BU84" s="84">
        <f t="shared" si="258"/>
        <v>0</v>
      </c>
      <c r="BV84" s="84">
        <f t="shared" si="258"/>
        <v>0</v>
      </c>
      <c r="BW84" s="84">
        <f t="shared" si="258"/>
        <v>0</v>
      </c>
      <c r="BX84" s="84">
        <f t="shared" si="258"/>
        <v>0</v>
      </c>
      <c r="BY84" s="84">
        <f t="shared" si="258"/>
        <v>0</v>
      </c>
      <c r="BZ84" s="84">
        <f t="shared" si="258"/>
        <v>0</v>
      </c>
      <c r="CA84" s="84">
        <f t="shared" si="258"/>
        <v>0</v>
      </c>
      <c r="CB84" s="84">
        <f t="shared" si="258"/>
        <v>0</v>
      </c>
      <c r="CC84" s="84">
        <f t="shared" si="258"/>
        <v>0</v>
      </c>
      <c r="CD84" s="84">
        <f t="shared" si="258"/>
        <v>0</v>
      </c>
      <c r="CE84" s="84">
        <f t="shared" si="258"/>
        <v>0</v>
      </c>
      <c r="CF84" s="84">
        <f t="shared" si="258"/>
        <v>0</v>
      </c>
      <c r="CG84" s="84">
        <f t="shared" si="258"/>
        <v>0</v>
      </c>
      <c r="CH84" s="84">
        <f t="shared" si="258"/>
        <v>0</v>
      </c>
      <c r="CI84" s="84">
        <f t="shared" si="258"/>
        <v>0</v>
      </c>
      <c r="CJ84" s="84">
        <f t="shared" si="259"/>
        <v>0</v>
      </c>
      <c r="CK84" s="84">
        <f t="shared" si="259"/>
        <v>0</v>
      </c>
      <c r="CL84" s="84">
        <f t="shared" si="259"/>
        <v>0</v>
      </c>
      <c r="CM84" s="84">
        <f t="shared" si="259"/>
        <v>0</v>
      </c>
      <c r="CN84" s="84">
        <f t="shared" si="259"/>
        <v>0</v>
      </c>
      <c r="CO84" s="84">
        <f t="shared" si="249"/>
        <v>0</v>
      </c>
      <c r="CP84" s="84">
        <f t="shared" si="249"/>
        <v>0</v>
      </c>
      <c r="CQ84" s="84">
        <f t="shared" si="249"/>
        <v>0</v>
      </c>
      <c r="CR84" s="84">
        <f t="shared" si="249"/>
        <v>0</v>
      </c>
      <c r="CS84" s="84">
        <f t="shared" si="249"/>
        <v>0</v>
      </c>
      <c r="CT84" s="84">
        <f t="shared" si="249"/>
        <v>0</v>
      </c>
      <c r="CU84" s="84">
        <f t="shared" si="249"/>
        <v>0</v>
      </c>
      <c r="CV84" s="84">
        <f t="shared" si="249"/>
        <v>0</v>
      </c>
      <c r="CW84" s="84">
        <f t="shared" si="249"/>
        <v>0</v>
      </c>
      <c r="CX84" s="84">
        <f t="shared" si="249"/>
        <v>0</v>
      </c>
      <c r="CY84" s="84">
        <f t="shared" si="249"/>
        <v>0</v>
      </c>
      <c r="CZ84" s="84">
        <f t="shared" si="249"/>
        <v>0</v>
      </c>
      <c r="DA84" s="84">
        <f t="shared" si="249"/>
        <v>0</v>
      </c>
      <c r="DB84" s="84">
        <f t="shared" si="249"/>
        <v>0</v>
      </c>
      <c r="DC84" s="84">
        <f t="shared" si="249"/>
        <v>0</v>
      </c>
      <c r="DD84" s="84">
        <f t="shared" si="249"/>
        <v>0</v>
      </c>
      <c r="DE84" s="84">
        <f t="shared" si="249"/>
        <v>0</v>
      </c>
      <c r="DF84" s="84">
        <f t="shared" si="249"/>
        <v>0</v>
      </c>
      <c r="DG84" s="84">
        <f t="shared" si="249"/>
        <v>0</v>
      </c>
      <c r="DH84" s="84">
        <f t="shared" si="249"/>
        <v>0</v>
      </c>
      <c r="DI84" s="84">
        <f t="shared" si="249"/>
        <v>0</v>
      </c>
      <c r="DJ84" s="84">
        <f t="shared" si="249"/>
        <v>0</v>
      </c>
      <c r="DK84" s="84">
        <f t="shared" si="249"/>
        <v>0</v>
      </c>
      <c r="DL84" s="84">
        <f t="shared" si="249"/>
        <v>0</v>
      </c>
      <c r="DM84" s="84">
        <f t="shared" si="249"/>
        <v>0</v>
      </c>
      <c r="DN84" s="84">
        <f t="shared" si="249"/>
        <v>0</v>
      </c>
      <c r="DO84" s="84">
        <f t="shared" si="249"/>
        <v>0</v>
      </c>
      <c r="DP84" s="84">
        <f t="shared" si="249"/>
        <v>0</v>
      </c>
      <c r="DQ84" s="84">
        <f t="shared" si="249"/>
        <v>0</v>
      </c>
      <c r="DR84" s="84">
        <f t="shared" si="249"/>
        <v>0</v>
      </c>
      <c r="DS84" s="84">
        <f t="shared" si="249"/>
        <v>0</v>
      </c>
      <c r="DT84" s="84">
        <f t="shared" si="249"/>
        <v>0</v>
      </c>
      <c r="DU84" s="84">
        <f t="shared" ref="DU84:EZ84" si="262">IF(AND($U84&gt;DT$6,$U84&lt;=DU$6),+$T84,0)</f>
        <v>0</v>
      </c>
      <c r="DV84" s="84">
        <f t="shared" si="262"/>
        <v>0</v>
      </c>
      <c r="DW84" s="84">
        <f t="shared" si="262"/>
        <v>0</v>
      </c>
      <c r="DX84" s="84">
        <f t="shared" si="262"/>
        <v>0</v>
      </c>
      <c r="DY84" s="84">
        <f t="shared" si="262"/>
        <v>0</v>
      </c>
      <c r="DZ84" s="84">
        <f t="shared" si="262"/>
        <v>0</v>
      </c>
      <c r="EA84" s="84">
        <f t="shared" si="262"/>
        <v>0</v>
      </c>
      <c r="EB84" s="84">
        <f t="shared" si="262"/>
        <v>0</v>
      </c>
      <c r="EC84" s="84">
        <f t="shared" si="262"/>
        <v>0</v>
      </c>
      <c r="ED84" s="84">
        <f t="shared" si="262"/>
        <v>0</v>
      </c>
      <c r="EE84" s="84">
        <f t="shared" si="262"/>
        <v>0</v>
      </c>
      <c r="EF84" s="84">
        <f t="shared" si="262"/>
        <v>0</v>
      </c>
      <c r="EG84" s="84">
        <f t="shared" si="262"/>
        <v>0</v>
      </c>
      <c r="EH84" s="84">
        <f t="shared" si="262"/>
        <v>0</v>
      </c>
      <c r="EI84" s="84">
        <f t="shared" si="262"/>
        <v>0</v>
      </c>
      <c r="EJ84" s="84">
        <f t="shared" si="262"/>
        <v>0</v>
      </c>
      <c r="EK84" s="84">
        <f t="shared" si="262"/>
        <v>0</v>
      </c>
      <c r="EL84" s="84">
        <f t="shared" si="262"/>
        <v>0</v>
      </c>
      <c r="EM84" s="84">
        <f t="shared" si="262"/>
        <v>0</v>
      </c>
      <c r="EN84" s="84">
        <f t="shared" si="262"/>
        <v>0</v>
      </c>
      <c r="EO84" s="84">
        <f t="shared" si="262"/>
        <v>0</v>
      </c>
      <c r="EP84" s="84">
        <f t="shared" si="262"/>
        <v>0</v>
      </c>
      <c r="EQ84" s="84">
        <f t="shared" si="262"/>
        <v>0</v>
      </c>
      <c r="ER84" s="84">
        <f t="shared" si="262"/>
        <v>0</v>
      </c>
      <c r="ES84" s="84">
        <f t="shared" si="262"/>
        <v>0</v>
      </c>
      <c r="ET84" s="84">
        <f t="shared" si="262"/>
        <v>0</v>
      </c>
      <c r="EU84" s="84">
        <f t="shared" si="262"/>
        <v>0</v>
      </c>
      <c r="EV84" s="84">
        <f t="shared" si="262"/>
        <v>0</v>
      </c>
      <c r="EW84" s="84">
        <f t="shared" si="262"/>
        <v>0</v>
      </c>
      <c r="EX84" s="84">
        <f t="shared" si="262"/>
        <v>0</v>
      </c>
      <c r="EY84" s="84">
        <f t="shared" si="262"/>
        <v>0</v>
      </c>
      <c r="EZ84" s="84">
        <f t="shared" si="262"/>
        <v>0</v>
      </c>
      <c r="FA84" s="84">
        <f t="shared" si="251"/>
        <v>0</v>
      </c>
      <c r="FB84" s="84">
        <f t="shared" si="251"/>
        <v>0</v>
      </c>
      <c r="FC84" s="84">
        <f t="shared" si="251"/>
        <v>0</v>
      </c>
      <c r="FD84" s="84">
        <f t="shared" si="251"/>
        <v>0</v>
      </c>
      <c r="FE84" s="84">
        <f t="shared" si="251"/>
        <v>0</v>
      </c>
      <c r="FF84" s="84">
        <f t="shared" si="251"/>
        <v>0</v>
      </c>
      <c r="FG84" s="84">
        <f t="shared" si="251"/>
        <v>0</v>
      </c>
      <c r="FH84" s="84">
        <f t="shared" si="251"/>
        <v>0</v>
      </c>
      <c r="FI84" s="84">
        <f t="shared" si="251"/>
        <v>0</v>
      </c>
      <c r="FJ84" s="84">
        <f t="shared" si="251"/>
        <v>0</v>
      </c>
      <c r="FK84" s="84">
        <f t="shared" si="251"/>
        <v>0</v>
      </c>
      <c r="FL84" s="84">
        <f t="shared" si="251"/>
        <v>0</v>
      </c>
      <c r="FM84" s="84">
        <f t="shared" si="251"/>
        <v>0</v>
      </c>
      <c r="FN84" s="84">
        <f t="shared" si="251"/>
        <v>0</v>
      </c>
      <c r="FO84" s="84">
        <f t="shared" si="251"/>
        <v>0</v>
      </c>
      <c r="FP84" s="84">
        <f t="shared" si="251"/>
        <v>0</v>
      </c>
      <c r="FQ84" s="84">
        <f t="shared" si="251"/>
        <v>0</v>
      </c>
      <c r="FR84" s="84">
        <f t="shared" si="251"/>
        <v>0</v>
      </c>
      <c r="FS84" s="84">
        <f t="shared" si="251"/>
        <v>0</v>
      </c>
      <c r="FT84" s="84">
        <f t="shared" si="251"/>
        <v>0</v>
      </c>
      <c r="FU84" s="84">
        <f t="shared" si="251"/>
        <v>0</v>
      </c>
      <c r="FV84" s="84">
        <f t="shared" si="251"/>
        <v>0</v>
      </c>
      <c r="FW84" s="84">
        <f t="shared" si="251"/>
        <v>0</v>
      </c>
      <c r="FX84" s="84">
        <f t="shared" si="251"/>
        <v>0</v>
      </c>
      <c r="FY84" s="84">
        <f t="shared" si="251"/>
        <v>0</v>
      </c>
      <c r="FZ84" s="84">
        <f t="shared" si="251"/>
        <v>0</v>
      </c>
      <c r="GA84" s="84">
        <f t="shared" si="251"/>
        <v>0</v>
      </c>
      <c r="GB84" s="84">
        <f t="shared" si="251"/>
        <v>0</v>
      </c>
      <c r="GC84" s="67"/>
      <c r="GD84" s="2">
        <f t="shared" ca="1" si="4"/>
        <v>5.6</v>
      </c>
      <c r="GE84" s="2">
        <f t="shared" ca="1" si="252"/>
        <v>0.59999999999999964</v>
      </c>
    </row>
    <row r="85" spans="1:187" s="82" customFormat="1" x14ac:dyDescent="0.2">
      <c r="A85" s="188">
        <v>3</v>
      </c>
      <c r="B85" s="104" t="s">
        <v>12</v>
      </c>
      <c r="C85" s="68" t="s">
        <v>7</v>
      </c>
      <c r="D85" s="189" t="s">
        <v>43</v>
      </c>
      <c r="E85" t="s">
        <v>331</v>
      </c>
      <c r="F85" s="70">
        <v>37134</v>
      </c>
      <c r="G85"/>
      <c r="H85" s="87" t="s">
        <v>332</v>
      </c>
      <c r="I85" s="190" t="s">
        <v>341</v>
      </c>
      <c r="J85" s="72" t="s">
        <v>318</v>
      </c>
      <c r="K85" s="72"/>
      <c r="L85" s="94" t="s">
        <v>40</v>
      </c>
      <c r="M85" s="73" t="s">
        <v>342</v>
      </c>
      <c r="N85" s="73" t="s">
        <v>343</v>
      </c>
      <c r="O85" s="94"/>
      <c r="P85" s="94"/>
      <c r="Q85" s="94"/>
      <c r="R85" s="105">
        <v>17.625</v>
      </c>
      <c r="S85" s="94" t="s">
        <v>57</v>
      </c>
      <c r="T85" s="19">
        <f>IF($S85="USD",+$R85,VLOOKUP($S85,Rates!$A$3:$C$7,3)*$R85)</f>
        <v>17.625</v>
      </c>
      <c r="U85" s="269">
        <f>DATE(2003,6,30)</f>
        <v>37802</v>
      </c>
      <c r="X85" s="84">
        <f t="shared" ca="1" si="255"/>
        <v>0</v>
      </c>
      <c r="Y85" s="303">
        <v>7.9</v>
      </c>
      <c r="Z85" s="84">
        <f t="shared" si="255"/>
        <v>0</v>
      </c>
      <c r="AA85" s="84">
        <f t="shared" si="255"/>
        <v>0</v>
      </c>
      <c r="AB85" s="84">
        <f t="shared" si="255"/>
        <v>0</v>
      </c>
      <c r="AC85" s="84">
        <f t="shared" si="255"/>
        <v>0</v>
      </c>
      <c r="AD85" s="84">
        <f t="shared" si="255"/>
        <v>0</v>
      </c>
      <c r="AE85" s="84">
        <f t="shared" si="255"/>
        <v>17.625</v>
      </c>
      <c r="AF85" s="84">
        <f t="shared" si="255"/>
        <v>0</v>
      </c>
      <c r="AG85" s="84">
        <f t="shared" si="255"/>
        <v>0</v>
      </c>
      <c r="AH85" s="84">
        <f t="shared" si="255"/>
        <v>0</v>
      </c>
      <c r="AI85" s="84">
        <f t="shared" si="255"/>
        <v>0</v>
      </c>
      <c r="AJ85" s="84">
        <f t="shared" si="255"/>
        <v>0</v>
      </c>
      <c r="AK85" s="84">
        <f t="shared" si="255"/>
        <v>0</v>
      </c>
      <c r="AL85" s="84">
        <f t="shared" si="255"/>
        <v>0</v>
      </c>
      <c r="AM85" s="84">
        <f t="shared" si="255"/>
        <v>0</v>
      </c>
      <c r="AN85" s="84">
        <f t="shared" si="261"/>
        <v>0</v>
      </c>
      <c r="AO85" s="84">
        <f t="shared" si="261"/>
        <v>0</v>
      </c>
      <c r="AP85" s="84">
        <f t="shared" si="261"/>
        <v>0</v>
      </c>
      <c r="AQ85" s="84">
        <f t="shared" si="261"/>
        <v>0</v>
      </c>
      <c r="AR85" s="84">
        <f t="shared" si="261"/>
        <v>0</v>
      </c>
      <c r="AS85" s="84">
        <f t="shared" si="261"/>
        <v>0</v>
      </c>
      <c r="AT85" s="84">
        <f t="shared" si="261"/>
        <v>0</v>
      </c>
      <c r="AU85" s="84">
        <f t="shared" si="261"/>
        <v>0</v>
      </c>
      <c r="AV85" s="84">
        <f t="shared" si="261"/>
        <v>0</v>
      </c>
      <c r="AW85" s="84">
        <f t="shared" si="261"/>
        <v>0</v>
      </c>
      <c r="AX85" s="84">
        <f t="shared" si="261"/>
        <v>0</v>
      </c>
      <c r="AY85" s="84">
        <f t="shared" si="261"/>
        <v>0</v>
      </c>
      <c r="AZ85" s="84">
        <f t="shared" si="261"/>
        <v>0</v>
      </c>
      <c r="BA85" s="84">
        <f t="shared" si="261"/>
        <v>0</v>
      </c>
      <c r="BB85" s="84">
        <f t="shared" si="261"/>
        <v>0</v>
      </c>
      <c r="BC85" s="84">
        <f t="shared" si="261"/>
        <v>0</v>
      </c>
      <c r="BD85" s="84">
        <f t="shared" si="261"/>
        <v>0</v>
      </c>
      <c r="BE85" s="84">
        <f t="shared" si="261"/>
        <v>0</v>
      </c>
      <c r="BF85" s="84">
        <f t="shared" si="261"/>
        <v>0</v>
      </c>
      <c r="BG85" s="84">
        <f t="shared" si="261"/>
        <v>0</v>
      </c>
      <c r="BH85" s="84">
        <f t="shared" si="261"/>
        <v>0</v>
      </c>
      <c r="BI85" s="84">
        <f t="shared" si="258"/>
        <v>0</v>
      </c>
      <c r="BJ85" s="84">
        <f t="shared" si="258"/>
        <v>0</v>
      </c>
      <c r="BK85" s="84">
        <f t="shared" si="258"/>
        <v>0</v>
      </c>
      <c r="BL85" s="84">
        <f t="shared" si="258"/>
        <v>0</v>
      </c>
      <c r="BM85" s="84">
        <f t="shared" si="258"/>
        <v>0</v>
      </c>
      <c r="BN85" s="84">
        <f t="shared" si="258"/>
        <v>0</v>
      </c>
      <c r="BO85" s="84">
        <f t="shared" si="258"/>
        <v>0</v>
      </c>
      <c r="BP85" s="84">
        <f t="shared" si="258"/>
        <v>0</v>
      </c>
      <c r="BQ85" s="84">
        <f t="shared" si="258"/>
        <v>0</v>
      </c>
      <c r="BR85" s="84">
        <f t="shared" si="258"/>
        <v>0</v>
      </c>
      <c r="BS85" s="84">
        <f t="shared" si="258"/>
        <v>0</v>
      </c>
      <c r="BT85" s="84">
        <f t="shared" si="258"/>
        <v>0</v>
      </c>
      <c r="BU85" s="84">
        <f t="shared" si="258"/>
        <v>0</v>
      </c>
      <c r="BV85" s="84">
        <f t="shared" si="258"/>
        <v>0</v>
      </c>
      <c r="BW85" s="84">
        <f t="shared" si="258"/>
        <v>0</v>
      </c>
      <c r="BX85" s="84">
        <f t="shared" si="258"/>
        <v>0</v>
      </c>
      <c r="BY85" s="84">
        <f t="shared" si="258"/>
        <v>0</v>
      </c>
      <c r="BZ85" s="84">
        <f t="shared" si="258"/>
        <v>0</v>
      </c>
      <c r="CA85" s="84">
        <f t="shared" si="258"/>
        <v>0</v>
      </c>
      <c r="CB85" s="84">
        <f t="shared" si="258"/>
        <v>0</v>
      </c>
      <c r="CC85" s="84">
        <f t="shared" si="258"/>
        <v>0</v>
      </c>
      <c r="CD85" s="84">
        <f t="shared" si="258"/>
        <v>0</v>
      </c>
      <c r="CE85" s="84">
        <f t="shared" si="258"/>
        <v>0</v>
      </c>
      <c r="CF85" s="84">
        <f t="shared" si="258"/>
        <v>0</v>
      </c>
      <c r="CG85" s="84">
        <f t="shared" si="258"/>
        <v>0</v>
      </c>
      <c r="CH85" s="84">
        <f t="shared" si="258"/>
        <v>0</v>
      </c>
      <c r="CI85" s="84">
        <f t="shared" si="258"/>
        <v>0</v>
      </c>
      <c r="CJ85" s="84">
        <f t="shared" si="259"/>
        <v>0</v>
      </c>
      <c r="CK85" s="84">
        <f t="shared" si="259"/>
        <v>0</v>
      </c>
      <c r="CL85" s="84">
        <f t="shared" si="259"/>
        <v>0</v>
      </c>
      <c r="CM85" s="84">
        <f t="shared" si="259"/>
        <v>0</v>
      </c>
      <c r="CN85" s="84">
        <f t="shared" si="259"/>
        <v>0</v>
      </c>
      <c r="CO85" s="84">
        <f t="shared" si="249"/>
        <v>0</v>
      </c>
      <c r="CP85" s="84">
        <f t="shared" si="249"/>
        <v>0</v>
      </c>
      <c r="CQ85" s="84">
        <f t="shared" si="249"/>
        <v>0</v>
      </c>
      <c r="CR85" s="84">
        <f t="shared" si="249"/>
        <v>0</v>
      </c>
      <c r="CS85" s="84">
        <f t="shared" si="249"/>
        <v>0</v>
      </c>
      <c r="CT85" s="84">
        <f t="shared" si="249"/>
        <v>0</v>
      </c>
      <c r="CU85" s="84">
        <f t="shared" si="249"/>
        <v>0</v>
      </c>
      <c r="CV85" s="84">
        <f t="shared" si="249"/>
        <v>0</v>
      </c>
      <c r="CW85" s="84">
        <f t="shared" si="249"/>
        <v>0</v>
      </c>
      <c r="CX85" s="84">
        <f t="shared" si="249"/>
        <v>0</v>
      </c>
      <c r="CY85" s="84">
        <f t="shared" si="249"/>
        <v>0</v>
      </c>
      <c r="CZ85" s="84">
        <f t="shared" si="249"/>
        <v>0</v>
      </c>
      <c r="DA85" s="84">
        <f t="shared" si="249"/>
        <v>0</v>
      </c>
      <c r="DB85" s="84">
        <f t="shared" si="249"/>
        <v>0</v>
      </c>
      <c r="DC85" s="84">
        <f t="shared" si="249"/>
        <v>0</v>
      </c>
      <c r="DD85" s="84">
        <f t="shared" si="249"/>
        <v>0</v>
      </c>
      <c r="DE85" s="84">
        <f t="shared" si="249"/>
        <v>0</v>
      </c>
      <c r="DF85" s="84">
        <f t="shared" si="249"/>
        <v>0</v>
      </c>
      <c r="DG85" s="84">
        <f t="shared" si="249"/>
        <v>0</v>
      </c>
      <c r="DH85" s="84">
        <f t="shared" si="249"/>
        <v>0</v>
      </c>
      <c r="DI85" s="84">
        <f t="shared" si="249"/>
        <v>0</v>
      </c>
      <c r="DJ85" s="84">
        <f t="shared" si="249"/>
        <v>0</v>
      </c>
      <c r="DK85" s="84">
        <f t="shared" si="249"/>
        <v>0</v>
      </c>
      <c r="DL85" s="84">
        <f t="shared" si="249"/>
        <v>0</v>
      </c>
      <c r="DM85" s="84">
        <f t="shared" si="249"/>
        <v>0</v>
      </c>
      <c r="DN85" s="84">
        <f t="shared" si="249"/>
        <v>0</v>
      </c>
      <c r="DO85" s="84">
        <f t="shared" si="249"/>
        <v>0</v>
      </c>
      <c r="DP85" s="84">
        <f t="shared" si="249"/>
        <v>0</v>
      </c>
      <c r="DQ85" s="84">
        <f t="shared" si="249"/>
        <v>0</v>
      </c>
      <c r="DR85" s="84">
        <f t="shared" si="249"/>
        <v>0</v>
      </c>
      <c r="DS85" s="84">
        <f t="shared" si="249"/>
        <v>0</v>
      </c>
      <c r="DT85" s="84">
        <f t="shared" si="249"/>
        <v>0</v>
      </c>
      <c r="DU85" s="84">
        <f t="shared" ref="DU85:EZ85" si="263">IF(AND($U85&gt;DT$6,$U85&lt;=DU$6),+$T85,0)</f>
        <v>0</v>
      </c>
      <c r="DV85" s="84">
        <f t="shared" si="263"/>
        <v>0</v>
      </c>
      <c r="DW85" s="84">
        <f t="shared" si="263"/>
        <v>0</v>
      </c>
      <c r="DX85" s="84">
        <f t="shared" si="263"/>
        <v>0</v>
      </c>
      <c r="DY85" s="84">
        <f t="shared" si="263"/>
        <v>0</v>
      </c>
      <c r="DZ85" s="84">
        <f t="shared" si="263"/>
        <v>0</v>
      </c>
      <c r="EA85" s="84">
        <f t="shared" si="263"/>
        <v>0</v>
      </c>
      <c r="EB85" s="84">
        <f t="shared" si="263"/>
        <v>0</v>
      </c>
      <c r="EC85" s="84">
        <f t="shared" si="263"/>
        <v>0</v>
      </c>
      <c r="ED85" s="84">
        <f t="shared" si="263"/>
        <v>0</v>
      </c>
      <c r="EE85" s="84">
        <f t="shared" si="263"/>
        <v>0</v>
      </c>
      <c r="EF85" s="84">
        <f t="shared" si="263"/>
        <v>0</v>
      </c>
      <c r="EG85" s="84">
        <f t="shared" si="263"/>
        <v>0</v>
      </c>
      <c r="EH85" s="84">
        <f t="shared" si="263"/>
        <v>0</v>
      </c>
      <c r="EI85" s="84">
        <f t="shared" si="263"/>
        <v>0</v>
      </c>
      <c r="EJ85" s="84">
        <f t="shared" si="263"/>
        <v>0</v>
      </c>
      <c r="EK85" s="84">
        <f t="shared" si="263"/>
        <v>0</v>
      </c>
      <c r="EL85" s="84">
        <f t="shared" si="263"/>
        <v>0</v>
      </c>
      <c r="EM85" s="84">
        <f t="shared" si="263"/>
        <v>0</v>
      </c>
      <c r="EN85" s="84">
        <f t="shared" si="263"/>
        <v>0</v>
      </c>
      <c r="EO85" s="84">
        <f t="shared" si="263"/>
        <v>0</v>
      </c>
      <c r="EP85" s="84">
        <f t="shared" si="263"/>
        <v>0</v>
      </c>
      <c r="EQ85" s="84">
        <f t="shared" si="263"/>
        <v>0</v>
      </c>
      <c r="ER85" s="84">
        <f t="shared" si="263"/>
        <v>0</v>
      </c>
      <c r="ES85" s="84">
        <f t="shared" si="263"/>
        <v>0</v>
      </c>
      <c r="ET85" s="84">
        <f t="shared" si="263"/>
        <v>0</v>
      </c>
      <c r="EU85" s="84">
        <f t="shared" si="263"/>
        <v>0</v>
      </c>
      <c r="EV85" s="84">
        <f t="shared" si="263"/>
        <v>0</v>
      </c>
      <c r="EW85" s="84">
        <f t="shared" si="263"/>
        <v>0</v>
      </c>
      <c r="EX85" s="84">
        <f t="shared" si="263"/>
        <v>0</v>
      </c>
      <c r="EY85" s="84">
        <f t="shared" si="263"/>
        <v>0</v>
      </c>
      <c r="EZ85" s="84">
        <f t="shared" si="263"/>
        <v>0</v>
      </c>
      <c r="FA85" s="84">
        <f t="shared" si="251"/>
        <v>0</v>
      </c>
      <c r="FB85" s="84">
        <f t="shared" si="251"/>
        <v>0</v>
      </c>
      <c r="FC85" s="84">
        <f t="shared" si="251"/>
        <v>0</v>
      </c>
      <c r="FD85" s="84">
        <f t="shared" si="251"/>
        <v>0</v>
      </c>
      <c r="FE85" s="84">
        <f t="shared" si="251"/>
        <v>0</v>
      </c>
      <c r="FF85" s="84">
        <f t="shared" si="251"/>
        <v>0</v>
      </c>
      <c r="FG85" s="84">
        <f t="shared" si="251"/>
        <v>0</v>
      </c>
      <c r="FH85" s="84">
        <f t="shared" si="251"/>
        <v>0</v>
      </c>
      <c r="FI85" s="84">
        <f t="shared" si="251"/>
        <v>0</v>
      </c>
      <c r="FJ85" s="84">
        <f t="shared" si="251"/>
        <v>0</v>
      </c>
      <c r="FK85" s="84">
        <f t="shared" si="251"/>
        <v>0</v>
      </c>
      <c r="FL85" s="84">
        <f t="shared" si="251"/>
        <v>0</v>
      </c>
      <c r="FM85" s="84">
        <f t="shared" si="251"/>
        <v>0</v>
      </c>
      <c r="FN85" s="84">
        <f t="shared" si="251"/>
        <v>0</v>
      </c>
      <c r="FO85" s="84">
        <f t="shared" ref="FO85:GB85" si="264">IF(AND($U85&gt;FN$6,$U85&lt;=FO$6),+$T85,0)</f>
        <v>0</v>
      </c>
      <c r="FP85" s="84">
        <f t="shared" si="264"/>
        <v>0</v>
      </c>
      <c r="FQ85" s="84">
        <f t="shared" si="264"/>
        <v>0</v>
      </c>
      <c r="FR85" s="84">
        <f t="shared" si="264"/>
        <v>0</v>
      </c>
      <c r="FS85" s="84">
        <f t="shared" si="264"/>
        <v>0</v>
      </c>
      <c r="FT85" s="84">
        <f t="shared" si="264"/>
        <v>0</v>
      </c>
      <c r="FU85" s="84">
        <f t="shared" si="264"/>
        <v>0</v>
      </c>
      <c r="FV85" s="84">
        <f t="shared" si="264"/>
        <v>0</v>
      </c>
      <c r="FW85" s="84">
        <f t="shared" si="264"/>
        <v>0</v>
      </c>
      <c r="FX85" s="84">
        <f t="shared" si="264"/>
        <v>0</v>
      </c>
      <c r="FY85" s="84">
        <f t="shared" si="264"/>
        <v>0</v>
      </c>
      <c r="FZ85" s="84">
        <f t="shared" si="264"/>
        <v>0</v>
      </c>
      <c r="GA85" s="84">
        <f t="shared" si="264"/>
        <v>0</v>
      </c>
      <c r="GB85" s="84">
        <f t="shared" si="264"/>
        <v>0</v>
      </c>
      <c r="GC85" s="67"/>
      <c r="GD85" s="2">
        <f t="shared" ref="GD85:GD115" ca="1" si="265">SUM($X85:$GC85)</f>
        <v>25.524999999999999</v>
      </c>
      <c r="GE85" s="2">
        <f t="shared" ca="1" si="252"/>
        <v>7.8999999999999986</v>
      </c>
    </row>
    <row r="86" spans="1:187" s="82" customFormat="1" x14ac:dyDescent="0.2">
      <c r="A86" s="188">
        <v>3</v>
      </c>
      <c r="B86" s="104" t="s">
        <v>12</v>
      </c>
      <c r="C86" s="68" t="s">
        <v>7</v>
      </c>
      <c r="D86" s="189" t="s">
        <v>42</v>
      </c>
      <c r="E86" t="s">
        <v>331</v>
      </c>
      <c r="F86" s="70">
        <v>37134</v>
      </c>
      <c r="G86"/>
      <c r="H86" s="87" t="s">
        <v>332</v>
      </c>
      <c r="I86" s="190" t="s">
        <v>344</v>
      </c>
      <c r="J86" s="72" t="s">
        <v>318</v>
      </c>
      <c r="K86" s="72"/>
      <c r="L86" s="94" t="s">
        <v>40</v>
      </c>
      <c r="M86" s="73" t="s">
        <v>122</v>
      </c>
      <c r="N86" s="73" t="s">
        <v>334</v>
      </c>
      <c r="O86" s="94"/>
      <c r="P86" s="94"/>
      <c r="Q86" s="94"/>
      <c r="R86" s="105">
        <v>20.050999999999998</v>
      </c>
      <c r="S86" s="94" t="s">
        <v>57</v>
      </c>
      <c r="T86" s="19">
        <v>19.934000000000001</v>
      </c>
      <c r="U86" s="269">
        <f>DATE(2003,6,30)</f>
        <v>37802</v>
      </c>
      <c r="X86" s="84">
        <f t="shared" ca="1" si="255"/>
        <v>0</v>
      </c>
      <c r="Y86" s="84">
        <f t="shared" si="255"/>
        <v>0</v>
      </c>
      <c r="Z86" s="84">
        <f t="shared" si="255"/>
        <v>0</v>
      </c>
      <c r="AA86" s="84">
        <f t="shared" si="255"/>
        <v>0</v>
      </c>
      <c r="AB86" s="84">
        <f t="shared" si="255"/>
        <v>0</v>
      </c>
      <c r="AC86" s="84">
        <f t="shared" si="255"/>
        <v>0</v>
      </c>
      <c r="AD86" s="84">
        <f t="shared" si="255"/>
        <v>0</v>
      </c>
      <c r="AE86" s="84">
        <f t="shared" si="255"/>
        <v>19.934000000000001</v>
      </c>
      <c r="AF86" s="84">
        <f t="shared" si="255"/>
        <v>0</v>
      </c>
      <c r="AG86" s="84">
        <f t="shared" si="255"/>
        <v>0</v>
      </c>
      <c r="AH86" s="84">
        <f t="shared" si="255"/>
        <v>0</v>
      </c>
      <c r="AI86" s="84">
        <f t="shared" si="255"/>
        <v>0</v>
      </c>
      <c r="AJ86" s="84">
        <f t="shared" si="255"/>
        <v>0</v>
      </c>
      <c r="AK86" s="84">
        <f t="shared" si="255"/>
        <v>0</v>
      </c>
      <c r="AL86" s="84">
        <f t="shared" si="255"/>
        <v>0</v>
      </c>
      <c r="AM86" s="84">
        <f t="shared" si="255"/>
        <v>0</v>
      </c>
      <c r="AN86" s="84">
        <f t="shared" si="261"/>
        <v>0</v>
      </c>
      <c r="AO86" s="84">
        <f t="shared" si="261"/>
        <v>0</v>
      </c>
      <c r="AP86" s="84">
        <f t="shared" si="261"/>
        <v>0</v>
      </c>
      <c r="AQ86" s="84">
        <f t="shared" si="261"/>
        <v>0</v>
      </c>
      <c r="AR86" s="84">
        <f t="shared" si="261"/>
        <v>0</v>
      </c>
      <c r="AS86" s="84">
        <f t="shared" si="261"/>
        <v>0</v>
      </c>
      <c r="AT86" s="84">
        <f t="shared" si="261"/>
        <v>0</v>
      </c>
      <c r="AU86" s="84">
        <f t="shared" si="261"/>
        <v>0</v>
      </c>
      <c r="AV86" s="84">
        <f t="shared" si="261"/>
        <v>0</v>
      </c>
      <c r="AW86" s="84">
        <f t="shared" si="261"/>
        <v>0</v>
      </c>
      <c r="AX86" s="84">
        <f t="shared" si="261"/>
        <v>0</v>
      </c>
      <c r="AY86" s="84">
        <f t="shared" si="261"/>
        <v>0</v>
      </c>
      <c r="AZ86" s="84">
        <f t="shared" si="261"/>
        <v>0</v>
      </c>
      <c r="BA86" s="84">
        <f t="shared" si="261"/>
        <v>0</v>
      </c>
      <c r="BB86" s="84">
        <f t="shared" si="261"/>
        <v>0</v>
      </c>
      <c r="BC86" s="84">
        <f t="shared" si="261"/>
        <v>0</v>
      </c>
      <c r="BD86" s="84">
        <f t="shared" si="261"/>
        <v>0</v>
      </c>
      <c r="BE86" s="84">
        <f t="shared" si="261"/>
        <v>0</v>
      </c>
      <c r="BF86" s="84">
        <f t="shared" si="261"/>
        <v>0</v>
      </c>
      <c r="BG86" s="84">
        <f t="shared" si="261"/>
        <v>0</v>
      </c>
      <c r="BH86" s="84">
        <f t="shared" si="261"/>
        <v>0</v>
      </c>
      <c r="BI86" s="84">
        <f t="shared" si="258"/>
        <v>0</v>
      </c>
      <c r="BJ86" s="84">
        <f t="shared" si="258"/>
        <v>0</v>
      </c>
      <c r="BK86" s="84">
        <f t="shared" si="258"/>
        <v>0</v>
      </c>
      <c r="BL86" s="84">
        <f t="shared" si="258"/>
        <v>0</v>
      </c>
      <c r="BM86" s="84">
        <f t="shared" si="258"/>
        <v>0</v>
      </c>
      <c r="BN86" s="84">
        <f t="shared" si="258"/>
        <v>0</v>
      </c>
      <c r="BO86" s="84">
        <f t="shared" si="258"/>
        <v>0</v>
      </c>
      <c r="BP86" s="84">
        <f t="shared" si="258"/>
        <v>0</v>
      </c>
      <c r="BQ86" s="84">
        <f t="shared" si="258"/>
        <v>0</v>
      </c>
      <c r="BR86" s="84">
        <f t="shared" si="258"/>
        <v>0</v>
      </c>
      <c r="BS86" s="84">
        <f t="shared" si="258"/>
        <v>0</v>
      </c>
      <c r="BT86" s="84">
        <f t="shared" si="258"/>
        <v>0</v>
      </c>
      <c r="BU86" s="84">
        <f t="shared" si="258"/>
        <v>0</v>
      </c>
      <c r="BV86" s="84">
        <f t="shared" si="258"/>
        <v>0</v>
      </c>
      <c r="BW86" s="84">
        <f t="shared" si="258"/>
        <v>0</v>
      </c>
      <c r="BX86" s="84">
        <f t="shared" si="258"/>
        <v>0</v>
      </c>
      <c r="BY86" s="84">
        <f t="shared" si="258"/>
        <v>0</v>
      </c>
      <c r="BZ86" s="84">
        <f t="shared" si="258"/>
        <v>0</v>
      </c>
      <c r="CA86" s="84">
        <f t="shared" si="258"/>
        <v>0</v>
      </c>
      <c r="CB86" s="84">
        <f t="shared" si="258"/>
        <v>0</v>
      </c>
      <c r="CC86" s="84">
        <f t="shared" si="258"/>
        <v>0</v>
      </c>
      <c r="CD86" s="84">
        <f t="shared" si="258"/>
        <v>0</v>
      </c>
      <c r="CE86" s="84">
        <f t="shared" si="258"/>
        <v>0</v>
      </c>
      <c r="CF86" s="84">
        <f t="shared" si="258"/>
        <v>0</v>
      </c>
      <c r="CG86" s="84">
        <f t="shared" si="258"/>
        <v>0</v>
      </c>
      <c r="CH86" s="84">
        <f t="shared" si="258"/>
        <v>0</v>
      </c>
      <c r="CI86" s="84">
        <f t="shared" si="258"/>
        <v>0</v>
      </c>
      <c r="CJ86" s="84">
        <f t="shared" si="259"/>
        <v>0</v>
      </c>
      <c r="CK86" s="84">
        <f t="shared" si="259"/>
        <v>0</v>
      </c>
      <c r="CL86" s="84">
        <f t="shared" si="259"/>
        <v>0</v>
      </c>
      <c r="CM86" s="84">
        <f t="shared" si="259"/>
        <v>0</v>
      </c>
      <c r="CN86" s="84">
        <f t="shared" si="259"/>
        <v>0</v>
      </c>
      <c r="CO86" s="84">
        <f t="shared" si="249"/>
        <v>0</v>
      </c>
      <c r="CP86" s="84">
        <f t="shared" si="249"/>
        <v>0</v>
      </c>
      <c r="CQ86" s="84">
        <f t="shared" si="249"/>
        <v>0</v>
      </c>
      <c r="CR86" s="84">
        <f t="shared" si="249"/>
        <v>0</v>
      </c>
      <c r="CS86" s="84">
        <f t="shared" si="249"/>
        <v>0</v>
      </c>
      <c r="CT86" s="84">
        <f t="shared" si="249"/>
        <v>0</v>
      </c>
      <c r="CU86" s="84">
        <f t="shared" si="249"/>
        <v>0</v>
      </c>
      <c r="CV86" s="84">
        <f t="shared" si="249"/>
        <v>0</v>
      </c>
      <c r="CW86" s="84">
        <f t="shared" si="249"/>
        <v>0</v>
      </c>
      <c r="CX86" s="84">
        <f t="shared" si="249"/>
        <v>0</v>
      </c>
      <c r="CY86" s="84">
        <f t="shared" si="249"/>
        <v>0</v>
      </c>
      <c r="CZ86" s="84">
        <f t="shared" si="249"/>
        <v>0</v>
      </c>
      <c r="DA86" s="84">
        <f t="shared" si="249"/>
        <v>0</v>
      </c>
      <c r="DB86" s="84">
        <f t="shared" si="249"/>
        <v>0</v>
      </c>
      <c r="DC86" s="84">
        <f t="shared" si="249"/>
        <v>0</v>
      </c>
      <c r="DD86" s="84">
        <f t="shared" si="249"/>
        <v>0</v>
      </c>
      <c r="DE86" s="84">
        <f t="shared" si="249"/>
        <v>0</v>
      </c>
      <c r="DF86" s="84">
        <f t="shared" si="249"/>
        <v>0</v>
      </c>
      <c r="DG86" s="84">
        <f t="shared" si="249"/>
        <v>0</v>
      </c>
      <c r="DH86" s="84">
        <f t="shared" si="249"/>
        <v>0</v>
      </c>
      <c r="DI86" s="84">
        <f t="shared" si="249"/>
        <v>0</v>
      </c>
      <c r="DJ86" s="84">
        <f t="shared" si="249"/>
        <v>0</v>
      </c>
      <c r="DK86" s="84">
        <f t="shared" si="249"/>
        <v>0</v>
      </c>
      <c r="DL86" s="84">
        <f t="shared" si="249"/>
        <v>0</v>
      </c>
      <c r="DM86" s="84">
        <f t="shared" si="249"/>
        <v>0</v>
      </c>
      <c r="DN86" s="84">
        <f t="shared" si="249"/>
        <v>0</v>
      </c>
      <c r="DO86" s="84">
        <f t="shared" si="249"/>
        <v>0</v>
      </c>
      <c r="DP86" s="84">
        <f t="shared" si="249"/>
        <v>0</v>
      </c>
      <c r="DQ86" s="84">
        <f t="shared" si="249"/>
        <v>0</v>
      </c>
      <c r="DR86" s="84">
        <f t="shared" si="249"/>
        <v>0</v>
      </c>
      <c r="DS86" s="84">
        <f t="shared" si="249"/>
        <v>0</v>
      </c>
      <c r="DT86" s="84">
        <f t="shared" si="249"/>
        <v>0</v>
      </c>
      <c r="DU86" s="84">
        <f t="shared" ref="DU86:GB90" si="266">IF(AND($U86&gt;DT$6,$U86&lt;=DU$6),+$T86,0)</f>
        <v>0</v>
      </c>
      <c r="DV86" s="84">
        <f t="shared" si="266"/>
        <v>0</v>
      </c>
      <c r="DW86" s="84">
        <f t="shared" si="266"/>
        <v>0</v>
      </c>
      <c r="DX86" s="84">
        <f t="shared" si="266"/>
        <v>0</v>
      </c>
      <c r="DY86" s="84">
        <f t="shared" si="266"/>
        <v>0</v>
      </c>
      <c r="DZ86" s="84">
        <f t="shared" si="266"/>
        <v>0</v>
      </c>
      <c r="EA86" s="84">
        <f t="shared" si="266"/>
        <v>0</v>
      </c>
      <c r="EB86" s="84">
        <f t="shared" si="266"/>
        <v>0</v>
      </c>
      <c r="EC86" s="84">
        <f t="shared" si="266"/>
        <v>0</v>
      </c>
      <c r="ED86" s="84">
        <f t="shared" si="266"/>
        <v>0</v>
      </c>
      <c r="EE86" s="84">
        <f t="shared" si="266"/>
        <v>0</v>
      </c>
      <c r="EF86" s="84">
        <f t="shared" si="266"/>
        <v>0</v>
      </c>
      <c r="EG86" s="84">
        <f t="shared" si="266"/>
        <v>0</v>
      </c>
      <c r="EH86" s="84">
        <f t="shared" si="266"/>
        <v>0</v>
      </c>
      <c r="EI86" s="84">
        <f t="shared" si="266"/>
        <v>0</v>
      </c>
      <c r="EJ86" s="84">
        <f t="shared" si="266"/>
        <v>0</v>
      </c>
      <c r="EK86" s="84">
        <f t="shared" si="266"/>
        <v>0</v>
      </c>
      <c r="EL86" s="84">
        <f t="shared" si="266"/>
        <v>0</v>
      </c>
      <c r="EM86" s="84">
        <f t="shared" si="266"/>
        <v>0</v>
      </c>
      <c r="EN86" s="84">
        <f t="shared" si="266"/>
        <v>0</v>
      </c>
      <c r="EO86" s="84">
        <f t="shared" si="266"/>
        <v>0</v>
      </c>
      <c r="EP86" s="84">
        <f t="shared" si="266"/>
        <v>0</v>
      </c>
      <c r="EQ86" s="84">
        <f t="shared" si="266"/>
        <v>0</v>
      </c>
      <c r="ER86" s="84">
        <f t="shared" si="266"/>
        <v>0</v>
      </c>
      <c r="ES86" s="84">
        <f t="shared" si="266"/>
        <v>0</v>
      </c>
      <c r="ET86" s="84">
        <f t="shared" si="266"/>
        <v>0</v>
      </c>
      <c r="EU86" s="84">
        <f t="shared" si="266"/>
        <v>0</v>
      </c>
      <c r="EV86" s="84">
        <f t="shared" si="266"/>
        <v>0</v>
      </c>
      <c r="EW86" s="84">
        <f t="shared" si="266"/>
        <v>0</v>
      </c>
      <c r="EX86" s="84">
        <f t="shared" si="266"/>
        <v>0</v>
      </c>
      <c r="EY86" s="84">
        <f t="shared" si="266"/>
        <v>0</v>
      </c>
      <c r="EZ86" s="84">
        <f t="shared" si="266"/>
        <v>0</v>
      </c>
      <c r="FA86" s="84">
        <f t="shared" si="266"/>
        <v>0</v>
      </c>
      <c r="FB86" s="84">
        <f t="shared" si="266"/>
        <v>0</v>
      </c>
      <c r="FC86" s="84">
        <f t="shared" si="266"/>
        <v>0</v>
      </c>
      <c r="FD86" s="84">
        <f t="shared" si="266"/>
        <v>0</v>
      </c>
      <c r="FE86" s="84">
        <f t="shared" si="266"/>
        <v>0</v>
      </c>
      <c r="FF86" s="84">
        <f t="shared" si="266"/>
        <v>0</v>
      </c>
      <c r="FG86" s="84">
        <f t="shared" si="266"/>
        <v>0</v>
      </c>
      <c r="FH86" s="84">
        <f t="shared" si="266"/>
        <v>0</v>
      </c>
      <c r="FI86" s="84">
        <f t="shared" si="266"/>
        <v>0</v>
      </c>
      <c r="FJ86" s="84">
        <f t="shared" si="266"/>
        <v>0</v>
      </c>
      <c r="FK86" s="84">
        <f t="shared" si="266"/>
        <v>0</v>
      </c>
      <c r="FL86" s="84">
        <f t="shared" si="266"/>
        <v>0</v>
      </c>
      <c r="FM86" s="84">
        <f t="shared" si="266"/>
        <v>0</v>
      </c>
      <c r="FN86" s="84">
        <f t="shared" si="266"/>
        <v>0</v>
      </c>
      <c r="FO86" s="84">
        <f t="shared" si="266"/>
        <v>0</v>
      </c>
      <c r="FP86" s="84">
        <f t="shared" si="266"/>
        <v>0</v>
      </c>
      <c r="FQ86" s="84">
        <f t="shared" si="266"/>
        <v>0</v>
      </c>
      <c r="FR86" s="84">
        <f t="shared" si="266"/>
        <v>0</v>
      </c>
      <c r="FS86" s="84">
        <f t="shared" si="266"/>
        <v>0</v>
      </c>
      <c r="FT86" s="84">
        <f t="shared" si="266"/>
        <v>0</v>
      </c>
      <c r="FU86" s="84">
        <f t="shared" si="266"/>
        <v>0</v>
      </c>
      <c r="FV86" s="84">
        <f t="shared" si="266"/>
        <v>0</v>
      </c>
      <c r="FW86" s="84">
        <f t="shared" si="266"/>
        <v>0</v>
      </c>
      <c r="FX86" s="84">
        <f t="shared" si="266"/>
        <v>0</v>
      </c>
      <c r="FY86" s="84">
        <f t="shared" si="266"/>
        <v>0</v>
      </c>
      <c r="FZ86" s="84">
        <f t="shared" si="266"/>
        <v>0</v>
      </c>
      <c r="GA86" s="84">
        <f t="shared" si="266"/>
        <v>0</v>
      </c>
      <c r="GB86" s="84">
        <f t="shared" si="266"/>
        <v>0</v>
      </c>
      <c r="GC86" s="67"/>
      <c r="GD86" s="2">
        <f t="shared" ca="1" si="265"/>
        <v>19.934000000000001</v>
      </c>
      <c r="GE86" s="2">
        <f t="shared" ca="1" si="252"/>
        <v>0</v>
      </c>
    </row>
    <row r="87" spans="1:187" s="82" customFormat="1" x14ac:dyDescent="0.2">
      <c r="A87" s="188">
        <v>3</v>
      </c>
      <c r="B87" s="104" t="s">
        <v>12</v>
      </c>
      <c r="C87" s="68" t="s">
        <v>7</v>
      </c>
      <c r="D87" s="189" t="s">
        <v>42</v>
      </c>
      <c r="E87" t="s">
        <v>331</v>
      </c>
      <c r="F87" s="70">
        <v>37134</v>
      </c>
      <c r="G87"/>
      <c r="H87" s="87" t="s">
        <v>332</v>
      </c>
      <c r="I87" s="190" t="s">
        <v>344</v>
      </c>
      <c r="J87" s="72" t="s">
        <v>318</v>
      </c>
      <c r="K87" s="72"/>
      <c r="L87" s="94" t="s">
        <v>40</v>
      </c>
      <c r="M87" s="73"/>
      <c r="N87" s="73"/>
      <c r="O87" s="94"/>
      <c r="P87" s="94"/>
      <c r="Q87" s="94"/>
      <c r="R87" s="105">
        <v>0.97699999999999998</v>
      </c>
      <c r="S87" s="94" t="s">
        <v>57</v>
      </c>
      <c r="T87" s="19">
        <v>1.9570000000000001</v>
      </c>
      <c r="U87" s="269">
        <f>DATE(2003,12,31)</f>
        <v>37986</v>
      </c>
      <c r="X87" s="84">
        <f t="shared" ca="1" si="255"/>
        <v>0</v>
      </c>
      <c r="Y87" s="84">
        <f t="shared" si="255"/>
        <v>0</v>
      </c>
      <c r="Z87" s="84">
        <f t="shared" si="255"/>
        <v>0</v>
      </c>
      <c r="AA87" s="84">
        <f t="shared" si="255"/>
        <v>0</v>
      </c>
      <c r="AB87" s="84">
        <f t="shared" si="255"/>
        <v>0</v>
      </c>
      <c r="AC87" s="84">
        <f t="shared" si="255"/>
        <v>0</v>
      </c>
      <c r="AD87" s="84">
        <f t="shared" si="255"/>
        <v>0</v>
      </c>
      <c r="AE87" s="84">
        <f t="shared" si="255"/>
        <v>0</v>
      </c>
      <c r="AF87" s="84">
        <f t="shared" si="255"/>
        <v>0</v>
      </c>
      <c r="AG87" s="84">
        <f t="shared" si="255"/>
        <v>1.9570000000000001</v>
      </c>
      <c r="AH87" s="84">
        <f t="shared" si="255"/>
        <v>0</v>
      </c>
      <c r="AI87" s="84">
        <f t="shared" si="255"/>
        <v>0</v>
      </c>
      <c r="AJ87" s="84">
        <f t="shared" si="255"/>
        <v>0</v>
      </c>
      <c r="AK87" s="84">
        <f t="shared" si="255"/>
        <v>0</v>
      </c>
      <c r="AL87" s="84">
        <f t="shared" si="255"/>
        <v>0</v>
      </c>
      <c r="AM87" s="84">
        <f t="shared" si="255"/>
        <v>0</v>
      </c>
      <c r="AN87" s="84">
        <f t="shared" si="261"/>
        <v>0</v>
      </c>
      <c r="AO87" s="84">
        <f t="shared" si="261"/>
        <v>0</v>
      </c>
      <c r="AP87" s="84">
        <f t="shared" si="261"/>
        <v>0</v>
      </c>
      <c r="AQ87" s="84">
        <f t="shared" si="261"/>
        <v>0</v>
      </c>
      <c r="AR87" s="84">
        <f t="shared" si="261"/>
        <v>0</v>
      </c>
      <c r="AS87" s="84">
        <f t="shared" si="261"/>
        <v>0</v>
      </c>
      <c r="AT87" s="84">
        <f t="shared" si="261"/>
        <v>0</v>
      </c>
      <c r="AU87" s="84">
        <f t="shared" si="261"/>
        <v>0</v>
      </c>
      <c r="AV87" s="84">
        <f t="shared" si="261"/>
        <v>0</v>
      </c>
      <c r="AW87" s="84">
        <f t="shared" si="261"/>
        <v>0</v>
      </c>
      <c r="AX87" s="84">
        <f t="shared" si="261"/>
        <v>0</v>
      </c>
      <c r="AY87" s="84">
        <f t="shared" si="261"/>
        <v>0</v>
      </c>
      <c r="AZ87" s="84">
        <f t="shared" si="261"/>
        <v>0</v>
      </c>
      <c r="BA87" s="84">
        <f t="shared" si="261"/>
        <v>0</v>
      </c>
      <c r="BB87" s="84">
        <f t="shared" si="261"/>
        <v>0</v>
      </c>
      <c r="BC87" s="84">
        <f t="shared" si="261"/>
        <v>0</v>
      </c>
      <c r="BD87" s="84">
        <f t="shared" si="261"/>
        <v>0</v>
      </c>
      <c r="BE87" s="84">
        <f t="shared" si="261"/>
        <v>0</v>
      </c>
      <c r="BF87" s="84">
        <f t="shared" si="261"/>
        <v>0</v>
      </c>
      <c r="BG87" s="84">
        <f t="shared" si="261"/>
        <v>0</v>
      </c>
      <c r="BH87" s="84">
        <f t="shared" si="261"/>
        <v>0</v>
      </c>
      <c r="BI87" s="84">
        <f t="shared" si="258"/>
        <v>0</v>
      </c>
      <c r="BJ87" s="84">
        <f t="shared" si="258"/>
        <v>0</v>
      </c>
      <c r="BK87" s="84">
        <f t="shared" si="258"/>
        <v>0</v>
      </c>
      <c r="BL87" s="84">
        <f t="shared" si="258"/>
        <v>0</v>
      </c>
      <c r="BM87" s="84">
        <f t="shared" si="258"/>
        <v>0</v>
      </c>
      <c r="BN87" s="84">
        <f t="shared" si="258"/>
        <v>0</v>
      </c>
      <c r="BO87" s="84">
        <f t="shared" si="258"/>
        <v>0</v>
      </c>
      <c r="BP87" s="84">
        <f t="shared" si="258"/>
        <v>0</v>
      </c>
      <c r="BQ87" s="84">
        <f t="shared" si="258"/>
        <v>0</v>
      </c>
      <c r="BR87" s="84">
        <f t="shared" si="258"/>
        <v>0</v>
      </c>
      <c r="BS87" s="84">
        <f t="shared" si="258"/>
        <v>0</v>
      </c>
      <c r="BT87" s="84">
        <f t="shared" si="258"/>
        <v>0</v>
      </c>
      <c r="BU87" s="84">
        <f t="shared" si="258"/>
        <v>0</v>
      </c>
      <c r="BV87" s="84">
        <f t="shared" si="258"/>
        <v>0</v>
      </c>
      <c r="BW87" s="84">
        <f t="shared" si="258"/>
        <v>0</v>
      </c>
      <c r="BX87" s="84">
        <f t="shared" si="258"/>
        <v>0</v>
      </c>
      <c r="BY87" s="84">
        <f t="shared" si="258"/>
        <v>0</v>
      </c>
      <c r="BZ87" s="84">
        <f t="shared" si="258"/>
        <v>0</v>
      </c>
      <c r="CA87" s="84">
        <f t="shared" si="258"/>
        <v>0</v>
      </c>
      <c r="CB87" s="84">
        <f t="shared" si="258"/>
        <v>0</v>
      </c>
      <c r="CC87" s="84">
        <f t="shared" si="258"/>
        <v>0</v>
      </c>
      <c r="CD87" s="84">
        <f t="shared" si="258"/>
        <v>0</v>
      </c>
      <c r="CE87" s="84">
        <f t="shared" si="258"/>
        <v>0</v>
      </c>
      <c r="CF87" s="84">
        <f t="shared" si="258"/>
        <v>0</v>
      </c>
      <c r="CG87" s="84">
        <f t="shared" si="258"/>
        <v>0</v>
      </c>
      <c r="CH87" s="84">
        <f t="shared" si="258"/>
        <v>0</v>
      </c>
      <c r="CI87" s="84">
        <f t="shared" si="258"/>
        <v>0</v>
      </c>
      <c r="CJ87" s="84">
        <f t="shared" si="259"/>
        <v>0</v>
      </c>
      <c r="CK87" s="84">
        <f t="shared" si="259"/>
        <v>0</v>
      </c>
      <c r="CL87" s="84">
        <f t="shared" si="259"/>
        <v>0</v>
      </c>
      <c r="CM87" s="84">
        <f t="shared" si="259"/>
        <v>0</v>
      </c>
      <c r="CN87" s="84">
        <f t="shared" si="259"/>
        <v>0</v>
      </c>
      <c r="CO87" s="84">
        <f t="shared" si="249"/>
        <v>0</v>
      </c>
      <c r="CP87" s="84">
        <f t="shared" si="249"/>
        <v>0</v>
      </c>
      <c r="CQ87" s="84">
        <f t="shared" si="249"/>
        <v>0</v>
      </c>
      <c r="CR87" s="84">
        <f t="shared" si="249"/>
        <v>0</v>
      </c>
      <c r="CS87" s="84">
        <f t="shared" si="249"/>
        <v>0</v>
      </c>
      <c r="CT87" s="84">
        <f t="shared" si="249"/>
        <v>0</v>
      </c>
      <c r="CU87" s="84">
        <f t="shared" si="249"/>
        <v>0</v>
      </c>
      <c r="CV87" s="84">
        <f t="shared" si="249"/>
        <v>0</v>
      </c>
      <c r="CW87" s="84">
        <f t="shared" si="249"/>
        <v>0</v>
      </c>
      <c r="CX87" s="84">
        <f t="shared" si="249"/>
        <v>0</v>
      </c>
      <c r="CY87" s="84">
        <f t="shared" si="249"/>
        <v>0</v>
      </c>
      <c r="CZ87" s="84">
        <f t="shared" si="249"/>
        <v>0</v>
      </c>
      <c r="DA87" s="84">
        <f t="shared" si="249"/>
        <v>0</v>
      </c>
      <c r="DB87" s="84">
        <f t="shared" si="249"/>
        <v>0</v>
      </c>
      <c r="DC87" s="84">
        <f t="shared" si="249"/>
        <v>0</v>
      </c>
      <c r="DD87" s="84">
        <f t="shared" si="249"/>
        <v>0</v>
      </c>
      <c r="DE87" s="84">
        <f t="shared" si="249"/>
        <v>0</v>
      </c>
      <c r="DF87" s="84">
        <f t="shared" si="249"/>
        <v>0</v>
      </c>
      <c r="DG87" s="84">
        <f t="shared" si="249"/>
        <v>0</v>
      </c>
      <c r="DH87" s="84">
        <f t="shared" si="249"/>
        <v>0</v>
      </c>
      <c r="DI87" s="84">
        <f t="shared" si="249"/>
        <v>0</v>
      </c>
      <c r="DJ87" s="84">
        <f t="shared" si="249"/>
        <v>0</v>
      </c>
      <c r="DK87" s="84">
        <f t="shared" si="249"/>
        <v>0</v>
      </c>
      <c r="DL87" s="84">
        <f t="shared" si="249"/>
        <v>0</v>
      </c>
      <c r="DM87" s="84">
        <f t="shared" si="249"/>
        <v>0</v>
      </c>
      <c r="DN87" s="84">
        <f t="shared" si="249"/>
        <v>0</v>
      </c>
      <c r="DO87" s="84">
        <f t="shared" si="249"/>
        <v>0</v>
      </c>
      <c r="DP87" s="84">
        <f t="shared" si="249"/>
        <v>0</v>
      </c>
      <c r="DQ87" s="84">
        <f t="shared" si="249"/>
        <v>0</v>
      </c>
      <c r="DR87" s="84">
        <f t="shared" si="249"/>
        <v>0</v>
      </c>
      <c r="DS87" s="84">
        <f>IF(AND($U87&gt;DR$6,$U87&lt;=DS$6),+$T87,0)</f>
        <v>0</v>
      </c>
      <c r="DT87" s="84">
        <f>IF(AND($U87&gt;DS$6,$U87&lt;=DT$6),+$T87,0)</f>
        <v>0</v>
      </c>
      <c r="DU87" s="84">
        <f t="shared" si="266"/>
        <v>0</v>
      </c>
      <c r="DV87" s="84">
        <f t="shared" si="266"/>
        <v>0</v>
      </c>
      <c r="DW87" s="84">
        <f t="shared" si="266"/>
        <v>0</v>
      </c>
      <c r="DX87" s="84">
        <f t="shared" si="266"/>
        <v>0</v>
      </c>
      <c r="DY87" s="84">
        <f t="shared" si="266"/>
        <v>0</v>
      </c>
      <c r="DZ87" s="84">
        <f t="shared" si="266"/>
        <v>0</v>
      </c>
      <c r="EA87" s="84">
        <f t="shared" si="266"/>
        <v>0</v>
      </c>
      <c r="EB87" s="84">
        <f t="shared" si="266"/>
        <v>0</v>
      </c>
      <c r="EC87" s="84">
        <f t="shared" si="266"/>
        <v>0</v>
      </c>
      <c r="ED87" s="84">
        <f t="shared" si="266"/>
        <v>0</v>
      </c>
      <c r="EE87" s="84">
        <f t="shared" si="266"/>
        <v>0</v>
      </c>
      <c r="EF87" s="84">
        <f t="shared" si="266"/>
        <v>0</v>
      </c>
      <c r="EG87" s="84">
        <f t="shared" si="266"/>
        <v>0</v>
      </c>
      <c r="EH87" s="84">
        <f t="shared" si="266"/>
        <v>0</v>
      </c>
      <c r="EI87" s="84">
        <f t="shared" si="266"/>
        <v>0</v>
      </c>
      <c r="EJ87" s="84">
        <f t="shared" si="266"/>
        <v>0</v>
      </c>
      <c r="EK87" s="84">
        <f t="shared" si="266"/>
        <v>0</v>
      </c>
      <c r="EL87" s="84">
        <f t="shared" si="266"/>
        <v>0</v>
      </c>
      <c r="EM87" s="84">
        <f t="shared" si="266"/>
        <v>0</v>
      </c>
      <c r="EN87" s="84">
        <f t="shared" si="266"/>
        <v>0</v>
      </c>
      <c r="EO87" s="84">
        <f t="shared" si="266"/>
        <v>0</v>
      </c>
      <c r="EP87" s="84">
        <f t="shared" si="266"/>
        <v>0</v>
      </c>
      <c r="EQ87" s="84">
        <f t="shared" si="266"/>
        <v>0</v>
      </c>
      <c r="ER87" s="84">
        <f t="shared" si="266"/>
        <v>0</v>
      </c>
      <c r="ES87" s="84">
        <f t="shared" si="266"/>
        <v>0</v>
      </c>
      <c r="ET87" s="84">
        <f t="shared" si="266"/>
        <v>0</v>
      </c>
      <c r="EU87" s="84">
        <f t="shared" si="266"/>
        <v>0</v>
      </c>
      <c r="EV87" s="84">
        <f t="shared" si="266"/>
        <v>0</v>
      </c>
      <c r="EW87" s="84">
        <f t="shared" si="266"/>
        <v>0</v>
      </c>
      <c r="EX87" s="84">
        <f t="shared" si="266"/>
        <v>0</v>
      </c>
      <c r="EY87" s="84">
        <f t="shared" si="266"/>
        <v>0</v>
      </c>
      <c r="EZ87" s="84">
        <f t="shared" si="266"/>
        <v>0</v>
      </c>
      <c r="FA87" s="84">
        <f t="shared" si="266"/>
        <v>0</v>
      </c>
      <c r="FB87" s="84">
        <f t="shared" si="266"/>
        <v>0</v>
      </c>
      <c r="FC87" s="84">
        <f t="shared" si="266"/>
        <v>0</v>
      </c>
      <c r="FD87" s="84">
        <f t="shared" si="266"/>
        <v>0</v>
      </c>
      <c r="FE87" s="84">
        <f t="shared" si="266"/>
        <v>0</v>
      </c>
      <c r="FF87" s="84">
        <f t="shared" si="266"/>
        <v>0</v>
      </c>
      <c r="FG87" s="84">
        <f t="shared" si="266"/>
        <v>0</v>
      </c>
      <c r="FH87" s="84">
        <f t="shared" si="266"/>
        <v>0</v>
      </c>
      <c r="FI87" s="84">
        <f t="shared" si="266"/>
        <v>0</v>
      </c>
      <c r="FJ87" s="84">
        <f t="shared" si="266"/>
        <v>0</v>
      </c>
      <c r="FK87" s="84">
        <f t="shared" si="266"/>
        <v>0</v>
      </c>
      <c r="FL87" s="84">
        <f t="shared" si="266"/>
        <v>0</v>
      </c>
      <c r="FM87" s="84">
        <f t="shared" si="266"/>
        <v>0</v>
      </c>
      <c r="FN87" s="84">
        <f t="shared" si="266"/>
        <v>0</v>
      </c>
      <c r="FO87" s="84">
        <f t="shared" si="266"/>
        <v>0</v>
      </c>
      <c r="FP87" s="84">
        <f t="shared" si="266"/>
        <v>0</v>
      </c>
      <c r="FQ87" s="84">
        <f t="shared" si="266"/>
        <v>0</v>
      </c>
      <c r="FR87" s="84">
        <f t="shared" si="266"/>
        <v>0</v>
      </c>
      <c r="FS87" s="84">
        <f t="shared" si="266"/>
        <v>0</v>
      </c>
      <c r="FT87" s="84">
        <f t="shared" si="266"/>
        <v>0</v>
      </c>
      <c r="FU87" s="84">
        <f t="shared" si="266"/>
        <v>0</v>
      </c>
      <c r="FV87" s="84">
        <f t="shared" si="266"/>
        <v>0</v>
      </c>
      <c r="FW87" s="84">
        <f t="shared" si="266"/>
        <v>0</v>
      </c>
      <c r="FX87" s="84">
        <f t="shared" si="266"/>
        <v>0</v>
      </c>
      <c r="FY87" s="84">
        <f t="shared" si="266"/>
        <v>0</v>
      </c>
      <c r="FZ87" s="84">
        <f t="shared" si="266"/>
        <v>0</v>
      </c>
      <c r="GA87" s="84">
        <f t="shared" si="266"/>
        <v>0</v>
      </c>
      <c r="GB87" s="84">
        <f t="shared" si="266"/>
        <v>0</v>
      </c>
      <c r="GC87" s="67"/>
      <c r="GD87" s="2">
        <f t="shared" ca="1" si="265"/>
        <v>1.9570000000000001</v>
      </c>
      <c r="GE87" s="2">
        <f t="shared" ca="1" si="252"/>
        <v>0</v>
      </c>
    </row>
    <row r="88" spans="1:187" s="82" customFormat="1" x14ac:dyDescent="0.2">
      <c r="A88" s="188">
        <v>3</v>
      </c>
      <c r="B88" s="104" t="s">
        <v>12</v>
      </c>
      <c r="C88" s="68" t="s">
        <v>7</v>
      </c>
      <c r="D88" s="189" t="s">
        <v>42</v>
      </c>
      <c r="E88" t="s">
        <v>331</v>
      </c>
      <c r="F88" s="70">
        <v>37134</v>
      </c>
      <c r="G88"/>
      <c r="H88" s="87" t="s">
        <v>332</v>
      </c>
      <c r="I88" s="190" t="s">
        <v>344</v>
      </c>
      <c r="J88" s="72" t="s">
        <v>318</v>
      </c>
      <c r="K88" s="72"/>
      <c r="L88" s="94" t="s">
        <v>40</v>
      </c>
      <c r="M88" s="73"/>
      <c r="N88" s="73"/>
      <c r="O88" s="94"/>
      <c r="P88" s="94"/>
      <c r="Q88" s="94"/>
      <c r="R88" s="105">
        <v>26.824999999999999</v>
      </c>
      <c r="S88" s="94" t="s">
        <v>57</v>
      </c>
      <c r="T88" s="19">
        <v>26.914999999999999</v>
      </c>
      <c r="U88" s="269">
        <f>DATE(2003,12,31)</f>
        <v>37986</v>
      </c>
      <c r="X88" s="84">
        <f t="shared" ca="1" si="255"/>
        <v>0</v>
      </c>
      <c r="Y88" s="84">
        <f t="shared" si="255"/>
        <v>0</v>
      </c>
      <c r="Z88" s="84">
        <f t="shared" si="255"/>
        <v>0</v>
      </c>
      <c r="AA88" s="84">
        <f t="shared" si="255"/>
        <v>0</v>
      </c>
      <c r="AB88" s="84">
        <f t="shared" si="255"/>
        <v>0</v>
      </c>
      <c r="AC88" s="84">
        <f t="shared" si="255"/>
        <v>0</v>
      </c>
      <c r="AD88" s="84">
        <f t="shared" si="255"/>
        <v>0</v>
      </c>
      <c r="AE88" s="84">
        <f t="shared" si="255"/>
        <v>0</v>
      </c>
      <c r="AF88" s="84">
        <f t="shared" si="255"/>
        <v>0</v>
      </c>
      <c r="AG88" s="84">
        <f t="shared" si="255"/>
        <v>26.914999999999999</v>
      </c>
      <c r="AH88" s="84">
        <f t="shared" si="255"/>
        <v>0</v>
      </c>
      <c r="AI88" s="84">
        <f t="shared" si="255"/>
        <v>0</v>
      </c>
      <c r="AJ88" s="84">
        <f t="shared" si="255"/>
        <v>0</v>
      </c>
      <c r="AK88" s="84">
        <f t="shared" si="255"/>
        <v>0</v>
      </c>
      <c r="AL88" s="84">
        <f t="shared" si="255"/>
        <v>0</v>
      </c>
      <c r="AM88" s="84">
        <f t="shared" si="255"/>
        <v>0</v>
      </c>
      <c r="AN88" s="84">
        <f t="shared" si="261"/>
        <v>0</v>
      </c>
      <c r="AO88" s="84">
        <f t="shared" si="261"/>
        <v>0</v>
      </c>
      <c r="AP88" s="84">
        <f t="shared" si="261"/>
        <v>0</v>
      </c>
      <c r="AQ88" s="84">
        <f t="shared" si="261"/>
        <v>0</v>
      </c>
      <c r="AR88" s="84">
        <f t="shared" si="261"/>
        <v>0</v>
      </c>
      <c r="AS88" s="84">
        <f t="shared" si="261"/>
        <v>0</v>
      </c>
      <c r="AT88" s="84">
        <f t="shared" si="261"/>
        <v>0</v>
      </c>
      <c r="AU88" s="84">
        <f t="shared" si="261"/>
        <v>0</v>
      </c>
      <c r="AV88" s="84">
        <f t="shared" si="261"/>
        <v>0</v>
      </c>
      <c r="AW88" s="84">
        <f t="shared" si="261"/>
        <v>0</v>
      </c>
      <c r="AX88" s="84">
        <f t="shared" si="261"/>
        <v>0</v>
      </c>
      <c r="AY88" s="84">
        <f t="shared" si="261"/>
        <v>0</v>
      </c>
      <c r="AZ88" s="84">
        <f t="shared" si="261"/>
        <v>0</v>
      </c>
      <c r="BA88" s="84">
        <f t="shared" si="261"/>
        <v>0</v>
      </c>
      <c r="BB88" s="84">
        <f t="shared" si="261"/>
        <v>0</v>
      </c>
      <c r="BC88" s="84">
        <f t="shared" si="261"/>
        <v>0</v>
      </c>
      <c r="BD88" s="84">
        <f t="shared" si="261"/>
        <v>0</v>
      </c>
      <c r="BE88" s="84">
        <f t="shared" si="261"/>
        <v>0</v>
      </c>
      <c r="BF88" s="84">
        <f t="shared" si="261"/>
        <v>0</v>
      </c>
      <c r="BG88" s="84">
        <f t="shared" si="261"/>
        <v>0</v>
      </c>
      <c r="BH88" s="84">
        <f t="shared" si="261"/>
        <v>0</v>
      </c>
      <c r="BI88" s="84">
        <f t="shared" si="258"/>
        <v>0</v>
      </c>
      <c r="BJ88" s="84">
        <f t="shared" si="258"/>
        <v>0</v>
      </c>
      <c r="BK88" s="84">
        <f t="shared" si="258"/>
        <v>0</v>
      </c>
      <c r="BL88" s="84">
        <f t="shared" si="258"/>
        <v>0</v>
      </c>
      <c r="BM88" s="84">
        <f t="shared" si="258"/>
        <v>0</v>
      </c>
      <c r="BN88" s="84">
        <f t="shared" si="258"/>
        <v>0</v>
      </c>
      <c r="BO88" s="84">
        <f t="shared" si="258"/>
        <v>0</v>
      </c>
      <c r="BP88" s="84">
        <f t="shared" si="258"/>
        <v>0</v>
      </c>
      <c r="BQ88" s="84">
        <f t="shared" si="258"/>
        <v>0</v>
      </c>
      <c r="BR88" s="84">
        <f t="shared" si="258"/>
        <v>0</v>
      </c>
      <c r="BS88" s="84">
        <f t="shared" si="258"/>
        <v>0</v>
      </c>
      <c r="BT88" s="84">
        <f t="shared" si="258"/>
        <v>0</v>
      </c>
      <c r="BU88" s="84">
        <f t="shared" si="258"/>
        <v>0</v>
      </c>
      <c r="BV88" s="84">
        <f t="shared" si="258"/>
        <v>0</v>
      </c>
      <c r="BW88" s="84">
        <f t="shared" si="258"/>
        <v>0</v>
      </c>
      <c r="BX88" s="84">
        <f t="shared" si="258"/>
        <v>0</v>
      </c>
      <c r="BY88" s="84">
        <f t="shared" si="258"/>
        <v>0</v>
      </c>
      <c r="BZ88" s="84">
        <f t="shared" si="258"/>
        <v>0</v>
      </c>
      <c r="CA88" s="84">
        <f t="shared" si="258"/>
        <v>0</v>
      </c>
      <c r="CB88" s="84">
        <f t="shared" si="258"/>
        <v>0</v>
      </c>
      <c r="CC88" s="84">
        <f t="shared" si="258"/>
        <v>0</v>
      </c>
      <c r="CD88" s="84">
        <f t="shared" si="258"/>
        <v>0</v>
      </c>
      <c r="CE88" s="84">
        <f t="shared" si="258"/>
        <v>0</v>
      </c>
      <c r="CF88" s="84">
        <f t="shared" si="258"/>
        <v>0</v>
      </c>
      <c r="CG88" s="84">
        <f t="shared" si="258"/>
        <v>0</v>
      </c>
      <c r="CH88" s="84">
        <f t="shared" si="258"/>
        <v>0</v>
      </c>
      <c r="CI88" s="84">
        <f t="shared" si="258"/>
        <v>0</v>
      </c>
      <c r="CJ88" s="84">
        <f t="shared" si="259"/>
        <v>0</v>
      </c>
      <c r="CK88" s="84">
        <f t="shared" si="259"/>
        <v>0</v>
      </c>
      <c r="CL88" s="84">
        <f t="shared" si="259"/>
        <v>0</v>
      </c>
      <c r="CM88" s="84">
        <f t="shared" si="259"/>
        <v>0</v>
      </c>
      <c r="CN88" s="84">
        <f t="shared" si="259"/>
        <v>0</v>
      </c>
      <c r="CO88" s="84">
        <f t="shared" ref="CO88:DT94" si="267">IF(AND($U88&gt;CN$6,$U88&lt;=CO$6),+$T88,0)</f>
        <v>0</v>
      </c>
      <c r="CP88" s="84">
        <f t="shared" si="267"/>
        <v>0</v>
      </c>
      <c r="CQ88" s="84">
        <f t="shared" si="267"/>
        <v>0</v>
      </c>
      <c r="CR88" s="84">
        <f t="shared" si="267"/>
        <v>0</v>
      </c>
      <c r="CS88" s="84">
        <f t="shared" si="267"/>
        <v>0</v>
      </c>
      <c r="CT88" s="84">
        <f t="shared" si="267"/>
        <v>0</v>
      </c>
      <c r="CU88" s="84">
        <f t="shared" si="267"/>
        <v>0</v>
      </c>
      <c r="CV88" s="84">
        <f t="shared" si="267"/>
        <v>0</v>
      </c>
      <c r="CW88" s="84">
        <f t="shared" si="267"/>
        <v>0</v>
      </c>
      <c r="CX88" s="84">
        <f t="shared" si="267"/>
        <v>0</v>
      </c>
      <c r="CY88" s="84">
        <f t="shared" si="267"/>
        <v>0</v>
      </c>
      <c r="CZ88" s="84">
        <f t="shared" si="267"/>
        <v>0</v>
      </c>
      <c r="DA88" s="84">
        <f t="shared" si="267"/>
        <v>0</v>
      </c>
      <c r="DB88" s="84">
        <f t="shared" si="267"/>
        <v>0</v>
      </c>
      <c r="DC88" s="84">
        <f t="shared" si="267"/>
        <v>0</v>
      </c>
      <c r="DD88" s="84">
        <f t="shared" si="267"/>
        <v>0</v>
      </c>
      <c r="DE88" s="84">
        <f t="shared" si="267"/>
        <v>0</v>
      </c>
      <c r="DF88" s="84">
        <f t="shared" si="267"/>
        <v>0</v>
      </c>
      <c r="DG88" s="84">
        <f t="shared" si="267"/>
        <v>0</v>
      </c>
      <c r="DH88" s="84">
        <f t="shared" si="267"/>
        <v>0</v>
      </c>
      <c r="DI88" s="84">
        <f t="shared" si="267"/>
        <v>0</v>
      </c>
      <c r="DJ88" s="84">
        <f t="shared" si="267"/>
        <v>0</v>
      </c>
      <c r="DK88" s="84">
        <f t="shared" si="267"/>
        <v>0</v>
      </c>
      <c r="DL88" s="84">
        <f t="shared" si="267"/>
        <v>0</v>
      </c>
      <c r="DM88" s="84">
        <f t="shared" si="267"/>
        <v>0</v>
      </c>
      <c r="DN88" s="84">
        <f t="shared" si="267"/>
        <v>0</v>
      </c>
      <c r="DO88" s="84">
        <f t="shared" si="267"/>
        <v>0</v>
      </c>
      <c r="DP88" s="84">
        <f t="shared" si="267"/>
        <v>0</v>
      </c>
      <c r="DQ88" s="84">
        <f t="shared" si="267"/>
        <v>0</v>
      </c>
      <c r="DR88" s="84">
        <f t="shared" si="267"/>
        <v>0</v>
      </c>
      <c r="DS88" s="84">
        <f t="shared" si="267"/>
        <v>0</v>
      </c>
      <c r="DT88" s="84">
        <f t="shared" si="267"/>
        <v>0</v>
      </c>
      <c r="DU88" s="84">
        <f t="shared" si="266"/>
        <v>0</v>
      </c>
      <c r="DV88" s="84">
        <f t="shared" si="266"/>
        <v>0</v>
      </c>
      <c r="DW88" s="84">
        <f t="shared" si="266"/>
        <v>0</v>
      </c>
      <c r="DX88" s="84">
        <f t="shared" si="266"/>
        <v>0</v>
      </c>
      <c r="DY88" s="84">
        <f t="shared" si="266"/>
        <v>0</v>
      </c>
      <c r="DZ88" s="84">
        <f t="shared" si="266"/>
        <v>0</v>
      </c>
      <c r="EA88" s="84">
        <f t="shared" si="266"/>
        <v>0</v>
      </c>
      <c r="EB88" s="84">
        <f t="shared" si="266"/>
        <v>0</v>
      </c>
      <c r="EC88" s="84">
        <f t="shared" si="266"/>
        <v>0</v>
      </c>
      <c r="ED88" s="84">
        <f t="shared" si="266"/>
        <v>0</v>
      </c>
      <c r="EE88" s="84">
        <f t="shared" si="266"/>
        <v>0</v>
      </c>
      <c r="EF88" s="84">
        <f t="shared" si="266"/>
        <v>0</v>
      </c>
      <c r="EG88" s="84">
        <f t="shared" si="266"/>
        <v>0</v>
      </c>
      <c r="EH88" s="84">
        <f t="shared" si="266"/>
        <v>0</v>
      </c>
      <c r="EI88" s="84">
        <f t="shared" si="266"/>
        <v>0</v>
      </c>
      <c r="EJ88" s="84">
        <f t="shared" si="266"/>
        <v>0</v>
      </c>
      <c r="EK88" s="84">
        <f t="shared" si="266"/>
        <v>0</v>
      </c>
      <c r="EL88" s="84">
        <f t="shared" si="266"/>
        <v>0</v>
      </c>
      <c r="EM88" s="84">
        <f t="shared" si="266"/>
        <v>0</v>
      </c>
      <c r="EN88" s="84">
        <f t="shared" si="266"/>
        <v>0</v>
      </c>
      <c r="EO88" s="84">
        <f t="shared" si="266"/>
        <v>0</v>
      </c>
      <c r="EP88" s="84">
        <f t="shared" si="266"/>
        <v>0</v>
      </c>
      <c r="EQ88" s="84">
        <f t="shared" si="266"/>
        <v>0</v>
      </c>
      <c r="ER88" s="84">
        <f t="shared" si="266"/>
        <v>0</v>
      </c>
      <c r="ES88" s="84">
        <f t="shared" si="266"/>
        <v>0</v>
      </c>
      <c r="ET88" s="84">
        <f t="shared" si="266"/>
        <v>0</v>
      </c>
      <c r="EU88" s="84">
        <f t="shared" si="266"/>
        <v>0</v>
      </c>
      <c r="EV88" s="84">
        <f t="shared" si="266"/>
        <v>0</v>
      </c>
      <c r="EW88" s="84">
        <f t="shared" si="266"/>
        <v>0</v>
      </c>
      <c r="EX88" s="84">
        <f t="shared" si="266"/>
        <v>0</v>
      </c>
      <c r="EY88" s="84">
        <f t="shared" si="266"/>
        <v>0</v>
      </c>
      <c r="EZ88" s="84">
        <f t="shared" si="266"/>
        <v>0</v>
      </c>
      <c r="FA88" s="84">
        <f t="shared" si="266"/>
        <v>0</v>
      </c>
      <c r="FB88" s="84">
        <f t="shared" si="266"/>
        <v>0</v>
      </c>
      <c r="FC88" s="84">
        <f t="shared" si="266"/>
        <v>0</v>
      </c>
      <c r="FD88" s="84">
        <f t="shared" si="266"/>
        <v>0</v>
      </c>
      <c r="FE88" s="84">
        <f t="shared" si="266"/>
        <v>0</v>
      </c>
      <c r="FF88" s="84">
        <f t="shared" si="266"/>
        <v>0</v>
      </c>
      <c r="FG88" s="84">
        <f t="shared" si="266"/>
        <v>0</v>
      </c>
      <c r="FH88" s="84">
        <f t="shared" si="266"/>
        <v>0</v>
      </c>
      <c r="FI88" s="84">
        <f t="shared" si="266"/>
        <v>0</v>
      </c>
      <c r="FJ88" s="84">
        <f t="shared" si="266"/>
        <v>0</v>
      </c>
      <c r="FK88" s="84">
        <f t="shared" si="266"/>
        <v>0</v>
      </c>
      <c r="FL88" s="84">
        <f t="shared" si="266"/>
        <v>0</v>
      </c>
      <c r="FM88" s="84">
        <f t="shared" si="266"/>
        <v>0</v>
      </c>
      <c r="FN88" s="84">
        <f t="shared" si="266"/>
        <v>0</v>
      </c>
      <c r="FO88" s="84">
        <f t="shared" si="266"/>
        <v>0</v>
      </c>
      <c r="FP88" s="84">
        <f t="shared" si="266"/>
        <v>0</v>
      </c>
      <c r="FQ88" s="84">
        <f t="shared" si="266"/>
        <v>0</v>
      </c>
      <c r="FR88" s="84">
        <f t="shared" si="266"/>
        <v>0</v>
      </c>
      <c r="FS88" s="84">
        <f t="shared" si="266"/>
        <v>0</v>
      </c>
      <c r="FT88" s="84">
        <f t="shared" si="266"/>
        <v>0</v>
      </c>
      <c r="FU88" s="84">
        <f t="shared" si="266"/>
        <v>0</v>
      </c>
      <c r="FV88" s="84">
        <f t="shared" si="266"/>
        <v>0</v>
      </c>
      <c r="FW88" s="84">
        <f t="shared" si="266"/>
        <v>0</v>
      </c>
      <c r="FX88" s="84">
        <f t="shared" si="266"/>
        <v>0</v>
      </c>
      <c r="FY88" s="84">
        <f t="shared" si="266"/>
        <v>0</v>
      </c>
      <c r="FZ88" s="84">
        <f t="shared" si="266"/>
        <v>0</v>
      </c>
      <c r="GA88" s="84">
        <f t="shared" si="266"/>
        <v>0</v>
      </c>
      <c r="GB88" s="84">
        <f t="shared" si="266"/>
        <v>0</v>
      </c>
      <c r="GC88" s="67"/>
      <c r="GD88" s="2">
        <f t="shared" ca="1" si="265"/>
        <v>26.914999999999999</v>
      </c>
      <c r="GE88" s="2">
        <f t="shared" ref="GE88:GE142" ca="1" si="268">+GD88-T88</f>
        <v>0</v>
      </c>
    </row>
    <row r="89" spans="1:187" s="82" customFormat="1" x14ac:dyDescent="0.2">
      <c r="A89" s="188">
        <v>3</v>
      </c>
      <c r="B89" s="19" t="s">
        <v>13</v>
      </c>
      <c r="C89" s="68" t="s">
        <v>7</v>
      </c>
      <c r="D89" s="189" t="s">
        <v>42</v>
      </c>
      <c r="E89" t="s">
        <v>331</v>
      </c>
      <c r="F89" s="70">
        <v>37134</v>
      </c>
      <c r="G89"/>
      <c r="H89" s="87" t="s">
        <v>332</v>
      </c>
      <c r="I89" s="190" t="s">
        <v>345</v>
      </c>
      <c r="J89" s="72" t="s">
        <v>318</v>
      </c>
      <c r="K89" s="72"/>
      <c r="L89" s="94" t="s">
        <v>40</v>
      </c>
      <c r="M89" s="73"/>
      <c r="N89" s="73" t="s">
        <v>346</v>
      </c>
      <c r="O89" s="94"/>
      <c r="P89" s="94"/>
      <c r="Q89" s="94"/>
      <c r="R89" s="191"/>
      <c r="S89" s="94" t="s">
        <v>347</v>
      </c>
      <c r="T89" s="19">
        <v>2.4</v>
      </c>
      <c r="U89" s="269">
        <f>DATE(2004,9,15)</f>
        <v>38245</v>
      </c>
      <c r="X89" s="84">
        <f t="shared" ca="1" si="255"/>
        <v>0</v>
      </c>
      <c r="Y89" s="84">
        <f t="shared" si="255"/>
        <v>0</v>
      </c>
      <c r="Z89" s="84">
        <f t="shared" si="255"/>
        <v>0</v>
      </c>
      <c r="AA89" s="84">
        <f t="shared" si="255"/>
        <v>0</v>
      </c>
      <c r="AB89" s="84">
        <f t="shared" si="255"/>
        <v>0</v>
      </c>
      <c r="AC89" s="84">
        <f t="shared" si="255"/>
        <v>0</v>
      </c>
      <c r="AD89" s="84">
        <f t="shared" si="255"/>
        <v>0</v>
      </c>
      <c r="AE89" s="84">
        <f t="shared" si="255"/>
        <v>0</v>
      </c>
      <c r="AF89" s="84">
        <f t="shared" si="255"/>
        <v>0</v>
      </c>
      <c r="AG89" s="84">
        <f t="shared" si="255"/>
        <v>0</v>
      </c>
      <c r="AH89" s="84">
        <f t="shared" si="255"/>
        <v>0</v>
      </c>
      <c r="AI89" s="84">
        <f t="shared" si="255"/>
        <v>0</v>
      </c>
      <c r="AJ89" s="84">
        <f t="shared" si="255"/>
        <v>2.4</v>
      </c>
      <c r="AK89" s="84">
        <f t="shared" si="255"/>
        <v>0</v>
      </c>
      <c r="AL89" s="84">
        <f t="shared" si="255"/>
        <v>0</v>
      </c>
      <c r="AM89" s="84">
        <f t="shared" si="255"/>
        <v>0</v>
      </c>
      <c r="AN89" s="84">
        <f t="shared" si="261"/>
        <v>0</v>
      </c>
      <c r="AO89" s="84">
        <f t="shared" si="261"/>
        <v>0</v>
      </c>
      <c r="AP89" s="84">
        <f t="shared" si="261"/>
        <v>0</v>
      </c>
      <c r="AQ89" s="84">
        <f t="shared" si="261"/>
        <v>0</v>
      </c>
      <c r="AR89" s="84">
        <f t="shared" si="261"/>
        <v>0</v>
      </c>
      <c r="AS89" s="84">
        <f t="shared" si="261"/>
        <v>0</v>
      </c>
      <c r="AT89" s="84">
        <f t="shared" si="261"/>
        <v>0</v>
      </c>
      <c r="AU89" s="84">
        <f t="shared" si="261"/>
        <v>0</v>
      </c>
      <c r="AV89" s="84">
        <f t="shared" si="261"/>
        <v>0</v>
      </c>
      <c r="AW89" s="84">
        <f t="shared" si="261"/>
        <v>0</v>
      </c>
      <c r="AX89" s="84">
        <f t="shared" si="261"/>
        <v>0</v>
      </c>
      <c r="AY89" s="84">
        <f t="shared" si="261"/>
        <v>0</v>
      </c>
      <c r="AZ89" s="84">
        <f t="shared" si="261"/>
        <v>0</v>
      </c>
      <c r="BA89" s="84">
        <f t="shared" si="261"/>
        <v>0</v>
      </c>
      <c r="BB89" s="84">
        <f t="shared" si="261"/>
        <v>0</v>
      </c>
      <c r="BC89" s="84">
        <f t="shared" si="261"/>
        <v>0</v>
      </c>
      <c r="BD89" s="84">
        <f t="shared" si="261"/>
        <v>0</v>
      </c>
      <c r="BE89" s="84">
        <f t="shared" si="261"/>
        <v>0</v>
      </c>
      <c r="BF89" s="84">
        <f t="shared" si="261"/>
        <v>0</v>
      </c>
      <c r="BG89" s="84">
        <f t="shared" si="261"/>
        <v>0</v>
      </c>
      <c r="BH89" s="84">
        <f t="shared" si="261"/>
        <v>0</v>
      </c>
      <c r="BI89" s="84">
        <f t="shared" si="258"/>
        <v>0</v>
      </c>
      <c r="BJ89" s="84">
        <f t="shared" si="258"/>
        <v>0</v>
      </c>
      <c r="BK89" s="84">
        <f t="shared" si="258"/>
        <v>0</v>
      </c>
      <c r="BL89" s="84">
        <f t="shared" si="258"/>
        <v>0</v>
      </c>
      <c r="BM89" s="84">
        <f t="shared" si="258"/>
        <v>0</v>
      </c>
      <c r="BN89" s="84">
        <f t="shared" si="258"/>
        <v>0</v>
      </c>
      <c r="BO89" s="84">
        <f t="shared" si="258"/>
        <v>0</v>
      </c>
      <c r="BP89" s="84">
        <f t="shared" si="258"/>
        <v>0</v>
      </c>
      <c r="BQ89" s="84">
        <f t="shared" si="258"/>
        <v>0</v>
      </c>
      <c r="BR89" s="84">
        <f t="shared" si="258"/>
        <v>0</v>
      </c>
      <c r="BS89" s="84">
        <f t="shared" si="258"/>
        <v>0</v>
      </c>
      <c r="BT89" s="84">
        <f t="shared" si="258"/>
        <v>0</v>
      </c>
      <c r="BU89" s="84">
        <f t="shared" si="258"/>
        <v>0</v>
      </c>
      <c r="BV89" s="84">
        <f t="shared" si="258"/>
        <v>0</v>
      </c>
      <c r="BW89" s="84">
        <f t="shared" si="258"/>
        <v>0</v>
      </c>
      <c r="BX89" s="84">
        <f t="shared" si="258"/>
        <v>0</v>
      </c>
      <c r="BY89" s="84">
        <f t="shared" si="258"/>
        <v>0</v>
      </c>
      <c r="BZ89" s="84">
        <f t="shared" si="258"/>
        <v>0</v>
      </c>
      <c r="CA89" s="84">
        <f t="shared" si="258"/>
        <v>0</v>
      </c>
      <c r="CB89" s="84">
        <f t="shared" si="258"/>
        <v>0</v>
      </c>
      <c r="CC89" s="84">
        <f t="shared" si="258"/>
        <v>0</v>
      </c>
      <c r="CD89" s="84">
        <f t="shared" si="258"/>
        <v>0</v>
      </c>
      <c r="CE89" s="84">
        <f t="shared" si="258"/>
        <v>0</v>
      </c>
      <c r="CF89" s="84">
        <f t="shared" si="258"/>
        <v>0</v>
      </c>
      <c r="CG89" s="84">
        <f t="shared" si="258"/>
        <v>0</v>
      </c>
      <c r="CH89" s="84">
        <f t="shared" si="258"/>
        <v>0</v>
      </c>
      <c r="CI89" s="84">
        <f t="shared" si="258"/>
        <v>0</v>
      </c>
      <c r="CJ89" s="84">
        <f t="shared" si="259"/>
        <v>0</v>
      </c>
      <c r="CK89" s="84">
        <f t="shared" si="259"/>
        <v>0</v>
      </c>
      <c r="CL89" s="84">
        <f t="shared" si="259"/>
        <v>0</v>
      </c>
      <c r="CM89" s="84">
        <f t="shared" si="259"/>
        <v>0</v>
      </c>
      <c r="CN89" s="84">
        <f t="shared" si="259"/>
        <v>0</v>
      </c>
      <c r="CO89" s="84">
        <f t="shared" si="267"/>
        <v>0</v>
      </c>
      <c r="CP89" s="84">
        <f t="shared" si="267"/>
        <v>0</v>
      </c>
      <c r="CQ89" s="84">
        <f t="shared" si="267"/>
        <v>0</v>
      </c>
      <c r="CR89" s="84">
        <f t="shared" si="267"/>
        <v>0</v>
      </c>
      <c r="CS89" s="84">
        <f t="shared" si="267"/>
        <v>0</v>
      </c>
      <c r="CT89" s="84">
        <f t="shared" si="267"/>
        <v>0</v>
      </c>
      <c r="CU89" s="84">
        <f t="shared" si="267"/>
        <v>0</v>
      </c>
      <c r="CV89" s="84">
        <f t="shared" si="267"/>
        <v>0</v>
      </c>
      <c r="CW89" s="84">
        <f t="shared" si="267"/>
        <v>0</v>
      </c>
      <c r="CX89" s="84">
        <f t="shared" si="267"/>
        <v>0</v>
      </c>
      <c r="CY89" s="84">
        <f t="shared" si="267"/>
        <v>0</v>
      </c>
      <c r="CZ89" s="84">
        <f t="shared" si="267"/>
        <v>0</v>
      </c>
      <c r="DA89" s="84">
        <f t="shared" si="267"/>
        <v>0</v>
      </c>
      <c r="DB89" s="84">
        <f t="shared" si="267"/>
        <v>0</v>
      </c>
      <c r="DC89" s="84">
        <f t="shared" si="267"/>
        <v>0</v>
      </c>
      <c r="DD89" s="84">
        <f t="shared" si="267"/>
        <v>0</v>
      </c>
      <c r="DE89" s="84">
        <f t="shared" si="267"/>
        <v>0</v>
      </c>
      <c r="DF89" s="84">
        <f t="shared" si="267"/>
        <v>0</v>
      </c>
      <c r="DG89" s="84">
        <f t="shared" si="267"/>
        <v>0</v>
      </c>
      <c r="DH89" s="84">
        <f t="shared" si="267"/>
        <v>0</v>
      </c>
      <c r="DI89" s="84">
        <f t="shared" si="267"/>
        <v>0</v>
      </c>
      <c r="DJ89" s="84">
        <f t="shared" si="267"/>
        <v>0</v>
      </c>
      <c r="DK89" s="84">
        <f t="shared" si="267"/>
        <v>0</v>
      </c>
      <c r="DL89" s="84">
        <f t="shared" si="267"/>
        <v>0</v>
      </c>
      <c r="DM89" s="84">
        <f t="shared" si="267"/>
        <v>0</v>
      </c>
      <c r="DN89" s="84">
        <f t="shared" si="267"/>
        <v>0</v>
      </c>
      <c r="DO89" s="84">
        <f t="shared" si="267"/>
        <v>0</v>
      </c>
      <c r="DP89" s="84">
        <f t="shared" si="267"/>
        <v>0</v>
      </c>
      <c r="DQ89" s="84">
        <f t="shared" si="267"/>
        <v>0</v>
      </c>
      <c r="DR89" s="84">
        <f t="shared" si="267"/>
        <v>0</v>
      </c>
      <c r="DS89" s="84">
        <f t="shared" si="267"/>
        <v>0</v>
      </c>
      <c r="DT89" s="84">
        <f t="shared" si="267"/>
        <v>0</v>
      </c>
      <c r="DU89" s="84">
        <f t="shared" si="266"/>
        <v>0</v>
      </c>
      <c r="DV89" s="84">
        <f t="shared" si="266"/>
        <v>0</v>
      </c>
      <c r="DW89" s="84">
        <f t="shared" si="266"/>
        <v>0</v>
      </c>
      <c r="DX89" s="84">
        <f t="shared" si="266"/>
        <v>0</v>
      </c>
      <c r="DY89" s="84">
        <f t="shared" si="266"/>
        <v>0</v>
      </c>
      <c r="DZ89" s="84">
        <f t="shared" si="266"/>
        <v>0</v>
      </c>
      <c r="EA89" s="84">
        <f t="shared" si="266"/>
        <v>0</v>
      </c>
      <c r="EB89" s="84">
        <f t="shared" si="266"/>
        <v>0</v>
      </c>
      <c r="EC89" s="84">
        <f t="shared" si="266"/>
        <v>0</v>
      </c>
      <c r="ED89" s="84">
        <f t="shared" si="266"/>
        <v>0</v>
      </c>
      <c r="EE89" s="84">
        <f t="shared" si="266"/>
        <v>0</v>
      </c>
      <c r="EF89" s="84">
        <f t="shared" si="266"/>
        <v>0</v>
      </c>
      <c r="EG89" s="84">
        <f t="shared" si="266"/>
        <v>0</v>
      </c>
      <c r="EH89" s="84">
        <f t="shared" si="266"/>
        <v>0</v>
      </c>
      <c r="EI89" s="84">
        <f t="shared" si="266"/>
        <v>0</v>
      </c>
      <c r="EJ89" s="84">
        <f t="shared" si="266"/>
        <v>0</v>
      </c>
      <c r="EK89" s="84">
        <f t="shared" si="266"/>
        <v>0</v>
      </c>
      <c r="EL89" s="84">
        <f t="shared" si="266"/>
        <v>0</v>
      </c>
      <c r="EM89" s="84">
        <f t="shared" si="266"/>
        <v>0</v>
      </c>
      <c r="EN89" s="84">
        <f t="shared" si="266"/>
        <v>0</v>
      </c>
      <c r="EO89" s="84">
        <f t="shared" si="266"/>
        <v>0</v>
      </c>
      <c r="EP89" s="84">
        <f t="shared" si="266"/>
        <v>0</v>
      </c>
      <c r="EQ89" s="84">
        <f t="shared" si="266"/>
        <v>0</v>
      </c>
      <c r="ER89" s="84">
        <f t="shared" si="266"/>
        <v>0</v>
      </c>
      <c r="ES89" s="84">
        <f t="shared" si="266"/>
        <v>0</v>
      </c>
      <c r="ET89" s="84">
        <f t="shared" si="266"/>
        <v>0</v>
      </c>
      <c r="EU89" s="84">
        <f t="shared" si="266"/>
        <v>0</v>
      </c>
      <c r="EV89" s="84">
        <f t="shared" si="266"/>
        <v>0</v>
      </c>
      <c r="EW89" s="84">
        <f t="shared" si="266"/>
        <v>0</v>
      </c>
      <c r="EX89" s="84">
        <f t="shared" si="266"/>
        <v>0</v>
      </c>
      <c r="EY89" s="84">
        <f t="shared" si="266"/>
        <v>0</v>
      </c>
      <c r="EZ89" s="84">
        <f t="shared" si="266"/>
        <v>0</v>
      </c>
      <c r="FA89" s="84">
        <f t="shared" si="266"/>
        <v>0</v>
      </c>
      <c r="FB89" s="84">
        <f t="shared" si="266"/>
        <v>0</v>
      </c>
      <c r="FC89" s="84">
        <f t="shared" si="266"/>
        <v>0</v>
      </c>
      <c r="FD89" s="84">
        <f t="shared" si="266"/>
        <v>0</v>
      </c>
      <c r="FE89" s="84">
        <f t="shared" si="266"/>
        <v>0</v>
      </c>
      <c r="FF89" s="84">
        <f t="shared" si="266"/>
        <v>0</v>
      </c>
      <c r="FG89" s="84">
        <f t="shared" si="266"/>
        <v>0</v>
      </c>
      <c r="FH89" s="84">
        <f t="shared" si="266"/>
        <v>0</v>
      </c>
      <c r="FI89" s="84">
        <f t="shared" si="266"/>
        <v>0</v>
      </c>
      <c r="FJ89" s="84">
        <f t="shared" si="266"/>
        <v>0</v>
      </c>
      <c r="FK89" s="84">
        <f t="shared" si="266"/>
        <v>0</v>
      </c>
      <c r="FL89" s="84">
        <f t="shared" si="266"/>
        <v>0</v>
      </c>
      <c r="FM89" s="84">
        <f t="shared" si="266"/>
        <v>0</v>
      </c>
      <c r="FN89" s="84">
        <f t="shared" si="266"/>
        <v>0</v>
      </c>
      <c r="FO89" s="84">
        <f t="shared" si="266"/>
        <v>0</v>
      </c>
      <c r="FP89" s="84">
        <f t="shared" si="266"/>
        <v>0</v>
      </c>
      <c r="FQ89" s="84">
        <f t="shared" si="266"/>
        <v>0</v>
      </c>
      <c r="FR89" s="84">
        <f t="shared" si="266"/>
        <v>0</v>
      </c>
      <c r="FS89" s="84">
        <f t="shared" si="266"/>
        <v>0</v>
      </c>
      <c r="FT89" s="84">
        <f t="shared" si="266"/>
        <v>0</v>
      </c>
      <c r="FU89" s="84">
        <f t="shared" si="266"/>
        <v>0</v>
      </c>
      <c r="FV89" s="84">
        <f t="shared" si="266"/>
        <v>0</v>
      </c>
      <c r="FW89" s="84">
        <f t="shared" si="266"/>
        <v>0</v>
      </c>
      <c r="FX89" s="84">
        <f t="shared" si="266"/>
        <v>0</v>
      </c>
      <c r="FY89" s="84">
        <f t="shared" si="266"/>
        <v>0</v>
      </c>
      <c r="FZ89" s="84">
        <f t="shared" si="266"/>
        <v>0</v>
      </c>
      <c r="GA89" s="84">
        <f t="shared" si="266"/>
        <v>0</v>
      </c>
      <c r="GB89" s="84">
        <f t="shared" si="266"/>
        <v>0</v>
      </c>
      <c r="GC89" s="67"/>
      <c r="GD89" s="2">
        <f t="shared" ca="1" si="265"/>
        <v>2.4</v>
      </c>
      <c r="GE89" s="2">
        <f t="shared" ca="1" si="268"/>
        <v>0</v>
      </c>
    </row>
    <row r="90" spans="1:187" s="82" customFormat="1" x14ac:dyDescent="0.2">
      <c r="A90" s="188">
        <v>3</v>
      </c>
      <c r="B90" s="19" t="s">
        <v>13</v>
      </c>
      <c r="C90" s="68" t="s">
        <v>7</v>
      </c>
      <c r="D90" s="189" t="s">
        <v>42</v>
      </c>
      <c r="E90" t="s">
        <v>331</v>
      </c>
      <c r="F90" s="70">
        <v>37134</v>
      </c>
      <c r="G90"/>
      <c r="H90" s="87" t="s">
        <v>332</v>
      </c>
      <c r="I90" s="190" t="s">
        <v>345</v>
      </c>
      <c r="J90" s="72" t="s">
        <v>318</v>
      </c>
      <c r="K90" s="72"/>
      <c r="L90" s="94" t="s">
        <v>40</v>
      </c>
      <c r="M90" s="73"/>
      <c r="N90" s="73"/>
      <c r="O90" s="94"/>
      <c r="P90" s="94"/>
      <c r="Q90" s="94"/>
      <c r="R90" s="191"/>
      <c r="S90" s="94" t="s">
        <v>347</v>
      </c>
      <c r="T90" s="19">
        <v>1</v>
      </c>
      <c r="U90" s="269">
        <f>DATE(2004,10,15)</f>
        <v>38275</v>
      </c>
      <c r="X90" s="84">
        <f t="shared" ca="1" si="255"/>
        <v>0</v>
      </c>
      <c r="Y90" s="84">
        <f t="shared" si="255"/>
        <v>0</v>
      </c>
      <c r="Z90" s="84">
        <f t="shared" si="255"/>
        <v>0</v>
      </c>
      <c r="AA90" s="84">
        <f t="shared" si="255"/>
        <v>0</v>
      </c>
      <c r="AB90" s="84">
        <f t="shared" si="255"/>
        <v>0</v>
      </c>
      <c r="AC90" s="84">
        <f t="shared" si="255"/>
        <v>0</v>
      </c>
      <c r="AD90" s="84">
        <f t="shared" si="255"/>
        <v>0</v>
      </c>
      <c r="AE90" s="84">
        <f t="shared" si="255"/>
        <v>0</v>
      </c>
      <c r="AF90" s="84">
        <f t="shared" si="255"/>
        <v>0</v>
      </c>
      <c r="AG90" s="84">
        <f t="shared" si="255"/>
        <v>0</v>
      </c>
      <c r="AH90" s="84">
        <f t="shared" si="255"/>
        <v>0</v>
      </c>
      <c r="AI90" s="84">
        <f t="shared" si="255"/>
        <v>0</v>
      </c>
      <c r="AJ90" s="84">
        <f t="shared" si="255"/>
        <v>0</v>
      </c>
      <c r="AK90" s="84">
        <f t="shared" si="255"/>
        <v>1</v>
      </c>
      <c r="AL90" s="84">
        <f t="shared" si="255"/>
        <v>0</v>
      </c>
      <c r="AM90" s="84">
        <f t="shared" si="255"/>
        <v>0</v>
      </c>
      <c r="AN90" s="84">
        <f t="shared" si="261"/>
        <v>0</v>
      </c>
      <c r="AO90" s="84">
        <f t="shared" si="261"/>
        <v>0</v>
      </c>
      <c r="AP90" s="84">
        <f t="shared" si="261"/>
        <v>0</v>
      </c>
      <c r="AQ90" s="84">
        <f t="shared" si="261"/>
        <v>0</v>
      </c>
      <c r="AR90" s="84">
        <f t="shared" si="261"/>
        <v>0</v>
      </c>
      <c r="AS90" s="84">
        <f t="shared" si="261"/>
        <v>0</v>
      </c>
      <c r="AT90" s="84">
        <f t="shared" si="261"/>
        <v>0</v>
      </c>
      <c r="AU90" s="84">
        <f t="shared" si="261"/>
        <v>0</v>
      </c>
      <c r="AV90" s="84">
        <f t="shared" si="261"/>
        <v>0</v>
      </c>
      <c r="AW90" s="84">
        <f t="shared" si="261"/>
        <v>0</v>
      </c>
      <c r="AX90" s="84">
        <f t="shared" si="261"/>
        <v>0</v>
      </c>
      <c r="AY90" s="84">
        <f t="shared" si="261"/>
        <v>0</v>
      </c>
      <c r="AZ90" s="84">
        <f t="shared" si="261"/>
        <v>0</v>
      </c>
      <c r="BA90" s="84">
        <f t="shared" si="261"/>
        <v>0</v>
      </c>
      <c r="BB90" s="84">
        <f t="shared" si="261"/>
        <v>0</v>
      </c>
      <c r="BC90" s="84">
        <f t="shared" si="261"/>
        <v>0</v>
      </c>
      <c r="BD90" s="84">
        <f t="shared" si="261"/>
        <v>0</v>
      </c>
      <c r="BE90" s="84">
        <f t="shared" si="261"/>
        <v>0</v>
      </c>
      <c r="BF90" s="84">
        <f t="shared" si="261"/>
        <v>0</v>
      </c>
      <c r="BG90" s="84">
        <f t="shared" si="261"/>
        <v>0</v>
      </c>
      <c r="BH90" s="84">
        <f t="shared" si="261"/>
        <v>0</v>
      </c>
      <c r="BI90" s="84">
        <f t="shared" si="258"/>
        <v>0</v>
      </c>
      <c r="BJ90" s="84">
        <f t="shared" si="258"/>
        <v>0</v>
      </c>
      <c r="BK90" s="84">
        <f t="shared" si="258"/>
        <v>0</v>
      </c>
      <c r="BL90" s="84">
        <f t="shared" si="258"/>
        <v>0</v>
      </c>
      <c r="BM90" s="84">
        <f t="shared" si="258"/>
        <v>0</v>
      </c>
      <c r="BN90" s="84">
        <f t="shared" si="258"/>
        <v>0</v>
      </c>
      <c r="BO90" s="84">
        <f t="shared" si="258"/>
        <v>0</v>
      </c>
      <c r="BP90" s="84">
        <f t="shared" si="258"/>
        <v>0</v>
      </c>
      <c r="BQ90" s="84">
        <f t="shared" si="258"/>
        <v>0</v>
      </c>
      <c r="BR90" s="84">
        <f t="shared" si="258"/>
        <v>0</v>
      </c>
      <c r="BS90" s="84">
        <f t="shared" si="258"/>
        <v>0</v>
      </c>
      <c r="BT90" s="84">
        <f t="shared" si="258"/>
        <v>0</v>
      </c>
      <c r="BU90" s="84">
        <f t="shared" si="258"/>
        <v>0</v>
      </c>
      <c r="BV90" s="84">
        <f t="shared" si="258"/>
        <v>0</v>
      </c>
      <c r="BW90" s="84">
        <f t="shared" si="258"/>
        <v>0</v>
      </c>
      <c r="BX90" s="84">
        <f t="shared" si="258"/>
        <v>0</v>
      </c>
      <c r="BY90" s="84">
        <f t="shared" si="258"/>
        <v>0</v>
      </c>
      <c r="BZ90" s="84">
        <f t="shared" si="258"/>
        <v>0</v>
      </c>
      <c r="CA90" s="84">
        <f t="shared" si="258"/>
        <v>0</v>
      </c>
      <c r="CB90" s="84">
        <f t="shared" si="258"/>
        <v>0</v>
      </c>
      <c r="CC90" s="84">
        <f t="shared" si="258"/>
        <v>0</v>
      </c>
      <c r="CD90" s="84">
        <f t="shared" si="258"/>
        <v>0</v>
      </c>
      <c r="CE90" s="84">
        <f t="shared" si="258"/>
        <v>0</v>
      </c>
      <c r="CF90" s="84">
        <f t="shared" si="258"/>
        <v>0</v>
      </c>
      <c r="CG90" s="84">
        <f t="shared" si="258"/>
        <v>0</v>
      </c>
      <c r="CH90" s="84">
        <f t="shared" si="258"/>
        <v>0</v>
      </c>
      <c r="CI90" s="84">
        <f t="shared" si="258"/>
        <v>0</v>
      </c>
      <c r="CJ90" s="84">
        <f t="shared" si="259"/>
        <v>0</v>
      </c>
      <c r="CK90" s="84">
        <f t="shared" si="259"/>
        <v>0</v>
      </c>
      <c r="CL90" s="84">
        <f t="shared" si="259"/>
        <v>0</v>
      </c>
      <c r="CM90" s="84">
        <f t="shared" si="259"/>
        <v>0</v>
      </c>
      <c r="CN90" s="84">
        <f t="shared" si="259"/>
        <v>0</v>
      </c>
      <c r="CO90" s="84">
        <f t="shared" si="267"/>
        <v>0</v>
      </c>
      <c r="CP90" s="84">
        <f t="shared" si="267"/>
        <v>0</v>
      </c>
      <c r="CQ90" s="84">
        <f t="shared" si="267"/>
        <v>0</v>
      </c>
      <c r="CR90" s="84">
        <f t="shared" si="267"/>
        <v>0</v>
      </c>
      <c r="CS90" s="84">
        <f t="shared" si="267"/>
        <v>0</v>
      </c>
      <c r="CT90" s="84">
        <f t="shared" si="267"/>
        <v>0</v>
      </c>
      <c r="CU90" s="84">
        <f t="shared" si="267"/>
        <v>0</v>
      </c>
      <c r="CV90" s="84">
        <f t="shared" si="267"/>
        <v>0</v>
      </c>
      <c r="CW90" s="84">
        <f t="shared" si="267"/>
        <v>0</v>
      </c>
      <c r="CX90" s="84">
        <f t="shared" si="267"/>
        <v>0</v>
      </c>
      <c r="CY90" s="84">
        <f t="shared" si="267"/>
        <v>0</v>
      </c>
      <c r="CZ90" s="84">
        <f t="shared" si="267"/>
        <v>0</v>
      </c>
      <c r="DA90" s="84">
        <f t="shared" si="267"/>
        <v>0</v>
      </c>
      <c r="DB90" s="84">
        <f t="shared" si="267"/>
        <v>0</v>
      </c>
      <c r="DC90" s="84">
        <f t="shared" si="267"/>
        <v>0</v>
      </c>
      <c r="DD90" s="84">
        <f t="shared" si="267"/>
        <v>0</v>
      </c>
      <c r="DE90" s="84">
        <f t="shared" si="267"/>
        <v>0</v>
      </c>
      <c r="DF90" s="84">
        <f t="shared" si="267"/>
        <v>0</v>
      </c>
      <c r="DG90" s="84">
        <f t="shared" si="267"/>
        <v>0</v>
      </c>
      <c r="DH90" s="84">
        <f t="shared" si="267"/>
        <v>0</v>
      </c>
      <c r="DI90" s="84">
        <f t="shared" si="267"/>
        <v>0</v>
      </c>
      <c r="DJ90" s="84">
        <f t="shared" si="267"/>
        <v>0</v>
      </c>
      <c r="DK90" s="84">
        <f t="shared" si="267"/>
        <v>0</v>
      </c>
      <c r="DL90" s="84">
        <f t="shared" si="267"/>
        <v>0</v>
      </c>
      <c r="DM90" s="84">
        <f t="shared" si="267"/>
        <v>0</v>
      </c>
      <c r="DN90" s="84">
        <f t="shared" si="267"/>
        <v>0</v>
      </c>
      <c r="DO90" s="84">
        <f t="shared" si="267"/>
        <v>0</v>
      </c>
      <c r="DP90" s="84">
        <f t="shared" si="267"/>
        <v>0</v>
      </c>
      <c r="DQ90" s="84">
        <f t="shared" si="267"/>
        <v>0</v>
      </c>
      <c r="DR90" s="84">
        <f t="shared" si="267"/>
        <v>0</v>
      </c>
      <c r="DS90" s="84">
        <f t="shared" si="267"/>
        <v>0</v>
      </c>
      <c r="DT90" s="84">
        <f t="shared" si="267"/>
        <v>0</v>
      </c>
      <c r="DU90" s="84">
        <f t="shared" si="266"/>
        <v>0</v>
      </c>
      <c r="DV90" s="84">
        <f t="shared" si="266"/>
        <v>0</v>
      </c>
      <c r="DW90" s="84">
        <f t="shared" si="266"/>
        <v>0</v>
      </c>
      <c r="DX90" s="84">
        <f t="shared" si="266"/>
        <v>0</v>
      </c>
      <c r="DY90" s="84">
        <f t="shared" si="266"/>
        <v>0</v>
      </c>
      <c r="DZ90" s="84">
        <f t="shared" si="266"/>
        <v>0</v>
      </c>
      <c r="EA90" s="84">
        <f t="shared" si="266"/>
        <v>0</v>
      </c>
      <c r="EB90" s="84">
        <f t="shared" si="266"/>
        <v>0</v>
      </c>
      <c r="EC90" s="84">
        <f t="shared" si="266"/>
        <v>0</v>
      </c>
      <c r="ED90" s="84">
        <f t="shared" si="266"/>
        <v>0</v>
      </c>
      <c r="EE90" s="84">
        <f t="shared" si="266"/>
        <v>0</v>
      </c>
      <c r="EF90" s="84">
        <f t="shared" si="266"/>
        <v>0</v>
      </c>
      <c r="EG90" s="84">
        <f t="shared" si="266"/>
        <v>0</v>
      </c>
      <c r="EH90" s="84">
        <f t="shared" si="266"/>
        <v>0</v>
      </c>
      <c r="EI90" s="84">
        <f t="shared" si="266"/>
        <v>0</v>
      </c>
      <c r="EJ90" s="84">
        <f t="shared" ref="EJ90:GB97" si="269">IF(AND($U90&gt;EI$6,$U90&lt;=EJ$6),+$T90,0)</f>
        <v>0</v>
      </c>
      <c r="EK90" s="84">
        <f t="shared" si="269"/>
        <v>0</v>
      </c>
      <c r="EL90" s="84">
        <f t="shared" si="269"/>
        <v>0</v>
      </c>
      <c r="EM90" s="84">
        <f t="shared" si="269"/>
        <v>0</v>
      </c>
      <c r="EN90" s="84">
        <f t="shared" si="269"/>
        <v>0</v>
      </c>
      <c r="EO90" s="84">
        <f t="shared" si="269"/>
        <v>0</v>
      </c>
      <c r="EP90" s="84">
        <f t="shared" si="269"/>
        <v>0</v>
      </c>
      <c r="EQ90" s="84">
        <f t="shared" si="269"/>
        <v>0</v>
      </c>
      <c r="ER90" s="84">
        <f t="shared" si="269"/>
        <v>0</v>
      </c>
      <c r="ES90" s="84">
        <f t="shared" si="269"/>
        <v>0</v>
      </c>
      <c r="ET90" s="84">
        <f t="shared" si="269"/>
        <v>0</v>
      </c>
      <c r="EU90" s="84">
        <f t="shared" si="269"/>
        <v>0</v>
      </c>
      <c r="EV90" s="84">
        <f t="shared" si="269"/>
        <v>0</v>
      </c>
      <c r="EW90" s="84">
        <f t="shared" si="269"/>
        <v>0</v>
      </c>
      <c r="EX90" s="84">
        <f t="shared" si="269"/>
        <v>0</v>
      </c>
      <c r="EY90" s="84">
        <f t="shared" si="269"/>
        <v>0</v>
      </c>
      <c r="EZ90" s="84">
        <f t="shared" si="269"/>
        <v>0</v>
      </c>
      <c r="FA90" s="84">
        <f t="shared" si="269"/>
        <v>0</v>
      </c>
      <c r="FB90" s="84">
        <f t="shared" si="269"/>
        <v>0</v>
      </c>
      <c r="FC90" s="84">
        <f t="shared" si="269"/>
        <v>0</v>
      </c>
      <c r="FD90" s="84">
        <f t="shared" si="269"/>
        <v>0</v>
      </c>
      <c r="FE90" s="84">
        <f t="shared" si="269"/>
        <v>0</v>
      </c>
      <c r="FF90" s="84">
        <f t="shared" si="269"/>
        <v>0</v>
      </c>
      <c r="FG90" s="84">
        <f t="shared" si="269"/>
        <v>0</v>
      </c>
      <c r="FH90" s="84">
        <f t="shared" si="269"/>
        <v>0</v>
      </c>
      <c r="FI90" s="84">
        <f t="shared" si="269"/>
        <v>0</v>
      </c>
      <c r="FJ90" s="84">
        <f t="shared" si="269"/>
        <v>0</v>
      </c>
      <c r="FK90" s="84">
        <f t="shared" si="269"/>
        <v>0</v>
      </c>
      <c r="FL90" s="84">
        <f t="shared" si="269"/>
        <v>0</v>
      </c>
      <c r="FM90" s="84">
        <f t="shared" si="269"/>
        <v>0</v>
      </c>
      <c r="FN90" s="84">
        <f t="shared" si="269"/>
        <v>0</v>
      </c>
      <c r="FO90" s="84">
        <f t="shared" si="269"/>
        <v>0</v>
      </c>
      <c r="FP90" s="84">
        <f t="shared" si="269"/>
        <v>0</v>
      </c>
      <c r="FQ90" s="84">
        <f t="shared" si="269"/>
        <v>0</v>
      </c>
      <c r="FR90" s="84">
        <f t="shared" si="269"/>
        <v>0</v>
      </c>
      <c r="FS90" s="84">
        <f t="shared" si="269"/>
        <v>0</v>
      </c>
      <c r="FT90" s="84">
        <f t="shared" si="269"/>
        <v>0</v>
      </c>
      <c r="FU90" s="84">
        <f t="shared" si="269"/>
        <v>0</v>
      </c>
      <c r="FV90" s="84">
        <f t="shared" si="269"/>
        <v>0</v>
      </c>
      <c r="FW90" s="84">
        <f t="shared" si="269"/>
        <v>0</v>
      </c>
      <c r="FX90" s="84">
        <f t="shared" si="269"/>
        <v>0</v>
      </c>
      <c r="FY90" s="84">
        <f t="shared" si="269"/>
        <v>0</v>
      </c>
      <c r="FZ90" s="84">
        <f t="shared" si="269"/>
        <v>0</v>
      </c>
      <c r="GA90" s="84">
        <f t="shared" si="269"/>
        <v>0</v>
      </c>
      <c r="GB90" s="84">
        <f t="shared" si="269"/>
        <v>0</v>
      </c>
      <c r="GC90" s="67"/>
      <c r="GD90" s="2">
        <f t="shared" ca="1" si="265"/>
        <v>1</v>
      </c>
      <c r="GE90" s="2">
        <f t="shared" ca="1" si="268"/>
        <v>0</v>
      </c>
    </row>
    <row r="91" spans="1:187" s="82" customFormat="1" x14ac:dyDescent="0.2">
      <c r="A91" s="188">
        <v>3</v>
      </c>
      <c r="B91" s="104" t="s">
        <v>12</v>
      </c>
      <c r="C91" s="68" t="s">
        <v>7</v>
      </c>
      <c r="D91" s="189" t="s">
        <v>42</v>
      </c>
      <c r="E91" t="s">
        <v>331</v>
      </c>
      <c r="F91" s="70">
        <v>37134</v>
      </c>
      <c r="G91"/>
      <c r="H91" s="87" t="s">
        <v>332</v>
      </c>
      <c r="I91" s="190" t="s">
        <v>348</v>
      </c>
      <c r="J91" s="72" t="s">
        <v>7</v>
      </c>
      <c r="K91" s="72"/>
      <c r="L91" s="94" t="s">
        <v>40</v>
      </c>
      <c r="M91" s="73"/>
      <c r="N91" s="73"/>
      <c r="O91" s="94"/>
      <c r="P91" s="94"/>
      <c r="Q91" s="94"/>
      <c r="R91" s="105">
        <v>0.54400000000000004</v>
      </c>
      <c r="S91" s="94" t="s">
        <v>57</v>
      </c>
      <c r="T91" s="19">
        <f>IF($S91="USD",+$R91,VLOOKUP($S91,Rates!$A$3:$C$7,3)*$R91)</f>
        <v>0.54400000000000004</v>
      </c>
      <c r="U91" s="269">
        <f>DATE(2004,12,15)</f>
        <v>38336</v>
      </c>
      <c r="X91" s="84">
        <f t="shared" ca="1" si="255"/>
        <v>0</v>
      </c>
      <c r="Y91" s="84">
        <f t="shared" si="255"/>
        <v>0</v>
      </c>
      <c r="Z91" s="84">
        <f t="shared" si="255"/>
        <v>0</v>
      </c>
      <c r="AA91" s="84">
        <f t="shared" si="255"/>
        <v>0</v>
      </c>
      <c r="AB91" s="84">
        <f t="shared" si="255"/>
        <v>0</v>
      </c>
      <c r="AC91" s="84">
        <f t="shared" si="255"/>
        <v>0</v>
      </c>
      <c r="AD91" s="84">
        <f t="shared" si="255"/>
        <v>0</v>
      </c>
      <c r="AE91" s="84">
        <f t="shared" si="255"/>
        <v>0</v>
      </c>
      <c r="AF91" s="84">
        <f t="shared" si="255"/>
        <v>0</v>
      </c>
      <c r="AG91" s="84">
        <f t="shared" si="255"/>
        <v>0</v>
      </c>
      <c r="AH91" s="84">
        <f t="shared" si="255"/>
        <v>0</v>
      </c>
      <c r="AI91" s="84">
        <f t="shared" si="255"/>
        <v>0</v>
      </c>
      <c r="AJ91" s="84">
        <f t="shared" si="255"/>
        <v>0</v>
      </c>
      <c r="AK91" s="84">
        <f t="shared" si="255"/>
        <v>0.54400000000000004</v>
      </c>
      <c r="AL91" s="84">
        <f t="shared" si="255"/>
        <v>0</v>
      </c>
      <c r="AM91" s="84">
        <f t="shared" si="255"/>
        <v>0</v>
      </c>
      <c r="AN91" s="84">
        <f t="shared" si="261"/>
        <v>0</v>
      </c>
      <c r="AO91" s="84">
        <f t="shared" si="261"/>
        <v>0</v>
      </c>
      <c r="AP91" s="84">
        <f t="shared" si="261"/>
        <v>0</v>
      </c>
      <c r="AQ91" s="84">
        <f t="shared" si="261"/>
        <v>0</v>
      </c>
      <c r="AR91" s="84">
        <f t="shared" si="261"/>
        <v>0</v>
      </c>
      <c r="AS91" s="84">
        <f t="shared" si="261"/>
        <v>0</v>
      </c>
      <c r="AT91" s="84">
        <f t="shared" si="261"/>
        <v>0</v>
      </c>
      <c r="AU91" s="84">
        <f t="shared" si="261"/>
        <v>0</v>
      </c>
      <c r="AV91" s="84">
        <f t="shared" si="261"/>
        <v>0</v>
      </c>
      <c r="AW91" s="84">
        <f t="shared" si="261"/>
        <v>0</v>
      </c>
      <c r="AX91" s="84">
        <f t="shared" si="261"/>
        <v>0</v>
      </c>
      <c r="AY91" s="84">
        <f t="shared" si="261"/>
        <v>0</v>
      </c>
      <c r="AZ91" s="84">
        <f t="shared" si="261"/>
        <v>0</v>
      </c>
      <c r="BA91" s="84">
        <f t="shared" si="261"/>
        <v>0</v>
      </c>
      <c r="BB91" s="84">
        <f t="shared" si="261"/>
        <v>0</v>
      </c>
      <c r="BC91" s="84">
        <f t="shared" si="261"/>
        <v>0</v>
      </c>
      <c r="BD91" s="84">
        <f t="shared" si="261"/>
        <v>0</v>
      </c>
      <c r="BE91" s="84">
        <f t="shared" si="261"/>
        <v>0</v>
      </c>
      <c r="BF91" s="84">
        <f t="shared" si="261"/>
        <v>0</v>
      </c>
      <c r="BG91" s="84">
        <f t="shared" si="261"/>
        <v>0</v>
      </c>
      <c r="BH91" s="84">
        <f t="shared" si="261"/>
        <v>0</v>
      </c>
      <c r="BI91" s="84">
        <f t="shared" si="258"/>
        <v>0</v>
      </c>
      <c r="BJ91" s="84">
        <f t="shared" si="258"/>
        <v>0</v>
      </c>
      <c r="BK91" s="84">
        <f t="shared" si="258"/>
        <v>0</v>
      </c>
      <c r="BL91" s="84">
        <f t="shared" si="258"/>
        <v>0</v>
      </c>
      <c r="BM91" s="84">
        <f t="shared" si="258"/>
        <v>0</v>
      </c>
      <c r="BN91" s="84">
        <f t="shared" si="258"/>
        <v>0</v>
      </c>
      <c r="BO91" s="84">
        <f t="shared" si="258"/>
        <v>0</v>
      </c>
      <c r="BP91" s="84">
        <f t="shared" si="258"/>
        <v>0</v>
      </c>
      <c r="BQ91" s="84">
        <f t="shared" si="258"/>
        <v>0</v>
      </c>
      <c r="BR91" s="84">
        <f t="shared" si="258"/>
        <v>0</v>
      </c>
      <c r="BS91" s="84">
        <f t="shared" si="258"/>
        <v>0</v>
      </c>
      <c r="BT91" s="84">
        <f t="shared" si="258"/>
        <v>0</v>
      </c>
      <c r="BU91" s="84">
        <f t="shared" si="258"/>
        <v>0</v>
      </c>
      <c r="BV91" s="84">
        <f t="shared" si="258"/>
        <v>0</v>
      </c>
      <c r="BW91" s="84">
        <f t="shared" si="258"/>
        <v>0</v>
      </c>
      <c r="BX91" s="84">
        <f t="shared" si="258"/>
        <v>0</v>
      </c>
      <c r="BY91" s="84">
        <f t="shared" si="258"/>
        <v>0</v>
      </c>
      <c r="BZ91" s="84">
        <f t="shared" ref="BZ91:CN91" si="270">IF(AND($U91&gt;BY$6,$U91&lt;=BZ$6),+$T91,0)</f>
        <v>0</v>
      </c>
      <c r="CA91" s="84">
        <f t="shared" si="270"/>
        <v>0</v>
      </c>
      <c r="CB91" s="84">
        <f t="shared" si="270"/>
        <v>0</v>
      </c>
      <c r="CC91" s="84">
        <f t="shared" si="270"/>
        <v>0</v>
      </c>
      <c r="CD91" s="84">
        <f t="shared" si="270"/>
        <v>0</v>
      </c>
      <c r="CE91" s="84">
        <f t="shared" si="270"/>
        <v>0</v>
      </c>
      <c r="CF91" s="84">
        <f t="shared" si="270"/>
        <v>0</v>
      </c>
      <c r="CG91" s="84">
        <f t="shared" si="270"/>
        <v>0</v>
      </c>
      <c r="CH91" s="84">
        <f t="shared" si="270"/>
        <v>0</v>
      </c>
      <c r="CI91" s="84">
        <f t="shared" si="270"/>
        <v>0</v>
      </c>
      <c r="CJ91" s="84">
        <f t="shared" si="270"/>
        <v>0</v>
      </c>
      <c r="CK91" s="84">
        <f t="shared" si="270"/>
        <v>0</v>
      </c>
      <c r="CL91" s="84">
        <f t="shared" si="270"/>
        <v>0</v>
      </c>
      <c r="CM91" s="84">
        <f t="shared" si="270"/>
        <v>0</v>
      </c>
      <c r="CN91" s="84">
        <f t="shared" si="270"/>
        <v>0</v>
      </c>
      <c r="CO91" s="84">
        <f t="shared" si="267"/>
        <v>0</v>
      </c>
      <c r="CP91" s="84">
        <f t="shared" si="267"/>
        <v>0</v>
      </c>
      <c r="CQ91" s="84">
        <f t="shared" si="267"/>
        <v>0</v>
      </c>
      <c r="CR91" s="84">
        <f t="shared" si="267"/>
        <v>0</v>
      </c>
      <c r="CS91" s="84">
        <f t="shared" si="267"/>
        <v>0</v>
      </c>
      <c r="CT91" s="84">
        <f t="shared" si="267"/>
        <v>0</v>
      </c>
      <c r="CU91" s="84">
        <f t="shared" si="267"/>
        <v>0</v>
      </c>
      <c r="CV91" s="84">
        <f t="shared" si="267"/>
        <v>0</v>
      </c>
      <c r="CW91" s="84">
        <f t="shared" si="267"/>
        <v>0</v>
      </c>
      <c r="CX91" s="84">
        <f t="shared" si="267"/>
        <v>0</v>
      </c>
      <c r="CY91" s="84">
        <f t="shared" si="267"/>
        <v>0</v>
      </c>
      <c r="CZ91" s="84">
        <f t="shared" si="267"/>
        <v>0</v>
      </c>
      <c r="DA91" s="84">
        <f t="shared" si="267"/>
        <v>0</v>
      </c>
      <c r="DB91" s="84">
        <f t="shared" si="267"/>
        <v>0</v>
      </c>
      <c r="DC91" s="84">
        <f t="shared" si="267"/>
        <v>0</v>
      </c>
      <c r="DD91" s="84">
        <f t="shared" si="267"/>
        <v>0</v>
      </c>
      <c r="DE91" s="84">
        <f t="shared" si="267"/>
        <v>0</v>
      </c>
      <c r="DF91" s="84">
        <f t="shared" si="267"/>
        <v>0</v>
      </c>
      <c r="DG91" s="84">
        <f t="shared" si="267"/>
        <v>0</v>
      </c>
      <c r="DH91" s="84">
        <f t="shared" si="267"/>
        <v>0</v>
      </c>
      <c r="DI91" s="84">
        <f t="shared" si="267"/>
        <v>0</v>
      </c>
      <c r="DJ91" s="84">
        <f t="shared" si="267"/>
        <v>0</v>
      </c>
      <c r="DK91" s="84">
        <f t="shared" si="267"/>
        <v>0</v>
      </c>
      <c r="DL91" s="84">
        <f t="shared" si="267"/>
        <v>0</v>
      </c>
      <c r="DM91" s="84">
        <f t="shared" si="267"/>
        <v>0</v>
      </c>
      <c r="DN91" s="84">
        <f t="shared" si="267"/>
        <v>0</v>
      </c>
      <c r="DO91" s="84">
        <f t="shared" si="267"/>
        <v>0</v>
      </c>
      <c r="DP91" s="84">
        <f t="shared" si="267"/>
        <v>0</v>
      </c>
      <c r="DQ91" s="84">
        <f t="shared" si="267"/>
        <v>0</v>
      </c>
      <c r="DR91" s="84">
        <f t="shared" si="267"/>
        <v>0</v>
      </c>
      <c r="DS91" s="84">
        <f t="shared" si="267"/>
        <v>0</v>
      </c>
      <c r="DT91" s="84">
        <f t="shared" si="267"/>
        <v>0</v>
      </c>
      <c r="DU91" s="84">
        <f t="shared" ref="DU91:EZ97" si="271">IF(AND($U91&gt;DT$6,$U91&lt;=DU$6),+$T91,0)</f>
        <v>0</v>
      </c>
      <c r="DV91" s="84">
        <f t="shared" si="271"/>
        <v>0</v>
      </c>
      <c r="DW91" s="84">
        <f t="shared" si="271"/>
        <v>0</v>
      </c>
      <c r="DX91" s="84">
        <f t="shared" si="271"/>
        <v>0</v>
      </c>
      <c r="DY91" s="84">
        <f t="shared" si="271"/>
        <v>0</v>
      </c>
      <c r="DZ91" s="84">
        <f t="shared" si="271"/>
        <v>0</v>
      </c>
      <c r="EA91" s="84">
        <f t="shared" si="271"/>
        <v>0</v>
      </c>
      <c r="EB91" s="84">
        <f t="shared" si="271"/>
        <v>0</v>
      </c>
      <c r="EC91" s="84">
        <f t="shared" si="271"/>
        <v>0</v>
      </c>
      <c r="ED91" s="84">
        <f t="shared" si="271"/>
        <v>0</v>
      </c>
      <c r="EE91" s="84">
        <f t="shared" si="271"/>
        <v>0</v>
      </c>
      <c r="EF91" s="84">
        <f t="shared" si="271"/>
        <v>0</v>
      </c>
      <c r="EG91" s="84">
        <f t="shared" si="271"/>
        <v>0</v>
      </c>
      <c r="EH91" s="84">
        <f t="shared" si="271"/>
        <v>0</v>
      </c>
      <c r="EI91" s="84">
        <f t="shared" si="271"/>
        <v>0</v>
      </c>
      <c r="EJ91" s="84">
        <f t="shared" si="271"/>
        <v>0</v>
      </c>
      <c r="EK91" s="84">
        <f t="shared" si="271"/>
        <v>0</v>
      </c>
      <c r="EL91" s="84">
        <f t="shared" si="271"/>
        <v>0</v>
      </c>
      <c r="EM91" s="84">
        <f t="shared" si="271"/>
        <v>0</v>
      </c>
      <c r="EN91" s="84">
        <f t="shared" si="271"/>
        <v>0</v>
      </c>
      <c r="EO91" s="84">
        <f t="shared" si="271"/>
        <v>0</v>
      </c>
      <c r="EP91" s="84">
        <f t="shared" si="271"/>
        <v>0</v>
      </c>
      <c r="EQ91" s="84">
        <f t="shared" si="271"/>
        <v>0</v>
      </c>
      <c r="ER91" s="84">
        <f t="shared" si="271"/>
        <v>0</v>
      </c>
      <c r="ES91" s="84">
        <f t="shared" si="271"/>
        <v>0</v>
      </c>
      <c r="ET91" s="84">
        <f t="shared" si="271"/>
        <v>0</v>
      </c>
      <c r="EU91" s="84">
        <f t="shared" si="271"/>
        <v>0</v>
      </c>
      <c r="EV91" s="84">
        <f t="shared" si="271"/>
        <v>0</v>
      </c>
      <c r="EW91" s="84">
        <f t="shared" si="271"/>
        <v>0</v>
      </c>
      <c r="EX91" s="84">
        <f t="shared" si="271"/>
        <v>0</v>
      </c>
      <c r="EY91" s="84">
        <f t="shared" si="271"/>
        <v>0</v>
      </c>
      <c r="EZ91" s="84">
        <f t="shared" si="271"/>
        <v>0</v>
      </c>
      <c r="FA91" s="84">
        <f t="shared" si="269"/>
        <v>0</v>
      </c>
      <c r="FB91" s="84">
        <f t="shared" si="269"/>
        <v>0</v>
      </c>
      <c r="FC91" s="84">
        <f t="shared" si="269"/>
        <v>0</v>
      </c>
      <c r="FD91" s="84">
        <f t="shared" si="269"/>
        <v>0</v>
      </c>
      <c r="FE91" s="84">
        <f t="shared" si="269"/>
        <v>0</v>
      </c>
      <c r="FF91" s="84">
        <f t="shared" si="269"/>
        <v>0</v>
      </c>
      <c r="FG91" s="84">
        <f t="shared" si="269"/>
        <v>0</v>
      </c>
      <c r="FH91" s="84">
        <f t="shared" si="269"/>
        <v>0</v>
      </c>
      <c r="FI91" s="84">
        <f t="shared" si="269"/>
        <v>0</v>
      </c>
      <c r="FJ91" s="84">
        <f t="shared" si="269"/>
        <v>0</v>
      </c>
      <c r="FK91" s="84">
        <f t="shared" si="269"/>
        <v>0</v>
      </c>
      <c r="FL91" s="84">
        <f t="shared" si="269"/>
        <v>0</v>
      </c>
      <c r="FM91" s="84">
        <f t="shared" si="269"/>
        <v>0</v>
      </c>
      <c r="FN91" s="84">
        <f t="shared" si="269"/>
        <v>0</v>
      </c>
      <c r="FO91" s="84">
        <f t="shared" si="269"/>
        <v>0</v>
      </c>
      <c r="FP91" s="84">
        <f t="shared" si="269"/>
        <v>0</v>
      </c>
      <c r="FQ91" s="84">
        <f t="shared" si="269"/>
        <v>0</v>
      </c>
      <c r="FR91" s="84">
        <f t="shared" si="269"/>
        <v>0</v>
      </c>
      <c r="FS91" s="84">
        <f t="shared" si="269"/>
        <v>0</v>
      </c>
      <c r="FT91" s="84">
        <f t="shared" si="269"/>
        <v>0</v>
      </c>
      <c r="FU91" s="84">
        <f t="shared" si="269"/>
        <v>0</v>
      </c>
      <c r="FV91" s="84">
        <f t="shared" si="269"/>
        <v>0</v>
      </c>
      <c r="FW91" s="84">
        <f t="shared" si="269"/>
        <v>0</v>
      </c>
      <c r="FX91" s="84">
        <f t="shared" si="269"/>
        <v>0</v>
      </c>
      <c r="FY91" s="84">
        <f t="shared" si="269"/>
        <v>0</v>
      </c>
      <c r="FZ91" s="84">
        <f t="shared" si="269"/>
        <v>0</v>
      </c>
      <c r="GA91" s="84">
        <f t="shared" si="269"/>
        <v>0</v>
      </c>
      <c r="GB91" s="84">
        <f t="shared" si="269"/>
        <v>0</v>
      </c>
      <c r="GC91" s="67"/>
      <c r="GD91" s="2">
        <f t="shared" ca="1" si="265"/>
        <v>0.54400000000000004</v>
      </c>
      <c r="GE91" s="2">
        <f t="shared" ca="1" si="268"/>
        <v>0</v>
      </c>
    </row>
    <row r="92" spans="1:187" s="82" customFormat="1" x14ac:dyDescent="0.2">
      <c r="A92" s="188">
        <v>3</v>
      </c>
      <c r="B92" s="19" t="s">
        <v>13</v>
      </c>
      <c r="C92" s="68" t="s">
        <v>7</v>
      </c>
      <c r="D92" s="189" t="s">
        <v>42</v>
      </c>
      <c r="E92" t="s">
        <v>331</v>
      </c>
      <c r="F92" s="70">
        <v>37134</v>
      </c>
      <c r="G92"/>
      <c r="H92" s="87" t="s">
        <v>332</v>
      </c>
      <c r="I92" s="190" t="s">
        <v>349</v>
      </c>
      <c r="J92" s="72" t="s">
        <v>318</v>
      </c>
      <c r="K92" s="72"/>
      <c r="L92" s="94" t="s">
        <v>40</v>
      </c>
      <c r="M92" s="73" t="s">
        <v>350</v>
      </c>
      <c r="N92" s="73"/>
      <c r="O92" s="94"/>
      <c r="P92" s="94"/>
      <c r="Q92" s="94"/>
      <c r="R92" s="191"/>
      <c r="S92" s="94" t="s">
        <v>347</v>
      </c>
      <c r="T92" s="19">
        <v>1.3</v>
      </c>
      <c r="U92" s="269">
        <f>DATE(2004,12,15)</f>
        <v>38336</v>
      </c>
      <c r="X92" s="84">
        <f t="shared" ca="1" si="255"/>
        <v>0</v>
      </c>
      <c r="Y92" s="84">
        <f t="shared" si="255"/>
        <v>0</v>
      </c>
      <c r="Z92" s="84">
        <f t="shared" si="255"/>
        <v>0</v>
      </c>
      <c r="AA92" s="84">
        <f t="shared" si="255"/>
        <v>0</v>
      </c>
      <c r="AB92" s="84">
        <f t="shared" si="255"/>
        <v>0</v>
      </c>
      <c r="AC92" s="84">
        <f t="shared" si="255"/>
        <v>0</v>
      </c>
      <c r="AD92" s="84">
        <f t="shared" si="255"/>
        <v>0</v>
      </c>
      <c r="AE92" s="84">
        <f t="shared" si="255"/>
        <v>0</v>
      </c>
      <c r="AF92" s="84">
        <f t="shared" si="255"/>
        <v>0</v>
      </c>
      <c r="AG92" s="84">
        <f t="shared" si="255"/>
        <v>0</v>
      </c>
      <c r="AH92" s="84">
        <f t="shared" si="255"/>
        <v>0</v>
      </c>
      <c r="AI92" s="84">
        <f t="shared" si="255"/>
        <v>0</v>
      </c>
      <c r="AJ92" s="84">
        <f t="shared" si="255"/>
        <v>0</v>
      </c>
      <c r="AK92" s="84">
        <f t="shared" si="255"/>
        <v>1.3</v>
      </c>
      <c r="AL92" s="84">
        <f t="shared" si="255"/>
        <v>0</v>
      </c>
      <c r="AM92" s="84">
        <f t="shared" si="255"/>
        <v>0</v>
      </c>
      <c r="AN92" s="84">
        <f t="shared" si="261"/>
        <v>0</v>
      </c>
      <c r="AO92" s="84">
        <f t="shared" si="261"/>
        <v>0</v>
      </c>
      <c r="AP92" s="84">
        <f t="shared" si="261"/>
        <v>0</v>
      </c>
      <c r="AQ92" s="84">
        <f t="shared" si="261"/>
        <v>0</v>
      </c>
      <c r="AR92" s="84">
        <f t="shared" si="261"/>
        <v>0</v>
      </c>
      <c r="AS92" s="84">
        <f t="shared" si="261"/>
        <v>0</v>
      </c>
      <c r="AT92" s="84">
        <f t="shared" si="261"/>
        <v>0</v>
      </c>
      <c r="AU92" s="84">
        <f t="shared" si="261"/>
        <v>0</v>
      </c>
      <c r="AV92" s="84">
        <f t="shared" si="261"/>
        <v>0</v>
      </c>
      <c r="AW92" s="84">
        <f t="shared" si="261"/>
        <v>0</v>
      </c>
      <c r="AX92" s="84">
        <f t="shared" si="261"/>
        <v>0</v>
      </c>
      <c r="AY92" s="84">
        <f t="shared" si="261"/>
        <v>0</v>
      </c>
      <c r="AZ92" s="84">
        <f t="shared" si="261"/>
        <v>0</v>
      </c>
      <c r="BA92" s="84">
        <f t="shared" si="261"/>
        <v>0</v>
      </c>
      <c r="BB92" s="84">
        <f t="shared" si="261"/>
        <v>0</v>
      </c>
      <c r="BC92" s="84">
        <f t="shared" si="261"/>
        <v>0</v>
      </c>
      <c r="BD92" s="84">
        <f t="shared" si="261"/>
        <v>0</v>
      </c>
      <c r="BE92" s="84">
        <f t="shared" si="261"/>
        <v>0</v>
      </c>
      <c r="BF92" s="84">
        <f t="shared" si="261"/>
        <v>0</v>
      </c>
      <c r="BG92" s="84">
        <f t="shared" si="261"/>
        <v>0</v>
      </c>
      <c r="BH92" s="84">
        <f t="shared" si="261"/>
        <v>0</v>
      </c>
      <c r="BI92" s="84">
        <f t="shared" si="261"/>
        <v>0</v>
      </c>
      <c r="BJ92" s="84">
        <f t="shared" si="261"/>
        <v>0</v>
      </c>
      <c r="BK92" s="84">
        <f t="shared" si="261"/>
        <v>0</v>
      </c>
      <c r="BL92" s="84">
        <f t="shared" si="261"/>
        <v>0</v>
      </c>
      <c r="BM92" s="84">
        <f t="shared" si="261"/>
        <v>0</v>
      </c>
      <c r="BN92" s="84">
        <f t="shared" si="261"/>
        <v>0</v>
      </c>
      <c r="BO92" s="84">
        <f t="shared" si="261"/>
        <v>0</v>
      </c>
      <c r="BP92" s="84">
        <f t="shared" si="261"/>
        <v>0</v>
      </c>
      <c r="BQ92" s="84">
        <f t="shared" si="261"/>
        <v>0</v>
      </c>
      <c r="BR92" s="84">
        <f t="shared" si="261"/>
        <v>0</v>
      </c>
      <c r="BS92" s="84">
        <f t="shared" si="261"/>
        <v>0</v>
      </c>
      <c r="BT92" s="84">
        <f t="shared" ref="BT92:CN93" si="272">IF(AND($U92&gt;BS$6,$U92&lt;=BT$6),+$T92,0)</f>
        <v>0</v>
      </c>
      <c r="BU92" s="84">
        <f t="shared" si="272"/>
        <v>0</v>
      </c>
      <c r="BV92" s="84">
        <f t="shared" si="272"/>
        <v>0</v>
      </c>
      <c r="BW92" s="84">
        <f t="shared" si="272"/>
        <v>0</v>
      </c>
      <c r="BX92" s="84">
        <f t="shared" si="272"/>
        <v>0</v>
      </c>
      <c r="BY92" s="84">
        <f t="shared" si="272"/>
        <v>0</v>
      </c>
      <c r="BZ92" s="84">
        <f t="shared" si="272"/>
        <v>0</v>
      </c>
      <c r="CA92" s="84">
        <f t="shared" si="272"/>
        <v>0</v>
      </c>
      <c r="CB92" s="84">
        <f t="shared" si="272"/>
        <v>0</v>
      </c>
      <c r="CC92" s="84">
        <f t="shared" si="272"/>
        <v>0</v>
      </c>
      <c r="CD92" s="84">
        <f t="shared" si="272"/>
        <v>0</v>
      </c>
      <c r="CE92" s="84">
        <f t="shared" si="272"/>
        <v>0</v>
      </c>
      <c r="CF92" s="84">
        <f t="shared" si="272"/>
        <v>0</v>
      </c>
      <c r="CG92" s="84">
        <f t="shared" si="272"/>
        <v>0</v>
      </c>
      <c r="CH92" s="84">
        <f t="shared" si="272"/>
        <v>0</v>
      </c>
      <c r="CI92" s="84">
        <f t="shared" si="272"/>
        <v>0</v>
      </c>
      <c r="CJ92" s="84">
        <f t="shared" si="272"/>
        <v>0</v>
      </c>
      <c r="CK92" s="84">
        <f t="shared" si="272"/>
        <v>0</v>
      </c>
      <c r="CL92" s="84">
        <f t="shared" si="272"/>
        <v>0</v>
      </c>
      <c r="CM92" s="84">
        <f t="shared" si="272"/>
        <v>0</v>
      </c>
      <c r="CN92" s="84">
        <f t="shared" si="272"/>
        <v>0</v>
      </c>
      <c r="CO92" s="84">
        <f t="shared" si="267"/>
        <v>0</v>
      </c>
      <c r="CP92" s="84">
        <f t="shared" si="267"/>
        <v>0</v>
      </c>
      <c r="CQ92" s="84">
        <f t="shared" si="267"/>
        <v>0</v>
      </c>
      <c r="CR92" s="84">
        <f t="shared" si="267"/>
        <v>0</v>
      </c>
      <c r="CS92" s="84">
        <f t="shared" si="267"/>
        <v>0</v>
      </c>
      <c r="CT92" s="84">
        <f t="shared" si="267"/>
        <v>0</v>
      </c>
      <c r="CU92" s="84">
        <f t="shared" si="267"/>
        <v>0</v>
      </c>
      <c r="CV92" s="84">
        <f t="shared" si="267"/>
        <v>0</v>
      </c>
      <c r="CW92" s="84">
        <f t="shared" si="267"/>
        <v>0</v>
      </c>
      <c r="CX92" s="84">
        <f t="shared" si="267"/>
        <v>0</v>
      </c>
      <c r="CY92" s="84">
        <f t="shared" si="267"/>
        <v>0</v>
      </c>
      <c r="CZ92" s="84">
        <f t="shared" si="267"/>
        <v>0</v>
      </c>
      <c r="DA92" s="84">
        <f t="shared" si="267"/>
        <v>0</v>
      </c>
      <c r="DB92" s="84">
        <f t="shared" si="267"/>
        <v>0</v>
      </c>
      <c r="DC92" s="84">
        <f t="shared" si="267"/>
        <v>0</v>
      </c>
      <c r="DD92" s="84">
        <f t="shared" si="267"/>
        <v>0</v>
      </c>
      <c r="DE92" s="84">
        <f t="shared" si="267"/>
        <v>0</v>
      </c>
      <c r="DF92" s="84">
        <f t="shared" si="267"/>
        <v>0</v>
      </c>
      <c r="DG92" s="84">
        <f t="shared" si="267"/>
        <v>0</v>
      </c>
      <c r="DH92" s="84">
        <f t="shared" si="267"/>
        <v>0</v>
      </c>
      <c r="DI92" s="84">
        <f t="shared" si="267"/>
        <v>0</v>
      </c>
      <c r="DJ92" s="84">
        <f t="shared" si="267"/>
        <v>0</v>
      </c>
      <c r="DK92" s="84">
        <f t="shared" si="267"/>
        <v>0</v>
      </c>
      <c r="DL92" s="84">
        <f t="shared" si="267"/>
        <v>0</v>
      </c>
      <c r="DM92" s="84">
        <f t="shared" si="267"/>
        <v>0</v>
      </c>
      <c r="DN92" s="84">
        <f t="shared" si="267"/>
        <v>0</v>
      </c>
      <c r="DO92" s="84">
        <f t="shared" si="267"/>
        <v>0</v>
      </c>
      <c r="DP92" s="84">
        <f t="shared" si="267"/>
        <v>0</v>
      </c>
      <c r="DQ92" s="84">
        <f t="shared" si="267"/>
        <v>0</v>
      </c>
      <c r="DR92" s="84">
        <f t="shared" si="267"/>
        <v>0</v>
      </c>
      <c r="DS92" s="84">
        <f t="shared" si="267"/>
        <v>0</v>
      </c>
      <c r="DT92" s="84">
        <f t="shared" si="267"/>
        <v>0</v>
      </c>
      <c r="DU92" s="84">
        <f t="shared" si="271"/>
        <v>0</v>
      </c>
      <c r="DV92" s="84">
        <f t="shared" si="271"/>
        <v>0</v>
      </c>
      <c r="DW92" s="84">
        <f t="shared" si="271"/>
        <v>0</v>
      </c>
      <c r="DX92" s="84">
        <f t="shared" si="271"/>
        <v>0</v>
      </c>
      <c r="DY92" s="84">
        <f t="shared" si="271"/>
        <v>0</v>
      </c>
      <c r="DZ92" s="84">
        <f t="shared" si="271"/>
        <v>0</v>
      </c>
      <c r="EA92" s="84">
        <f t="shared" si="271"/>
        <v>0</v>
      </c>
      <c r="EB92" s="84">
        <f t="shared" si="271"/>
        <v>0</v>
      </c>
      <c r="EC92" s="84">
        <f t="shared" si="271"/>
        <v>0</v>
      </c>
      <c r="ED92" s="84">
        <f t="shared" si="271"/>
        <v>0</v>
      </c>
      <c r="EE92" s="84">
        <f t="shared" si="271"/>
        <v>0</v>
      </c>
      <c r="EF92" s="84">
        <f t="shared" si="271"/>
        <v>0</v>
      </c>
      <c r="EG92" s="84">
        <f t="shared" si="271"/>
        <v>0</v>
      </c>
      <c r="EH92" s="84">
        <f t="shared" si="271"/>
        <v>0</v>
      </c>
      <c r="EI92" s="84">
        <f t="shared" si="271"/>
        <v>0</v>
      </c>
      <c r="EJ92" s="84">
        <f t="shared" si="271"/>
        <v>0</v>
      </c>
      <c r="EK92" s="84">
        <f t="shared" si="271"/>
        <v>0</v>
      </c>
      <c r="EL92" s="84">
        <f t="shared" si="271"/>
        <v>0</v>
      </c>
      <c r="EM92" s="84">
        <f t="shared" si="271"/>
        <v>0</v>
      </c>
      <c r="EN92" s="84">
        <f t="shared" si="271"/>
        <v>0</v>
      </c>
      <c r="EO92" s="84">
        <f t="shared" si="271"/>
        <v>0</v>
      </c>
      <c r="EP92" s="84">
        <f t="shared" si="271"/>
        <v>0</v>
      </c>
      <c r="EQ92" s="84">
        <f t="shared" si="271"/>
        <v>0</v>
      </c>
      <c r="ER92" s="84">
        <f t="shared" si="271"/>
        <v>0</v>
      </c>
      <c r="ES92" s="84">
        <f t="shared" si="271"/>
        <v>0</v>
      </c>
      <c r="ET92" s="84">
        <f t="shared" si="271"/>
        <v>0</v>
      </c>
      <c r="EU92" s="84">
        <f t="shared" si="271"/>
        <v>0</v>
      </c>
      <c r="EV92" s="84">
        <f t="shared" si="271"/>
        <v>0</v>
      </c>
      <c r="EW92" s="84">
        <f t="shared" si="271"/>
        <v>0</v>
      </c>
      <c r="EX92" s="84">
        <f t="shared" si="271"/>
        <v>0</v>
      </c>
      <c r="EY92" s="84">
        <f t="shared" si="271"/>
        <v>0</v>
      </c>
      <c r="EZ92" s="84">
        <f t="shared" si="271"/>
        <v>0</v>
      </c>
      <c r="FA92" s="84">
        <f t="shared" si="269"/>
        <v>0</v>
      </c>
      <c r="FB92" s="84">
        <f t="shared" si="269"/>
        <v>0</v>
      </c>
      <c r="FC92" s="84">
        <f t="shared" si="269"/>
        <v>0</v>
      </c>
      <c r="FD92" s="84">
        <f t="shared" si="269"/>
        <v>0</v>
      </c>
      <c r="FE92" s="84">
        <f t="shared" si="269"/>
        <v>0</v>
      </c>
      <c r="FF92" s="84">
        <f t="shared" si="269"/>
        <v>0</v>
      </c>
      <c r="FG92" s="84">
        <f t="shared" si="269"/>
        <v>0</v>
      </c>
      <c r="FH92" s="84">
        <f t="shared" si="269"/>
        <v>0</v>
      </c>
      <c r="FI92" s="84">
        <f t="shared" si="269"/>
        <v>0</v>
      </c>
      <c r="FJ92" s="84">
        <f t="shared" si="269"/>
        <v>0</v>
      </c>
      <c r="FK92" s="84">
        <f t="shared" si="269"/>
        <v>0</v>
      </c>
      <c r="FL92" s="84">
        <f t="shared" si="269"/>
        <v>0</v>
      </c>
      <c r="FM92" s="84">
        <f t="shared" si="269"/>
        <v>0</v>
      </c>
      <c r="FN92" s="84">
        <f t="shared" si="269"/>
        <v>0</v>
      </c>
      <c r="FO92" s="84">
        <f t="shared" si="269"/>
        <v>0</v>
      </c>
      <c r="FP92" s="84">
        <f t="shared" si="269"/>
        <v>0</v>
      </c>
      <c r="FQ92" s="84">
        <f t="shared" si="269"/>
        <v>0</v>
      </c>
      <c r="FR92" s="84">
        <f t="shared" si="269"/>
        <v>0</v>
      </c>
      <c r="FS92" s="84">
        <f t="shared" si="269"/>
        <v>0</v>
      </c>
      <c r="FT92" s="84">
        <f t="shared" si="269"/>
        <v>0</v>
      </c>
      <c r="FU92" s="84">
        <f t="shared" si="269"/>
        <v>0</v>
      </c>
      <c r="FV92" s="84">
        <f t="shared" si="269"/>
        <v>0</v>
      </c>
      <c r="FW92" s="84">
        <f t="shared" si="269"/>
        <v>0</v>
      </c>
      <c r="FX92" s="84">
        <f t="shared" si="269"/>
        <v>0</v>
      </c>
      <c r="FY92" s="84">
        <f t="shared" si="269"/>
        <v>0</v>
      </c>
      <c r="FZ92" s="84">
        <f t="shared" si="269"/>
        <v>0</v>
      </c>
      <c r="GA92" s="84">
        <f t="shared" si="269"/>
        <v>0</v>
      </c>
      <c r="GB92" s="84">
        <f t="shared" si="269"/>
        <v>0</v>
      </c>
      <c r="GC92" s="67"/>
      <c r="GD92" s="2">
        <f t="shared" ca="1" si="265"/>
        <v>1.3</v>
      </c>
      <c r="GE92" s="2">
        <f t="shared" ca="1" si="268"/>
        <v>0</v>
      </c>
    </row>
    <row r="93" spans="1:187" s="82" customFormat="1" x14ac:dyDescent="0.2">
      <c r="A93" s="188">
        <v>3</v>
      </c>
      <c r="B93" s="19" t="s">
        <v>13</v>
      </c>
      <c r="C93" s="68" t="s">
        <v>7</v>
      </c>
      <c r="D93" s="189" t="s">
        <v>42</v>
      </c>
      <c r="E93" t="s">
        <v>331</v>
      </c>
      <c r="F93" s="70">
        <v>37134</v>
      </c>
      <c r="G93"/>
      <c r="H93" s="87" t="s">
        <v>332</v>
      </c>
      <c r="I93" s="190" t="s">
        <v>351</v>
      </c>
      <c r="J93" s="72" t="s">
        <v>318</v>
      </c>
      <c r="K93" s="72"/>
      <c r="L93" s="94" t="s">
        <v>40</v>
      </c>
      <c r="M93" s="73"/>
      <c r="N93" s="73"/>
      <c r="O93" s="94"/>
      <c r="P93" s="94"/>
      <c r="Q93" s="94"/>
      <c r="R93" s="191"/>
      <c r="S93" s="94" t="s">
        <v>347</v>
      </c>
      <c r="T93" s="19">
        <v>8.6</v>
      </c>
      <c r="U93" s="269">
        <f>DATE(2005,10,30)</f>
        <v>38655</v>
      </c>
      <c r="X93" s="84">
        <f t="shared" ca="1" si="255"/>
        <v>0</v>
      </c>
      <c r="Y93" s="84">
        <f t="shared" si="255"/>
        <v>0</v>
      </c>
      <c r="Z93" s="84">
        <f t="shared" si="255"/>
        <v>0</v>
      </c>
      <c r="AA93" s="84">
        <f t="shared" si="255"/>
        <v>0</v>
      </c>
      <c r="AB93" s="84">
        <f t="shared" si="255"/>
        <v>0</v>
      </c>
      <c r="AC93" s="84">
        <f t="shared" si="255"/>
        <v>0</v>
      </c>
      <c r="AD93" s="84">
        <f t="shared" si="255"/>
        <v>0</v>
      </c>
      <c r="AE93" s="84">
        <f t="shared" si="255"/>
        <v>0</v>
      </c>
      <c r="AF93" s="84">
        <f t="shared" si="255"/>
        <v>0</v>
      </c>
      <c r="AG93" s="84">
        <f t="shared" si="255"/>
        <v>0</v>
      </c>
      <c r="AH93" s="84">
        <f t="shared" si="255"/>
        <v>0</v>
      </c>
      <c r="AI93" s="84">
        <f t="shared" si="255"/>
        <v>0</v>
      </c>
      <c r="AJ93" s="84">
        <f t="shared" si="255"/>
        <v>0</v>
      </c>
      <c r="AK93" s="84">
        <f t="shared" si="255"/>
        <v>0</v>
      </c>
      <c r="AL93" s="84">
        <f t="shared" si="255"/>
        <v>0</v>
      </c>
      <c r="AM93" s="84">
        <f t="shared" si="255"/>
        <v>0</v>
      </c>
      <c r="AN93" s="84">
        <f t="shared" si="261"/>
        <v>0</v>
      </c>
      <c r="AO93" s="84">
        <f t="shared" si="261"/>
        <v>8.6</v>
      </c>
      <c r="AP93" s="84">
        <f t="shared" si="261"/>
        <v>0</v>
      </c>
      <c r="AQ93" s="84">
        <f t="shared" si="261"/>
        <v>0</v>
      </c>
      <c r="AR93" s="84">
        <f t="shared" si="261"/>
        <v>0</v>
      </c>
      <c r="AS93" s="84">
        <f t="shared" si="261"/>
        <v>0</v>
      </c>
      <c r="AT93" s="84">
        <f t="shared" si="261"/>
        <v>0</v>
      </c>
      <c r="AU93" s="84">
        <f t="shared" si="261"/>
        <v>0</v>
      </c>
      <c r="AV93" s="84">
        <f t="shared" si="261"/>
        <v>0</v>
      </c>
      <c r="AW93" s="84">
        <f t="shared" si="261"/>
        <v>0</v>
      </c>
      <c r="AX93" s="84">
        <f t="shared" si="261"/>
        <v>0</v>
      </c>
      <c r="AY93" s="84">
        <f t="shared" si="261"/>
        <v>0</v>
      </c>
      <c r="AZ93" s="84">
        <f t="shared" si="261"/>
        <v>0</v>
      </c>
      <c r="BA93" s="84">
        <f t="shared" si="261"/>
        <v>0</v>
      </c>
      <c r="BB93" s="84">
        <f t="shared" si="261"/>
        <v>0</v>
      </c>
      <c r="BC93" s="84">
        <f t="shared" si="261"/>
        <v>0</v>
      </c>
      <c r="BD93" s="84">
        <f t="shared" si="261"/>
        <v>0</v>
      </c>
      <c r="BE93" s="84">
        <f t="shared" si="261"/>
        <v>0</v>
      </c>
      <c r="BF93" s="84">
        <f t="shared" si="261"/>
        <v>0</v>
      </c>
      <c r="BG93" s="84">
        <f t="shared" si="261"/>
        <v>0</v>
      </c>
      <c r="BH93" s="84">
        <f t="shared" si="261"/>
        <v>0</v>
      </c>
      <c r="BI93" s="84">
        <f t="shared" si="261"/>
        <v>0</v>
      </c>
      <c r="BJ93" s="84">
        <f t="shared" si="261"/>
        <v>0</v>
      </c>
      <c r="BK93" s="84">
        <f t="shared" si="261"/>
        <v>0</v>
      </c>
      <c r="BL93" s="84">
        <f t="shared" si="261"/>
        <v>0</v>
      </c>
      <c r="BM93" s="84">
        <f t="shared" si="261"/>
        <v>0</v>
      </c>
      <c r="BN93" s="84">
        <f t="shared" si="261"/>
        <v>0</v>
      </c>
      <c r="BO93" s="84">
        <f t="shared" si="261"/>
        <v>0</v>
      </c>
      <c r="BP93" s="84">
        <f t="shared" si="261"/>
        <v>0</v>
      </c>
      <c r="BQ93" s="84">
        <f t="shared" si="261"/>
        <v>0</v>
      </c>
      <c r="BR93" s="84">
        <f t="shared" si="261"/>
        <v>0</v>
      </c>
      <c r="BS93" s="84">
        <f t="shared" si="261"/>
        <v>0</v>
      </c>
      <c r="BT93" s="84">
        <f t="shared" si="272"/>
        <v>0</v>
      </c>
      <c r="BU93" s="84">
        <f t="shared" si="272"/>
        <v>0</v>
      </c>
      <c r="BV93" s="84">
        <f t="shared" si="272"/>
        <v>0</v>
      </c>
      <c r="BW93" s="84">
        <f t="shared" si="272"/>
        <v>0</v>
      </c>
      <c r="BX93" s="84">
        <f t="shared" si="272"/>
        <v>0</v>
      </c>
      <c r="BY93" s="84">
        <f t="shared" si="272"/>
        <v>0</v>
      </c>
      <c r="BZ93" s="84">
        <f t="shared" si="272"/>
        <v>0</v>
      </c>
      <c r="CA93" s="84">
        <f t="shared" si="272"/>
        <v>0</v>
      </c>
      <c r="CB93" s="84">
        <f t="shared" si="272"/>
        <v>0</v>
      </c>
      <c r="CC93" s="84">
        <f t="shared" si="272"/>
        <v>0</v>
      </c>
      <c r="CD93" s="84">
        <f t="shared" si="272"/>
        <v>0</v>
      </c>
      <c r="CE93" s="84">
        <f t="shared" si="272"/>
        <v>0</v>
      </c>
      <c r="CF93" s="84">
        <f t="shared" si="272"/>
        <v>0</v>
      </c>
      <c r="CG93" s="84">
        <f t="shared" si="272"/>
        <v>0</v>
      </c>
      <c r="CH93" s="84">
        <f t="shared" si="272"/>
        <v>0</v>
      </c>
      <c r="CI93" s="84">
        <f t="shared" si="272"/>
        <v>0</v>
      </c>
      <c r="CJ93" s="84">
        <f t="shared" si="272"/>
        <v>0</v>
      </c>
      <c r="CK93" s="84">
        <f t="shared" si="272"/>
        <v>0</v>
      </c>
      <c r="CL93" s="84">
        <f t="shared" si="272"/>
        <v>0</v>
      </c>
      <c r="CM93" s="84">
        <f t="shared" si="272"/>
        <v>0</v>
      </c>
      <c r="CN93" s="84">
        <f t="shared" si="272"/>
        <v>0</v>
      </c>
      <c r="CO93" s="84">
        <f t="shared" si="267"/>
        <v>0</v>
      </c>
      <c r="CP93" s="84">
        <f t="shared" si="267"/>
        <v>0</v>
      </c>
      <c r="CQ93" s="84">
        <f t="shared" si="267"/>
        <v>0</v>
      </c>
      <c r="CR93" s="84">
        <f t="shared" si="267"/>
        <v>0</v>
      </c>
      <c r="CS93" s="84">
        <f t="shared" si="267"/>
        <v>0</v>
      </c>
      <c r="CT93" s="84">
        <f t="shared" si="267"/>
        <v>0</v>
      </c>
      <c r="CU93" s="84">
        <f t="shared" si="267"/>
        <v>0</v>
      </c>
      <c r="CV93" s="84">
        <f t="shared" si="267"/>
        <v>0</v>
      </c>
      <c r="CW93" s="84">
        <f t="shared" si="267"/>
        <v>0</v>
      </c>
      <c r="CX93" s="84">
        <f t="shared" si="267"/>
        <v>0</v>
      </c>
      <c r="CY93" s="84">
        <f t="shared" si="267"/>
        <v>0</v>
      </c>
      <c r="CZ93" s="84">
        <f t="shared" si="267"/>
        <v>0</v>
      </c>
      <c r="DA93" s="84">
        <f t="shared" si="267"/>
        <v>0</v>
      </c>
      <c r="DB93" s="84">
        <f t="shared" si="267"/>
        <v>0</v>
      </c>
      <c r="DC93" s="84">
        <f t="shared" si="267"/>
        <v>0</v>
      </c>
      <c r="DD93" s="84">
        <f t="shared" si="267"/>
        <v>0</v>
      </c>
      <c r="DE93" s="84">
        <f t="shared" si="267"/>
        <v>0</v>
      </c>
      <c r="DF93" s="84">
        <f t="shared" si="267"/>
        <v>0</v>
      </c>
      <c r="DG93" s="84">
        <f t="shared" si="267"/>
        <v>0</v>
      </c>
      <c r="DH93" s="84">
        <f t="shared" si="267"/>
        <v>0</v>
      </c>
      <c r="DI93" s="84">
        <f t="shared" si="267"/>
        <v>0</v>
      </c>
      <c r="DJ93" s="84">
        <f t="shared" si="267"/>
        <v>0</v>
      </c>
      <c r="DK93" s="84">
        <f t="shared" si="267"/>
        <v>0</v>
      </c>
      <c r="DL93" s="84">
        <f t="shared" si="267"/>
        <v>0</v>
      </c>
      <c r="DM93" s="84">
        <f t="shared" si="267"/>
        <v>0</v>
      </c>
      <c r="DN93" s="84">
        <f t="shared" si="267"/>
        <v>0</v>
      </c>
      <c r="DO93" s="84">
        <f t="shared" si="267"/>
        <v>0</v>
      </c>
      <c r="DP93" s="84">
        <f t="shared" si="267"/>
        <v>0</v>
      </c>
      <c r="DQ93" s="84">
        <f t="shared" si="267"/>
        <v>0</v>
      </c>
      <c r="DR93" s="84">
        <f t="shared" si="267"/>
        <v>0</v>
      </c>
      <c r="DS93" s="84">
        <f t="shared" si="267"/>
        <v>0</v>
      </c>
      <c r="DT93" s="84">
        <f t="shared" si="267"/>
        <v>0</v>
      </c>
      <c r="DU93" s="84">
        <f t="shared" si="271"/>
        <v>0</v>
      </c>
      <c r="DV93" s="84">
        <f t="shared" si="271"/>
        <v>0</v>
      </c>
      <c r="DW93" s="84">
        <f t="shared" si="271"/>
        <v>0</v>
      </c>
      <c r="DX93" s="84">
        <f t="shared" si="271"/>
        <v>0</v>
      </c>
      <c r="DY93" s="84">
        <f t="shared" si="271"/>
        <v>0</v>
      </c>
      <c r="DZ93" s="84">
        <f t="shared" si="271"/>
        <v>0</v>
      </c>
      <c r="EA93" s="84">
        <f t="shared" si="271"/>
        <v>0</v>
      </c>
      <c r="EB93" s="84">
        <f t="shared" si="271"/>
        <v>0</v>
      </c>
      <c r="EC93" s="84">
        <f t="shared" si="271"/>
        <v>0</v>
      </c>
      <c r="ED93" s="84">
        <f t="shared" si="271"/>
        <v>0</v>
      </c>
      <c r="EE93" s="84">
        <f t="shared" si="271"/>
        <v>0</v>
      </c>
      <c r="EF93" s="84">
        <f t="shared" si="271"/>
        <v>0</v>
      </c>
      <c r="EG93" s="84">
        <f t="shared" si="271"/>
        <v>0</v>
      </c>
      <c r="EH93" s="84">
        <f t="shared" si="271"/>
        <v>0</v>
      </c>
      <c r="EI93" s="84">
        <f t="shared" si="271"/>
        <v>0</v>
      </c>
      <c r="EJ93" s="84">
        <f t="shared" si="271"/>
        <v>0</v>
      </c>
      <c r="EK93" s="84">
        <f t="shared" si="271"/>
        <v>0</v>
      </c>
      <c r="EL93" s="84">
        <f t="shared" si="271"/>
        <v>0</v>
      </c>
      <c r="EM93" s="84">
        <f t="shared" si="271"/>
        <v>0</v>
      </c>
      <c r="EN93" s="84">
        <f t="shared" si="271"/>
        <v>0</v>
      </c>
      <c r="EO93" s="84">
        <f t="shared" si="271"/>
        <v>0</v>
      </c>
      <c r="EP93" s="84">
        <f t="shared" si="271"/>
        <v>0</v>
      </c>
      <c r="EQ93" s="84">
        <f t="shared" si="271"/>
        <v>0</v>
      </c>
      <c r="ER93" s="84">
        <f t="shared" si="271"/>
        <v>0</v>
      </c>
      <c r="ES93" s="84">
        <f t="shared" si="271"/>
        <v>0</v>
      </c>
      <c r="ET93" s="84">
        <f t="shared" si="271"/>
        <v>0</v>
      </c>
      <c r="EU93" s="84">
        <f t="shared" si="271"/>
        <v>0</v>
      </c>
      <c r="EV93" s="84">
        <f t="shared" si="271"/>
        <v>0</v>
      </c>
      <c r="EW93" s="84">
        <f t="shared" si="271"/>
        <v>0</v>
      </c>
      <c r="EX93" s="84">
        <f t="shared" si="271"/>
        <v>0</v>
      </c>
      <c r="EY93" s="84">
        <f t="shared" si="271"/>
        <v>0</v>
      </c>
      <c r="EZ93" s="84">
        <f t="shared" si="271"/>
        <v>0</v>
      </c>
      <c r="FA93" s="84">
        <f t="shared" si="269"/>
        <v>0</v>
      </c>
      <c r="FB93" s="84">
        <f t="shared" si="269"/>
        <v>0</v>
      </c>
      <c r="FC93" s="84">
        <f t="shared" si="269"/>
        <v>0</v>
      </c>
      <c r="FD93" s="84">
        <f t="shared" si="269"/>
        <v>0</v>
      </c>
      <c r="FE93" s="84">
        <f t="shared" si="269"/>
        <v>0</v>
      </c>
      <c r="FF93" s="84">
        <f t="shared" si="269"/>
        <v>0</v>
      </c>
      <c r="FG93" s="84">
        <f t="shared" si="269"/>
        <v>0</v>
      </c>
      <c r="FH93" s="84">
        <f t="shared" si="269"/>
        <v>0</v>
      </c>
      <c r="FI93" s="84">
        <f t="shared" si="269"/>
        <v>0</v>
      </c>
      <c r="FJ93" s="84">
        <f t="shared" si="269"/>
        <v>0</v>
      </c>
      <c r="FK93" s="84">
        <f t="shared" si="269"/>
        <v>0</v>
      </c>
      <c r="FL93" s="84">
        <f t="shared" si="269"/>
        <v>0</v>
      </c>
      <c r="FM93" s="84">
        <f t="shared" si="269"/>
        <v>0</v>
      </c>
      <c r="FN93" s="84">
        <f t="shared" si="269"/>
        <v>0</v>
      </c>
      <c r="FO93" s="84">
        <f t="shared" si="269"/>
        <v>0</v>
      </c>
      <c r="FP93" s="84">
        <f t="shared" si="269"/>
        <v>0</v>
      </c>
      <c r="FQ93" s="84">
        <f t="shared" si="269"/>
        <v>0</v>
      </c>
      <c r="FR93" s="84">
        <f t="shared" si="269"/>
        <v>0</v>
      </c>
      <c r="FS93" s="84">
        <f t="shared" si="269"/>
        <v>0</v>
      </c>
      <c r="FT93" s="84">
        <f t="shared" si="269"/>
        <v>0</v>
      </c>
      <c r="FU93" s="84">
        <f t="shared" si="269"/>
        <v>0</v>
      </c>
      <c r="FV93" s="84">
        <f t="shared" si="269"/>
        <v>0</v>
      </c>
      <c r="FW93" s="84">
        <f t="shared" si="269"/>
        <v>0</v>
      </c>
      <c r="FX93" s="84">
        <f t="shared" si="269"/>
        <v>0</v>
      </c>
      <c r="FY93" s="84">
        <f t="shared" si="269"/>
        <v>0</v>
      </c>
      <c r="FZ93" s="84">
        <f t="shared" si="269"/>
        <v>0</v>
      </c>
      <c r="GA93" s="84">
        <f t="shared" si="269"/>
        <v>0</v>
      </c>
      <c r="GB93" s="84">
        <f t="shared" si="269"/>
        <v>0</v>
      </c>
      <c r="GC93" s="67"/>
      <c r="GD93" s="2">
        <f t="shared" ca="1" si="265"/>
        <v>8.6</v>
      </c>
      <c r="GE93" s="2">
        <f t="shared" ca="1" si="268"/>
        <v>0</v>
      </c>
    </row>
    <row r="94" spans="1:187" s="82" customFormat="1" x14ac:dyDescent="0.2">
      <c r="A94" s="188">
        <v>3</v>
      </c>
      <c r="B94" s="104" t="s">
        <v>12</v>
      </c>
      <c r="C94" s="68" t="s">
        <v>7</v>
      </c>
      <c r="D94" s="189" t="s">
        <v>42</v>
      </c>
      <c r="E94" t="s">
        <v>331</v>
      </c>
      <c r="F94" s="70">
        <v>37134</v>
      </c>
      <c r="G94"/>
      <c r="H94" s="87" t="s">
        <v>332</v>
      </c>
      <c r="I94" s="190" t="s">
        <v>352</v>
      </c>
      <c r="J94" s="72" t="s">
        <v>7</v>
      </c>
      <c r="K94" s="72"/>
      <c r="L94" s="94" t="s">
        <v>40</v>
      </c>
      <c r="M94" s="73"/>
      <c r="N94" s="73"/>
      <c r="O94" s="94"/>
      <c r="P94" s="94"/>
      <c r="Q94" s="94"/>
      <c r="R94" s="105">
        <v>26.225999999999999</v>
      </c>
      <c r="S94" s="94" t="s">
        <v>57</v>
      </c>
      <c r="T94" s="19">
        <v>55.4</v>
      </c>
      <c r="U94" s="272">
        <v>37540</v>
      </c>
      <c r="X94" s="84">
        <f t="shared" ca="1" si="255"/>
        <v>0</v>
      </c>
      <c r="Y94" s="84">
        <f t="shared" si="255"/>
        <v>0</v>
      </c>
      <c r="Z94" s="84">
        <f t="shared" si="255"/>
        <v>0</v>
      </c>
      <c r="AA94" s="84">
        <f t="shared" si="255"/>
        <v>0</v>
      </c>
      <c r="AB94" s="84">
        <f t="shared" si="255"/>
        <v>0</v>
      </c>
      <c r="AC94" s="84">
        <f t="shared" si="255"/>
        <v>55.4</v>
      </c>
      <c r="AD94" s="84">
        <f t="shared" si="255"/>
        <v>0</v>
      </c>
      <c r="AE94" s="84">
        <f t="shared" si="255"/>
        <v>0</v>
      </c>
      <c r="AF94" s="84">
        <f t="shared" si="255"/>
        <v>0</v>
      </c>
      <c r="AG94" s="84">
        <f t="shared" si="255"/>
        <v>0</v>
      </c>
      <c r="AH94" s="84">
        <f t="shared" si="255"/>
        <v>0</v>
      </c>
      <c r="AI94" s="84">
        <f t="shared" si="255"/>
        <v>0</v>
      </c>
      <c r="AJ94" s="84">
        <f t="shared" si="255"/>
        <v>0</v>
      </c>
      <c r="AK94" s="84">
        <f t="shared" si="255"/>
        <v>0</v>
      </c>
      <c r="AL94" s="84">
        <f t="shared" si="255"/>
        <v>0</v>
      </c>
      <c r="AM94" s="84">
        <f t="shared" si="255"/>
        <v>0</v>
      </c>
      <c r="AN94" s="84">
        <f t="shared" ref="AN94:CN99" si="273">IF(AND($U94&gt;AM$6,$U94&lt;=AN$6),+$T94,0)</f>
        <v>0</v>
      </c>
      <c r="AO94" s="84">
        <f t="shared" si="273"/>
        <v>0</v>
      </c>
      <c r="AP94" s="84">
        <f t="shared" si="273"/>
        <v>0</v>
      </c>
      <c r="AQ94" s="84">
        <f t="shared" si="273"/>
        <v>0</v>
      </c>
      <c r="AR94" s="84">
        <f t="shared" si="273"/>
        <v>0</v>
      </c>
      <c r="AS94" s="84">
        <f t="shared" si="273"/>
        <v>0</v>
      </c>
      <c r="AT94" s="84">
        <f t="shared" si="273"/>
        <v>0</v>
      </c>
      <c r="AU94" s="84">
        <f t="shared" si="273"/>
        <v>0</v>
      </c>
      <c r="AV94" s="84">
        <f t="shared" si="273"/>
        <v>0</v>
      </c>
      <c r="AW94" s="84">
        <f t="shared" si="273"/>
        <v>0</v>
      </c>
      <c r="AX94" s="84">
        <f t="shared" si="273"/>
        <v>0</v>
      </c>
      <c r="AY94" s="84">
        <f t="shared" si="273"/>
        <v>0</v>
      </c>
      <c r="AZ94" s="84">
        <f t="shared" si="273"/>
        <v>0</v>
      </c>
      <c r="BA94" s="84">
        <f t="shared" si="273"/>
        <v>0</v>
      </c>
      <c r="BB94" s="84">
        <f t="shared" si="273"/>
        <v>0</v>
      </c>
      <c r="BC94" s="84">
        <f t="shared" si="273"/>
        <v>0</v>
      </c>
      <c r="BD94" s="84">
        <f t="shared" si="273"/>
        <v>0</v>
      </c>
      <c r="BE94" s="84">
        <f t="shared" si="273"/>
        <v>0</v>
      </c>
      <c r="BF94" s="84">
        <f t="shared" si="273"/>
        <v>0</v>
      </c>
      <c r="BG94" s="84">
        <f t="shared" si="273"/>
        <v>0</v>
      </c>
      <c r="BH94" s="84">
        <f t="shared" si="273"/>
        <v>0</v>
      </c>
      <c r="BI94" s="84">
        <f t="shared" si="273"/>
        <v>0</v>
      </c>
      <c r="BJ94" s="84">
        <f t="shared" si="273"/>
        <v>0</v>
      </c>
      <c r="BK94" s="84">
        <f t="shared" si="273"/>
        <v>0</v>
      </c>
      <c r="BL94" s="84">
        <f t="shared" si="273"/>
        <v>0</v>
      </c>
      <c r="BM94" s="84">
        <f t="shared" si="273"/>
        <v>0</v>
      </c>
      <c r="BN94" s="84">
        <f t="shared" si="273"/>
        <v>0</v>
      </c>
      <c r="BO94" s="84">
        <f t="shared" si="273"/>
        <v>0</v>
      </c>
      <c r="BP94" s="84">
        <f t="shared" si="273"/>
        <v>0</v>
      </c>
      <c r="BQ94" s="84">
        <f t="shared" si="273"/>
        <v>0</v>
      </c>
      <c r="BR94" s="84">
        <f t="shared" si="273"/>
        <v>0</v>
      </c>
      <c r="BS94" s="84">
        <f t="shared" si="273"/>
        <v>0</v>
      </c>
      <c r="BT94" s="84">
        <f t="shared" si="273"/>
        <v>0</v>
      </c>
      <c r="BU94" s="84">
        <f t="shared" si="273"/>
        <v>0</v>
      </c>
      <c r="BV94" s="84">
        <f t="shared" si="273"/>
        <v>0</v>
      </c>
      <c r="BW94" s="84">
        <f t="shared" si="273"/>
        <v>0</v>
      </c>
      <c r="BX94" s="84">
        <f t="shared" si="273"/>
        <v>0</v>
      </c>
      <c r="BY94" s="84">
        <f t="shared" si="273"/>
        <v>0</v>
      </c>
      <c r="BZ94" s="84">
        <f t="shared" si="273"/>
        <v>0</v>
      </c>
      <c r="CA94" s="84">
        <f t="shared" si="273"/>
        <v>0</v>
      </c>
      <c r="CB94" s="84">
        <f t="shared" si="273"/>
        <v>0</v>
      </c>
      <c r="CC94" s="84">
        <f t="shared" si="273"/>
        <v>0</v>
      </c>
      <c r="CD94" s="84">
        <f t="shared" si="273"/>
        <v>0</v>
      </c>
      <c r="CE94" s="84">
        <f t="shared" si="273"/>
        <v>0</v>
      </c>
      <c r="CF94" s="84">
        <f t="shared" si="273"/>
        <v>0</v>
      </c>
      <c r="CG94" s="84">
        <f t="shared" si="273"/>
        <v>0</v>
      </c>
      <c r="CH94" s="84">
        <f t="shared" si="273"/>
        <v>0</v>
      </c>
      <c r="CI94" s="84">
        <f t="shared" si="273"/>
        <v>0</v>
      </c>
      <c r="CJ94" s="84">
        <f t="shared" si="273"/>
        <v>0</v>
      </c>
      <c r="CK94" s="84">
        <f t="shared" si="273"/>
        <v>0</v>
      </c>
      <c r="CL94" s="84">
        <f t="shared" si="273"/>
        <v>0</v>
      </c>
      <c r="CM94" s="84">
        <f t="shared" si="273"/>
        <v>0</v>
      </c>
      <c r="CN94" s="84">
        <f t="shared" si="273"/>
        <v>0</v>
      </c>
      <c r="CO94" s="84">
        <f t="shared" si="267"/>
        <v>0</v>
      </c>
      <c r="CP94" s="84">
        <f t="shared" si="267"/>
        <v>0</v>
      </c>
      <c r="CQ94" s="84">
        <f t="shared" si="267"/>
        <v>0</v>
      </c>
      <c r="CR94" s="84">
        <f t="shared" si="267"/>
        <v>0</v>
      </c>
      <c r="CS94" s="84">
        <f t="shared" si="267"/>
        <v>0</v>
      </c>
      <c r="CT94" s="84">
        <f t="shared" si="267"/>
        <v>0</v>
      </c>
      <c r="CU94" s="84">
        <f t="shared" si="267"/>
        <v>0</v>
      </c>
      <c r="CV94" s="84">
        <f t="shared" si="267"/>
        <v>0</v>
      </c>
      <c r="CW94" s="84">
        <f t="shared" si="267"/>
        <v>0</v>
      </c>
      <c r="CX94" s="84">
        <f t="shared" si="267"/>
        <v>0</v>
      </c>
      <c r="CY94" s="84">
        <f t="shared" si="267"/>
        <v>0</v>
      </c>
      <c r="CZ94" s="84">
        <f t="shared" si="267"/>
        <v>0</v>
      </c>
      <c r="DA94" s="84">
        <f t="shared" si="267"/>
        <v>0</v>
      </c>
      <c r="DB94" s="84">
        <f t="shared" si="267"/>
        <v>0</v>
      </c>
      <c r="DC94" s="84">
        <f t="shared" si="267"/>
        <v>0</v>
      </c>
      <c r="DD94" s="84">
        <f t="shared" si="267"/>
        <v>0</v>
      </c>
      <c r="DE94" s="84">
        <f t="shared" si="267"/>
        <v>0</v>
      </c>
      <c r="DF94" s="84">
        <f t="shared" si="267"/>
        <v>0</v>
      </c>
      <c r="DG94" s="84">
        <f t="shared" si="267"/>
        <v>0</v>
      </c>
      <c r="DH94" s="84">
        <f t="shared" si="267"/>
        <v>0</v>
      </c>
      <c r="DI94" s="84">
        <f t="shared" si="267"/>
        <v>0</v>
      </c>
      <c r="DJ94" s="84">
        <f t="shared" si="267"/>
        <v>0</v>
      </c>
      <c r="DK94" s="84">
        <f t="shared" si="267"/>
        <v>0</v>
      </c>
      <c r="DL94" s="84">
        <f t="shared" si="267"/>
        <v>0</v>
      </c>
      <c r="DM94" s="84">
        <f t="shared" si="267"/>
        <v>0</v>
      </c>
      <c r="DN94" s="84">
        <f t="shared" si="267"/>
        <v>0</v>
      </c>
      <c r="DO94" s="84">
        <f t="shared" si="267"/>
        <v>0</v>
      </c>
      <c r="DP94" s="84">
        <f t="shared" si="267"/>
        <v>0</v>
      </c>
      <c r="DQ94" s="84">
        <f t="shared" si="267"/>
        <v>0</v>
      </c>
      <c r="DR94" s="84">
        <f t="shared" si="267"/>
        <v>0</v>
      </c>
      <c r="DS94" s="84">
        <f t="shared" si="267"/>
        <v>0</v>
      </c>
      <c r="DT94" s="84">
        <f>IF(AND($U94&gt;DS$6,$U94&lt;=DT$6),+$T94,0)</f>
        <v>0</v>
      </c>
      <c r="DU94" s="84">
        <f t="shared" si="271"/>
        <v>0</v>
      </c>
      <c r="DV94" s="84">
        <f t="shared" si="271"/>
        <v>0</v>
      </c>
      <c r="DW94" s="84">
        <f t="shared" si="271"/>
        <v>0</v>
      </c>
      <c r="DX94" s="84">
        <f t="shared" si="271"/>
        <v>0</v>
      </c>
      <c r="DY94" s="84">
        <f t="shared" si="271"/>
        <v>0</v>
      </c>
      <c r="DZ94" s="84">
        <f t="shared" si="271"/>
        <v>0</v>
      </c>
      <c r="EA94" s="84">
        <f t="shared" si="271"/>
        <v>0</v>
      </c>
      <c r="EB94" s="84">
        <f t="shared" si="271"/>
        <v>0</v>
      </c>
      <c r="EC94" s="84">
        <f t="shared" si="271"/>
        <v>0</v>
      </c>
      <c r="ED94" s="84">
        <f t="shared" si="271"/>
        <v>0</v>
      </c>
      <c r="EE94" s="84">
        <f t="shared" si="271"/>
        <v>0</v>
      </c>
      <c r="EF94" s="84">
        <f t="shared" si="271"/>
        <v>0</v>
      </c>
      <c r="EG94" s="84">
        <f t="shared" si="271"/>
        <v>0</v>
      </c>
      <c r="EH94" s="84">
        <f t="shared" si="271"/>
        <v>0</v>
      </c>
      <c r="EI94" s="84">
        <f t="shared" si="271"/>
        <v>0</v>
      </c>
      <c r="EJ94" s="84">
        <f t="shared" si="271"/>
        <v>0</v>
      </c>
      <c r="EK94" s="84">
        <f t="shared" si="271"/>
        <v>0</v>
      </c>
      <c r="EL94" s="84">
        <f t="shared" si="271"/>
        <v>0</v>
      </c>
      <c r="EM94" s="84">
        <f t="shared" si="271"/>
        <v>0</v>
      </c>
      <c r="EN94" s="84">
        <f t="shared" si="271"/>
        <v>0</v>
      </c>
      <c r="EO94" s="84">
        <f t="shared" si="271"/>
        <v>0</v>
      </c>
      <c r="EP94" s="84">
        <f t="shared" si="271"/>
        <v>0</v>
      </c>
      <c r="EQ94" s="84">
        <f t="shared" si="271"/>
        <v>0</v>
      </c>
      <c r="ER94" s="84">
        <f t="shared" si="271"/>
        <v>0</v>
      </c>
      <c r="ES94" s="84">
        <f t="shared" si="271"/>
        <v>0</v>
      </c>
      <c r="ET94" s="84">
        <f t="shared" si="271"/>
        <v>0</v>
      </c>
      <c r="EU94" s="84">
        <f t="shared" si="271"/>
        <v>0</v>
      </c>
      <c r="EV94" s="84">
        <f t="shared" si="271"/>
        <v>0</v>
      </c>
      <c r="EW94" s="84">
        <f t="shared" si="271"/>
        <v>0</v>
      </c>
      <c r="EX94" s="84">
        <f t="shared" si="271"/>
        <v>0</v>
      </c>
      <c r="EY94" s="84">
        <f t="shared" si="271"/>
        <v>0</v>
      </c>
      <c r="EZ94" s="84">
        <f t="shared" si="271"/>
        <v>0</v>
      </c>
      <c r="FA94" s="84">
        <f t="shared" si="269"/>
        <v>0</v>
      </c>
      <c r="FB94" s="84">
        <f t="shared" si="269"/>
        <v>0</v>
      </c>
      <c r="FC94" s="84">
        <f t="shared" si="269"/>
        <v>0</v>
      </c>
      <c r="FD94" s="84">
        <f t="shared" si="269"/>
        <v>0</v>
      </c>
      <c r="FE94" s="84">
        <f t="shared" si="269"/>
        <v>0</v>
      </c>
      <c r="FF94" s="84">
        <f t="shared" si="269"/>
        <v>0</v>
      </c>
      <c r="FG94" s="84">
        <f t="shared" si="269"/>
        <v>0</v>
      </c>
      <c r="FH94" s="84">
        <f t="shared" si="269"/>
        <v>0</v>
      </c>
      <c r="FI94" s="84">
        <f t="shared" si="269"/>
        <v>0</v>
      </c>
      <c r="FJ94" s="84">
        <f t="shared" si="269"/>
        <v>0</v>
      </c>
      <c r="FK94" s="84">
        <f t="shared" si="269"/>
        <v>0</v>
      </c>
      <c r="FL94" s="84">
        <f t="shared" si="269"/>
        <v>0</v>
      </c>
      <c r="FM94" s="84">
        <f t="shared" si="269"/>
        <v>0</v>
      </c>
      <c r="FN94" s="84">
        <f t="shared" si="269"/>
        <v>0</v>
      </c>
      <c r="FO94" s="84">
        <f t="shared" si="269"/>
        <v>0</v>
      </c>
      <c r="FP94" s="84">
        <f t="shared" si="269"/>
        <v>0</v>
      </c>
      <c r="FQ94" s="84">
        <f t="shared" si="269"/>
        <v>0</v>
      </c>
      <c r="FR94" s="84">
        <f t="shared" si="269"/>
        <v>0</v>
      </c>
      <c r="FS94" s="84">
        <f t="shared" si="269"/>
        <v>0</v>
      </c>
      <c r="FT94" s="84">
        <f t="shared" si="269"/>
        <v>0</v>
      </c>
      <c r="FU94" s="84">
        <f t="shared" si="269"/>
        <v>0</v>
      </c>
      <c r="FV94" s="84">
        <f t="shared" si="269"/>
        <v>0</v>
      </c>
      <c r="FW94" s="84">
        <f t="shared" si="269"/>
        <v>0</v>
      </c>
      <c r="FX94" s="84">
        <f t="shared" si="269"/>
        <v>0</v>
      </c>
      <c r="FY94" s="84">
        <f t="shared" si="269"/>
        <v>0</v>
      </c>
      <c r="FZ94" s="84">
        <f t="shared" si="269"/>
        <v>0</v>
      </c>
      <c r="GA94" s="84">
        <f t="shared" si="269"/>
        <v>0</v>
      </c>
      <c r="GB94" s="84">
        <f t="shared" si="269"/>
        <v>0</v>
      </c>
      <c r="GC94" s="67"/>
      <c r="GD94" s="2">
        <f t="shared" ca="1" si="265"/>
        <v>55.4</v>
      </c>
      <c r="GE94" s="2">
        <f t="shared" ca="1" si="268"/>
        <v>0</v>
      </c>
    </row>
    <row r="95" spans="1:187" s="82" customFormat="1" x14ac:dyDescent="0.2">
      <c r="A95" s="188">
        <v>3</v>
      </c>
      <c r="B95" s="19" t="s">
        <v>13</v>
      </c>
      <c r="C95" s="68" t="s">
        <v>7</v>
      </c>
      <c r="D95" s="189" t="s">
        <v>42</v>
      </c>
      <c r="E95" t="s">
        <v>331</v>
      </c>
      <c r="F95" s="70">
        <v>37134</v>
      </c>
      <c r="G95"/>
      <c r="H95" s="87" t="s">
        <v>332</v>
      </c>
      <c r="I95" s="190" t="s">
        <v>353</v>
      </c>
      <c r="J95" s="72" t="s">
        <v>318</v>
      </c>
      <c r="K95" s="72"/>
      <c r="L95" s="94" t="s">
        <v>40</v>
      </c>
      <c r="M95" s="73"/>
      <c r="N95" s="73"/>
      <c r="O95" s="94"/>
      <c r="P95" s="94"/>
      <c r="Q95" s="94"/>
      <c r="R95" s="191"/>
      <c r="S95" s="94" t="s">
        <v>347</v>
      </c>
      <c r="T95" s="19">
        <v>13.9</v>
      </c>
      <c r="U95" s="269">
        <f>DATE(2006,11,15)</f>
        <v>39036</v>
      </c>
      <c r="X95" s="84">
        <f t="shared" ca="1" si="255"/>
        <v>0</v>
      </c>
      <c r="Y95" s="84">
        <f t="shared" si="255"/>
        <v>0</v>
      </c>
      <c r="Z95" s="84">
        <f t="shared" si="255"/>
        <v>0</v>
      </c>
      <c r="AA95" s="84">
        <f t="shared" si="255"/>
        <v>0</v>
      </c>
      <c r="AB95" s="84">
        <f t="shared" si="255"/>
        <v>0</v>
      </c>
      <c r="AC95" s="84">
        <f t="shared" si="255"/>
        <v>0</v>
      </c>
      <c r="AD95" s="84">
        <f t="shared" si="255"/>
        <v>0</v>
      </c>
      <c r="AE95" s="84">
        <f t="shared" si="255"/>
        <v>0</v>
      </c>
      <c r="AF95" s="84">
        <f t="shared" si="255"/>
        <v>0</v>
      </c>
      <c r="AG95" s="84">
        <f t="shared" si="255"/>
        <v>0</v>
      </c>
      <c r="AH95" s="84">
        <f t="shared" si="255"/>
        <v>0</v>
      </c>
      <c r="AI95" s="84">
        <f t="shared" si="255"/>
        <v>0</v>
      </c>
      <c r="AJ95" s="84">
        <f t="shared" si="255"/>
        <v>0</v>
      </c>
      <c r="AK95" s="84">
        <f t="shared" si="255"/>
        <v>0</v>
      </c>
      <c r="AL95" s="84">
        <f t="shared" si="255"/>
        <v>0</v>
      </c>
      <c r="AM95" s="84">
        <f t="shared" si="255"/>
        <v>0</v>
      </c>
      <c r="AN95" s="84">
        <f t="shared" si="273"/>
        <v>0</v>
      </c>
      <c r="AO95" s="84">
        <f t="shared" si="273"/>
        <v>0</v>
      </c>
      <c r="AP95" s="84">
        <f t="shared" si="273"/>
        <v>0</v>
      </c>
      <c r="AQ95" s="84">
        <f t="shared" si="273"/>
        <v>0</v>
      </c>
      <c r="AR95" s="84">
        <f t="shared" si="273"/>
        <v>0</v>
      </c>
      <c r="AS95" s="84">
        <f t="shared" si="273"/>
        <v>13.9</v>
      </c>
      <c r="AT95" s="84">
        <f t="shared" si="273"/>
        <v>0</v>
      </c>
      <c r="AU95" s="84">
        <f t="shared" si="273"/>
        <v>0</v>
      </c>
      <c r="AV95" s="84">
        <f t="shared" si="273"/>
        <v>0</v>
      </c>
      <c r="AW95" s="84">
        <f t="shared" si="273"/>
        <v>0</v>
      </c>
      <c r="AX95" s="84">
        <f t="shared" si="273"/>
        <v>0</v>
      </c>
      <c r="AY95" s="84">
        <f t="shared" si="273"/>
        <v>0</v>
      </c>
      <c r="AZ95" s="84">
        <f t="shared" si="273"/>
        <v>0</v>
      </c>
      <c r="BA95" s="84">
        <f t="shared" si="273"/>
        <v>0</v>
      </c>
      <c r="BB95" s="84">
        <f t="shared" si="273"/>
        <v>0</v>
      </c>
      <c r="BC95" s="84">
        <f t="shared" si="273"/>
        <v>0</v>
      </c>
      <c r="BD95" s="84">
        <f t="shared" si="273"/>
        <v>0</v>
      </c>
      <c r="BE95" s="84">
        <f t="shared" si="273"/>
        <v>0</v>
      </c>
      <c r="BF95" s="84">
        <f t="shared" si="273"/>
        <v>0</v>
      </c>
      <c r="BG95" s="84">
        <f t="shared" si="273"/>
        <v>0</v>
      </c>
      <c r="BH95" s="84">
        <f t="shared" si="273"/>
        <v>0</v>
      </c>
      <c r="BI95" s="84">
        <f t="shared" si="273"/>
        <v>0</v>
      </c>
      <c r="BJ95" s="84">
        <f t="shared" si="273"/>
        <v>0</v>
      </c>
      <c r="BK95" s="84">
        <f t="shared" si="273"/>
        <v>0</v>
      </c>
      <c r="BL95" s="84">
        <f t="shared" si="273"/>
        <v>0</v>
      </c>
      <c r="BM95" s="84">
        <f t="shared" si="273"/>
        <v>0</v>
      </c>
      <c r="BN95" s="84">
        <f t="shared" si="273"/>
        <v>0</v>
      </c>
      <c r="BO95" s="84">
        <f t="shared" si="273"/>
        <v>0</v>
      </c>
      <c r="BP95" s="84">
        <f t="shared" si="273"/>
        <v>0</v>
      </c>
      <c r="BQ95" s="84">
        <f t="shared" si="273"/>
        <v>0</v>
      </c>
      <c r="BR95" s="84">
        <f t="shared" si="273"/>
        <v>0</v>
      </c>
      <c r="BS95" s="84">
        <f t="shared" si="273"/>
        <v>0</v>
      </c>
      <c r="BT95" s="84">
        <f t="shared" si="273"/>
        <v>0</v>
      </c>
      <c r="BU95" s="84">
        <f t="shared" si="273"/>
        <v>0</v>
      </c>
      <c r="BV95" s="84">
        <f t="shared" si="273"/>
        <v>0</v>
      </c>
      <c r="BW95" s="84">
        <f t="shared" si="273"/>
        <v>0</v>
      </c>
      <c r="BX95" s="84">
        <f t="shared" si="273"/>
        <v>0</v>
      </c>
      <c r="BY95" s="84">
        <f t="shared" si="273"/>
        <v>0</v>
      </c>
      <c r="BZ95" s="84">
        <f t="shared" si="273"/>
        <v>0</v>
      </c>
      <c r="CA95" s="84">
        <f t="shared" si="273"/>
        <v>0</v>
      </c>
      <c r="CB95" s="84">
        <f t="shared" si="273"/>
        <v>0</v>
      </c>
      <c r="CC95" s="84">
        <f t="shared" si="273"/>
        <v>0</v>
      </c>
      <c r="CD95" s="84">
        <f t="shared" si="273"/>
        <v>0</v>
      </c>
      <c r="CE95" s="84">
        <f t="shared" si="273"/>
        <v>0</v>
      </c>
      <c r="CF95" s="84">
        <f t="shared" si="273"/>
        <v>0</v>
      </c>
      <c r="CG95" s="84">
        <f t="shared" si="273"/>
        <v>0</v>
      </c>
      <c r="CH95" s="84">
        <f t="shared" si="273"/>
        <v>0</v>
      </c>
      <c r="CI95" s="84">
        <f t="shared" si="273"/>
        <v>0</v>
      </c>
      <c r="CJ95" s="84">
        <f t="shared" si="273"/>
        <v>0</v>
      </c>
      <c r="CK95" s="84">
        <f t="shared" si="273"/>
        <v>0</v>
      </c>
      <c r="CL95" s="84">
        <f t="shared" si="273"/>
        <v>0</v>
      </c>
      <c r="CM95" s="84">
        <f t="shared" si="273"/>
        <v>0</v>
      </c>
      <c r="CN95" s="84">
        <f t="shared" si="273"/>
        <v>0</v>
      </c>
      <c r="CO95" s="84">
        <f t="shared" ref="CO95:DT102" si="274">IF(AND($U95&gt;CN$6,$U95&lt;=CO$6),+$T95,0)</f>
        <v>0</v>
      </c>
      <c r="CP95" s="84">
        <f t="shared" si="274"/>
        <v>0</v>
      </c>
      <c r="CQ95" s="84">
        <f t="shared" si="274"/>
        <v>0</v>
      </c>
      <c r="CR95" s="84">
        <f t="shared" si="274"/>
        <v>0</v>
      </c>
      <c r="CS95" s="84">
        <f t="shared" si="274"/>
        <v>0</v>
      </c>
      <c r="CT95" s="84">
        <f t="shared" si="274"/>
        <v>0</v>
      </c>
      <c r="CU95" s="84">
        <f t="shared" si="274"/>
        <v>0</v>
      </c>
      <c r="CV95" s="84">
        <f t="shared" si="274"/>
        <v>0</v>
      </c>
      <c r="CW95" s="84">
        <f t="shared" si="274"/>
        <v>0</v>
      </c>
      <c r="CX95" s="84">
        <f t="shared" si="274"/>
        <v>0</v>
      </c>
      <c r="CY95" s="84">
        <f t="shared" si="274"/>
        <v>0</v>
      </c>
      <c r="CZ95" s="84">
        <f t="shared" si="274"/>
        <v>0</v>
      </c>
      <c r="DA95" s="84">
        <f t="shared" si="274"/>
        <v>0</v>
      </c>
      <c r="DB95" s="84">
        <f t="shared" si="274"/>
        <v>0</v>
      </c>
      <c r="DC95" s="84">
        <f t="shared" si="274"/>
        <v>0</v>
      </c>
      <c r="DD95" s="84">
        <f t="shared" si="274"/>
        <v>0</v>
      </c>
      <c r="DE95" s="84">
        <f t="shared" si="274"/>
        <v>0</v>
      </c>
      <c r="DF95" s="84">
        <f t="shared" si="274"/>
        <v>0</v>
      </c>
      <c r="DG95" s="84">
        <f t="shared" si="274"/>
        <v>0</v>
      </c>
      <c r="DH95" s="84">
        <f t="shared" si="274"/>
        <v>0</v>
      </c>
      <c r="DI95" s="84">
        <f t="shared" si="274"/>
        <v>0</v>
      </c>
      <c r="DJ95" s="84">
        <f t="shared" si="274"/>
        <v>0</v>
      </c>
      <c r="DK95" s="84">
        <f t="shared" si="274"/>
        <v>0</v>
      </c>
      <c r="DL95" s="84">
        <f t="shared" si="274"/>
        <v>0</v>
      </c>
      <c r="DM95" s="84">
        <f t="shared" si="274"/>
        <v>0</v>
      </c>
      <c r="DN95" s="84">
        <f t="shared" si="274"/>
        <v>0</v>
      </c>
      <c r="DO95" s="84">
        <f t="shared" si="274"/>
        <v>0</v>
      </c>
      <c r="DP95" s="84">
        <f t="shared" si="274"/>
        <v>0</v>
      </c>
      <c r="DQ95" s="84">
        <f t="shared" si="274"/>
        <v>0</v>
      </c>
      <c r="DR95" s="84">
        <f t="shared" si="274"/>
        <v>0</v>
      </c>
      <c r="DS95" s="84">
        <f t="shared" si="274"/>
        <v>0</v>
      </c>
      <c r="DT95" s="84">
        <f t="shared" si="274"/>
        <v>0</v>
      </c>
      <c r="DU95" s="84">
        <f t="shared" si="271"/>
        <v>0</v>
      </c>
      <c r="DV95" s="84">
        <f t="shared" si="271"/>
        <v>0</v>
      </c>
      <c r="DW95" s="84">
        <f t="shared" si="271"/>
        <v>0</v>
      </c>
      <c r="DX95" s="84">
        <f t="shared" si="271"/>
        <v>0</v>
      </c>
      <c r="DY95" s="84">
        <f t="shared" si="271"/>
        <v>0</v>
      </c>
      <c r="DZ95" s="84">
        <f t="shared" si="271"/>
        <v>0</v>
      </c>
      <c r="EA95" s="84">
        <f t="shared" si="271"/>
        <v>0</v>
      </c>
      <c r="EB95" s="84">
        <f t="shared" si="271"/>
        <v>0</v>
      </c>
      <c r="EC95" s="84">
        <f t="shared" si="271"/>
        <v>0</v>
      </c>
      <c r="ED95" s="84">
        <f t="shared" si="271"/>
        <v>0</v>
      </c>
      <c r="EE95" s="84">
        <f t="shared" si="271"/>
        <v>0</v>
      </c>
      <c r="EF95" s="84">
        <f t="shared" si="271"/>
        <v>0</v>
      </c>
      <c r="EG95" s="84">
        <f t="shared" si="271"/>
        <v>0</v>
      </c>
      <c r="EH95" s="84">
        <f t="shared" si="271"/>
        <v>0</v>
      </c>
      <c r="EI95" s="84">
        <f t="shared" si="271"/>
        <v>0</v>
      </c>
      <c r="EJ95" s="84">
        <f t="shared" si="271"/>
        <v>0</v>
      </c>
      <c r="EK95" s="84">
        <f t="shared" si="271"/>
        <v>0</v>
      </c>
      <c r="EL95" s="84">
        <f t="shared" si="271"/>
        <v>0</v>
      </c>
      <c r="EM95" s="84">
        <f t="shared" si="271"/>
        <v>0</v>
      </c>
      <c r="EN95" s="84">
        <f t="shared" si="271"/>
        <v>0</v>
      </c>
      <c r="EO95" s="84">
        <f t="shared" si="271"/>
        <v>0</v>
      </c>
      <c r="EP95" s="84">
        <f t="shared" si="271"/>
        <v>0</v>
      </c>
      <c r="EQ95" s="84">
        <f t="shared" si="271"/>
        <v>0</v>
      </c>
      <c r="ER95" s="84">
        <f t="shared" si="271"/>
        <v>0</v>
      </c>
      <c r="ES95" s="84">
        <f t="shared" si="271"/>
        <v>0</v>
      </c>
      <c r="ET95" s="84">
        <f t="shared" si="271"/>
        <v>0</v>
      </c>
      <c r="EU95" s="84">
        <f t="shared" si="271"/>
        <v>0</v>
      </c>
      <c r="EV95" s="84">
        <f t="shared" si="271"/>
        <v>0</v>
      </c>
      <c r="EW95" s="84">
        <f t="shared" si="271"/>
        <v>0</v>
      </c>
      <c r="EX95" s="84">
        <f t="shared" si="271"/>
        <v>0</v>
      </c>
      <c r="EY95" s="84">
        <f t="shared" si="271"/>
        <v>0</v>
      </c>
      <c r="EZ95" s="84">
        <f t="shared" si="271"/>
        <v>0</v>
      </c>
      <c r="FA95" s="84">
        <f t="shared" si="269"/>
        <v>0</v>
      </c>
      <c r="FB95" s="84">
        <f t="shared" si="269"/>
        <v>0</v>
      </c>
      <c r="FC95" s="84">
        <f t="shared" si="269"/>
        <v>0</v>
      </c>
      <c r="FD95" s="84">
        <f t="shared" si="269"/>
        <v>0</v>
      </c>
      <c r="FE95" s="84">
        <f t="shared" si="269"/>
        <v>0</v>
      </c>
      <c r="FF95" s="84">
        <f t="shared" si="269"/>
        <v>0</v>
      </c>
      <c r="FG95" s="84">
        <f t="shared" si="269"/>
        <v>0</v>
      </c>
      <c r="FH95" s="84">
        <f t="shared" si="269"/>
        <v>0</v>
      </c>
      <c r="FI95" s="84">
        <f t="shared" si="269"/>
        <v>0</v>
      </c>
      <c r="FJ95" s="84">
        <f t="shared" si="269"/>
        <v>0</v>
      </c>
      <c r="FK95" s="84">
        <f t="shared" si="269"/>
        <v>0</v>
      </c>
      <c r="FL95" s="84">
        <f t="shared" si="269"/>
        <v>0</v>
      </c>
      <c r="FM95" s="84">
        <f t="shared" si="269"/>
        <v>0</v>
      </c>
      <c r="FN95" s="84">
        <f t="shared" si="269"/>
        <v>0</v>
      </c>
      <c r="FO95" s="84">
        <f t="shared" si="269"/>
        <v>0</v>
      </c>
      <c r="FP95" s="84">
        <f t="shared" si="269"/>
        <v>0</v>
      </c>
      <c r="FQ95" s="84">
        <f t="shared" si="269"/>
        <v>0</v>
      </c>
      <c r="FR95" s="84">
        <f t="shared" si="269"/>
        <v>0</v>
      </c>
      <c r="FS95" s="84">
        <f t="shared" si="269"/>
        <v>0</v>
      </c>
      <c r="FT95" s="84">
        <f t="shared" si="269"/>
        <v>0</v>
      </c>
      <c r="FU95" s="84">
        <f t="shared" si="269"/>
        <v>0</v>
      </c>
      <c r="FV95" s="84">
        <f t="shared" si="269"/>
        <v>0</v>
      </c>
      <c r="FW95" s="84">
        <f t="shared" si="269"/>
        <v>0</v>
      </c>
      <c r="FX95" s="84">
        <f t="shared" si="269"/>
        <v>0</v>
      </c>
      <c r="FY95" s="84">
        <f t="shared" si="269"/>
        <v>0</v>
      </c>
      <c r="FZ95" s="84">
        <f t="shared" si="269"/>
        <v>0</v>
      </c>
      <c r="GA95" s="84">
        <f t="shared" si="269"/>
        <v>0</v>
      </c>
      <c r="GB95" s="84">
        <f t="shared" si="269"/>
        <v>0</v>
      </c>
      <c r="GD95" s="2">
        <f t="shared" ca="1" si="265"/>
        <v>13.9</v>
      </c>
      <c r="GE95" s="2">
        <f t="shared" ca="1" si="268"/>
        <v>0</v>
      </c>
    </row>
    <row r="96" spans="1:187" s="82" customFormat="1" x14ac:dyDescent="0.2">
      <c r="A96" s="188">
        <v>3</v>
      </c>
      <c r="B96" s="104" t="s">
        <v>12</v>
      </c>
      <c r="C96" s="68" t="s">
        <v>7</v>
      </c>
      <c r="D96" s="189" t="s">
        <v>42</v>
      </c>
      <c r="E96" t="s">
        <v>331</v>
      </c>
      <c r="F96" s="70">
        <v>37134</v>
      </c>
      <c r="G96" t="s">
        <v>354</v>
      </c>
      <c r="H96" s="87" t="s">
        <v>332</v>
      </c>
      <c r="I96" s="190" t="s">
        <v>333</v>
      </c>
      <c r="J96" s="72" t="s">
        <v>318</v>
      </c>
      <c r="K96" s="72"/>
      <c r="L96" s="94" t="s">
        <v>40</v>
      </c>
      <c r="M96" s="73"/>
      <c r="N96" s="73"/>
      <c r="O96" s="94"/>
      <c r="P96" s="94"/>
      <c r="Q96" s="94"/>
      <c r="R96" s="105">
        <v>32.6</v>
      </c>
      <c r="S96" s="94" t="s">
        <v>57</v>
      </c>
      <c r="T96" s="19">
        <f>IF($S96="USD",+$R96,VLOOKUP($S96,Rates!$A$3:$C$7,3)*$R96)</f>
        <v>32.6</v>
      </c>
      <c r="U96" s="269">
        <v>39347</v>
      </c>
      <c r="X96" s="84">
        <f t="shared" ca="1" si="255"/>
        <v>0</v>
      </c>
      <c r="Y96" s="84">
        <f t="shared" si="255"/>
        <v>0</v>
      </c>
      <c r="Z96" s="84">
        <f t="shared" si="255"/>
        <v>0</v>
      </c>
      <c r="AA96" s="84">
        <f t="shared" si="255"/>
        <v>0</v>
      </c>
      <c r="AB96" s="84">
        <f t="shared" si="255"/>
        <v>0</v>
      </c>
      <c r="AC96" s="84">
        <f t="shared" si="255"/>
        <v>0</v>
      </c>
      <c r="AD96" s="84">
        <f t="shared" si="255"/>
        <v>0</v>
      </c>
      <c r="AE96" s="84">
        <f t="shared" si="255"/>
        <v>0</v>
      </c>
      <c r="AF96" s="84">
        <f t="shared" si="255"/>
        <v>0</v>
      </c>
      <c r="AG96" s="84">
        <f t="shared" si="255"/>
        <v>0</v>
      </c>
      <c r="AH96" s="84">
        <f t="shared" si="255"/>
        <v>0</v>
      </c>
      <c r="AI96" s="84">
        <f t="shared" si="255"/>
        <v>0</v>
      </c>
      <c r="AJ96" s="84">
        <f t="shared" si="255"/>
        <v>0</v>
      </c>
      <c r="AK96" s="84">
        <f t="shared" si="255"/>
        <v>0</v>
      </c>
      <c r="AL96" s="84">
        <f t="shared" si="255"/>
        <v>0</v>
      </c>
      <c r="AM96" s="84">
        <f t="shared" si="255"/>
        <v>0</v>
      </c>
      <c r="AN96" s="84">
        <f t="shared" si="273"/>
        <v>0</v>
      </c>
      <c r="AO96" s="84">
        <f t="shared" si="273"/>
        <v>0</v>
      </c>
      <c r="AP96" s="84">
        <f t="shared" si="273"/>
        <v>0</v>
      </c>
      <c r="AQ96" s="84">
        <f t="shared" si="273"/>
        <v>0</v>
      </c>
      <c r="AR96" s="84">
        <f t="shared" si="273"/>
        <v>0</v>
      </c>
      <c r="AS96" s="84">
        <f t="shared" si="273"/>
        <v>0</v>
      </c>
      <c r="AT96" s="84">
        <f t="shared" si="273"/>
        <v>0</v>
      </c>
      <c r="AU96" s="84">
        <f t="shared" si="273"/>
        <v>0</v>
      </c>
      <c r="AV96" s="84">
        <f t="shared" si="273"/>
        <v>32.6</v>
      </c>
      <c r="AW96" s="84">
        <f t="shared" si="273"/>
        <v>0</v>
      </c>
      <c r="AX96" s="84">
        <f t="shared" si="273"/>
        <v>0</v>
      </c>
      <c r="AY96" s="84">
        <f t="shared" si="273"/>
        <v>0</v>
      </c>
      <c r="AZ96" s="84">
        <f t="shared" si="273"/>
        <v>0</v>
      </c>
      <c r="BA96" s="84">
        <f t="shared" si="273"/>
        <v>0</v>
      </c>
      <c r="BB96" s="84">
        <f t="shared" si="273"/>
        <v>0</v>
      </c>
      <c r="BC96" s="84">
        <f t="shared" si="273"/>
        <v>0</v>
      </c>
      <c r="BD96" s="84">
        <f t="shared" si="273"/>
        <v>0</v>
      </c>
      <c r="BE96" s="84">
        <f t="shared" si="273"/>
        <v>0</v>
      </c>
      <c r="BF96" s="84">
        <f t="shared" si="273"/>
        <v>0</v>
      </c>
      <c r="BG96" s="84">
        <f t="shared" si="273"/>
        <v>0</v>
      </c>
      <c r="BH96" s="84">
        <f t="shared" si="273"/>
        <v>0</v>
      </c>
      <c r="BI96" s="84">
        <f t="shared" si="273"/>
        <v>0</v>
      </c>
      <c r="BJ96" s="84">
        <f t="shared" si="273"/>
        <v>0</v>
      </c>
      <c r="BK96" s="84">
        <f t="shared" si="273"/>
        <v>0</v>
      </c>
      <c r="BL96" s="84">
        <f t="shared" si="273"/>
        <v>0</v>
      </c>
      <c r="BM96" s="84">
        <f t="shared" si="273"/>
        <v>0</v>
      </c>
      <c r="BN96" s="84">
        <f t="shared" si="273"/>
        <v>0</v>
      </c>
      <c r="BO96" s="84">
        <f t="shared" si="273"/>
        <v>0</v>
      </c>
      <c r="BP96" s="84">
        <f t="shared" si="273"/>
        <v>0</v>
      </c>
      <c r="BQ96" s="84">
        <f t="shared" si="273"/>
        <v>0</v>
      </c>
      <c r="BR96" s="84">
        <f t="shared" si="273"/>
        <v>0</v>
      </c>
      <c r="BS96" s="84">
        <f t="shared" si="273"/>
        <v>0</v>
      </c>
      <c r="BT96" s="84">
        <f t="shared" si="273"/>
        <v>0</v>
      </c>
      <c r="BU96" s="84">
        <f t="shared" si="273"/>
        <v>0</v>
      </c>
      <c r="BV96" s="84">
        <f t="shared" si="273"/>
        <v>0</v>
      </c>
      <c r="BW96" s="84">
        <f t="shared" si="273"/>
        <v>0</v>
      </c>
      <c r="BX96" s="84">
        <f t="shared" si="273"/>
        <v>0</v>
      </c>
      <c r="BY96" s="84">
        <f t="shared" si="273"/>
        <v>0</v>
      </c>
      <c r="BZ96" s="84">
        <f t="shared" si="273"/>
        <v>0</v>
      </c>
      <c r="CA96" s="84">
        <f t="shared" si="273"/>
        <v>0</v>
      </c>
      <c r="CB96" s="84">
        <f t="shared" si="273"/>
        <v>0</v>
      </c>
      <c r="CC96" s="84">
        <f t="shared" si="273"/>
        <v>0</v>
      </c>
      <c r="CD96" s="84">
        <f t="shared" si="273"/>
        <v>0</v>
      </c>
      <c r="CE96" s="84">
        <f t="shared" si="273"/>
        <v>0</v>
      </c>
      <c r="CF96" s="84">
        <f t="shared" si="273"/>
        <v>0</v>
      </c>
      <c r="CG96" s="84">
        <f t="shared" si="273"/>
        <v>0</v>
      </c>
      <c r="CH96" s="84">
        <f t="shared" si="273"/>
        <v>0</v>
      </c>
      <c r="CI96" s="84">
        <f t="shared" si="273"/>
        <v>0</v>
      </c>
      <c r="CJ96" s="84">
        <f t="shared" si="273"/>
        <v>0</v>
      </c>
      <c r="CK96" s="84">
        <f t="shared" si="273"/>
        <v>0</v>
      </c>
      <c r="CL96" s="84">
        <f t="shared" si="273"/>
        <v>0</v>
      </c>
      <c r="CM96" s="84">
        <f t="shared" si="273"/>
        <v>0</v>
      </c>
      <c r="CN96" s="84">
        <f t="shared" si="273"/>
        <v>0</v>
      </c>
      <c r="CO96" s="84">
        <f t="shared" si="274"/>
        <v>0</v>
      </c>
      <c r="CP96" s="84">
        <f t="shared" si="274"/>
        <v>0</v>
      </c>
      <c r="CQ96" s="84">
        <f t="shared" si="274"/>
        <v>0</v>
      </c>
      <c r="CR96" s="84">
        <f t="shared" si="274"/>
        <v>0</v>
      </c>
      <c r="CS96" s="84">
        <f t="shared" si="274"/>
        <v>0</v>
      </c>
      <c r="CT96" s="84">
        <f t="shared" si="274"/>
        <v>0</v>
      </c>
      <c r="CU96" s="84">
        <f t="shared" si="274"/>
        <v>0</v>
      </c>
      <c r="CV96" s="84">
        <f t="shared" si="274"/>
        <v>0</v>
      </c>
      <c r="CW96" s="84">
        <f t="shared" si="274"/>
        <v>0</v>
      </c>
      <c r="CX96" s="84">
        <f t="shared" si="274"/>
        <v>0</v>
      </c>
      <c r="CY96" s="84">
        <f t="shared" si="274"/>
        <v>0</v>
      </c>
      <c r="CZ96" s="84">
        <f t="shared" si="274"/>
        <v>0</v>
      </c>
      <c r="DA96" s="84">
        <f t="shared" si="274"/>
        <v>0</v>
      </c>
      <c r="DB96" s="84">
        <f t="shared" si="274"/>
        <v>0</v>
      </c>
      <c r="DC96" s="84">
        <f t="shared" si="274"/>
        <v>0</v>
      </c>
      <c r="DD96" s="84">
        <f t="shared" si="274"/>
        <v>0</v>
      </c>
      <c r="DE96" s="84">
        <f t="shared" si="274"/>
        <v>0</v>
      </c>
      <c r="DF96" s="84">
        <f t="shared" si="274"/>
        <v>0</v>
      </c>
      <c r="DG96" s="84">
        <f t="shared" si="274"/>
        <v>0</v>
      </c>
      <c r="DH96" s="84">
        <f t="shared" si="274"/>
        <v>0</v>
      </c>
      <c r="DI96" s="84">
        <f t="shared" si="274"/>
        <v>0</v>
      </c>
      <c r="DJ96" s="84">
        <f t="shared" si="274"/>
        <v>0</v>
      </c>
      <c r="DK96" s="84">
        <f t="shared" si="274"/>
        <v>0</v>
      </c>
      <c r="DL96" s="84">
        <f t="shared" si="274"/>
        <v>0</v>
      </c>
      <c r="DM96" s="84">
        <f t="shared" si="274"/>
        <v>0</v>
      </c>
      <c r="DN96" s="84">
        <f t="shared" si="274"/>
        <v>0</v>
      </c>
      <c r="DO96" s="84">
        <f t="shared" si="274"/>
        <v>0</v>
      </c>
      <c r="DP96" s="84">
        <f t="shared" si="274"/>
        <v>0</v>
      </c>
      <c r="DQ96" s="84">
        <f t="shared" si="274"/>
        <v>0</v>
      </c>
      <c r="DR96" s="84">
        <f t="shared" si="274"/>
        <v>0</v>
      </c>
      <c r="DS96" s="84">
        <f t="shared" si="274"/>
        <v>0</v>
      </c>
      <c r="DT96" s="84">
        <f t="shared" si="274"/>
        <v>0</v>
      </c>
      <c r="DU96" s="84">
        <f t="shared" si="271"/>
        <v>0</v>
      </c>
      <c r="DV96" s="84">
        <f t="shared" si="271"/>
        <v>0</v>
      </c>
      <c r="DW96" s="84">
        <f t="shared" si="271"/>
        <v>0</v>
      </c>
      <c r="DX96" s="84">
        <f t="shared" si="271"/>
        <v>0</v>
      </c>
      <c r="DY96" s="84">
        <f t="shared" si="271"/>
        <v>0</v>
      </c>
      <c r="DZ96" s="84">
        <f t="shared" si="271"/>
        <v>0</v>
      </c>
      <c r="EA96" s="84">
        <f t="shared" si="271"/>
        <v>0</v>
      </c>
      <c r="EB96" s="84">
        <f t="shared" si="271"/>
        <v>0</v>
      </c>
      <c r="EC96" s="84">
        <f t="shared" si="271"/>
        <v>0</v>
      </c>
      <c r="ED96" s="84">
        <f t="shared" si="271"/>
        <v>0</v>
      </c>
      <c r="EE96" s="84">
        <f t="shared" si="271"/>
        <v>0</v>
      </c>
      <c r="EF96" s="84">
        <f t="shared" si="271"/>
        <v>0</v>
      </c>
      <c r="EG96" s="84">
        <f t="shared" si="271"/>
        <v>0</v>
      </c>
      <c r="EH96" s="84">
        <f t="shared" si="271"/>
        <v>0</v>
      </c>
      <c r="EI96" s="84">
        <f t="shared" si="271"/>
        <v>0</v>
      </c>
      <c r="EJ96" s="84">
        <f t="shared" si="271"/>
        <v>0</v>
      </c>
      <c r="EK96" s="84">
        <f t="shared" si="271"/>
        <v>0</v>
      </c>
      <c r="EL96" s="84">
        <f t="shared" si="271"/>
        <v>0</v>
      </c>
      <c r="EM96" s="84">
        <f t="shared" si="271"/>
        <v>0</v>
      </c>
      <c r="EN96" s="84">
        <f t="shared" si="271"/>
        <v>0</v>
      </c>
      <c r="EO96" s="84">
        <f t="shared" si="271"/>
        <v>0</v>
      </c>
      <c r="EP96" s="84">
        <f t="shared" si="271"/>
        <v>0</v>
      </c>
      <c r="EQ96" s="84">
        <f t="shared" si="271"/>
        <v>0</v>
      </c>
      <c r="ER96" s="84">
        <f t="shared" si="271"/>
        <v>0</v>
      </c>
      <c r="ES96" s="84">
        <f t="shared" si="271"/>
        <v>0</v>
      </c>
      <c r="ET96" s="84">
        <f t="shared" si="271"/>
        <v>0</v>
      </c>
      <c r="EU96" s="84">
        <f t="shared" si="271"/>
        <v>0</v>
      </c>
      <c r="EV96" s="84">
        <f t="shared" si="271"/>
        <v>0</v>
      </c>
      <c r="EW96" s="84">
        <f t="shared" si="271"/>
        <v>0</v>
      </c>
      <c r="EX96" s="84">
        <f t="shared" si="271"/>
        <v>0</v>
      </c>
      <c r="EY96" s="84">
        <f t="shared" si="271"/>
        <v>0</v>
      </c>
      <c r="EZ96" s="84">
        <f t="shared" si="271"/>
        <v>0</v>
      </c>
      <c r="FA96" s="84">
        <f t="shared" si="269"/>
        <v>0</v>
      </c>
      <c r="FB96" s="84">
        <f t="shared" si="269"/>
        <v>0</v>
      </c>
      <c r="FC96" s="84">
        <f t="shared" si="269"/>
        <v>0</v>
      </c>
      <c r="FD96" s="84">
        <f t="shared" si="269"/>
        <v>0</v>
      </c>
      <c r="FE96" s="84">
        <f t="shared" si="269"/>
        <v>0</v>
      </c>
      <c r="FF96" s="84">
        <f t="shared" si="269"/>
        <v>0</v>
      </c>
      <c r="FG96" s="84">
        <f t="shared" si="269"/>
        <v>0</v>
      </c>
      <c r="FH96" s="84">
        <f t="shared" si="269"/>
        <v>0</v>
      </c>
      <c r="FI96" s="84">
        <f t="shared" si="269"/>
        <v>0</v>
      </c>
      <c r="FJ96" s="84">
        <f t="shared" si="269"/>
        <v>0</v>
      </c>
      <c r="FK96" s="84">
        <f t="shared" si="269"/>
        <v>0</v>
      </c>
      <c r="FL96" s="84">
        <f t="shared" si="269"/>
        <v>0</v>
      </c>
      <c r="FM96" s="84">
        <f t="shared" si="269"/>
        <v>0</v>
      </c>
      <c r="FN96" s="84">
        <f t="shared" si="269"/>
        <v>0</v>
      </c>
      <c r="FO96" s="84">
        <f t="shared" si="269"/>
        <v>0</v>
      </c>
      <c r="FP96" s="84">
        <f t="shared" si="269"/>
        <v>0</v>
      </c>
      <c r="FQ96" s="84">
        <f t="shared" si="269"/>
        <v>0</v>
      </c>
      <c r="FR96" s="84">
        <f t="shared" si="269"/>
        <v>0</v>
      </c>
      <c r="FS96" s="84">
        <f t="shared" si="269"/>
        <v>0</v>
      </c>
      <c r="FT96" s="84">
        <f t="shared" si="269"/>
        <v>0</v>
      </c>
      <c r="FU96" s="84">
        <f t="shared" si="269"/>
        <v>0</v>
      </c>
      <c r="FV96" s="84">
        <f t="shared" si="269"/>
        <v>0</v>
      </c>
      <c r="FW96" s="84">
        <f t="shared" si="269"/>
        <v>0</v>
      </c>
      <c r="FX96" s="84">
        <f t="shared" si="269"/>
        <v>0</v>
      </c>
      <c r="FY96" s="84">
        <f t="shared" si="269"/>
        <v>0</v>
      </c>
      <c r="FZ96" s="84">
        <f t="shared" si="269"/>
        <v>0</v>
      </c>
      <c r="GA96" s="84">
        <f t="shared" si="269"/>
        <v>0</v>
      </c>
      <c r="GB96" s="84">
        <f t="shared" si="269"/>
        <v>0</v>
      </c>
      <c r="GD96" s="2">
        <f t="shared" ca="1" si="265"/>
        <v>32.6</v>
      </c>
      <c r="GE96" s="2">
        <f t="shared" ca="1" si="268"/>
        <v>0</v>
      </c>
    </row>
    <row r="97" spans="1:187" s="82" customFormat="1" x14ac:dyDescent="0.2">
      <c r="A97" s="188">
        <v>3</v>
      </c>
      <c r="B97" s="104" t="s">
        <v>12</v>
      </c>
      <c r="C97" s="68" t="s">
        <v>7</v>
      </c>
      <c r="D97" s="189" t="s">
        <v>42</v>
      </c>
      <c r="E97" t="s">
        <v>331</v>
      </c>
      <c r="F97" s="70">
        <v>37134</v>
      </c>
      <c r="G97" t="s">
        <v>355</v>
      </c>
      <c r="H97" s="87" t="s">
        <v>332</v>
      </c>
      <c r="I97" s="190" t="s">
        <v>333</v>
      </c>
      <c r="J97" s="72" t="s">
        <v>318</v>
      </c>
      <c r="K97" s="72"/>
      <c r="L97" s="94" t="s">
        <v>40</v>
      </c>
      <c r="M97" s="73"/>
      <c r="N97" s="73"/>
      <c r="O97" s="94"/>
      <c r="P97" s="94"/>
      <c r="Q97" s="94"/>
      <c r="R97" s="105">
        <v>33.700000000000003</v>
      </c>
      <c r="S97" s="94" t="s">
        <v>57</v>
      </c>
      <c r="T97" s="19">
        <f>IF($S97="USD",+$R97,VLOOKUP($S97,Rates!$A$3:$C$7,3)*$R97)</f>
        <v>33.700000000000003</v>
      </c>
      <c r="U97" s="269">
        <v>39173</v>
      </c>
      <c r="X97" s="84">
        <f t="shared" ref="X97:BH103" ca="1" si="275">IF(AND($U97&gt;W$6,$U97&lt;=X$6),+$T97,0)</f>
        <v>0</v>
      </c>
      <c r="Y97" s="84">
        <f t="shared" si="275"/>
        <v>0</v>
      </c>
      <c r="Z97" s="84">
        <f t="shared" si="275"/>
        <v>0</v>
      </c>
      <c r="AA97" s="84">
        <f t="shared" si="275"/>
        <v>0</v>
      </c>
      <c r="AB97" s="84">
        <f t="shared" si="275"/>
        <v>0</v>
      </c>
      <c r="AC97" s="84">
        <f t="shared" si="275"/>
        <v>0</v>
      </c>
      <c r="AD97" s="84">
        <f t="shared" si="275"/>
        <v>0</v>
      </c>
      <c r="AE97" s="84">
        <f t="shared" si="275"/>
        <v>0</v>
      </c>
      <c r="AF97" s="84">
        <f t="shared" si="275"/>
        <v>0</v>
      </c>
      <c r="AG97" s="84">
        <f t="shared" si="275"/>
        <v>0</v>
      </c>
      <c r="AH97" s="84">
        <f t="shared" si="275"/>
        <v>0</v>
      </c>
      <c r="AI97" s="84">
        <f t="shared" si="275"/>
        <v>0</v>
      </c>
      <c r="AJ97" s="84">
        <f t="shared" si="275"/>
        <v>0</v>
      </c>
      <c r="AK97" s="84">
        <f t="shared" si="275"/>
        <v>0</v>
      </c>
      <c r="AL97" s="84">
        <f t="shared" si="275"/>
        <v>0</v>
      </c>
      <c r="AM97" s="84">
        <f t="shared" si="275"/>
        <v>0</v>
      </c>
      <c r="AN97" s="84">
        <f t="shared" si="275"/>
        <v>0</v>
      </c>
      <c r="AO97" s="84">
        <f t="shared" si="275"/>
        <v>0</v>
      </c>
      <c r="AP97" s="84">
        <f t="shared" si="275"/>
        <v>0</v>
      </c>
      <c r="AQ97" s="84">
        <f t="shared" si="275"/>
        <v>0</v>
      </c>
      <c r="AR97" s="84">
        <f t="shared" si="275"/>
        <v>0</v>
      </c>
      <c r="AS97" s="84">
        <f t="shared" si="275"/>
        <v>0</v>
      </c>
      <c r="AT97" s="84">
        <f t="shared" si="275"/>
        <v>0</v>
      </c>
      <c r="AU97" s="84">
        <f t="shared" si="275"/>
        <v>33.700000000000003</v>
      </c>
      <c r="AV97" s="84">
        <f t="shared" si="275"/>
        <v>0</v>
      </c>
      <c r="AW97" s="84">
        <f t="shared" si="275"/>
        <v>0</v>
      </c>
      <c r="AX97" s="84">
        <f t="shared" si="275"/>
        <v>0</v>
      </c>
      <c r="AY97" s="84">
        <f t="shared" si="275"/>
        <v>0</v>
      </c>
      <c r="AZ97" s="84">
        <f t="shared" si="275"/>
        <v>0</v>
      </c>
      <c r="BA97" s="84">
        <f t="shared" si="275"/>
        <v>0</v>
      </c>
      <c r="BB97" s="84">
        <f t="shared" si="275"/>
        <v>0</v>
      </c>
      <c r="BC97" s="84">
        <f t="shared" si="275"/>
        <v>0</v>
      </c>
      <c r="BD97" s="84">
        <f t="shared" si="275"/>
        <v>0</v>
      </c>
      <c r="BE97" s="84">
        <f t="shared" si="275"/>
        <v>0</v>
      </c>
      <c r="BF97" s="84">
        <f t="shared" si="275"/>
        <v>0</v>
      </c>
      <c r="BG97" s="84">
        <f t="shared" si="275"/>
        <v>0</v>
      </c>
      <c r="BH97" s="84">
        <f t="shared" si="275"/>
        <v>0</v>
      </c>
      <c r="BI97" s="84">
        <f t="shared" si="273"/>
        <v>0</v>
      </c>
      <c r="BJ97" s="84">
        <f t="shared" si="273"/>
        <v>0</v>
      </c>
      <c r="BK97" s="84">
        <f t="shared" si="273"/>
        <v>0</v>
      </c>
      <c r="BL97" s="84">
        <f t="shared" si="273"/>
        <v>0</v>
      </c>
      <c r="BM97" s="84">
        <f t="shared" si="273"/>
        <v>0</v>
      </c>
      <c r="BN97" s="84">
        <f t="shared" si="273"/>
        <v>0</v>
      </c>
      <c r="BO97" s="84">
        <f t="shared" si="273"/>
        <v>0</v>
      </c>
      <c r="BP97" s="84">
        <f t="shared" si="273"/>
        <v>0</v>
      </c>
      <c r="BQ97" s="84">
        <f t="shared" si="273"/>
        <v>0</v>
      </c>
      <c r="BR97" s="84">
        <f t="shared" si="273"/>
        <v>0</v>
      </c>
      <c r="BS97" s="84">
        <f t="shared" si="273"/>
        <v>0</v>
      </c>
      <c r="BT97" s="84">
        <f t="shared" si="273"/>
        <v>0</v>
      </c>
      <c r="BU97" s="84">
        <f t="shared" si="273"/>
        <v>0</v>
      </c>
      <c r="BV97" s="84">
        <f t="shared" si="273"/>
        <v>0</v>
      </c>
      <c r="BW97" s="84">
        <f t="shared" si="273"/>
        <v>0</v>
      </c>
      <c r="BX97" s="84">
        <f t="shared" si="273"/>
        <v>0</v>
      </c>
      <c r="BY97" s="84">
        <f t="shared" si="273"/>
        <v>0</v>
      </c>
      <c r="BZ97" s="84">
        <f t="shared" si="273"/>
        <v>0</v>
      </c>
      <c r="CA97" s="84">
        <f t="shared" si="273"/>
        <v>0</v>
      </c>
      <c r="CB97" s="84">
        <f t="shared" si="273"/>
        <v>0</v>
      </c>
      <c r="CC97" s="84">
        <f t="shared" si="273"/>
        <v>0</v>
      </c>
      <c r="CD97" s="84">
        <f t="shared" si="273"/>
        <v>0</v>
      </c>
      <c r="CE97" s="84">
        <f t="shared" si="273"/>
        <v>0</v>
      </c>
      <c r="CF97" s="84">
        <f t="shared" si="273"/>
        <v>0</v>
      </c>
      <c r="CG97" s="84">
        <f t="shared" si="273"/>
        <v>0</v>
      </c>
      <c r="CH97" s="84">
        <f t="shared" si="273"/>
        <v>0</v>
      </c>
      <c r="CI97" s="84">
        <f t="shared" si="273"/>
        <v>0</v>
      </c>
      <c r="CJ97" s="84">
        <f t="shared" si="273"/>
        <v>0</v>
      </c>
      <c r="CK97" s="84">
        <f t="shared" si="273"/>
        <v>0</v>
      </c>
      <c r="CL97" s="84">
        <f t="shared" si="273"/>
        <v>0</v>
      </c>
      <c r="CM97" s="84">
        <f t="shared" si="273"/>
        <v>0</v>
      </c>
      <c r="CN97" s="84">
        <f t="shared" si="273"/>
        <v>0</v>
      </c>
      <c r="CO97" s="84">
        <f t="shared" si="274"/>
        <v>0</v>
      </c>
      <c r="CP97" s="84">
        <f t="shared" si="274"/>
        <v>0</v>
      </c>
      <c r="CQ97" s="84">
        <f t="shared" si="274"/>
        <v>0</v>
      </c>
      <c r="CR97" s="84">
        <f t="shared" si="274"/>
        <v>0</v>
      </c>
      <c r="CS97" s="84">
        <f t="shared" si="274"/>
        <v>0</v>
      </c>
      <c r="CT97" s="84">
        <f t="shared" si="274"/>
        <v>0</v>
      </c>
      <c r="CU97" s="84">
        <f t="shared" si="274"/>
        <v>0</v>
      </c>
      <c r="CV97" s="84">
        <f t="shared" si="274"/>
        <v>0</v>
      </c>
      <c r="CW97" s="84">
        <f t="shared" si="274"/>
        <v>0</v>
      </c>
      <c r="CX97" s="84">
        <f t="shared" si="274"/>
        <v>0</v>
      </c>
      <c r="CY97" s="84">
        <f t="shared" si="274"/>
        <v>0</v>
      </c>
      <c r="CZ97" s="84">
        <f t="shared" si="274"/>
        <v>0</v>
      </c>
      <c r="DA97" s="84">
        <f t="shared" si="274"/>
        <v>0</v>
      </c>
      <c r="DB97" s="84">
        <f t="shared" si="274"/>
        <v>0</v>
      </c>
      <c r="DC97" s="84">
        <f t="shared" si="274"/>
        <v>0</v>
      </c>
      <c r="DD97" s="84">
        <f t="shared" si="274"/>
        <v>0</v>
      </c>
      <c r="DE97" s="84">
        <f t="shared" si="274"/>
        <v>0</v>
      </c>
      <c r="DF97" s="84">
        <f t="shared" si="274"/>
        <v>0</v>
      </c>
      <c r="DG97" s="84">
        <f t="shared" si="274"/>
        <v>0</v>
      </c>
      <c r="DH97" s="84">
        <f t="shared" si="274"/>
        <v>0</v>
      </c>
      <c r="DI97" s="84">
        <f t="shared" si="274"/>
        <v>0</v>
      </c>
      <c r="DJ97" s="84">
        <f t="shared" si="274"/>
        <v>0</v>
      </c>
      <c r="DK97" s="84">
        <f t="shared" si="274"/>
        <v>0</v>
      </c>
      <c r="DL97" s="84">
        <f t="shared" si="274"/>
        <v>0</v>
      </c>
      <c r="DM97" s="84">
        <f t="shared" si="274"/>
        <v>0</v>
      </c>
      <c r="DN97" s="84">
        <f t="shared" si="274"/>
        <v>0</v>
      </c>
      <c r="DO97" s="84">
        <f t="shared" si="274"/>
        <v>0</v>
      </c>
      <c r="DP97" s="84">
        <f t="shared" si="274"/>
        <v>0</v>
      </c>
      <c r="DQ97" s="84">
        <f t="shared" si="274"/>
        <v>0</v>
      </c>
      <c r="DR97" s="84">
        <f t="shared" si="274"/>
        <v>0</v>
      </c>
      <c r="DS97" s="84">
        <f t="shared" si="274"/>
        <v>0</v>
      </c>
      <c r="DT97" s="84">
        <f t="shared" si="274"/>
        <v>0</v>
      </c>
      <c r="DU97" s="84">
        <f t="shared" si="271"/>
        <v>0</v>
      </c>
      <c r="DV97" s="84">
        <f t="shared" si="271"/>
        <v>0</v>
      </c>
      <c r="DW97" s="84">
        <f t="shared" si="271"/>
        <v>0</v>
      </c>
      <c r="DX97" s="84">
        <f t="shared" si="271"/>
        <v>0</v>
      </c>
      <c r="DY97" s="84">
        <f t="shared" si="271"/>
        <v>0</v>
      </c>
      <c r="DZ97" s="84">
        <f t="shared" si="271"/>
        <v>0</v>
      </c>
      <c r="EA97" s="84">
        <f t="shared" si="271"/>
        <v>0</v>
      </c>
      <c r="EB97" s="84">
        <f t="shared" si="271"/>
        <v>0</v>
      </c>
      <c r="EC97" s="84">
        <f t="shared" si="271"/>
        <v>0</v>
      </c>
      <c r="ED97" s="84">
        <f t="shared" si="271"/>
        <v>0</v>
      </c>
      <c r="EE97" s="84">
        <f t="shared" si="271"/>
        <v>0</v>
      </c>
      <c r="EF97" s="84">
        <f t="shared" si="271"/>
        <v>0</v>
      </c>
      <c r="EG97" s="84">
        <f t="shared" si="271"/>
        <v>0</v>
      </c>
      <c r="EH97" s="84">
        <f t="shared" si="271"/>
        <v>0</v>
      </c>
      <c r="EI97" s="84">
        <f t="shared" si="271"/>
        <v>0</v>
      </c>
      <c r="EJ97" s="84">
        <f t="shared" si="271"/>
        <v>0</v>
      </c>
      <c r="EK97" s="84">
        <f t="shared" si="271"/>
        <v>0</v>
      </c>
      <c r="EL97" s="84">
        <f t="shared" si="271"/>
        <v>0</v>
      </c>
      <c r="EM97" s="84">
        <f t="shared" si="271"/>
        <v>0</v>
      </c>
      <c r="EN97" s="84">
        <f t="shared" si="271"/>
        <v>0</v>
      </c>
      <c r="EO97" s="84">
        <f t="shared" si="271"/>
        <v>0</v>
      </c>
      <c r="EP97" s="84">
        <f t="shared" si="271"/>
        <v>0</v>
      </c>
      <c r="EQ97" s="84">
        <f t="shared" si="271"/>
        <v>0</v>
      </c>
      <c r="ER97" s="84">
        <f t="shared" si="271"/>
        <v>0</v>
      </c>
      <c r="ES97" s="84">
        <f t="shared" si="271"/>
        <v>0</v>
      </c>
      <c r="ET97" s="84">
        <f t="shared" si="271"/>
        <v>0</v>
      </c>
      <c r="EU97" s="84">
        <f t="shared" si="271"/>
        <v>0</v>
      </c>
      <c r="EV97" s="84">
        <f t="shared" si="271"/>
        <v>0</v>
      </c>
      <c r="EW97" s="84">
        <f t="shared" si="271"/>
        <v>0</v>
      </c>
      <c r="EX97" s="84">
        <f t="shared" si="271"/>
        <v>0</v>
      </c>
      <c r="EY97" s="84">
        <f t="shared" si="271"/>
        <v>0</v>
      </c>
      <c r="EZ97" s="84">
        <f>IF(AND($U97&gt;EY$6,$U97&lt;=EZ$6),+$T97,0)</f>
        <v>0</v>
      </c>
      <c r="FA97" s="84">
        <f t="shared" si="269"/>
        <v>0</v>
      </c>
      <c r="FB97" s="84">
        <f t="shared" si="269"/>
        <v>0</v>
      </c>
      <c r="FC97" s="84">
        <f t="shared" si="269"/>
        <v>0</v>
      </c>
      <c r="FD97" s="84">
        <f t="shared" si="269"/>
        <v>0</v>
      </c>
      <c r="FE97" s="84">
        <f t="shared" si="269"/>
        <v>0</v>
      </c>
      <c r="FF97" s="84">
        <f t="shared" si="269"/>
        <v>0</v>
      </c>
      <c r="FG97" s="84">
        <f t="shared" si="269"/>
        <v>0</v>
      </c>
      <c r="FH97" s="84">
        <f t="shared" si="269"/>
        <v>0</v>
      </c>
      <c r="FI97" s="84">
        <f t="shared" si="269"/>
        <v>0</v>
      </c>
      <c r="FJ97" s="84">
        <f t="shared" si="269"/>
        <v>0</v>
      </c>
      <c r="FK97" s="84">
        <f t="shared" si="269"/>
        <v>0</v>
      </c>
      <c r="FL97" s="84">
        <f t="shared" si="269"/>
        <v>0</v>
      </c>
      <c r="FM97" s="84">
        <f t="shared" si="269"/>
        <v>0</v>
      </c>
      <c r="FN97" s="84">
        <f t="shared" si="269"/>
        <v>0</v>
      </c>
      <c r="FO97" s="84">
        <f t="shared" ref="FO97:GB97" si="276">IF(AND($U97&gt;FN$6,$U97&lt;=FO$6),+$T97,0)</f>
        <v>0</v>
      </c>
      <c r="FP97" s="84">
        <f t="shared" si="276"/>
        <v>0</v>
      </c>
      <c r="FQ97" s="84">
        <f t="shared" si="276"/>
        <v>0</v>
      </c>
      <c r="FR97" s="84">
        <f t="shared" si="276"/>
        <v>0</v>
      </c>
      <c r="FS97" s="84">
        <f t="shared" si="276"/>
        <v>0</v>
      </c>
      <c r="FT97" s="84">
        <f t="shared" si="276"/>
        <v>0</v>
      </c>
      <c r="FU97" s="84">
        <f t="shared" si="276"/>
        <v>0</v>
      </c>
      <c r="FV97" s="84">
        <f t="shared" si="276"/>
        <v>0</v>
      </c>
      <c r="FW97" s="84">
        <f t="shared" si="276"/>
        <v>0</v>
      </c>
      <c r="FX97" s="84">
        <f t="shared" si="276"/>
        <v>0</v>
      </c>
      <c r="FY97" s="84">
        <f t="shared" si="276"/>
        <v>0</v>
      </c>
      <c r="FZ97" s="84">
        <f t="shared" si="276"/>
        <v>0</v>
      </c>
      <c r="GA97" s="84">
        <f t="shared" si="276"/>
        <v>0</v>
      </c>
      <c r="GB97" s="84">
        <f t="shared" si="276"/>
        <v>0</v>
      </c>
      <c r="GD97" s="2">
        <f t="shared" ca="1" si="265"/>
        <v>33.700000000000003</v>
      </c>
      <c r="GE97" s="2">
        <f t="shared" ca="1" si="268"/>
        <v>0</v>
      </c>
    </row>
    <row r="98" spans="1:187" s="82" customFormat="1" x14ac:dyDescent="0.2">
      <c r="A98" s="188">
        <v>3</v>
      </c>
      <c r="B98" s="19" t="s">
        <v>13</v>
      </c>
      <c r="C98" s="68" t="s">
        <v>7</v>
      </c>
      <c r="D98" s="189" t="s">
        <v>42</v>
      </c>
      <c r="E98" t="s">
        <v>331</v>
      </c>
      <c r="F98" s="70">
        <v>37134</v>
      </c>
      <c r="G98"/>
      <c r="H98" s="87" t="s">
        <v>332</v>
      </c>
      <c r="I98" s="190" t="s">
        <v>353</v>
      </c>
      <c r="J98" s="72" t="s">
        <v>318</v>
      </c>
      <c r="K98" s="72"/>
      <c r="L98" s="94" t="s">
        <v>40</v>
      </c>
      <c r="M98" s="73"/>
      <c r="N98" s="73"/>
      <c r="O98" s="94"/>
      <c r="P98" s="94"/>
      <c r="Q98" s="94"/>
      <c r="R98" s="191"/>
      <c r="S98" s="94" t="s">
        <v>347</v>
      </c>
      <c r="T98" s="19">
        <v>0.4</v>
      </c>
      <c r="U98" s="269">
        <f>DATE(2007,10,30)</f>
        <v>39385</v>
      </c>
      <c r="X98" s="84">
        <f t="shared" ca="1" si="275"/>
        <v>0</v>
      </c>
      <c r="Y98" s="84">
        <f t="shared" si="275"/>
        <v>0</v>
      </c>
      <c r="Z98" s="84">
        <f t="shared" si="275"/>
        <v>0</v>
      </c>
      <c r="AA98" s="84">
        <f t="shared" si="275"/>
        <v>0</v>
      </c>
      <c r="AB98" s="84">
        <f t="shared" si="275"/>
        <v>0</v>
      </c>
      <c r="AC98" s="84">
        <f t="shared" si="275"/>
        <v>0</v>
      </c>
      <c r="AD98" s="84">
        <f t="shared" si="275"/>
        <v>0</v>
      </c>
      <c r="AE98" s="84">
        <f t="shared" si="275"/>
        <v>0</v>
      </c>
      <c r="AF98" s="84">
        <f t="shared" si="275"/>
        <v>0</v>
      </c>
      <c r="AG98" s="84">
        <f t="shared" si="275"/>
        <v>0</v>
      </c>
      <c r="AH98" s="84">
        <f t="shared" si="275"/>
        <v>0</v>
      </c>
      <c r="AI98" s="84">
        <f t="shared" si="275"/>
        <v>0</v>
      </c>
      <c r="AJ98" s="84">
        <f t="shared" si="275"/>
        <v>0</v>
      </c>
      <c r="AK98" s="84">
        <f t="shared" si="275"/>
        <v>0</v>
      </c>
      <c r="AL98" s="84">
        <f t="shared" si="275"/>
        <v>0</v>
      </c>
      <c r="AM98" s="84">
        <f t="shared" si="275"/>
        <v>0</v>
      </c>
      <c r="AN98" s="84">
        <f t="shared" si="275"/>
        <v>0</v>
      </c>
      <c r="AO98" s="84">
        <f t="shared" si="275"/>
        <v>0</v>
      </c>
      <c r="AP98" s="84">
        <f t="shared" si="275"/>
        <v>0</v>
      </c>
      <c r="AQ98" s="84">
        <f t="shared" si="275"/>
        <v>0</v>
      </c>
      <c r="AR98" s="84">
        <f t="shared" si="275"/>
        <v>0</v>
      </c>
      <c r="AS98" s="84">
        <f t="shared" si="275"/>
        <v>0</v>
      </c>
      <c r="AT98" s="84">
        <f t="shared" si="275"/>
        <v>0</v>
      </c>
      <c r="AU98" s="84">
        <f t="shared" si="275"/>
        <v>0</v>
      </c>
      <c r="AV98" s="84">
        <f t="shared" si="275"/>
        <v>0</v>
      </c>
      <c r="AW98" s="84">
        <f t="shared" si="275"/>
        <v>0.4</v>
      </c>
      <c r="AX98" s="84">
        <f t="shared" si="275"/>
        <v>0</v>
      </c>
      <c r="AY98" s="84">
        <f t="shared" si="275"/>
        <v>0</v>
      </c>
      <c r="AZ98" s="84">
        <f t="shared" si="275"/>
        <v>0</v>
      </c>
      <c r="BA98" s="84">
        <f t="shared" si="275"/>
        <v>0</v>
      </c>
      <c r="BB98" s="84">
        <f t="shared" si="275"/>
        <v>0</v>
      </c>
      <c r="BC98" s="84">
        <f t="shared" si="275"/>
        <v>0</v>
      </c>
      <c r="BD98" s="84">
        <f t="shared" si="275"/>
        <v>0</v>
      </c>
      <c r="BE98" s="84">
        <f t="shared" si="275"/>
        <v>0</v>
      </c>
      <c r="BF98" s="84">
        <f t="shared" si="275"/>
        <v>0</v>
      </c>
      <c r="BG98" s="84">
        <f t="shared" si="275"/>
        <v>0</v>
      </c>
      <c r="BH98" s="84">
        <f t="shared" si="275"/>
        <v>0</v>
      </c>
      <c r="BI98" s="84">
        <f t="shared" si="273"/>
        <v>0</v>
      </c>
      <c r="BJ98" s="84">
        <f t="shared" si="273"/>
        <v>0</v>
      </c>
      <c r="BK98" s="84">
        <f t="shared" si="273"/>
        <v>0</v>
      </c>
      <c r="BL98" s="84">
        <f t="shared" si="273"/>
        <v>0</v>
      </c>
      <c r="BM98" s="84">
        <f t="shared" si="273"/>
        <v>0</v>
      </c>
      <c r="BN98" s="84">
        <f t="shared" si="273"/>
        <v>0</v>
      </c>
      <c r="BO98" s="84">
        <f t="shared" si="273"/>
        <v>0</v>
      </c>
      <c r="BP98" s="84">
        <f t="shared" si="273"/>
        <v>0</v>
      </c>
      <c r="BQ98" s="84">
        <f t="shared" si="273"/>
        <v>0</v>
      </c>
      <c r="BR98" s="84">
        <f t="shared" si="273"/>
        <v>0</v>
      </c>
      <c r="BS98" s="84">
        <f t="shared" si="273"/>
        <v>0</v>
      </c>
      <c r="BT98" s="84">
        <f t="shared" si="273"/>
        <v>0</v>
      </c>
      <c r="BU98" s="84">
        <f t="shared" si="273"/>
        <v>0</v>
      </c>
      <c r="BV98" s="84">
        <f t="shared" si="273"/>
        <v>0</v>
      </c>
      <c r="BW98" s="84">
        <f t="shared" si="273"/>
        <v>0</v>
      </c>
      <c r="BX98" s="84">
        <f t="shared" si="273"/>
        <v>0</v>
      </c>
      <c r="BY98" s="84">
        <f t="shared" si="273"/>
        <v>0</v>
      </c>
      <c r="BZ98" s="84">
        <f t="shared" si="273"/>
        <v>0</v>
      </c>
      <c r="CA98" s="84">
        <f t="shared" si="273"/>
        <v>0</v>
      </c>
      <c r="CB98" s="84">
        <f t="shared" si="273"/>
        <v>0</v>
      </c>
      <c r="CC98" s="84">
        <f t="shared" si="273"/>
        <v>0</v>
      </c>
      <c r="CD98" s="84">
        <f t="shared" si="273"/>
        <v>0</v>
      </c>
      <c r="CE98" s="84">
        <f t="shared" si="273"/>
        <v>0</v>
      </c>
      <c r="CF98" s="84">
        <f t="shared" si="273"/>
        <v>0</v>
      </c>
      <c r="CG98" s="84">
        <f t="shared" si="273"/>
        <v>0</v>
      </c>
      <c r="CH98" s="84">
        <f t="shared" si="273"/>
        <v>0</v>
      </c>
      <c r="CI98" s="84">
        <f t="shared" si="273"/>
        <v>0</v>
      </c>
      <c r="CJ98" s="84">
        <f t="shared" si="273"/>
        <v>0</v>
      </c>
      <c r="CK98" s="84">
        <f t="shared" si="273"/>
        <v>0</v>
      </c>
      <c r="CL98" s="84">
        <f t="shared" si="273"/>
        <v>0</v>
      </c>
      <c r="CM98" s="84">
        <f t="shared" si="273"/>
        <v>0</v>
      </c>
      <c r="CN98" s="84">
        <f t="shared" si="273"/>
        <v>0</v>
      </c>
      <c r="CO98" s="84">
        <f t="shared" si="274"/>
        <v>0</v>
      </c>
      <c r="CP98" s="84">
        <f t="shared" si="274"/>
        <v>0</v>
      </c>
      <c r="CQ98" s="84">
        <f t="shared" si="274"/>
        <v>0</v>
      </c>
      <c r="CR98" s="84">
        <f t="shared" si="274"/>
        <v>0</v>
      </c>
      <c r="CS98" s="84">
        <f t="shared" si="274"/>
        <v>0</v>
      </c>
      <c r="CT98" s="84">
        <f t="shared" si="274"/>
        <v>0</v>
      </c>
      <c r="CU98" s="84">
        <f t="shared" si="274"/>
        <v>0</v>
      </c>
      <c r="CV98" s="84">
        <f t="shared" si="274"/>
        <v>0</v>
      </c>
      <c r="CW98" s="84">
        <f t="shared" si="274"/>
        <v>0</v>
      </c>
      <c r="CX98" s="84">
        <f t="shared" si="274"/>
        <v>0</v>
      </c>
      <c r="CY98" s="84">
        <f t="shared" si="274"/>
        <v>0</v>
      </c>
      <c r="CZ98" s="84">
        <f t="shared" si="274"/>
        <v>0</v>
      </c>
      <c r="DA98" s="84">
        <f t="shared" si="274"/>
        <v>0</v>
      </c>
      <c r="DB98" s="84">
        <f t="shared" si="274"/>
        <v>0</v>
      </c>
      <c r="DC98" s="84">
        <f t="shared" si="274"/>
        <v>0</v>
      </c>
      <c r="DD98" s="84">
        <f t="shared" si="274"/>
        <v>0</v>
      </c>
      <c r="DE98" s="84">
        <f t="shared" si="274"/>
        <v>0</v>
      </c>
      <c r="DF98" s="84">
        <f t="shared" si="274"/>
        <v>0</v>
      </c>
      <c r="DG98" s="84">
        <f t="shared" si="274"/>
        <v>0</v>
      </c>
      <c r="DH98" s="84">
        <f t="shared" si="274"/>
        <v>0</v>
      </c>
      <c r="DI98" s="84">
        <f t="shared" si="274"/>
        <v>0</v>
      </c>
      <c r="DJ98" s="84">
        <f t="shared" si="274"/>
        <v>0</v>
      </c>
      <c r="DK98" s="84">
        <f t="shared" si="274"/>
        <v>0</v>
      </c>
      <c r="DL98" s="84">
        <f t="shared" si="274"/>
        <v>0</v>
      </c>
      <c r="DM98" s="84">
        <f t="shared" si="274"/>
        <v>0</v>
      </c>
      <c r="DN98" s="84">
        <f t="shared" si="274"/>
        <v>0</v>
      </c>
      <c r="DO98" s="84">
        <f t="shared" si="274"/>
        <v>0</v>
      </c>
      <c r="DP98" s="84">
        <f t="shared" si="274"/>
        <v>0</v>
      </c>
      <c r="DQ98" s="84">
        <f t="shared" si="274"/>
        <v>0</v>
      </c>
      <c r="DR98" s="84">
        <f t="shared" si="274"/>
        <v>0</v>
      </c>
      <c r="DS98" s="84">
        <f t="shared" si="274"/>
        <v>0</v>
      </c>
      <c r="DT98" s="84">
        <f t="shared" si="274"/>
        <v>0</v>
      </c>
      <c r="DU98" s="84">
        <f t="shared" ref="DU98:GB102" si="277">IF(AND($U98&gt;DT$6,$U98&lt;=DU$6),+$T98,0)</f>
        <v>0</v>
      </c>
      <c r="DV98" s="84">
        <f t="shared" si="277"/>
        <v>0</v>
      </c>
      <c r="DW98" s="84">
        <f t="shared" si="277"/>
        <v>0</v>
      </c>
      <c r="DX98" s="84">
        <f t="shared" si="277"/>
        <v>0</v>
      </c>
      <c r="DY98" s="84">
        <f t="shared" si="277"/>
        <v>0</v>
      </c>
      <c r="DZ98" s="84">
        <f t="shared" si="277"/>
        <v>0</v>
      </c>
      <c r="EA98" s="84">
        <f t="shared" si="277"/>
        <v>0</v>
      </c>
      <c r="EB98" s="84">
        <f t="shared" si="277"/>
        <v>0</v>
      </c>
      <c r="EC98" s="84">
        <f t="shared" si="277"/>
        <v>0</v>
      </c>
      <c r="ED98" s="84">
        <f t="shared" si="277"/>
        <v>0</v>
      </c>
      <c r="EE98" s="84">
        <f t="shared" si="277"/>
        <v>0</v>
      </c>
      <c r="EF98" s="84">
        <f t="shared" si="277"/>
        <v>0</v>
      </c>
      <c r="EG98" s="84">
        <f t="shared" si="277"/>
        <v>0</v>
      </c>
      <c r="EH98" s="84">
        <f t="shared" si="277"/>
        <v>0</v>
      </c>
      <c r="EI98" s="84">
        <f t="shared" si="277"/>
        <v>0</v>
      </c>
      <c r="EJ98" s="84">
        <f t="shared" si="277"/>
        <v>0</v>
      </c>
      <c r="EK98" s="84">
        <f t="shared" si="277"/>
        <v>0</v>
      </c>
      <c r="EL98" s="84">
        <f t="shared" si="277"/>
        <v>0</v>
      </c>
      <c r="EM98" s="84">
        <f t="shared" si="277"/>
        <v>0</v>
      </c>
      <c r="EN98" s="84">
        <f t="shared" si="277"/>
        <v>0</v>
      </c>
      <c r="EO98" s="84">
        <f t="shared" si="277"/>
        <v>0</v>
      </c>
      <c r="EP98" s="84">
        <f t="shared" si="277"/>
        <v>0</v>
      </c>
      <c r="EQ98" s="84">
        <f t="shared" si="277"/>
        <v>0</v>
      </c>
      <c r="ER98" s="84">
        <f t="shared" si="277"/>
        <v>0</v>
      </c>
      <c r="ES98" s="84">
        <f t="shared" si="277"/>
        <v>0</v>
      </c>
      <c r="ET98" s="84">
        <f t="shared" si="277"/>
        <v>0</v>
      </c>
      <c r="EU98" s="84">
        <f t="shared" si="277"/>
        <v>0</v>
      </c>
      <c r="EV98" s="84">
        <f t="shared" si="277"/>
        <v>0</v>
      </c>
      <c r="EW98" s="84">
        <f t="shared" si="277"/>
        <v>0</v>
      </c>
      <c r="EX98" s="84">
        <f t="shared" si="277"/>
        <v>0</v>
      </c>
      <c r="EY98" s="84">
        <f t="shared" si="277"/>
        <v>0</v>
      </c>
      <c r="EZ98" s="84">
        <f t="shared" si="277"/>
        <v>0</v>
      </c>
      <c r="FA98" s="84">
        <f t="shared" si="277"/>
        <v>0</v>
      </c>
      <c r="FB98" s="84">
        <f t="shared" si="277"/>
        <v>0</v>
      </c>
      <c r="FC98" s="84">
        <f t="shared" si="277"/>
        <v>0</v>
      </c>
      <c r="FD98" s="84">
        <f t="shared" si="277"/>
        <v>0</v>
      </c>
      <c r="FE98" s="84">
        <f t="shared" si="277"/>
        <v>0</v>
      </c>
      <c r="FF98" s="84">
        <f t="shared" si="277"/>
        <v>0</v>
      </c>
      <c r="FG98" s="84">
        <f t="shared" si="277"/>
        <v>0</v>
      </c>
      <c r="FH98" s="84">
        <f t="shared" si="277"/>
        <v>0</v>
      </c>
      <c r="FI98" s="84">
        <f t="shared" si="277"/>
        <v>0</v>
      </c>
      <c r="FJ98" s="84">
        <f t="shared" si="277"/>
        <v>0</v>
      </c>
      <c r="FK98" s="84">
        <f t="shared" si="277"/>
        <v>0</v>
      </c>
      <c r="FL98" s="84">
        <f t="shared" si="277"/>
        <v>0</v>
      </c>
      <c r="FM98" s="84">
        <f t="shared" si="277"/>
        <v>0</v>
      </c>
      <c r="FN98" s="84">
        <f t="shared" si="277"/>
        <v>0</v>
      </c>
      <c r="FO98" s="84">
        <f t="shared" si="277"/>
        <v>0</v>
      </c>
      <c r="FP98" s="84">
        <f t="shared" si="277"/>
        <v>0</v>
      </c>
      <c r="FQ98" s="84">
        <f t="shared" si="277"/>
        <v>0</v>
      </c>
      <c r="FR98" s="84">
        <f t="shared" si="277"/>
        <v>0</v>
      </c>
      <c r="FS98" s="84">
        <f t="shared" si="277"/>
        <v>0</v>
      </c>
      <c r="FT98" s="84">
        <f t="shared" si="277"/>
        <v>0</v>
      </c>
      <c r="FU98" s="84">
        <f t="shared" si="277"/>
        <v>0</v>
      </c>
      <c r="FV98" s="84">
        <f t="shared" si="277"/>
        <v>0</v>
      </c>
      <c r="FW98" s="84">
        <f t="shared" si="277"/>
        <v>0</v>
      </c>
      <c r="FX98" s="84">
        <f t="shared" si="277"/>
        <v>0</v>
      </c>
      <c r="FY98" s="84">
        <f t="shared" si="277"/>
        <v>0</v>
      </c>
      <c r="FZ98" s="84">
        <f t="shared" si="277"/>
        <v>0</v>
      </c>
      <c r="GA98" s="84">
        <f t="shared" si="277"/>
        <v>0</v>
      </c>
      <c r="GB98" s="84">
        <f t="shared" si="277"/>
        <v>0</v>
      </c>
      <c r="GD98" s="2">
        <f t="shared" ca="1" si="265"/>
        <v>0.4</v>
      </c>
      <c r="GE98" s="2">
        <f t="shared" ca="1" si="268"/>
        <v>0</v>
      </c>
    </row>
    <row r="99" spans="1:187" s="82" customFormat="1" x14ac:dyDescent="0.2">
      <c r="A99" s="188">
        <v>3</v>
      </c>
      <c r="B99" s="104" t="s">
        <v>12</v>
      </c>
      <c r="C99" s="68" t="s">
        <v>7</v>
      </c>
      <c r="D99" s="189" t="s">
        <v>42</v>
      </c>
      <c r="E99" t="s">
        <v>331</v>
      </c>
      <c r="F99" s="70">
        <v>37134</v>
      </c>
      <c r="G99"/>
      <c r="H99" s="87" t="s">
        <v>332</v>
      </c>
      <c r="I99" s="190" t="s">
        <v>356</v>
      </c>
      <c r="J99" s="72" t="s">
        <v>7</v>
      </c>
      <c r="K99" s="72"/>
      <c r="L99" s="94" t="s">
        <v>40</v>
      </c>
      <c r="M99" s="73"/>
      <c r="N99" s="73" t="s">
        <v>357</v>
      </c>
      <c r="O99" s="94"/>
      <c r="P99" s="94"/>
      <c r="Q99" s="94"/>
      <c r="R99" s="105">
        <v>6.665</v>
      </c>
      <c r="S99" s="94" t="s">
        <v>57</v>
      </c>
      <c r="T99" s="19">
        <f>IF($S99="USD",+$R99,VLOOKUP($S99,Rates!$A$3:$C$7,3)*$R99)</f>
        <v>6.665</v>
      </c>
      <c r="U99" s="269">
        <f>DATE(2008,11,15)</f>
        <v>39767</v>
      </c>
      <c r="X99" s="84">
        <f t="shared" ca="1" si="275"/>
        <v>0</v>
      </c>
      <c r="Y99" s="84">
        <f t="shared" si="275"/>
        <v>0</v>
      </c>
      <c r="Z99" s="84">
        <f t="shared" si="275"/>
        <v>0</v>
      </c>
      <c r="AA99" s="84">
        <f t="shared" si="275"/>
        <v>0</v>
      </c>
      <c r="AB99" s="84">
        <f t="shared" si="275"/>
        <v>0</v>
      </c>
      <c r="AC99" s="84">
        <v>0.2</v>
      </c>
      <c r="AD99" s="84">
        <f t="shared" si="275"/>
        <v>0</v>
      </c>
      <c r="AE99" s="84">
        <f t="shared" si="275"/>
        <v>0</v>
      </c>
      <c r="AF99" s="84">
        <f t="shared" si="275"/>
        <v>0</v>
      </c>
      <c r="AG99" s="84">
        <f t="shared" si="275"/>
        <v>0</v>
      </c>
      <c r="AH99" s="84">
        <f t="shared" si="275"/>
        <v>0</v>
      </c>
      <c r="AI99" s="84">
        <f t="shared" si="275"/>
        <v>0</v>
      </c>
      <c r="AJ99" s="84">
        <f t="shared" si="275"/>
        <v>0</v>
      </c>
      <c r="AK99" s="84">
        <f t="shared" si="275"/>
        <v>0</v>
      </c>
      <c r="AL99" s="84">
        <f t="shared" si="275"/>
        <v>0</v>
      </c>
      <c r="AM99" s="84">
        <f t="shared" si="275"/>
        <v>0</v>
      </c>
      <c r="AN99" s="84">
        <f t="shared" si="275"/>
        <v>0</v>
      </c>
      <c r="AO99" s="84">
        <f t="shared" si="275"/>
        <v>0</v>
      </c>
      <c r="AP99" s="84">
        <f t="shared" si="275"/>
        <v>0</v>
      </c>
      <c r="AQ99" s="84">
        <f t="shared" si="275"/>
        <v>0</v>
      </c>
      <c r="AR99" s="84">
        <f t="shared" si="275"/>
        <v>0</v>
      </c>
      <c r="AS99" s="84">
        <f t="shared" si="275"/>
        <v>0</v>
      </c>
      <c r="AT99" s="84">
        <f t="shared" si="275"/>
        <v>0</v>
      </c>
      <c r="AU99" s="84">
        <f t="shared" si="275"/>
        <v>0</v>
      </c>
      <c r="AV99" s="84">
        <f t="shared" si="275"/>
        <v>0</v>
      </c>
      <c r="AW99" s="84">
        <f t="shared" si="275"/>
        <v>0</v>
      </c>
      <c r="AX99" s="84">
        <f t="shared" si="275"/>
        <v>0</v>
      </c>
      <c r="AY99" s="84">
        <f t="shared" si="275"/>
        <v>0</v>
      </c>
      <c r="AZ99" s="84">
        <f t="shared" si="275"/>
        <v>0</v>
      </c>
      <c r="BA99" s="84">
        <f t="shared" si="275"/>
        <v>6.665</v>
      </c>
      <c r="BB99" s="84">
        <f t="shared" si="275"/>
        <v>0</v>
      </c>
      <c r="BC99" s="84">
        <f t="shared" si="275"/>
        <v>0</v>
      </c>
      <c r="BD99" s="84">
        <f t="shared" si="275"/>
        <v>0</v>
      </c>
      <c r="BE99" s="84">
        <f t="shared" si="275"/>
        <v>0</v>
      </c>
      <c r="BF99" s="84">
        <f t="shared" si="275"/>
        <v>0</v>
      </c>
      <c r="BG99" s="84">
        <f t="shared" si="275"/>
        <v>0</v>
      </c>
      <c r="BH99" s="84">
        <f t="shared" si="275"/>
        <v>0</v>
      </c>
      <c r="BI99" s="84">
        <f t="shared" si="273"/>
        <v>0</v>
      </c>
      <c r="BJ99" s="84">
        <f t="shared" si="273"/>
        <v>0</v>
      </c>
      <c r="BK99" s="84">
        <f t="shared" si="273"/>
        <v>0</v>
      </c>
      <c r="BL99" s="84">
        <f t="shared" si="273"/>
        <v>0</v>
      </c>
      <c r="BM99" s="84">
        <f t="shared" si="273"/>
        <v>0</v>
      </c>
      <c r="BN99" s="84">
        <f t="shared" si="273"/>
        <v>0</v>
      </c>
      <c r="BO99" s="84">
        <f t="shared" si="273"/>
        <v>0</v>
      </c>
      <c r="BP99" s="84">
        <f t="shared" si="273"/>
        <v>0</v>
      </c>
      <c r="BQ99" s="84">
        <f t="shared" si="273"/>
        <v>0</v>
      </c>
      <c r="BR99" s="84">
        <f t="shared" si="273"/>
        <v>0</v>
      </c>
      <c r="BS99" s="84">
        <f t="shared" si="273"/>
        <v>0</v>
      </c>
      <c r="BT99" s="84">
        <f t="shared" si="273"/>
        <v>0</v>
      </c>
      <c r="BU99" s="84">
        <f t="shared" si="273"/>
        <v>0</v>
      </c>
      <c r="BV99" s="84">
        <f t="shared" si="273"/>
        <v>0</v>
      </c>
      <c r="BW99" s="84">
        <f t="shared" si="273"/>
        <v>0</v>
      </c>
      <c r="BX99" s="84">
        <f t="shared" si="273"/>
        <v>0</v>
      </c>
      <c r="BY99" s="84">
        <f t="shared" si="273"/>
        <v>0</v>
      </c>
      <c r="BZ99" s="84">
        <f t="shared" si="273"/>
        <v>0</v>
      </c>
      <c r="CA99" s="84">
        <f t="shared" si="273"/>
        <v>0</v>
      </c>
      <c r="CB99" s="84">
        <f t="shared" si="273"/>
        <v>0</v>
      </c>
      <c r="CC99" s="84">
        <f t="shared" si="273"/>
        <v>0</v>
      </c>
      <c r="CD99" s="84">
        <f t="shared" si="273"/>
        <v>0</v>
      </c>
      <c r="CE99" s="84">
        <f t="shared" si="273"/>
        <v>0</v>
      </c>
      <c r="CF99" s="84">
        <f t="shared" si="273"/>
        <v>0</v>
      </c>
      <c r="CG99" s="84">
        <f t="shared" si="273"/>
        <v>0</v>
      </c>
      <c r="CH99" s="84">
        <f t="shared" si="273"/>
        <v>0</v>
      </c>
      <c r="CI99" s="84">
        <f t="shared" si="273"/>
        <v>0</v>
      </c>
      <c r="CJ99" s="84">
        <f t="shared" si="273"/>
        <v>0</v>
      </c>
      <c r="CK99" s="84">
        <f t="shared" si="273"/>
        <v>0</v>
      </c>
      <c r="CL99" s="84">
        <f t="shared" si="273"/>
        <v>0</v>
      </c>
      <c r="CM99" s="84">
        <f t="shared" si="273"/>
        <v>0</v>
      </c>
      <c r="CN99" s="84">
        <f t="shared" si="273"/>
        <v>0</v>
      </c>
      <c r="CO99" s="84">
        <f t="shared" si="274"/>
        <v>0</v>
      </c>
      <c r="CP99" s="84">
        <f t="shared" si="274"/>
        <v>0</v>
      </c>
      <c r="CQ99" s="84">
        <f t="shared" si="274"/>
        <v>0</v>
      </c>
      <c r="CR99" s="84">
        <f t="shared" si="274"/>
        <v>0</v>
      </c>
      <c r="CS99" s="84">
        <f t="shared" si="274"/>
        <v>0</v>
      </c>
      <c r="CT99" s="84">
        <f t="shared" si="274"/>
        <v>0</v>
      </c>
      <c r="CU99" s="84">
        <f t="shared" si="274"/>
        <v>0</v>
      </c>
      <c r="CV99" s="84">
        <f t="shared" si="274"/>
        <v>0</v>
      </c>
      <c r="CW99" s="84">
        <f t="shared" si="274"/>
        <v>0</v>
      </c>
      <c r="CX99" s="84">
        <f t="shared" si="274"/>
        <v>0</v>
      </c>
      <c r="CY99" s="84">
        <f t="shared" si="274"/>
        <v>0</v>
      </c>
      <c r="CZ99" s="84">
        <f t="shared" si="274"/>
        <v>0</v>
      </c>
      <c r="DA99" s="84">
        <f t="shared" si="274"/>
        <v>0</v>
      </c>
      <c r="DB99" s="84">
        <f t="shared" si="274"/>
        <v>0</v>
      </c>
      <c r="DC99" s="84">
        <f t="shared" si="274"/>
        <v>0</v>
      </c>
      <c r="DD99" s="84">
        <f t="shared" si="274"/>
        <v>0</v>
      </c>
      <c r="DE99" s="84">
        <f t="shared" si="274"/>
        <v>0</v>
      </c>
      <c r="DF99" s="84">
        <f t="shared" si="274"/>
        <v>0</v>
      </c>
      <c r="DG99" s="84">
        <f t="shared" si="274"/>
        <v>0</v>
      </c>
      <c r="DH99" s="84">
        <f t="shared" si="274"/>
        <v>0</v>
      </c>
      <c r="DI99" s="84">
        <f t="shared" si="274"/>
        <v>0</v>
      </c>
      <c r="DJ99" s="84">
        <f t="shared" si="274"/>
        <v>0</v>
      </c>
      <c r="DK99" s="84">
        <f t="shared" si="274"/>
        <v>0</v>
      </c>
      <c r="DL99" s="84">
        <f t="shared" si="274"/>
        <v>0</v>
      </c>
      <c r="DM99" s="84">
        <f t="shared" si="274"/>
        <v>0</v>
      </c>
      <c r="DN99" s="84">
        <f t="shared" si="274"/>
        <v>0</v>
      </c>
      <c r="DO99" s="84">
        <f t="shared" si="274"/>
        <v>0</v>
      </c>
      <c r="DP99" s="84">
        <f t="shared" si="274"/>
        <v>0</v>
      </c>
      <c r="DQ99" s="84">
        <f t="shared" si="274"/>
        <v>0</v>
      </c>
      <c r="DR99" s="84">
        <f t="shared" si="274"/>
        <v>0</v>
      </c>
      <c r="DS99" s="84">
        <f t="shared" si="274"/>
        <v>0</v>
      </c>
      <c r="DT99" s="84">
        <f t="shared" si="274"/>
        <v>0</v>
      </c>
      <c r="DU99" s="84">
        <f t="shared" si="277"/>
        <v>0</v>
      </c>
      <c r="DV99" s="84">
        <f t="shared" si="277"/>
        <v>0</v>
      </c>
      <c r="DW99" s="84">
        <f t="shared" si="277"/>
        <v>0</v>
      </c>
      <c r="DX99" s="84">
        <f t="shared" si="277"/>
        <v>0</v>
      </c>
      <c r="DY99" s="84">
        <f t="shared" si="277"/>
        <v>0</v>
      </c>
      <c r="DZ99" s="84">
        <f t="shared" si="277"/>
        <v>0</v>
      </c>
      <c r="EA99" s="84">
        <f t="shared" si="277"/>
        <v>0</v>
      </c>
      <c r="EB99" s="84">
        <f t="shared" si="277"/>
        <v>0</v>
      </c>
      <c r="EC99" s="84">
        <f t="shared" si="277"/>
        <v>0</v>
      </c>
      <c r="ED99" s="84">
        <f t="shared" si="277"/>
        <v>0</v>
      </c>
      <c r="EE99" s="84">
        <f t="shared" si="277"/>
        <v>0</v>
      </c>
      <c r="EF99" s="84">
        <f t="shared" si="277"/>
        <v>0</v>
      </c>
      <c r="EG99" s="84">
        <f t="shared" si="277"/>
        <v>0</v>
      </c>
      <c r="EH99" s="84">
        <f t="shared" si="277"/>
        <v>0</v>
      </c>
      <c r="EI99" s="84">
        <f t="shared" si="277"/>
        <v>0</v>
      </c>
      <c r="EJ99" s="84">
        <f t="shared" si="277"/>
        <v>0</v>
      </c>
      <c r="EK99" s="84">
        <f t="shared" si="277"/>
        <v>0</v>
      </c>
      <c r="EL99" s="84">
        <f t="shared" si="277"/>
        <v>0</v>
      </c>
      <c r="EM99" s="84">
        <f t="shared" si="277"/>
        <v>0</v>
      </c>
      <c r="EN99" s="84">
        <f t="shared" si="277"/>
        <v>0</v>
      </c>
      <c r="EO99" s="84">
        <f t="shared" si="277"/>
        <v>0</v>
      </c>
      <c r="EP99" s="84">
        <f t="shared" si="277"/>
        <v>0</v>
      </c>
      <c r="EQ99" s="84">
        <f t="shared" si="277"/>
        <v>0</v>
      </c>
      <c r="ER99" s="84">
        <f t="shared" si="277"/>
        <v>0</v>
      </c>
      <c r="ES99" s="84">
        <f t="shared" si="277"/>
        <v>0</v>
      </c>
      <c r="ET99" s="84">
        <f t="shared" si="277"/>
        <v>0</v>
      </c>
      <c r="EU99" s="84">
        <f t="shared" si="277"/>
        <v>0</v>
      </c>
      <c r="EV99" s="84">
        <f t="shared" si="277"/>
        <v>0</v>
      </c>
      <c r="EW99" s="84">
        <f t="shared" si="277"/>
        <v>0</v>
      </c>
      <c r="EX99" s="84">
        <f t="shared" si="277"/>
        <v>0</v>
      </c>
      <c r="EY99" s="84">
        <f t="shared" si="277"/>
        <v>0</v>
      </c>
      <c r="EZ99" s="84">
        <f t="shared" si="277"/>
        <v>0</v>
      </c>
      <c r="FA99" s="84">
        <f t="shared" si="277"/>
        <v>0</v>
      </c>
      <c r="FB99" s="84">
        <f t="shared" si="277"/>
        <v>0</v>
      </c>
      <c r="FC99" s="84">
        <f t="shared" si="277"/>
        <v>0</v>
      </c>
      <c r="FD99" s="84">
        <f t="shared" si="277"/>
        <v>0</v>
      </c>
      <c r="FE99" s="84">
        <f t="shared" si="277"/>
        <v>0</v>
      </c>
      <c r="FF99" s="84">
        <f t="shared" si="277"/>
        <v>0</v>
      </c>
      <c r="FG99" s="84">
        <f t="shared" si="277"/>
        <v>0</v>
      </c>
      <c r="FH99" s="84">
        <f t="shared" si="277"/>
        <v>0</v>
      </c>
      <c r="FI99" s="84">
        <f t="shared" si="277"/>
        <v>0</v>
      </c>
      <c r="FJ99" s="84">
        <f t="shared" si="277"/>
        <v>0</v>
      </c>
      <c r="FK99" s="84">
        <f t="shared" si="277"/>
        <v>0</v>
      </c>
      <c r="FL99" s="84">
        <f t="shared" si="277"/>
        <v>0</v>
      </c>
      <c r="FM99" s="84">
        <f t="shared" si="277"/>
        <v>0</v>
      </c>
      <c r="FN99" s="84">
        <f t="shared" si="277"/>
        <v>0</v>
      </c>
      <c r="FO99" s="84">
        <f t="shared" si="277"/>
        <v>0</v>
      </c>
      <c r="FP99" s="84">
        <f t="shared" si="277"/>
        <v>0</v>
      </c>
      <c r="FQ99" s="84">
        <f t="shared" si="277"/>
        <v>0</v>
      </c>
      <c r="FR99" s="84">
        <f t="shared" si="277"/>
        <v>0</v>
      </c>
      <c r="FS99" s="84">
        <f t="shared" si="277"/>
        <v>0</v>
      </c>
      <c r="FT99" s="84">
        <f t="shared" si="277"/>
        <v>0</v>
      </c>
      <c r="FU99" s="84">
        <f t="shared" si="277"/>
        <v>0</v>
      </c>
      <c r="FV99" s="84">
        <f t="shared" si="277"/>
        <v>0</v>
      </c>
      <c r="FW99" s="84">
        <f t="shared" si="277"/>
        <v>0</v>
      </c>
      <c r="FX99" s="84">
        <f t="shared" si="277"/>
        <v>0</v>
      </c>
      <c r="FY99" s="84">
        <f t="shared" si="277"/>
        <v>0</v>
      </c>
      <c r="FZ99" s="84">
        <f t="shared" si="277"/>
        <v>0</v>
      </c>
      <c r="GA99" s="84">
        <f t="shared" si="277"/>
        <v>0</v>
      </c>
      <c r="GB99" s="84">
        <f t="shared" si="277"/>
        <v>0</v>
      </c>
      <c r="GD99" s="2">
        <f t="shared" ca="1" si="265"/>
        <v>6.8650000000000002</v>
      </c>
      <c r="GE99" s="2">
        <f t="shared" ca="1" si="268"/>
        <v>0.20000000000000018</v>
      </c>
    </row>
    <row r="100" spans="1:187" s="82" customFormat="1" x14ac:dyDescent="0.2">
      <c r="A100" s="188">
        <v>3</v>
      </c>
      <c r="B100" s="19" t="s">
        <v>13</v>
      </c>
      <c r="C100" s="68" t="s">
        <v>7</v>
      </c>
      <c r="D100" s="189" t="s">
        <v>42</v>
      </c>
      <c r="E100" t="s">
        <v>331</v>
      </c>
      <c r="F100" s="70">
        <v>37134</v>
      </c>
      <c r="G100"/>
      <c r="H100" s="87" t="s">
        <v>332</v>
      </c>
      <c r="I100" s="190" t="s">
        <v>358</v>
      </c>
      <c r="J100" s="72" t="s">
        <v>7</v>
      </c>
      <c r="K100" s="72"/>
      <c r="L100" s="94" t="s">
        <v>40</v>
      </c>
      <c r="M100" s="73"/>
      <c r="N100" s="73"/>
      <c r="O100" s="94"/>
      <c r="P100" s="94"/>
      <c r="Q100" s="94"/>
      <c r="R100" s="191"/>
      <c r="S100" s="94" t="s">
        <v>359</v>
      </c>
      <c r="T100" s="19">
        <v>3.1</v>
      </c>
      <c r="U100" s="268">
        <f>DATE(2009,7,31)</f>
        <v>40025</v>
      </c>
      <c r="X100" s="84">
        <f t="shared" ca="1" si="275"/>
        <v>0</v>
      </c>
      <c r="Y100" s="84">
        <f t="shared" si="275"/>
        <v>0</v>
      </c>
      <c r="Z100" s="84">
        <f t="shared" si="275"/>
        <v>0</v>
      </c>
      <c r="AA100" s="84">
        <f t="shared" si="275"/>
        <v>0</v>
      </c>
      <c r="AB100" s="84">
        <v>0.4</v>
      </c>
      <c r="AC100" s="84">
        <f t="shared" si="275"/>
        <v>0</v>
      </c>
      <c r="AD100" s="84">
        <f t="shared" si="275"/>
        <v>0</v>
      </c>
      <c r="AE100" s="84">
        <f t="shared" si="275"/>
        <v>0</v>
      </c>
      <c r="AF100" s="84">
        <f t="shared" si="275"/>
        <v>0</v>
      </c>
      <c r="AG100" s="84">
        <f t="shared" si="275"/>
        <v>0</v>
      </c>
      <c r="AH100" s="84">
        <f t="shared" si="275"/>
        <v>0</v>
      </c>
      <c r="AI100" s="84">
        <f t="shared" si="275"/>
        <v>0</v>
      </c>
      <c r="AJ100" s="84">
        <f t="shared" si="275"/>
        <v>0</v>
      </c>
      <c r="AK100" s="84">
        <f t="shared" si="275"/>
        <v>0</v>
      </c>
      <c r="AL100" s="84">
        <f t="shared" si="275"/>
        <v>0</v>
      </c>
      <c r="AM100" s="84">
        <f t="shared" si="275"/>
        <v>0</v>
      </c>
      <c r="AN100" s="84">
        <f t="shared" si="275"/>
        <v>0</v>
      </c>
      <c r="AO100" s="84">
        <f t="shared" si="275"/>
        <v>0</v>
      </c>
      <c r="AP100" s="84">
        <f t="shared" si="275"/>
        <v>0</v>
      </c>
      <c r="AQ100" s="84">
        <f t="shared" si="275"/>
        <v>0</v>
      </c>
      <c r="AR100" s="84">
        <f t="shared" si="275"/>
        <v>0</v>
      </c>
      <c r="AS100" s="84">
        <f t="shared" si="275"/>
        <v>0</v>
      </c>
      <c r="AT100" s="84">
        <f t="shared" si="275"/>
        <v>0</v>
      </c>
      <c r="AU100" s="84">
        <f t="shared" si="275"/>
        <v>0</v>
      </c>
      <c r="AV100" s="84">
        <f t="shared" si="275"/>
        <v>0</v>
      </c>
      <c r="AW100" s="84">
        <f t="shared" si="275"/>
        <v>0</v>
      </c>
      <c r="AX100" s="84">
        <f t="shared" si="275"/>
        <v>0</v>
      </c>
      <c r="AY100" s="84">
        <f t="shared" si="275"/>
        <v>0</v>
      </c>
      <c r="AZ100" s="84">
        <f t="shared" si="275"/>
        <v>0</v>
      </c>
      <c r="BA100" s="84">
        <f t="shared" si="275"/>
        <v>0</v>
      </c>
      <c r="BB100" s="84">
        <f t="shared" si="275"/>
        <v>0</v>
      </c>
      <c r="BC100" s="84">
        <f t="shared" si="275"/>
        <v>0</v>
      </c>
      <c r="BD100" s="84">
        <f t="shared" si="275"/>
        <v>3.1</v>
      </c>
      <c r="BE100" s="84">
        <f t="shared" si="275"/>
        <v>0</v>
      </c>
      <c r="BF100" s="84">
        <f t="shared" si="275"/>
        <v>0</v>
      </c>
      <c r="BG100" s="84">
        <f t="shared" si="275"/>
        <v>0</v>
      </c>
      <c r="BH100" s="84">
        <f t="shared" si="275"/>
        <v>0</v>
      </c>
      <c r="BI100" s="84">
        <f t="shared" ref="BI100:CN107" si="278">IF(AND($U100&gt;BH$6,$U100&lt;=BI$6),+$T100,0)</f>
        <v>0</v>
      </c>
      <c r="BJ100" s="84">
        <f t="shared" si="278"/>
        <v>0</v>
      </c>
      <c r="BK100" s="84">
        <f t="shared" si="278"/>
        <v>0</v>
      </c>
      <c r="BL100" s="84">
        <f t="shared" si="278"/>
        <v>0</v>
      </c>
      <c r="BM100" s="84">
        <f t="shared" si="278"/>
        <v>0</v>
      </c>
      <c r="BN100" s="84">
        <f t="shared" si="278"/>
        <v>0</v>
      </c>
      <c r="BO100" s="84">
        <f t="shared" si="278"/>
        <v>0</v>
      </c>
      <c r="BP100" s="84">
        <f t="shared" si="278"/>
        <v>0</v>
      </c>
      <c r="BQ100" s="84">
        <f t="shared" si="278"/>
        <v>0</v>
      </c>
      <c r="BR100" s="84">
        <f t="shared" si="278"/>
        <v>0</v>
      </c>
      <c r="BS100" s="84">
        <f t="shared" si="278"/>
        <v>0</v>
      </c>
      <c r="BT100" s="84">
        <f t="shared" si="278"/>
        <v>0</v>
      </c>
      <c r="BU100" s="84">
        <f t="shared" si="278"/>
        <v>0</v>
      </c>
      <c r="BV100" s="84">
        <f t="shared" si="278"/>
        <v>0</v>
      </c>
      <c r="BW100" s="84">
        <f t="shared" si="278"/>
        <v>0</v>
      </c>
      <c r="BX100" s="84">
        <f t="shared" si="278"/>
        <v>0</v>
      </c>
      <c r="BY100" s="84">
        <f t="shared" si="278"/>
        <v>0</v>
      </c>
      <c r="BZ100" s="84">
        <f t="shared" si="278"/>
        <v>0</v>
      </c>
      <c r="CA100" s="84">
        <f t="shared" si="278"/>
        <v>0</v>
      </c>
      <c r="CB100" s="84">
        <f t="shared" si="278"/>
        <v>0</v>
      </c>
      <c r="CC100" s="84">
        <f t="shared" si="278"/>
        <v>0</v>
      </c>
      <c r="CD100" s="84">
        <f t="shared" si="278"/>
        <v>0</v>
      </c>
      <c r="CE100" s="84">
        <f t="shared" si="278"/>
        <v>0</v>
      </c>
      <c r="CF100" s="84">
        <f t="shared" si="278"/>
        <v>0</v>
      </c>
      <c r="CG100" s="84">
        <f t="shared" si="278"/>
        <v>0</v>
      </c>
      <c r="CH100" s="84">
        <f t="shared" si="278"/>
        <v>0</v>
      </c>
      <c r="CI100" s="84">
        <f t="shared" si="278"/>
        <v>0</v>
      </c>
      <c r="CJ100" s="84">
        <f t="shared" si="278"/>
        <v>0</v>
      </c>
      <c r="CK100" s="84">
        <f t="shared" si="278"/>
        <v>0</v>
      </c>
      <c r="CL100" s="84">
        <f t="shared" si="278"/>
        <v>0</v>
      </c>
      <c r="CM100" s="84">
        <f t="shared" si="278"/>
        <v>0</v>
      </c>
      <c r="CN100" s="84">
        <f t="shared" si="278"/>
        <v>0</v>
      </c>
      <c r="CO100" s="84">
        <f t="shared" si="274"/>
        <v>0</v>
      </c>
      <c r="CP100" s="84">
        <f t="shared" si="274"/>
        <v>0</v>
      </c>
      <c r="CQ100" s="84">
        <f t="shared" si="274"/>
        <v>0</v>
      </c>
      <c r="CR100" s="84">
        <f t="shared" si="274"/>
        <v>0</v>
      </c>
      <c r="CS100" s="84">
        <f t="shared" si="274"/>
        <v>0</v>
      </c>
      <c r="CT100" s="84">
        <f t="shared" si="274"/>
        <v>0</v>
      </c>
      <c r="CU100" s="84">
        <f t="shared" si="274"/>
        <v>0</v>
      </c>
      <c r="CV100" s="84">
        <f t="shared" si="274"/>
        <v>0</v>
      </c>
      <c r="CW100" s="84">
        <f t="shared" si="274"/>
        <v>0</v>
      </c>
      <c r="CX100" s="84">
        <f t="shared" si="274"/>
        <v>0</v>
      </c>
      <c r="CY100" s="84">
        <f t="shared" si="274"/>
        <v>0</v>
      </c>
      <c r="CZ100" s="84">
        <f t="shared" si="274"/>
        <v>0</v>
      </c>
      <c r="DA100" s="84">
        <f t="shared" si="274"/>
        <v>0</v>
      </c>
      <c r="DB100" s="84">
        <f t="shared" si="274"/>
        <v>0</v>
      </c>
      <c r="DC100" s="84">
        <f t="shared" si="274"/>
        <v>0</v>
      </c>
      <c r="DD100" s="84">
        <f t="shared" si="274"/>
        <v>0</v>
      </c>
      <c r="DE100" s="84">
        <f t="shared" si="274"/>
        <v>0</v>
      </c>
      <c r="DF100" s="84">
        <f t="shared" si="274"/>
        <v>0</v>
      </c>
      <c r="DG100" s="84">
        <f t="shared" si="274"/>
        <v>0</v>
      </c>
      <c r="DH100" s="84">
        <f t="shared" si="274"/>
        <v>0</v>
      </c>
      <c r="DI100" s="84">
        <f t="shared" si="274"/>
        <v>0</v>
      </c>
      <c r="DJ100" s="84">
        <f t="shared" si="274"/>
        <v>0</v>
      </c>
      <c r="DK100" s="84">
        <f t="shared" si="274"/>
        <v>0</v>
      </c>
      <c r="DL100" s="84">
        <f t="shared" si="274"/>
        <v>0</v>
      </c>
      <c r="DM100" s="84">
        <f t="shared" si="274"/>
        <v>0</v>
      </c>
      <c r="DN100" s="84">
        <f t="shared" si="274"/>
        <v>0</v>
      </c>
      <c r="DO100" s="84">
        <f t="shared" si="274"/>
        <v>0</v>
      </c>
      <c r="DP100" s="84">
        <f t="shared" si="274"/>
        <v>0</v>
      </c>
      <c r="DQ100" s="84">
        <f t="shared" si="274"/>
        <v>0</v>
      </c>
      <c r="DR100" s="84">
        <f t="shared" si="274"/>
        <v>0</v>
      </c>
      <c r="DS100" s="84">
        <f t="shared" si="274"/>
        <v>0</v>
      </c>
      <c r="DT100" s="84">
        <f t="shared" si="274"/>
        <v>0</v>
      </c>
      <c r="DU100" s="84">
        <f t="shared" si="277"/>
        <v>0</v>
      </c>
      <c r="DV100" s="84">
        <f t="shared" si="277"/>
        <v>0</v>
      </c>
      <c r="DW100" s="84">
        <f t="shared" si="277"/>
        <v>0</v>
      </c>
      <c r="DX100" s="84">
        <f t="shared" si="277"/>
        <v>0</v>
      </c>
      <c r="DY100" s="84">
        <f t="shared" si="277"/>
        <v>0</v>
      </c>
      <c r="DZ100" s="84">
        <f t="shared" si="277"/>
        <v>0</v>
      </c>
      <c r="EA100" s="84">
        <f t="shared" si="277"/>
        <v>0</v>
      </c>
      <c r="EB100" s="84">
        <f t="shared" si="277"/>
        <v>0</v>
      </c>
      <c r="EC100" s="84">
        <f t="shared" si="277"/>
        <v>0</v>
      </c>
      <c r="ED100" s="84">
        <f t="shared" si="277"/>
        <v>0</v>
      </c>
      <c r="EE100" s="84">
        <f t="shared" si="277"/>
        <v>0</v>
      </c>
      <c r="EF100" s="84">
        <f t="shared" si="277"/>
        <v>0</v>
      </c>
      <c r="EG100" s="84">
        <f t="shared" si="277"/>
        <v>0</v>
      </c>
      <c r="EH100" s="84">
        <f t="shared" si="277"/>
        <v>0</v>
      </c>
      <c r="EI100" s="84">
        <f t="shared" si="277"/>
        <v>0</v>
      </c>
      <c r="EJ100" s="84">
        <f t="shared" si="277"/>
        <v>0</v>
      </c>
      <c r="EK100" s="84">
        <f t="shared" si="277"/>
        <v>0</v>
      </c>
      <c r="EL100" s="84">
        <f t="shared" si="277"/>
        <v>0</v>
      </c>
      <c r="EM100" s="84">
        <f t="shared" si="277"/>
        <v>0</v>
      </c>
      <c r="EN100" s="84">
        <f t="shared" si="277"/>
        <v>0</v>
      </c>
      <c r="EO100" s="84">
        <f t="shared" si="277"/>
        <v>0</v>
      </c>
      <c r="EP100" s="84">
        <f t="shared" si="277"/>
        <v>0</v>
      </c>
      <c r="EQ100" s="84">
        <f t="shared" si="277"/>
        <v>0</v>
      </c>
      <c r="ER100" s="84">
        <f t="shared" si="277"/>
        <v>0</v>
      </c>
      <c r="ES100" s="84">
        <f t="shared" si="277"/>
        <v>0</v>
      </c>
      <c r="ET100" s="84">
        <f t="shared" si="277"/>
        <v>0</v>
      </c>
      <c r="EU100" s="84">
        <f t="shared" si="277"/>
        <v>0</v>
      </c>
      <c r="EV100" s="84">
        <f t="shared" si="277"/>
        <v>0</v>
      </c>
      <c r="EW100" s="84">
        <f t="shared" si="277"/>
        <v>0</v>
      </c>
      <c r="EX100" s="84">
        <f t="shared" si="277"/>
        <v>0</v>
      </c>
      <c r="EY100" s="84">
        <f t="shared" si="277"/>
        <v>0</v>
      </c>
      <c r="EZ100" s="84">
        <f t="shared" si="277"/>
        <v>0</v>
      </c>
      <c r="FA100" s="84">
        <f t="shared" si="277"/>
        <v>0</v>
      </c>
      <c r="FB100" s="84">
        <f t="shared" si="277"/>
        <v>0</v>
      </c>
      <c r="FC100" s="84">
        <f t="shared" si="277"/>
        <v>0</v>
      </c>
      <c r="FD100" s="84">
        <f t="shared" si="277"/>
        <v>0</v>
      </c>
      <c r="FE100" s="84">
        <f t="shared" si="277"/>
        <v>0</v>
      </c>
      <c r="FF100" s="84">
        <f t="shared" si="277"/>
        <v>0</v>
      </c>
      <c r="FG100" s="84">
        <f t="shared" si="277"/>
        <v>0</v>
      </c>
      <c r="FH100" s="84">
        <f t="shared" si="277"/>
        <v>0</v>
      </c>
      <c r="FI100" s="84">
        <f t="shared" si="277"/>
        <v>0</v>
      </c>
      <c r="FJ100" s="84">
        <f t="shared" si="277"/>
        <v>0</v>
      </c>
      <c r="FK100" s="84">
        <f t="shared" si="277"/>
        <v>0</v>
      </c>
      <c r="FL100" s="84">
        <f t="shared" si="277"/>
        <v>0</v>
      </c>
      <c r="FM100" s="84">
        <f t="shared" si="277"/>
        <v>0</v>
      </c>
      <c r="FN100" s="84">
        <f t="shared" si="277"/>
        <v>0</v>
      </c>
      <c r="FO100" s="84">
        <f t="shared" si="277"/>
        <v>0</v>
      </c>
      <c r="FP100" s="84">
        <f t="shared" si="277"/>
        <v>0</v>
      </c>
      <c r="FQ100" s="84">
        <f t="shared" si="277"/>
        <v>0</v>
      </c>
      <c r="FR100" s="84">
        <f t="shared" si="277"/>
        <v>0</v>
      </c>
      <c r="FS100" s="84">
        <f t="shared" si="277"/>
        <v>0</v>
      </c>
      <c r="FT100" s="84">
        <f t="shared" si="277"/>
        <v>0</v>
      </c>
      <c r="FU100" s="84">
        <f t="shared" si="277"/>
        <v>0</v>
      </c>
      <c r="FV100" s="84">
        <f t="shared" si="277"/>
        <v>0</v>
      </c>
      <c r="FW100" s="84">
        <f t="shared" si="277"/>
        <v>0</v>
      </c>
      <c r="FX100" s="84">
        <f t="shared" si="277"/>
        <v>0</v>
      </c>
      <c r="FY100" s="84">
        <f t="shared" si="277"/>
        <v>0</v>
      </c>
      <c r="FZ100" s="84">
        <f t="shared" si="277"/>
        <v>0</v>
      </c>
      <c r="GA100" s="84">
        <f t="shared" si="277"/>
        <v>0</v>
      </c>
      <c r="GB100" s="84">
        <f t="shared" si="277"/>
        <v>0</v>
      </c>
      <c r="GC100" s="67"/>
      <c r="GD100" s="2">
        <f t="shared" ca="1" si="265"/>
        <v>3.5</v>
      </c>
      <c r="GE100" s="2">
        <f t="shared" ca="1" si="268"/>
        <v>0.39999999999999991</v>
      </c>
    </row>
    <row r="101" spans="1:187" s="82" customFormat="1" x14ac:dyDescent="0.2">
      <c r="A101" s="188">
        <v>3</v>
      </c>
      <c r="B101" s="104" t="s">
        <v>12</v>
      </c>
      <c r="C101" s="68" t="s">
        <v>7</v>
      </c>
      <c r="D101" s="189" t="s">
        <v>43</v>
      </c>
      <c r="E101" t="s">
        <v>331</v>
      </c>
      <c r="F101" s="70">
        <v>37134</v>
      </c>
      <c r="G101"/>
      <c r="H101" s="87" t="s">
        <v>332</v>
      </c>
      <c r="I101" s="190" t="s">
        <v>324</v>
      </c>
      <c r="J101" s="72" t="s">
        <v>318</v>
      </c>
      <c r="K101" s="72"/>
      <c r="L101" s="94" t="s">
        <v>40</v>
      </c>
      <c r="M101" s="73"/>
      <c r="N101" s="73"/>
      <c r="O101" s="94"/>
      <c r="P101" s="94"/>
      <c r="Q101" s="94"/>
      <c r="R101" s="105">
        <v>158.393</v>
      </c>
      <c r="S101" s="94" t="s">
        <v>57</v>
      </c>
      <c r="T101" s="19">
        <f>IF($S101="USD",+$R101,VLOOKUP($S101,Rates!$A$3:$C$7,3)*$R101)</f>
        <v>158.393</v>
      </c>
      <c r="U101" s="269">
        <f>DATE(2010,12,20)</f>
        <v>40532</v>
      </c>
      <c r="X101" s="84">
        <f t="shared" ca="1" si="275"/>
        <v>0</v>
      </c>
      <c r="Y101" s="303">
        <v>17.3</v>
      </c>
      <c r="Z101" s="84">
        <f t="shared" si="275"/>
        <v>0</v>
      </c>
      <c r="AA101" s="84">
        <f t="shared" si="275"/>
        <v>0</v>
      </c>
      <c r="AB101" s="84">
        <f t="shared" si="275"/>
        <v>0</v>
      </c>
      <c r="AC101" s="84">
        <v>15.7</v>
      </c>
      <c r="AD101" s="84">
        <f t="shared" si="275"/>
        <v>0</v>
      </c>
      <c r="AE101" s="84">
        <f t="shared" si="275"/>
        <v>0</v>
      </c>
      <c r="AF101" s="84">
        <f t="shared" si="275"/>
        <v>0</v>
      </c>
      <c r="AG101" s="84">
        <f t="shared" si="275"/>
        <v>0</v>
      </c>
      <c r="AH101" s="84">
        <f t="shared" si="275"/>
        <v>0</v>
      </c>
      <c r="AI101" s="84">
        <f t="shared" si="275"/>
        <v>0</v>
      </c>
      <c r="AJ101" s="84">
        <f t="shared" si="275"/>
        <v>0</v>
      </c>
      <c r="AK101" s="84">
        <f t="shared" si="275"/>
        <v>0</v>
      </c>
      <c r="AL101" s="84">
        <f t="shared" si="275"/>
        <v>0</v>
      </c>
      <c r="AM101" s="84">
        <f t="shared" si="275"/>
        <v>0</v>
      </c>
      <c r="AN101" s="84">
        <f t="shared" si="275"/>
        <v>0</v>
      </c>
      <c r="AO101" s="84">
        <f t="shared" si="275"/>
        <v>0</v>
      </c>
      <c r="AP101" s="84">
        <f t="shared" si="275"/>
        <v>0</v>
      </c>
      <c r="AQ101" s="84">
        <f t="shared" si="275"/>
        <v>0</v>
      </c>
      <c r="AR101" s="84">
        <f t="shared" si="275"/>
        <v>0</v>
      </c>
      <c r="AS101" s="84">
        <f t="shared" si="275"/>
        <v>0</v>
      </c>
      <c r="AT101" s="84">
        <f t="shared" si="275"/>
        <v>0</v>
      </c>
      <c r="AU101" s="84">
        <f t="shared" si="275"/>
        <v>0</v>
      </c>
      <c r="AV101" s="84">
        <f t="shared" si="275"/>
        <v>0</v>
      </c>
      <c r="AW101" s="84">
        <f t="shared" si="275"/>
        <v>0</v>
      </c>
      <c r="AX101" s="84">
        <f t="shared" si="275"/>
        <v>0</v>
      </c>
      <c r="AY101" s="84">
        <f t="shared" si="275"/>
        <v>0</v>
      </c>
      <c r="AZ101" s="84">
        <f t="shared" si="275"/>
        <v>0</v>
      </c>
      <c r="BA101" s="84">
        <f t="shared" si="275"/>
        <v>0</v>
      </c>
      <c r="BB101" s="84">
        <f t="shared" si="275"/>
        <v>0</v>
      </c>
      <c r="BC101" s="84">
        <f t="shared" si="275"/>
        <v>0</v>
      </c>
      <c r="BD101" s="84">
        <f t="shared" si="275"/>
        <v>0</v>
      </c>
      <c r="BE101" s="84">
        <f t="shared" si="275"/>
        <v>0</v>
      </c>
      <c r="BF101" s="84">
        <f t="shared" si="275"/>
        <v>0</v>
      </c>
      <c r="BG101" s="84">
        <f t="shared" si="275"/>
        <v>0</v>
      </c>
      <c r="BH101" s="84">
        <f t="shared" si="275"/>
        <v>0</v>
      </c>
      <c r="BI101" s="84">
        <f t="shared" si="278"/>
        <v>158.393</v>
      </c>
      <c r="BJ101" s="84">
        <f t="shared" si="278"/>
        <v>0</v>
      </c>
      <c r="BK101" s="84">
        <f t="shared" si="278"/>
        <v>0</v>
      </c>
      <c r="BL101" s="84">
        <f t="shared" si="278"/>
        <v>0</v>
      </c>
      <c r="BM101" s="84">
        <f t="shared" si="278"/>
        <v>0</v>
      </c>
      <c r="BN101" s="84">
        <f t="shared" si="278"/>
        <v>0</v>
      </c>
      <c r="BO101" s="84">
        <f t="shared" si="278"/>
        <v>0</v>
      </c>
      <c r="BP101" s="84">
        <f t="shared" si="278"/>
        <v>0</v>
      </c>
      <c r="BQ101" s="84">
        <f t="shared" si="278"/>
        <v>0</v>
      </c>
      <c r="BR101" s="84">
        <f t="shared" si="278"/>
        <v>0</v>
      </c>
      <c r="BS101" s="84">
        <f t="shared" si="278"/>
        <v>0</v>
      </c>
      <c r="BT101" s="84">
        <f t="shared" si="278"/>
        <v>0</v>
      </c>
      <c r="BU101" s="84">
        <f t="shared" si="278"/>
        <v>0</v>
      </c>
      <c r="BV101" s="84">
        <f t="shared" si="278"/>
        <v>0</v>
      </c>
      <c r="BW101" s="84">
        <f t="shared" si="278"/>
        <v>0</v>
      </c>
      <c r="BX101" s="84">
        <f t="shared" si="278"/>
        <v>0</v>
      </c>
      <c r="BY101" s="84">
        <f t="shared" si="278"/>
        <v>0</v>
      </c>
      <c r="BZ101" s="84">
        <f t="shared" si="278"/>
        <v>0</v>
      </c>
      <c r="CA101" s="84">
        <f t="shared" si="278"/>
        <v>0</v>
      </c>
      <c r="CB101" s="84">
        <f t="shared" si="278"/>
        <v>0</v>
      </c>
      <c r="CC101" s="84">
        <f t="shared" si="278"/>
        <v>0</v>
      </c>
      <c r="CD101" s="84">
        <f t="shared" si="278"/>
        <v>0</v>
      </c>
      <c r="CE101" s="84">
        <f t="shared" si="278"/>
        <v>0</v>
      </c>
      <c r="CF101" s="84">
        <f t="shared" si="278"/>
        <v>0</v>
      </c>
      <c r="CG101" s="84">
        <f t="shared" si="278"/>
        <v>0</v>
      </c>
      <c r="CH101" s="84">
        <f t="shared" si="278"/>
        <v>0</v>
      </c>
      <c r="CI101" s="84">
        <f t="shared" si="278"/>
        <v>0</v>
      </c>
      <c r="CJ101" s="84">
        <f t="shared" si="278"/>
        <v>0</v>
      </c>
      <c r="CK101" s="84">
        <f t="shared" si="278"/>
        <v>0</v>
      </c>
      <c r="CL101" s="84">
        <f t="shared" si="278"/>
        <v>0</v>
      </c>
      <c r="CM101" s="84">
        <f t="shared" si="278"/>
        <v>0</v>
      </c>
      <c r="CN101" s="84">
        <f t="shared" si="278"/>
        <v>0</v>
      </c>
      <c r="CO101" s="84">
        <f t="shared" si="274"/>
        <v>0</v>
      </c>
      <c r="CP101" s="84">
        <f t="shared" si="274"/>
        <v>0</v>
      </c>
      <c r="CQ101" s="84">
        <f t="shared" si="274"/>
        <v>0</v>
      </c>
      <c r="CR101" s="84">
        <f t="shared" si="274"/>
        <v>0</v>
      </c>
      <c r="CS101" s="84">
        <f t="shared" si="274"/>
        <v>0</v>
      </c>
      <c r="CT101" s="84">
        <f t="shared" si="274"/>
        <v>0</v>
      </c>
      <c r="CU101" s="84">
        <f t="shared" si="274"/>
        <v>0</v>
      </c>
      <c r="CV101" s="84">
        <f t="shared" si="274"/>
        <v>0</v>
      </c>
      <c r="CW101" s="84">
        <f t="shared" si="274"/>
        <v>0</v>
      </c>
      <c r="CX101" s="84">
        <f t="shared" si="274"/>
        <v>0</v>
      </c>
      <c r="CY101" s="84">
        <f t="shared" si="274"/>
        <v>0</v>
      </c>
      <c r="CZ101" s="84">
        <f t="shared" si="274"/>
        <v>0</v>
      </c>
      <c r="DA101" s="84">
        <f t="shared" si="274"/>
        <v>0</v>
      </c>
      <c r="DB101" s="84">
        <f t="shared" si="274"/>
        <v>0</v>
      </c>
      <c r="DC101" s="84">
        <f t="shared" si="274"/>
        <v>0</v>
      </c>
      <c r="DD101" s="84">
        <f t="shared" si="274"/>
        <v>0</v>
      </c>
      <c r="DE101" s="84">
        <f t="shared" si="274"/>
        <v>0</v>
      </c>
      <c r="DF101" s="84">
        <f t="shared" si="274"/>
        <v>0</v>
      </c>
      <c r="DG101" s="84">
        <f t="shared" si="274"/>
        <v>0</v>
      </c>
      <c r="DH101" s="84">
        <f t="shared" si="274"/>
        <v>0</v>
      </c>
      <c r="DI101" s="84">
        <f t="shared" si="274"/>
        <v>0</v>
      </c>
      <c r="DJ101" s="84">
        <f t="shared" si="274"/>
        <v>0</v>
      </c>
      <c r="DK101" s="84">
        <f t="shared" si="274"/>
        <v>0</v>
      </c>
      <c r="DL101" s="84">
        <f t="shared" si="274"/>
        <v>0</v>
      </c>
      <c r="DM101" s="84">
        <f t="shared" si="274"/>
        <v>0</v>
      </c>
      <c r="DN101" s="84">
        <f t="shared" si="274"/>
        <v>0</v>
      </c>
      <c r="DO101" s="84">
        <f t="shared" si="274"/>
        <v>0</v>
      </c>
      <c r="DP101" s="84">
        <f t="shared" si="274"/>
        <v>0</v>
      </c>
      <c r="DQ101" s="84">
        <f t="shared" si="274"/>
        <v>0</v>
      </c>
      <c r="DR101" s="84">
        <f t="shared" si="274"/>
        <v>0</v>
      </c>
      <c r="DS101" s="84">
        <f t="shared" si="274"/>
        <v>0</v>
      </c>
      <c r="DT101" s="84">
        <f t="shared" si="274"/>
        <v>0</v>
      </c>
      <c r="DU101" s="84">
        <f t="shared" si="277"/>
        <v>0</v>
      </c>
      <c r="DV101" s="84">
        <f t="shared" si="277"/>
        <v>0</v>
      </c>
      <c r="DW101" s="84">
        <f t="shared" si="277"/>
        <v>0</v>
      </c>
      <c r="DX101" s="84">
        <f t="shared" si="277"/>
        <v>0</v>
      </c>
      <c r="DY101" s="84">
        <f t="shared" si="277"/>
        <v>0</v>
      </c>
      <c r="DZ101" s="84">
        <f t="shared" si="277"/>
        <v>0</v>
      </c>
      <c r="EA101" s="84">
        <f t="shared" si="277"/>
        <v>0</v>
      </c>
      <c r="EB101" s="84">
        <f t="shared" si="277"/>
        <v>0</v>
      </c>
      <c r="EC101" s="84">
        <f t="shared" si="277"/>
        <v>0</v>
      </c>
      <c r="ED101" s="84">
        <f t="shared" si="277"/>
        <v>0</v>
      </c>
      <c r="EE101" s="84">
        <f t="shared" si="277"/>
        <v>0</v>
      </c>
      <c r="EF101" s="84">
        <f t="shared" si="277"/>
        <v>0</v>
      </c>
      <c r="EG101" s="84">
        <f t="shared" si="277"/>
        <v>0</v>
      </c>
      <c r="EH101" s="84">
        <f t="shared" si="277"/>
        <v>0</v>
      </c>
      <c r="EI101" s="84">
        <f t="shared" si="277"/>
        <v>0</v>
      </c>
      <c r="EJ101" s="84">
        <f t="shared" si="277"/>
        <v>0</v>
      </c>
      <c r="EK101" s="84">
        <f t="shared" si="277"/>
        <v>0</v>
      </c>
      <c r="EL101" s="84">
        <f t="shared" si="277"/>
        <v>0</v>
      </c>
      <c r="EM101" s="84">
        <f t="shared" si="277"/>
        <v>0</v>
      </c>
      <c r="EN101" s="84">
        <f t="shared" si="277"/>
        <v>0</v>
      </c>
      <c r="EO101" s="84">
        <f t="shared" si="277"/>
        <v>0</v>
      </c>
      <c r="EP101" s="84">
        <f t="shared" si="277"/>
        <v>0</v>
      </c>
      <c r="EQ101" s="84">
        <f t="shared" si="277"/>
        <v>0</v>
      </c>
      <c r="ER101" s="84">
        <f t="shared" si="277"/>
        <v>0</v>
      </c>
      <c r="ES101" s="84">
        <f t="shared" si="277"/>
        <v>0</v>
      </c>
      <c r="ET101" s="84">
        <f t="shared" si="277"/>
        <v>0</v>
      </c>
      <c r="EU101" s="84">
        <f t="shared" si="277"/>
        <v>0</v>
      </c>
      <c r="EV101" s="84">
        <f t="shared" si="277"/>
        <v>0</v>
      </c>
      <c r="EW101" s="84">
        <f t="shared" si="277"/>
        <v>0</v>
      </c>
      <c r="EX101" s="84">
        <f t="shared" si="277"/>
        <v>0</v>
      </c>
      <c r="EY101" s="84">
        <f t="shared" si="277"/>
        <v>0</v>
      </c>
      <c r="EZ101" s="84">
        <f t="shared" si="277"/>
        <v>0</v>
      </c>
      <c r="FA101" s="84">
        <f t="shared" si="277"/>
        <v>0</v>
      </c>
      <c r="FB101" s="84">
        <f t="shared" si="277"/>
        <v>0</v>
      </c>
      <c r="FC101" s="84">
        <f t="shared" si="277"/>
        <v>0</v>
      </c>
      <c r="FD101" s="84">
        <f t="shared" si="277"/>
        <v>0</v>
      </c>
      <c r="FE101" s="84">
        <f t="shared" si="277"/>
        <v>0</v>
      </c>
      <c r="FF101" s="84">
        <f t="shared" si="277"/>
        <v>0</v>
      </c>
      <c r="FG101" s="84">
        <f t="shared" si="277"/>
        <v>0</v>
      </c>
      <c r="FH101" s="84">
        <f t="shared" si="277"/>
        <v>0</v>
      </c>
      <c r="FI101" s="84">
        <f t="shared" si="277"/>
        <v>0</v>
      </c>
      <c r="FJ101" s="84">
        <f t="shared" si="277"/>
        <v>0</v>
      </c>
      <c r="FK101" s="84">
        <f t="shared" si="277"/>
        <v>0</v>
      </c>
      <c r="FL101" s="84">
        <f t="shared" si="277"/>
        <v>0</v>
      </c>
      <c r="FM101" s="84">
        <f t="shared" si="277"/>
        <v>0</v>
      </c>
      <c r="FN101" s="84">
        <f t="shared" si="277"/>
        <v>0</v>
      </c>
      <c r="FO101" s="84">
        <f t="shared" si="277"/>
        <v>0</v>
      </c>
      <c r="FP101" s="84">
        <f t="shared" si="277"/>
        <v>0</v>
      </c>
      <c r="FQ101" s="84">
        <f t="shared" si="277"/>
        <v>0</v>
      </c>
      <c r="FR101" s="84">
        <f t="shared" si="277"/>
        <v>0</v>
      </c>
      <c r="FS101" s="84">
        <f t="shared" si="277"/>
        <v>0</v>
      </c>
      <c r="FT101" s="84">
        <f t="shared" si="277"/>
        <v>0</v>
      </c>
      <c r="FU101" s="84">
        <f t="shared" si="277"/>
        <v>0</v>
      </c>
      <c r="FV101" s="84">
        <f t="shared" si="277"/>
        <v>0</v>
      </c>
      <c r="FW101" s="84">
        <f t="shared" si="277"/>
        <v>0</v>
      </c>
      <c r="FX101" s="84">
        <f t="shared" si="277"/>
        <v>0</v>
      </c>
      <c r="FY101" s="84">
        <f t="shared" si="277"/>
        <v>0</v>
      </c>
      <c r="FZ101" s="84">
        <f t="shared" si="277"/>
        <v>0</v>
      </c>
      <c r="GA101" s="84">
        <f t="shared" si="277"/>
        <v>0</v>
      </c>
      <c r="GB101" s="84">
        <f t="shared" si="277"/>
        <v>0</v>
      </c>
      <c r="GD101" s="2">
        <f t="shared" ca="1" si="265"/>
        <v>191.393</v>
      </c>
      <c r="GE101" s="2">
        <f t="shared" ca="1" si="268"/>
        <v>33</v>
      </c>
    </row>
    <row r="102" spans="1:187" s="82" customFormat="1" x14ac:dyDescent="0.2">
      <c r="A102" s="188">
        <v>3</v>
      </c>
      <c r="B102" s="19" t="s">
        <v>13</v>
      </c>
      <c r="C102" s="68" t="s">
        <v>7</v>
      </c>
      <c r="D102" s="189" t="s">
        <v>42</v>
      </c>
      <c r="E102" t="s">
        <v>331</v>
      </c>
      <c r="F102" s="70">
        <v>37134</v>
      </c>
      <c r="G102"/>
      <c r="H102" s="87" t="s">
        <v>332</v>
      </c>
      <c r="I102" s="190" t="s">
        <v>360</v>
      </c>
      <c r="J102" s="72" t="s">
        <v>7</v>
      </c>
      <c r="K102" s="72"/>
      <c r="L102" s="94" t="s">
        <v>40</v>
      </c>
      <c r="M102" s="73" t="s">
        <v>361</v>
      </c>
      <c r="N102" s="73"/>
      <c r="O102" s="94"/>
      <c r="P102" s="94"/>
      <c r="Q102" s="94"/>
      <c r="R102" s="191">
        <v>12.7</v>
      </c>
      <c r="S102" s="94" t="s">
        <v>57</v>
      </c>
      <c r="T102" s="19">
        <f>IF($S102="USD",+$R102,VLOOKUP($S102,Rates!$A$3:$C$7,3)*$R102)</f>
        <v>12.7</v>
      </c>
      <c r="U102" s="269">
        <v>39903</v>
      </c>
      <c r="X102" s="84">
        <f t="shared" ca="1" si="275"/>
        <v>0</v>
      </c>
      <c r="Y102" s="303">
        <v>4.4000000000000004</v>
      </c>
      <c r="Z102" s="303">
        <v>3.3</v>
      </c>
      <c r="AA102" s="84">
        <f t="shared" si="275"/>
        <v>0</v>
      </c>
      <c r="AB102" s="84">
        <f t="shared" si="275"/>
        <v>0</v>
      </c>
      <c r="AC102" s="84">
        <f t="shared" si="275"/>
        <v>0</v>
      </c>
      <c r="AD102" s="84">
        <f t="shared" si="275"/>
        <v>0</v>
      </c>
      <c r="AE102" s="84">
        <f t="shared" si="275"/>
        <v>0</v>
      </c>
      <c r="AF102" s="84">
        <f t="shared" si="275"/>
        <v>0</v>
      </c>
      <c r="AG102" s="84">
        <f t="shared" si="275"/>
        <v>0</v>
      </c>
      <c r="AH102" s="84">
        <f t="shared" si="275"/>
        <v>0</v>
      </c>
      <c r="AI102" s="84">
        <f t="shared" si="275"/>
        <v>0</v>
      </c>
      <c r="AJ102" s="84">
        <f t="shared" si="275"/>
        <v>0</v>
      </c>
      <c r="AK102" s="84">
        <f t="shared" si="275"/>
        <v>0</v>
      </c>
      <c r="AL102" s="84">
        <f t="shared" si="275"/>
        <v>0</v>
      </c>
      <c r="AM102" s="84">
        <f t="shared" si="275"/>
        <v>0</v>
      </c>
      <c r="AN102" s="84">
        <f t="shared" si="275"/>
        <v>0</v>
      </c>
      <c r="AO102" s="84">
        <f t="shared" si="275"/>
        <v>0</v>
      </c>
      <c r="AP102" s="84">
        <f t="shared" si="275"/>
        <v>0</v>
      </c>
      <c r="AQ102" s="84">
        <f t="shared" si="275"/>
        <v>0</v>
      </c>
      <c r="AR102" s="84">
        <f t="shared" si="275"/>
        <v>0</v>
      </c>
      <c r="AS102" s="84">
        <f t="shared" si="275"/>
        <v>0</v>
      </c>
      <c r="AT102" s="84">
        <f t="shared" si="275"/>
        <v>0</v>
      </c>
      <c r="AU102" s="84">
        <f t="shared" si="275"/>
        <v>0</v>
      </c>
      <c r="AV102" s="84">
        <f t="shared" si="275"/>
        <v>0</v>
      </c>
      <c r="AW102" s="84">
        <f t="shared" si="275"/>
        <v>0</v>
      </c>
      <c r="AX102" s="84">
        <f t="shared" si="275"/>
        <v>0</v>
      </c>
      <c r="AY102" s="84">
        <f t="shared" si="275"/>
        <v>0</v>
      </c>
      <c r="AZ102" s="84">
        <f t="shared" si="275"/>
        <v>0</v>
      </c>
      <c r="BA102" s="84">
        <f t="shared" si="275"/>
        <v>0</v>
      </c>
      <c r="BB102" s="84">
        <f t="shared" si="275"/>
        <v>12.7</v>
      </c>
      <c r="BC102" s="84">
        <f t="shared" si="275"/>
        <v>0</v>
      </c>
      <c r="BD102" s="84">
        <f t="shared" si="275"/>
        <v>0</v>
      </c>
      <c r="BE102" s="84">
        <f t="shared" si="275"/>
        <v>0</v>
      </c>
      <c r="BF102" s="84">
        <f t="shared" si="275"/>
        <v>0</v>
      </c>
      <c r="BG102" s="84">
        <f t="shared" si="275"/>
        <v>0</v>
      </c>
      <c r="BH102" s="84">
        <f t="shared" si="275"/>
        <v>0</v>
      </c>
      <c r="BI102" s="84">
        <f t="shared" si="278"/>
        <v>0</v>
      </c>
      <c r="BJ102" s="84">
        <f t="shared" si="278"/>
        <v>0</v>
      </c>
      <c r="BK102" s="84">
        <f t="shared" si="278"/>
        <v>0</v>
      </c>
      <c r="BL102" s="84">
        <f t="shared" si="278"/>
        <v>0</v>
      </c>
      <c r="BM102" s="84">
        <f t="shared" si="278"/>
        <v>0</v>
      </c>
      <c r="BN102" s="84">
        <f t="shared" si="278"/>
        <v>0</v>
      </c>
      <c r="BO102" s="84">
        <f t="shared" si="278"/>
        <v>0</v>
      </c>
      <c r="BP102" s="84">
        <f t="shared" si="278"/>
        <v>0</v>
      </c>
      <c r="BQ102" s="84">
        <f t="shared" si="278"/>
        <v>0</v>
      </c>
      <c r="BR102" s="84">
        <f t="shared" si="278"/>
        <v>0</v>
      </c>
      <c r="BS102" s="84">
        <f t="shared" si="278"/>
        <v>0</v>
      </c>
      <c r="BT102" s="84">
        <f t="shared" si="278"/>
        <v>0</v>
      </c>
      <c r="BU102" s="84">
        <f t="shared" si="278"/>
        <v>0</v>
      </c>
      <c r="BV102" s="84">
        <f t="shared" si="278"/>
        <v>0</v>
      </c>
      <c r="BW102" s="84">
        <f t="shared" si="278"/>
        <v>0</v>
      </c>
      <c r="BX102" s="84">
        <f t="shared" si="278"/>
        <v>0</v>
      </c>
      <c r="BY102" s="84">
        <f t="shared" si="278"/>
        <v>0</v>
      </c>
      <c r="BZ102" s="84">
        <f t="shared" si="278"/>
        <v>0</v>
      </c>
      <c r="CA102" s="84">
        <f t="shared" si="278"/>
        <v>0</v>
      </c>
      <c r="CB102" s="84">
        <f t="shared" si="278"/>
        <v>0</v>
      </c>
      <c r="CC102" s="84">
        <f t="shared" si="278"/>
        <v>0</v>
      </c>
      <c r="CD102" s="84">
        <f t="shared" si="278"/>
        <v>0</v>
      </c>
      <c r="CE102" s="84">
        <f t="shared" si="278"/>
        <v>0</v>
      </c>
      <c r="CF102" s="84">
        <f t="shared" si="278"/>
        <v>0</v>
      </c>
      <c r="CG102" s="84">
        <f t="shared" si="278"/>
        <v>0</v>
      </c>
      <c r="CH102" s="84">
        <f t="shared" si="278"/>
        <v>0</v>
      </c>
      <c r="CI102" s="84">
        <f t="shared" si="278"/>
        <v>0</v>
      </c>
      <c r="CJ102" s="84">
        <f t="shared" si="278"/>
        <v>0</v>
      </c>
      <c r="CK102" s="84">
        <f t="shared" si="278"/>
        <v>0</v>
      </c>
      <c r="CL102" s="84">
        <f t="shared" si="278"/>
        <v>0</v>
      </c>
      <c r="CM102" s="84">
        <f t="shared" si="278"/>
        <v>0</v>
      </c>
      <c r="CN102" s="84">
        <f t="shared" si="278"/>
        <v>0</v>
      </c>
      <c r="CO102" s="84">
        <f t="shared" si="274"/>
        <v>0</v>
      </c>
      <c r="CP102" s="84">
        <f t="shared" si="274"/>
        <v>0</v>
      </c>
      <c r="CQ102" s="84">
        <f t="shared" si="274"/>
        <v>0</v>
      </c>
      <c r="CR102" s="84">
        <f t="shared" si="274"/>
        <v>0</v>
      </c>
      <c r="CS102" s="84">
        <f t="shared" si="274"/>
        <v>0</v>
      </c>
      <c r="CT102" s="84">
        <f t="shared" si="274"/>
        <v>0</v>
      </c>
      <c r="CU102" s="84">
        <f t="shared" si="274"/>
        <v>0</v>
      </c>
      <c r="CV102" s="84">
        <f t="shared" si="274"/>
        <v>0</v>
      </c>
      <c r="CW102" s="84">
        <f t="shared" si="274"/>
        <v>0</v>
      </c>
      <c r="CX102" s="84">
        <f t="shared" si="274"/>
        <v>0</v>
      </c>
      <c r="CY102" s="84">
        <f t="shared" si="274"/>
        <v>0</v>
      </c>
      <c r="CZ102" s="84">
        <f t="shared" si="274"/>
        <v>0</v>
      </c>
      <c r="DA102" s="84">
        <f t="shared" si="274"/>
        <v>0</v>
      </c>
      <c r="DB102" s="84">
        <f t="shared" si="274"/>
        <v>0</v>
      </c>
      <c r="DC102" s="84">
        <f t="shared" si="274"/>
        <v>0</v>
      </c>
      <c r="DD102" s="84">
        <f t="shared" si="274"/>
        <v>0</v>
      </c>
      <c r="DE102" s="84">
        <f t="shared" si="274"/>
        <v>0</v>
      </c>
      <c r="DF102" s="84">
        <f t="shared" si="274"/>
        <v>0</v>
      </c>
      <c r="DG102" s="84">
        <f t="shared" si="274"/>
        <v>0</v>
      </c>
      <c r="DH102" s="84">
        <f t="shared" si="274"/>
        <v>0</v>
      </c>
      <c r="DI102" s="84">
        <f t="shared" si="274"/>
        <v>0</v>
      </c>
      <c r="DJ102" s="84">
        <f t="shared" si="274"/>
        <v>0</v>
      </c>
      <c r="DK102" s="84">
        <f t="shared" si="274"/>
        <v>0</v>
      </c>
      <c r="DL102" s="84">
        <f t="shared" si="274"/>
        <v>0</v>
      </c>
      <c r="DM102" s="84">
        <f t="shared" si="274"/>
        <v>0</v>
      </c>
      <c r="DN102" s="84">
        <f t="shared" si="274"/>
        <v>0</v>
      </c>
      <c r="DO102" s="84">
        <f t="shared" si="274"/>
        <v>0</v>
      </c>
      <c r="DP102" s="84">
        <f t="shared" si="274"/>
        <v>0</v>
      </c>
      <c r="DQ102" s="84">
        <f t="shared" si="274"/>
        <v>0</v>
      </c>
      <c r="DR102" s="84">
        <f t="shared" si="274"/>
        <v>0</v>
      </c>
      <c r="DS102" s="84">
        <f t="shared" si="274"/>
        <v>0</v>
      </c>
      <c r="DT102" s="84">
        <f>IF(AND($U102&gt;DS$6,$U102&lt;=DT$6),+$T102,0)</f>
        <v>0</v>
      </c>
      <c r="DU102" s="84">
        <f t="shared" si="277"/>
        <v>0</v>
      </c>
      <c r="DV102" s="84">
        <f t="shared" si="277"/>
        <v>0</v>
      </c>
      <c r="DW102" s="84">
        <f t="shared" si="277"/>
        <v>0</v>
      </c>
      <c r="DX102" s="84">
        <f t="shared" si="277"/>
        <v>0</v>
      </c>
      <c r="DY102" s="84">
        <f t="shared" si="277"/>
        <v>0</v>
      </c>
      <c r="DZ102" s="84">
        <f t="shared" si="277"/>
        <v>0</v>
      </c>
      <c r="EA102" s="84">
        <f t="shared" si="277"/>
        <v>0</v>
      </c>
      <c r="EB102" s="84">
        <f t="shared" si="277"/>
        <v>0</v>
      </c>
      <c r="EC102" s="84">
        <f t="shared" si="277"/>
        <v>0</v>
      </c>
      <c r="ED102" s="84">
        <f t="shared" si="277"/>
        <v>0</v>
      </c>
      <c r="EE102" s="84">
        <f t="shared" si="277"/>
        <v>0</v>
      </c>
      <c r="EF102" s="84">
        <f t="shared" si="277"/>
        <v>0</v>
      </c>
      <c r="EG102" s="84">
        <f t="shared" si="277"/>
        <v>0</v>
      </c>
      <c r="EH102" s="84">
        <f t="shared" si="277"/>
        <v>0</v>
      </c>
      <c r="EI102" s="84">
        <f t="shared" si="277"/>
        <v>0</v>
      </c>
      <c r="EJ102" s="84">
        <f t="shared" ref="EJ102:GB102" si="279">IF(AND($U102&gt;EI$6,$U102&lt;=EJ$6),+$T102,0)</f>
        <v>0</v>
      </c>
      <c r="EK102" s="84">
        <f t="shared" si="279"/>
        <v>0</v>
      </c>
      <c r="EL102" s="84">
        <f t="shared" si="279"/>
        <v>0</v>
      </c>
      <c r="EM102" s="84">
        <f t="shared" si="279"/>
        <v>0</v>
      </c>
      <c r="EN102" s="84">
        <f t="shared" si="279"/>
        <v>0</v>
      </c>
      <c r="EO102" s="84">
        <f t="shared" si="279"/>
        <v>0</v>
      </c>
      <c r="EP102" s="84">
        <f t="shared" si="279"/>
        <v>0</v>
      </c>
      <c r="EQ102" s="84">
        <f t="shared" si="279"/>
        <v>0</v>
      </c>
      <c r="ER102" s="84">
        <f t="shared" si="279"/>
        <v>0</v>
      </c>
      <c r="ES102" s="84">
        <f t="shared" si="279"/>
        <v>0</v>
      </c>
      <c r="ET102" s="84">
        <f t="shared" si="279"/>
        <v>0</v>
      </c>
      <c r="EU102" s="84">
        <f t="shared" si="279"/>
        <v>0</v>
      </c>
      <c r="EV102" s="84">
        <f t="shared" si="279"/>
        <v>0</v>
      </c>
      <c r="EW102" s="84">
        <f t="shared" si="279"/>
        <v>0</v>
      </c>
      <c r="EX102" s="84">
        <f t="shared" si="279"/>
        <v>0</v>
      </c>
      <c r="EY102" s="84">
        <f t="shared" si="279"/>
        <v>0</v>
      </c>
      <c r="EZ102" s="84">
        <f t="shared" si="279"/>
        <v>0</v>
      </c>
      <c r="FA102" s="84">
        <f t="shared" si="279"/>
        <v>0</v>
      </c>
      <c r="FB102" s="84">
        <f t="shared" si="279"/>
        <v>0</v>
      </c>
      <c r="FC102" s="84">
        <f t="shared" si="279"/>
        <v>0</v>
      </c>
      <c r="FD102" s="84">
        <f t="shared" si="279"/>
        <v>0</v>
      </c>
      <c r="FE102" s="84">
        <f t="shared" si="279"/>
        <v>0</v>
      </c>
      <c r="FF102" s="84">
        <f t="shared" si="279"/>
        <v>0</v>
      </c>
      <c r="FG102" s="84">
        <f t="shared" si="279"/>
        <v>0</v>
      </c>
      <c r="FH102" s="84">
        <f t="shared" si="279"/>
        <v>0</v>
      </c>
      <c r="FI102" s="84">
        <f t="shared" si="279"/>
        <v>0</v>
      </c>
      <c r="FJ102" s="84">
        <f t="shared" si="279"/>
        <v>0</v>
      </c>
      <c r="FK102" s="84">
        <f t="shared" si="279"/>
        <v>0</v>
      </c>
      <c r="FL102" s="84">
        <f t="shared" si="279"/>
        <v>0</v>
      </c>
      <c r="FM102" s="84">
        <f t="shared" si="279"/>
        <v>0</v>
      </c>
      <c r="FN102" s="84">
        <f t="shared" si="279"/>
        <v>0</v>
      </c>
      <c r="FO102" s="84">
        <f t="shared" si="279"/>
        <v>0</v>
      </c>
      <c r="FP102" s="84">
        <f t="shared" si="279"/>
        <v>0</v>
      </c>
      <c r="FQ102" s="84">
        <f t="shared" si="279"/>
        <v>0</v>
      </c>
      <c r="FR102" s="84">
        <f t="shared" si="279"/>
        <v>0</v>
      </c>
      <c r="FS102" s="84">
        <f t="shared" si="279"/>
        <v>0</v>
      </c>
      <c r="FT102" s="84">
        <f t="shared" si="279"/>
        <v>0</v>
      </c>
      <c r="FU102" s="84">
        <f t="shared" si="279"/>
        <v>0</v>
      </c>
      <c r="FV102" s="84">
        <f t="shared" si="279"/>
        <v>0</v>
      </c>
      <c r="FW102" s="84">
        <f t="shared" si="279"/>
        <v>0</v>
      </c>
      <c r="FX102" s="84">
        <f t="shared" si="279"/>
        <v>0</v>
      </c>
      <c r="FY102" s="84">
        <f t="shared" si="279"/>
        <v>0</v>
      </c>
      <c r="FZ102" s="84">
        <f t="shared" si="279"/>
        <v>0</v>
      </c>
      <c r="GA102" s="84">
        <f t="shared" si="279"/>
        <v>0</v>
      </c>
      <c r="GB102" s="84">
        <f t="shared" si="279"/>
        <v>0</v>
      </c>
      <c r="GD102" s="2">
        <f t="shared" ca="1" si="265"/>
        <v>20.399999999999999</v>
      </c>
      <c r="GE102" s="2">
        <f t="shared" ca="1" si="268"/>
        <v>7.6999999999999993</v>
      </c>
    </row>
    <row r="103" spans="1:187" s="82" customFormat="1" x14ac:dyDescent="0.2">
      <c r="A103" s="188">
        <v>3</v>
      </c>
      <c r="B103" s="104" t="s">
        <v>12</v>
      </c>
      <c r="C103" s="68" t="s">
        <v>7</v>
      </c>
      <c r="D103" s="189" t="s">
        <v>42</v>
      </c>
      <c r="E103" t="s">
        <v>331</v>
      </c>
      <c r="F103" s="70">
        <v>37134</v>
      </c>
      <c r="G103"/>
      <c r="H103" s="87" t="s">
        <v>332</v>
      </c>
      <c r="I103" s="190" t="s">
        <v>362</v>
      </c>
      <c r="J103" s="72" t="s">
        <v>318</v>
      </c>
      <c r="K103" s="72"/>
      <c r="L103" s="94" t="s">
        <v>40</v>
      </c>
      <c r="M103" s="73" t="s">
        <v>363</v>
      </c>
      <c r="N103" s="73"/>
      <c r="O103" s="94"/>
      <c r="P103" s="94"/>
      <c r="Q103" s="94"/>
      <c r="R103" s="105">
        <v>12.5</v>
      </c>
      <c r="S103" s="94" t="s">
        <v>57</v>
      </c>
      <c r="T103" s="19">
        <f>IF($S103="USD",+$R103,VLOOKUP($S103,Rates!$A$3:$C$7,3)*$R103)</f>
        <v>12.5</v>
      </c>
      <c r="U103" s="268">
        <f>DATE(2011,10,9)</f>
        <v>40825</v>
      </c>
      <c r="X103" s="84">
        <f t="shared" ca="1" si="275"/>
        <v>0</v>
      </c>
      <c r="Y103" s="84">
        <f t="shared" si="275"/>
        <v>0</v>
      </c>
      <c r="Z103" s="84">
        <f t="shared" si="275"/>
        <v>0</v>
      </c>
      <c r="AA103" s="84">
        <f t="shared" si="275"/>
        <v>0</v>
      </c>
      <c r="AB103" s="84">
        <f t="shared" si="275"/>
        <v>0</v>
      </c>
      <c r="AC103" s="84">
        <f t="shared" si="275"/>
        <v>0</v>
      </c>
      <c r="AD103" s="84">
        <f t="shared" si="275"/>
        <v>0</v>
      </c>
      <c r="AE103" s="84">
        <f t="shared" si="275"/>
        <v>0</v>
      </c>
      <c r="AF103" s="84">
        <f t="shared" si="275"/>
        <v>0</v>
      </c>
      <c r="AG103" s="84">
        <f t="shared" si="275"/>
        <v>0</v>
      </c>
      <c r="AH103" s="84">
        <f t="shared" si="275"/>
        <v>0</v>
      </c>
      <c r="AI103" s="84">
        <f t="shared" si="275"/>
        <v>0</v>
      </c>
      <c r="AJ103" s="84">
        <f t="shared" si="275"/>
        <v>0</v>
      </c>
      <c r="AK103" s="84">
        <f t="shared" si="275"/>
        <v>0</v>
      </c>
      <c r="AL103" s="84">
        <f t="shared" si="275"/>
        <v>0</v>
      </c>
      <c r="AM103" s="84">
        <f t="shared" si="275"/>
        <v>0</v>
      </c>
      <c r="AN103" s="84">
        <f t="shared" si="275"/>
        <v>0</v>
      </c>
      <c r="AO103" s="84">
        <f t="shared" si="275"/>
        <v>0</v>
      </c>
      <c r="AP103" s="84">
        <f t="shared" si="275"/>
        <v>0</v>
      </c>
      <c r="AQ103" s="84">
        <f t="shared" si="275"/>
        <v>0</v>
      </c>
      <c r="AR103" s="84">
        <f t="shared" si="275"/>
        <v>0</v>
      </c>
      <c r="AS103" s="84">
        <f t="shared" si="275"/>
        <v>0</v>
      </c>
      <c r="AT103" s="84">
        <f t="shared" si="275"/>
        <v>0</v>
      </c>
      <c r="AU103" s="84">
        <f t="shared" si="275"/>
        <v>0</v>
      </c>
      <c r="AV103" s="84">
        <f t="shared" si="275"/>
        <v>0</v>
      </c>
      <c r="AW103" s="84">
        <f t="shared" si="275"/>
        <v>0</v>
      </c>
      <c r="AX103" s="84">
        <f t="shared" si="275"/>
        <v>0</v>
      </c>
      <c r="AY103" s="84">
        <f t="shared" si="275"/>
        <v>0</v>
      </c>
      <c r="AZ103" s="84">
        <f t="shared" si="275"/>
        <v>0</v>
      </c>
      <c r="BA103" s="84">
        <f t="shared" si="275"/>
        <v>0</v>
      </c>
      <c r="BB103" s="84">
        <f t="shared" si="275"/>
        <v>0</v>
      </c>
      <c r="BC103" s="84">
        <f t="shared" si="275"/>
        <v>0</v>
      </c>
      <c r="BD103" s="84">
        <f t="shared" si="275"/>
        <v>0</v>
      </c>
      <c r="BE103" s="84">
        <f t="shared" ref="BE103:BH134" si="280">IF(AND($U103&gt;BD$6,$U103&lt;=BE$6),+$T103,0)</f>
        <v>0</v>
      </c>
      <c r="BF103" s="84">
        <f t="shared" si="280"/>
        <v>0</v>
      </c>
      <c r="BG103" s="84">
        <f t="shared" si="280"/>
        <v>0</v>
      </c>
      <c r="BH103" s="84">
        <f t="shared" si="280"/>
        <v>0</v>
      </c>
      <c r="BI103" s="84">
        <f t="shared" si="278"/>
        <v>0</v>
      </c>
      <c r="BJ103" s="84">
        <f t="shared" si="278"/>
        <v>0</v>
      </c>
      <c r="BK103" s="84">
        <f t="shared" si="278"/>
        <v>0</v>
      </c>
      <c r="BL103" s="84">
        <f t="shared" si="278"/>
        <v>0</v>
      </c>
      <c r="BM103" s="84">
        <f t="shared" si="278"/>
        <v>12.5</v>
      </c>
      <c r="BN103" s="84">
        <f t="shared" si="278"/>
        <v>0</v>
      </c>
      <c r="BO103" s="84">
        <f t="shared" si="278"/>
        <v>0</v>
      </c>
      <c r="BP103" s="84">
        <f t="shared" si="278"/>
        <v>0</v>
      </c>
      <c r="BQ103" s="84">
        <f t="shared" si="278"/>
        <v>0</v>
      </c>
      <c r="BR103" s="84">
        <f t="shared" si="278"/>
        <v>0</v>
      </c>
      <c r="BS103" s="84">
        <f t="shared" si="278"/>
        <v>0</v>
      </c>
      <c r="BT103" s="84">
        <f t="shared" si="278"/>
        <v>0</v>
      </c>
      <c r="BU103" s="84">
        <f t="shared" si="278"/>
        <v>0</v>
      </c>
      <c r="BV103" s="84">
        <f t="shared" si="278"/>
        <v>0</v>
      </c>
      <c r="BW103" s="84">
        <f t="shared" si="278"/>
        <v>0</v>
      </c>
      <c r="BX103" s="84">
        <f t="shared" si="278"/>
        <v>0</v>
      </c>
      <c r="BY103" s="84">
        <f t="shared" si="278"/>
        <v>0</v>
      </c>
      <c r="BZ103" s="84">
        <f t="shared" si="278"/>
        <v>0</v>
      </c>
      <c r="CA103" s="84">
        <f t="shared" si="278"/>
        <v>0</v>
      </c>
      <c r="CB103" s="84">
        <f t="shared" si="278"/>
        <v>0</v>
      </c>
      <c r="CC103" s="84">
        <f t="shared" si="278"/>
        <v>0</v>
      </c>
      <c r="CD103" s="84">
        <f t="shared" si="278"/>
        <v>0</v>
      </c>
      <c r="CE103" s="84">
        <f t="shared" si="278"/>
        <v>0</v>
      </c>
      <c r="CF103" s="84">
        <f t="shared" si="278"/>
        <v>0</v>
      </c>
      <c r="CG103" s="84">
        <f t="shared" si="278"/>
        <v>0</v>
      </c>
      <c r="CH103" s="84">
        <f t="shared" si="278"/>
        <v>0</v>
      </c>
      <c r="CI103" s="84">
        <f t="shared" si="278"/>
        <v>0</v>
      </c>
      <c r="CJ103" s="84">
        <f t="shared" si="278"/>
        <v>0</v>
      </c>
      <c r="CK103" s="84">
        <f t="shared" si="278"/>
        <v>0</v>
      </c>
      <c r="CL103" s="84">
        <f t="shared" si="278"/>
        <v>0</v>
      </c>
      <c r="CM103" s="84">
        <f t="shared" si="278"/>
        <v>0</v>
      </c>
      <c r="CN103" s="84">
        <f t="shared" si="278"/>
        <v>0</v>
      </c>
      <c r="CO103" s="84">
        <f t="shared" ref="CO103:EZ106" si="281">IF(AND($U103&gt;CN$6,$U103&lt;=CO$6),+$T103,0)</f>
        <v>0</v>
      </c>
      <c r="CP103" s="84">
        <f t="shared" si="281"/>
        <v>0</v>
      </c>
      <c r="CQ103" s="84">
        <f t="shared" si="281"/>
        <v>0</v>
      </c>
      <c r="CR103" s="84">
        <f t="shared" si="281"/>
        <v>0</v>
      </c>
      <c r="CS103" s="84">
        <f t="shared" si="281"/>
        <v>0</v>
      </c>
      <c r="CT103" s="84">
        <f t="shared" si="281"/>
        <v>0</v>
      </c>
      <c r="CU103" s="84">
        <f t="shared" si="281"/>
        <v>0</v>
      </c>
      <c r="CV103" s="84">
        <f t="shared" si="281"/>
        <v>0</v>
      </c>
      <c r="CW103" s="84">
        <f t="shared" si="281"/>
        <v>0</v>
      </c>
      <c r="CX103" s="84">
        <f t="shared" si="281"/>
        <v>0</v>
      </c>
      <c r="CY103" s="84">
        <f t="shared" si="281"/>
        <v>0</v>
      </c>
      <c r="CZ103" s="84">
        <f t="shared" si="281"/>
        <v>0</v>
      </c>
      <c r="DA103" s="84">
        <f t="shared" si="281"/>
        <v>0</v>
      </c>
      <c r="DB103" s="84">
        <f t="shared" si="281"/>
        <v>0</v>
      </c>
      <c r="DC103" s="84">
        <f t="shared" si="281"/>
        <v>0</v>
      </c>
      <c r="DD103" s="84">
        <f t="shared" si="281"/>
        <v>0</v>
      </c>
      <c r="DE103" s="84">
        <f t="shared" si="281"/>
        <v>0</v>
      </c>
      <c r="DF103" s="84">
        <f t="shared" si="281"/>
        <v>0</v>
      </c>
      <c r="DG103" s="84">
        <f t="shared" si="281"/>
        <v>0</v>
      </c>
      <c r="DH103" s="84">
        <f t="shared" si="281"/>
        <v>0</v>
      </c>
      <c r="DI103" s="84">
        <f t="shared" si="281"/>
        <v>0</v>
      </c>
      <c r="DJ103" s="84">
        <f t="shared" si="281"/>
        <v>0</v>
      </c>
      <c r="DK103" s="84">
        <f t="shared" si="281"/>
        <v>0</v>
      </c>
      <c r="DL103" s="84">
        <f t="shared" si="281"/>
        <v>0</v>
      </c>
      <c r="DM103" s="84">
        <f t="shared" si="281"/>
        <v>0</v>
      </c>
      <c r="DN103" s="84">
        <f t="shared" si="281"/>
        <v>0</v>
      </c>
      <c r="DO103" s="84">
        <f t="shared" si="281"/>
        <v>0</v>
      </c>
      <c r="DP103" s="84">
        <f t="shared" si="281"/>
        <v>0</v>
      </c>
      <c r="DQ103" s="84">
        <f t="shared" si="281"/>
        <v>0</v>
      </c>
      <c r="DR103" s="84">
        <f t="shared" si="281"/>
        <v>0</v>
      </c>
      <c r="DS103" s="84">
        <f t="shared" si="281"/>
        <v>0</v>
      </c>
      <c r="DT103" s="84">
        <f t="shared" si="281"/>
        <v>0</v>
      </c>
      <c r="DU103" s="84">
        <f t="shared" si="281"/>
        <v>0</v>
      </c>
      <c r="DV103" s="84">
        <f t="shared" si="281"/>
        <v>0</v>
      </c>
      <c r="DW103" s="84">
        <f t="shared" si="281"/>
        <v>0</v>
      </c>
      <c r="DX103" s="84">
        <f t="shared" si="281"/>
        <v>0</v>
      </c>
      <c r="DY103" s="84">
        <f t="shared" si="281"/>
        <v>0</v>
      </c>
      <c r="DZ103" s="84">
        <f t="shared" si="281"/>
        <v>0</v>
      </c>
      <c r="EA103" s="84">
        <f t="shared" si="281"/>
        <v>0</v>
      </c>
      <c r="EB103" s="84">
        <f t="shared" si="281"/>
        <v>0</v>
      </c>
      <c r="EC103" s="84">
        <f t="shared" si="281"/>
        <v>0</v>
      </c>
      <c r="ED103" s="84">
        <f t="shared" si="281"/>
        <v>0</v>
      </c>
      <c r="EE103" s="84">
        <f t="shared" si="281"/>
        <v>0</v>
      </c>
      <c r="EF103" s="84">
        <f t="shared" si="281"/>
        <v>0</v>
      </c>
      <c r="EG103" s="84">
        <f t="shared" si="281"/>
        <v>0</v>
      </c>
      <c r="EH103" s="84">
        <f t="shared" si="281"/>
        <v>0</v>
      </c>
      <c r="EI103" s="84">
        <f t="shared" si="281"/>
        <v>0</v>
      </c>
      <c r="EJ103" s="84">
        <f t="shared" si="281"/>
        <v>0</v>
      </c>
      <c r="EK103" s="84">
        <f t="shared" si="281"/>
        <v>0</v>
      </c>
      <c r="EL103" s="84">
        <f t="shared" si="281"/>
        <v>0</v>
      </c>
      <c r="EM103" s="84">
        <f t="shared" si="281"/>
        <v>0</v>
      </c>
      <c r="EN103" s="84">
        <f t="shared" si="281"/>
        <v>0</v>
      </c>
      <c r="EO103" s="84">
        <f t="shared" si="281"/>
        <v>0</v>
      </c>
      <c r="EP103" s="84">
        <f t="shared" si="281"/>
        <v>0</v>
      </c>
      <c r="EQ103" s="84">
        <f t="shared" si="281"/>
        <v>0</v>
      </c>
      <c r="ER103" s="84">
        <f t="shared" si="281"/>
        <v>0</v>
      </c>
      <c r="ES103" s="84">
        <f t="shared" si="281"/>
        <v>0</v>
      </c>
      <c r="ET103" s="84">
        <f t="shared" si="281"/>
        <v>0</v>
      </c>
      <c r="EU103" s="84">
        <f t="shared" si="281"/>
        <v>0</v>
      </c>
      <c r="EV103" s="84">
        <f t="shared" si="281"/>
        <v>0</v>
      </c>
      <c r="EW103" s="84">
        <f t="shared" si="281"/>
        <v>0</v>
      </c>
      <c r="EX103" s="84">
        <f t="shared" si="281"/>
        <v>0</v>
      </c>
      <c r="EY103" s="84">
        <f t="shared" si="281"/>
        <v>0</v>
      </c>
      <c r="EZ103" s="84">
        <f t="shared" si="281"/>
        <v>0</v>
      </c>
      <c r="FA103" s="84">
        <f t="shared" ref="FA103:GB103" si="282">IF(AND($U103&gt;EZ$6,$U103&lt;=FA$6),+$T103,0)</f>
        <v>0</v>
      </c>
      <c r="FB103" s="84">
        <f t="shared" si="282"/>
        <v>0</v>
      </c>
      <c r="FC103" s="84">
        <f t="shared" si="282"/>
        <v>0</v>
      </c>
      <c r="FD103" s="84">
        <f t="shared" si="282"/>
        <v>0</v>
      </c>
      <c r="FE103" s="84">
        <f t="shared" si="282"/>
        <v>0</v>
      </c>
      <c r="FF103" s="84">
        <f t="shared" si="282"/>
        <v>0</v>
      </c>
      <c r="FG103" s="84">
        <f t="shared" si="282"/>
        <v>0</v>
      </c>
      <c r="FH103" s="84">
        <f t="shared" si="282"/>
        <v>0</v>
      </c>
      <c r="FI103" s="84">
        <f t="shared" si="282"/>
        <v>0</v>
      </c>
      <c r="FJ103" s="84">
        <f t="shared" si="282"/>
        <v>0</v>
      </c>
      <c r="FK103" s="84">
        <f t="shared" si="282"/>
        <v>0</v>
      </c>
      <c r="FL103" s="84">
        <f t="shared" si="282"/>
        <v>0</v>
      </c>
      <c r="FM103" s="84">
        <f t="shared" si="282"/>
        <v>0</v>
      </c>
      <c r="FN103" s="84">
        <f t="shared" si="282"/>
        <v>0</v>
      </c>
      <c r="FO103" s="84">
        <f t="shared" si="282"/>
        <v>0</v>
      </c>
      <c r="FP103" s="84">
        <f t="shared" si="282"/>
        <v>0</v>
      </c>
      <c r="FQ103" s="84">
        <f t="shared" si="282"/>
        <v>0</v>
      </c>
      <c r="FR103" s="84">
        <f t="shared" si="282"/>
        <v>0</v>
      </c>
      <c r="FS103" s="84">
        <f t="shared" si="282"/>
        <v>0</v>
      </c>
      <c r="FT103" s="84">
        <f t="shared" si="282"/>
        <v>0</v>
      </c>
      <c r="FU103" s="84">
        <f t="shared" si="282"/>
        <v>0</v>
      </c>
      <c r="FV103" s="84">
        <f t="shared" si="282"/>
        <v>0</v>
      </c>
      <c r="FW103" s="84">
        <f t="shared" si="282"/>
        <v>0</v>
      </c>
      <c r="FX103" s="84">
        <f t="shared" si="282"/>
        <v>0</v>
      </c>
      <c r="FY103" s="84">
        <f t="shared" si="282"/>
        <v>0</v>
      </c>
      <c r="FZ103" s="84">
        <f t="shared" si="282"/>
        <v>0</v>
      </c>
      <c r="GA103" s="84">
        <f t="shared" si="282"/>
        <v>0</v>
      </c>
      <c r="GB103" s="84">
        <f t="shared" si="282"/>
        <v>0</v>
      </c>
      <c r="GD103" s="2">
        <f t="shared" ca="1" si="265"/>
        <v>12.5</v>
      </c>
      <c r="GE103" s="2">
        <f t="shared" ca="1" si="268"/>
        <v>0</v>
      </c>
    </row>
    <row r="104" spans="1:187" s="82" customFormat="1" x14ac:dyDescent="0.2">
      <c r="A104" s="188">
        <v>3</v>
      </c>
      <c r="B104" s="104" t="s">
        <v>12</v>
      </c>
      <c r="C104" s="68" t="s">
        <v>7</v>
      </c>
      <c r="D104" s="189" t="s">
        <v>42</v>
      </c>
      <c r="E104" t="s">
        <v>331</v>
      </c>
      <c r="F104" s="70">
        <v>37134</v>
      </c>
      <c r="G104"/>
      <c r="H104" s="87" t="s">
        <v>332</v>
      </c>
      <c r="I104" s="190" t="s">
        <v>364</v>
      </c>
      <c r="J104" s="72" t="s">
        <v>318</v>
      </c>
      <c r="K104" s="72"/>
      <c r="L104" s="94" t="s">
        <v>40</v>
      </c>
      <c r="M104" s="73"/>
      <c r="N104" s="73" t="s">
        <v>244</v>
      </c>
      <c r="O104" s="94"/>
      <c r="P104" s="94"/>
      <c r="Q104" s="94"/>
      <c r="R104" s="105">
        <v>13.79</v>
      </c>
      <c r="S104" s="94"/>
      <c r="T104" s="19">
        <v>13.3</v>
      </c>
      <c r="U104" s="269">
        <f>DATE(2011,10,9)</f>
        <v>40825</v>
      </c>
      <c r="X104" s="84">
        <f t="shared" ref="X104:BD104" ca="1" si="283">IF(AND($U104&gt;W$6,$U104&lt;=X$6),+$T104,0)</f>
        <v>0</v>
      </c>
      <c r="Y104" s="84">
        <f t="shared" si="283"/>
        <v>0</v>
      </c>
      <c r="Z104" s="84">
        <f t="shared" si="283"/>
        <v>0</v>
      </c>
      <c r="AA104" s="84">
        <f t="shared" si="283"/>
        <v>0</v>
      </c>
      <c r="AB104" s="84">
        <f t="shared" si="283"/>
        <v>0</v>
      </c>
      <c r="AC104" s="84">
        <f t="shared" si="283"/>
        <v>0</v>
      </c>
      <c r="AD104" s="84">
        <f t="shared" si="283"/>
        <v>0</v>
      </c>
      <c r="AE104" s="84">
        <f t="shared" si="283"/>
        <v>0</v>
      </c>
      <c r="AF104" s="84">
        <f t="shared" si="283"/>
        <v>0</v>
      </c>
      <c r="AG104" s="84">
        <f t="shared" si="283"/>
        <v>0</v>
      </c>
      <c r="AH104" s="84">
        <f t="shared" si="283"/>
        <v>0</v>
      </c>
      <c r="AI104" s="84">
        <f t="shared" si="283"/>
        <v>0</v>
      </c>
      <c r="AJ104" s="84">
        <f t="shared" si="283"/>
        <v>0</v>
      </c>
      <c r="AK104" s="84">
        <f t="shared" si="283"/>
        <v>0</v>
      </c>
      <c r="AL104" s="84">
        <f t="shared" si="283"/>
        <v>0</v>
      </c>
      <c r="AM104" s="84">
        <f t="shared" si="283"/>
        <v>0</v>
      </c>
      <c r="AN104" s="84">
        <f t="shared" si="283"/>
        <v>0</v>
      </c>
      <c r="AO104" s="84">
        <f t="shared" si="283"/>
        <v>0</v>
      </c>
      <c r="AP104" s="84">
        <f t="shared" si="283"/>
        <v>0</v>
      </c>
      <c r="AQ104" s="84">
        <f t="shared" si="283"/>
        <v>0</v>
      </c>
      <c r="AR104" s="84">
        <f t="shared" si="283"/>
        <v>0</v>
      </c>
      <c r="AS104" s="84">
        <f t="shared" si="283"/>
        <v>0</v>
      </c>
      <c r="AT104" s="84">
        <f t="shared" si="283"/>
        <v>0</v>
      </c>
      <c r="AU104" s="84">
        <f t="shared" si="283"/>
        <v>0</v>
      </c>
      <c r="AV104" s="84">
        <f t="shared" si="283"/>
        <v>0</v>
      </c>
      <c r="AW104" s="84">
        <f t="shared" si="283"/>
        <v>0</v>
      </c>
      <c r="AX104" s="84">
        <f t="shared" si="283"/>
        <v>0</v>
      </c>
      <c r="AY104" s="84">
        <f t="shared" si="283"/>
        <v>0</v>
      </c>
      <c r="AZ104" s="84">
        <f t="shared" si="283"/>
        <v>0</v>
      </c>
      <c r="BA104" s="84">
        <f t="shared" si="283"/>
        <v>0</v>
      </c>
      <c r="BB104" s="84">
        <f t="shared" si="283"/>
        <v>0</v>
      </c>
      <c r="BC104" s="84">
        <f t="shared" si="283"/>
        <v>0</v>
      </c>
      <c r="BD104" s="84">
        <f t="shared" si="283"/>
        <v>0</v>
      </c>
      <c r="BE104" s="84">
        <f t="shared" si="280"/>
        <v>0</v>
      </c>
      <c r="BF104" s="84">
        <f t="shared" si="280"/>
        <v>0</v>
      </c>
      <c r="BG104" s="84">
        <f t="shared" si="280"/>
        <v>0</v>
      </c>
      <c r="BH104" s="84">
        <f t="shared" si="280"/>
        <v>0</v>
      </c>
      <c r="BI104" s="84">
        <f t="shared" si="278"/>
        <v>0</v>
      </c>
      <c r="BJ104" s="84">
        <f t="shared" si="278"/>
        <v>0</v>
      </c>
      <c r="BK104" s="84">
        <f t="shared" si="278"/>
        <v>0</v>
      </c>
      <c r="BL104" s="84">
        <f t="shared" si="278"/>
        <v>0</v>
      </c>
      <c r="BM104" s="84">
        <f t="shared" si="278"/>
        <v>13.3</v>
      </c>
      <c r="BN104" s="84">
        <f t="shared" si="278"/>
        <v>0</v>
      </c>
      <c r="BO104" s="84">
        <f t="shared" si="278"/>
        <v>0</v>
      </c>
      <c r="BP104" s="84">
        <f t="shared" si="278"/>
        <v>0</v>
      </c>
      <c r="BQ104" s="84">
        <f t="shared" si="278"/>
        <v>0</v>
      </c>
      <c r="BR104" s="84">
        <f t="shared" si="278"/>
        <v>0</v>
      </c>
      <c r="BS104" s="84">
        <f t="shared" si="278"/>
        <v>0</v>
      </c>
      <c r="BT104" s="84">
        <f t="shared" si="278"/>
        <v>0</v>
      </c>
      <c r="BU104" s="84">
        <f t="shared" si="278"/>
        <v>0</v>
      </c>
      <c r="BV104" s="84">
        <f t="shared" si="278"/>
        <v>0</v>
      </c>
      <c r="BW104" s="84">
        <f t="shared" si="278"/>
        <v>0</v>
      </c>
      <c r="BX104" s="84">
        <f t="shared" si="278"/>
        <v>0</v>
      </c>
      <c r="BY104" s="84">
        <f t="shared" si="278"/>
        <v>0</v>
      </c>
      <c r="BZ104" s="84">
        <f t="shared" si="278"/>
        <v>0</v>
      </c>
      <c r="CA104" s="84">
        <f t="shared" si="278"/>
        <v>0</v>
      </c>
      <c r="CB104" s="84">
        <f t="shared" si="278"/>
        <v>0</v>
      </c>
      <c r="CC104" s="84">
        <f t="shared" si="278"/>
        <v>0</v>
      </c>
      <c r="CD104" s="84">
        <f t="shared" si="278"/>
        <v>0</v>
      </c>
      <c r="CE104" s="84">
        <f t="shared" si="278"/>
        <v>0</v>
      </c>
      <c r="CF104" s="84">
        <f t="shared" si="278"/>
        <v>0</v>
      </c>
      <c r="CG104" s="84">
        <f t="shared" si="278"/>
        <v>0</v>
      </c>
      <c r="CH104" s="84">
        <f t="shared" si="278"/>
        <v>0</v>
      </c>
      <c r="CI104" s="84">
        <f t="shared" si="278"/>
        <v>0</v>
      </c>
      <c r="CJ104" s="84">
        <f t="shared" si="278"/>
        <v>0</v>
      </c>
      <c r="CK104" s="84">
        <f t="shared" si="278"/>
        <v>0</v>
      </c>
      <c r="CL104" s="84">
        <f t="shared" si="278"/>
        <v>0</v>
      </c>
      <c r="CM104" s="84">
        <f t="shared" si="278"/>
        <v>0</v>
      </c>
      <c r="CN104" s="84">
        <f t="shared" si="278"/>
        <v>0</v>
      </c>
      <c r="CO104" s="84">
        <f t="shared" si="281"/>
        <v>0</v>
      </c>
      <c r="CP104" s="84">
        <f t="shared" si="281"/>
        <v>0</v>
      </c>
      <c r="CQ104" s="84">
        <f t="shared" si="281"/>
        <v>0</v>
      </c>
      <c r="CR104" s="84">
        <f t="shared" si="281"/>
        <v>0</v>
      </c>
      <c r="CS104" s="84">
        <f t="shared" si="281"/>
        <v>0</v>
      </c>
      <c r="CT104" s="84">
        <f t="shared" si="281"/>
        <v>0</v>
      </c>
      <c r="CU104" s="84">
        <f t="shared" si="281"/>
        <v>0</v>
      </c>
      <c r="CV104" s="84">
        <f t="shared" si="281"/>
        <v>0</v>
      </c>
      <c r="CW104" s="84">
        <f t="shared" si="281"/>
        <v>0</v>
      </c>
      <c r="CX104" s="84">
        <f t="shared" si="281"/>
        <v>0</v>
      </c>
      <c r="CY104" s="84">
        <f t="shared" si="281"/>
        <v>0</v>
      </c>
      <c r="CZ104" s="84">
        <f t="shared" si="281"/>
        <v>0</v>
      </c>
      <c r="DA104" s="84">
        <f t="shared" si="281"/>
        <v>0</v>
      </c>
      <c r="DB104" s="84">
        <f t="shared" si="281"/>
        <v>0</v>
      </c>
      <c r="DC104" s="84">
        <f t="shared" si="281"/>
        <v>0</v>
      </c>
      <c r="DD104" s="84">
        <f t="shared" si="281"/>
        <v>0</v>
      </c>
      <c r="DE104" s="84">
        <f t="shared" si="281"/>
        <v>0</v>
      </c>
      <c r="DF104" s="84">
        <f t="shared" si="281"/>
        <v>0</v>
      </c>
      <c r="DG104" s="84">
        <f t="shared" si="281"/>
        <v>0</v>
      </c>
      <c r="DH104" s="84">
        <f t="shared" si="281"/>
        <v>0</v>
      </c>
      <c r="DI104" s="84">
        <f t="shared" si="281"/>
        <v>0</v>
      </c>
      <c r="DJ104" s="84">
        <f t="shared" si="281"/>
        <v>0</v>
      </c>
      <c r="DK104" s="84">
        <f t="shared" si="281"/>
        <v>0</v>
      </c>
      <c r="DL104" s="84">
        <f t="shared" si="281"/>
        <v>0</v>
      </c>
      <c r="DM104" s="84">
        <f t="shared" si="281"/>
        <v>0</v>
      </c>
      <c r="DN104" s="84">
        <f t="shared" si="281"/>
        <v>0</v>
      </c>
      <c r="DO104" s="84">
        <f t="shared" si="281"/>
        <v>0</v>
      </c>
      <c r="DP104" s="84">
        <f t="shared" si="281"/>
        <v>0</v>
      </c>
      <c r="DQ104" s="84">
        <f t="shared" si="281"/>
        <v>0</v>
      </c>
      <c r="DR104" s="84">
        <f t="shared" si="281"/>
        <v>0</v>
      </c>
      <c r="DS104" s="84">
        <f t="shared" si="281"/>
        <v>0</v>
      </c>
      <c r="DT104" s="84">
        <f t="shared" si="281"/>
        <v>0</v>
      </c>
      <c r="DU104" s="84">
        <f t="shared" si="281"/>
        <v>0</v>
      </c>
      <c r="DV104" s="84">
        <f t="shared" si="281"/>
        <v>0</v>
      </c>
      <c r="DW104" s="84">
        <f t="shared" si="281"/>
        <v>0</v>
      </c>
      <c r="DX104" s="84">
        <f t="shared" si="281"/>
        <v>0</v>
      </c>
      <c r="DY104" s="84">
        <f t="shared" si="281"/>
        <v>0</v>
      </c>
      <c r="DZ104" s="84">
        <f t="shared" si="281"/>
        <v>0</v>
      </c>
      <c r="EA104" s="84">
        <f t="shared" si="281"/>
        <v>0</v>
      </c>
      <c r="EB104" s="84">
        <f t="shared" si="281"/>
        <v>0</v>
      </c>
      <c r="EC104" s="84">
        <f t="shared" si="281"/>
        <v>0</v>
      </c>
      <c r="ED104" s="84">
        <f t="shared" si="281"/>
        <v>0</v>
      </c>
      <c r="EE104" s="84">
        <f t="shared" si="281"/>
        <v>0</v>
      </c>
      <c r="EF104" s="84">
        <f t="shared" si="281"/>
        <v>0</v>
      </c>
      <c r="EG104" s="84">
        <f t="shared" si="281"/>
        <v>0</v>
      </c>
      <c r="EH104" s="84">
        <f t="shared" si="281"/>
        <v>0</v>
      </c>
      <c r="EI104" s="84">
        <f t="shared" si="281"/>
        <v>0</v>
      </c>
      <c r="EJ104" s="84">
        <f t="shared" si="281"/>
        <v>0</v>
      </c>
      <c r="EK104" s="84">
        <f t="shared" si="281"/>
        <v>0</v>
      </c>
      <c r="EL104" s="84">
        <f t="shared" si="281"/>
        <v>0</v>
      </c>
      <c r="EM104" s="84">
        <f t="shared" si="281"/>
        <v>0</v>
      </c>
      <c r="EN104" s="84">
        <f t="shared" si="281"/>
        <v>0</v>
      </c>
      <c r="EO104" s="84">
        <f t="shared" si="281"/>
        <v>0</v>
      </c>
      <c r="EP104" s="84">
        <f t="shared" si="281"/>
        <v>0</v>
      </c>
      <c r="EQ104" s="84">
        <f t="shared" si="281"/>
        <v>0</v>
      </c>
      <c r="ER104" s="84">
        <f t="shared" si="281"/>
        <v>0</v>
      </c>
      <c r="ES104" s="84">
        <f t="shared" si="281"/>
        <v>0</v>
      </c>
      <c r="ET104" s="84">
        <f t="shared" si="281"/>
        <v>0</v>
      </c>
      <c r="EU104" s="84">
        <f t="shared" si="281"/>
        <v>0</v>
      </c>
      <c r="EV104" s="84">
        <f t="shared" si="281"/>
        <v>0</v>
      </c>
      <c r="EW104" s="84">
        <f t="shared" si="281"/>
        <v>0</v>
      </c>
      <c r="EX104" s="84">
        <f t="shared" si="281"/>
        <v>0</v>
      </c>
      <c r="EY104" s="84">
        <f t="shared" si="281"/>
        <v>0</v>
      </c>
      <c r="EZ104" s="84">
        <f t="shared" si="281"/>
        <v>0</v>
      </c>
      <c r="FA104" s="84">
        <f t="shared" ref="FA104:GB104" si="284">IF(AND($U104&gt;EZ$6,$U104&lt;=FA$6),+$T104,0)</f>
        <v>0</v>
      </c>
      <c r="FB104" s="84">
        <f t="shared" si="284"/>
        <v>0</v>
      </c>
      <c r="FC104" s="84">
        <f t="shared" si="284"/>
        <v>0</v>
      </c>
      <c r="FD104" s="84">
        <f t="shared" si="284"/>
        <v>0</v>
      </c>
      <c r="FE104" s="84">
        <f t="shared" si="284"/>
        <v>0</v>
      </c>
      <c r="FF104" s="84">
        <f t="shared" si="284"/>
        <v>0</v>
      </c>
      <c r="FG104" s="84">
        <f t="shared" si="284"/>
        <v>0</v>
      </c>
      <c r="FH104" s="84">
        <f t="shared" si="284"/>
        <v>0</v>
      </c>
      <c r="FI104" s="84">
        <f t="shared" si="284"/>
        <v>0</v>
      </c>
      <c r="FJ104" s="84">
        <f t="shared" si="284"/>
        <v>0</v>
      </c>
      <c r="FK104" s="84">
        <f t="shared" si="284"/>
        <v>0</v>
      </c>
      <c r="FL104" s="84">
        <f t="shared" si="284"/>
        <v>0</v>
      </c>
      <c r="FM104" s="84">
        <f t="shared" si="284"/>
        <v>0</v>
      </c>
      <c r="FN104" s="84">
        <f t="shared" si="284"/>
        <v>0</v>
      </c>
      <c r="FO104" s="84">
        <f t="shared" si="284"/>
        <v>0</v>
      </c>
      <c r="FP104" s="84">
        <f t="shared" si="284"/>
        <v>0</v>
      </c>
      <c r="FQ104" s="84">
        <f t="shared" si="284"/>
        <v>0</v>
      </c>
      <c r="FR104" s="84">
        <f t="shared" si="284"/>
        <v>0</v>
      </c>
      <c r="FS104" s="84">
        <f t="shared" si="284"/>
        <v>0</v>
      </c>
      <c r="FT104" s="84">
        <f t="shared" si="284"/>
        <v>0</v>
      </c>
      <c r="FU104" s="84">
        <f t="shared" si="284"/>
        <v>0</v>
      </c>
      <c r="FV104" s="84">
        <f t="shared" si="284"/>
        <v>0</v>
      </c>
      <c r="FW104" s="84">
        <f t="shared" si="284"/>
        <v>0</v>
      </c>
      <c r="FX104" s="84">
        <f t="shared" si="284"/>
        <v>0</v>
      </c>
      <c r="FY104" s="84">
        <f t="shared" si="284"/>
        <v>0</v>
      </c>
      <c r="FZ104" s="84">
        <f t="shared" si="284"/>
        <v>0</v>
      </c>
      <c r="GA104" s="84">
        <f t="shared" si="284"/>
        <v>0</v>
      </c>
      <c r="GB104" s="84">
        <f t="shared" si="284"/>
        <v>0</v>
      </c>
      <c r="GD104" s="2">
        <f t="shared" ca="1" si="265"/>
        <v>13.3</v>
      </c>
      <c r="GE104" s="2">
        <f t="shared" ca="1" si="268"/>
        <v>0</v>
      </c>
    </row>
    <row r="105" spans="1:187" s="82" customFormat="1" x14ac:dyDescent="0.2">
      <c r="A105" s="188">
        <v>3</v>
      </c>
      <c r="B105" s="19" t="s">
        <v>13</v>
      </c>
      <c r="C105" s="68" t="s">
        <v>7</v>
      </c>
      <c r="D105" s="189" t="s">
        <v>43</v>
      </c>
      <c r="E105" t="s">
        <v>331</v>
      </c>
      <c r="F105" s="70">
        <v>37134</v>
      </c>
      <c r="G105"/>
      <c r="H105" s="87" t="s">
        <v>332</v>
      </c>
      <c r="I105" s="190" t="s">
        <v>365</v>
      </c>
      <c r="J105" s="72" t="s">
        <v>7</v>
      </c>
      <c r="K105" s="72"/>
      <c r="L105" s="94" t="s">
        <v>40</v>
      </c>
      <c r="M105" s="73" t="s">
        <v>277</v>
      </c>
      <c r="N105" s="73" t="s">
        <v>183</v>
      </c>
      <c r="O105" s="94"/>
      <c r="P105" s="94"/>
      <c r="Q105" s="94"/>
      <c r="R105" s="191"/>
      <c r="S105" s="94"/>
      <c r="T105" s="19">
        <v>24.4</v>
      </c>
      <c r="U105" s="269">
        <f>DATE(2015,2,5)</f>
        <v>42040</v>
      </c>
      <c r="X105" s="84">
        <f t="shared" ref="X105:BD105" ca="1" si="285">IF(AND($U105&gt;W$6,$U105&lt;=X$6),+$T105,0)</f>
        <v>0</v>
      </c>
      <c r="Y105" s="84">
        <f t="shared" si="285"/>
        <v>0</v>
      </c>
      <c r="Z105" s="303">
        <v>0.7</v>
      </c>
      <c r="AA105" s="84">
        <f t="shared" si="285"/>
        <v>0</v>
      </c>
      <c r="AB105" s="84">
        <f t="shared" si="285"/>
        <v>0</v>
      </c>
      <c r="AC105" s="84">
        <f t="shared" si="285"/>
        <v>0</v>
      </c>
      <c r="AD105" s="84">
        <f t="shared" si="285"/>
        <v>0</v>
      </c>
      <c r="AE105" s="84">
        <f t="shared" si="285"/>
        <v>0</v>
      </c>
      <c r="AF105" s="84">
        <f t="shared" si="285"/>
        <v>0</v>
      </c>
      <c r="AG105" s="84">
        <f t="shared" si="285"/>
        <v>0</v>
      </c>
      <c r="AH105" s="84">
        <f t="shared" si="285"/>
        <v>0</v>
      </c>
      <c r="AI105" s="84">
        <f t="shared" si="285"/>
        <v>0</v>
      </c>
      <c r="AJ105" s="84">
        <f t="shared" si="285"/>
        <v>0</v>
      </c>
      <c r="AK105" s="84">
        <f t="shared" si="285"/>
        <v>0</v>
      </c>
      <c r="AL105" s="84">
        <f t="shared" si="285"/>
        <v>0</v>
      </c>
      <c r="AM105" s="84">
        <f t="shared" si="285"/>
        <v>0</v>
      </c>
      <c r="AN105" s="84">
        <f t="shared" si="285"/>
        <v>0</v>
      </c>
      <c r="AO105" s="84">
        <f t="shared" si="285"/>
        <v>0</v>
      </c>
      <c r="AP105" s="84">
        <f t="shared" si="285"/>
        <v>0</v>
      </c>
      <c r="AQ105" s="84">
        <f t="shared" si="285"/>
        <v>0</v>
      </c>
      <c r="AR105" s="84">
        <f t="shared" si="285"/>
        <v>0</v>
      </c>
      <c r="AS105" s="84">
        <f t="shared" si="285"/>
        <v>0</v>
      </c>
      <c r="AT105" s="84">
        <f t="shared" si="285"/>
        <v>0</v>
      </c>
      <c r="AU105" s="84">
        <f t="shared" si="285"/>
        <v>0</v>
      </c>
      <c r="AV105" s="84">
        <f t="shared" si="285"/>
        <v>0</v>
      </c>
      <c r="AW105" s="84">
        <f t="shared" si="285"/>
        <v>0</v>
      </c>
      <c r="AX105" s="84">
        <f t="shared" si="285"/>
        <v>0</v>
      </c>
      <c r="AY105" s="84">
        <f t="shared" si="285"/>
        <v>0</v>
      </c>
      <c r="AZ105" s="84">
        <f t="shared" si="285"/>
        <v>0</v>
      </c>
      <c r="BA105" s="84">
        <f t="shared" si="285"/>
        <v>0</v>
      </c>
      <c r="BB105" s="84">
        <f t="shared" si="285"/>
        <v>0</v>
      </c>
      <c r="BC105" s="84">
        <f t="shared" si="285"/>
        <v>0</v>
      </c>
      <c r="BD105" s="84">
        <f t="shared" si="285"/>
        <v>0</v>
      </c>
      <c r="BE105" s="84">
        <f t="shared" si="280"/>
        <v>0</v>
      </c>
      <c r="BF105" s="84">
        <f t="shared" si="280"/>
        <v>0</v>
      </c>
      <c r="BG105" s="84">
        <f t="shared" si="280"/>
        <v>0</v>
      </c>
      <c r="BH105" s="84">
        <f t="shared" si="280"/>
        <v>0</v>
      </c>
      <c r="BI105" s="84">
        <f t="shared" si="278"/>
        <v>0</v>
      </c>
      <c r="BJ105" s="84">
        <f t="shared" si="278"/>
        <v>0</v>
      </c>
      <c r="BK105" s="84">
        <f t="shared" si="278"/>
        <v>0</v>
      </c>
      <c r="BL105" s="84">
        <f t="shared" si="278"/>
        <v>0</v>
      </c>
      <c r="BM105" s="84">
        <f t="shared" si="278"/>
        <v>0</v>
      </c>
      <c r="BN105" s="84">
        <f t="shared" si="278"/>
        <v>0</v>
      </c>
      <c r="BO105" s="84">
        <f t="shared" si="278"/>
        <v>0</v>
      </c>
      <c r="BP105" s="84">
        <f t="shared" si="278"/>
        <v>0</v>
      </c>
      <c r="BQ105" s="84">
        <f t="shared" si="278"/>
        <v>0</v>
      </c>
      <c r="BR105" s="84">
        <f t="shared" si="278"/>
        <v>0</v>
      </c>
      <c r="BS105" s="84">
        <f t="shared" si="278"/>
        <v>0</v>
      </c>
      <c r="BT105" s="84">
        <f t="shared" si="278"/>
        <v>0</v>
      </c>
      <c r="BU105" s="84">
        <f t="shared" si="278"/>
        <v>0</v>
      </c>
      <c r="BV105" s="84">
        <f t="shared" si="278"/>
        <v>0</v>
      </c>
      <c r="BW105" s="84">
        <f t="shared" si="278"/>
        <v>0</v>
      </c>
      <c r="BX105" s="84">
        <f t="shared" si="278"/>
        <v>0</v>
      </c>
      <c r="BY105" s="84">
        <f t="shared" si="278"/>
        <v>0</v>
      </c>
      <c r="BZ105" s="84">
        <f t="shared" si="278"/>
        <v>24.4</v>
      </c>
      <c r="CA105" s="84">
        <f t="shared" si="278"/>
        <v>0</v>
      </c>
      <c r="CB105" s="84">
        <f t="shared" si="278"/>
        <v>0</v>
      </c>
      <c r="CC105" s="84">
        <f t="shared" si="278"/>
        <v>0</v>
      </c>
      <c r="CD105" s="84">
        <f t="shared" si="278"/>
        <v>0</v>
      </c>
      <c r="CE105" s="84">
        <f t="shared" si="278"/>
        <v>0</v>
      </c>
      <c r="CF105" s="84">
        <f t="shared" si="278"/>
        <v>0</v>
      </c>
      <c r="CG105" s="84">
        <f t="shared" si="278"/>
        <v>0</v>
      </c>
      <c r="CH105" s="84">
        <f t="shared" si="278"/>
        <v>0</v>
      </c>
      <c r="CI105" s="84">
        <f t="shared" si="278"/>
        <v>0</v>
      </c>
      <c r="CJ105" s="84">
        <f t="shared" si="278"/>
        <v>0</v>
      </c>
      <c r="CK105" s="84">
        <f t="shared" si="278"/>
        <v>0</v>
      </c>
      <c r="CL105" s="84">
        <f t="shared" si="278"/>
        <v>0</v>
      </c>
      <c r="CM105" s="84">
        <f t="shared" si="278"/>
        <v>0</v>
      </c>
      <c r="CN105" s="84">
        <f t="shared" si="278"/>
        <v>0</v>
      </c>
      <c r="CO105" s="84">
        <f t="shared" si="281"/>
        <v>0</v>
      </c>
      <c r="CP105" s="84">
        <f t="shared" si="281"/>
        <v>0</v>
      </c>
      <c r="CQ105" s="84">
        <f t="shared" si="281"/>
        <v>0</v>
      </c>
      <c r="CR105" s="84">
        <f t="shared" si="281"/>
        <v>0</v>
      </c>
      <c r="CS105" s="84">
        <f t="shared" si="281"/>
        <v>0</v>
      </c>
      <c r="CT105" s="84">
        <f t="shared" si="281"/>
        <v>0</v>
      </c>
      <c r="CU105" s="84">
        <f t="shared" si="281"/>
        <v>0</v>
      </c>
      <c r="CV105" s="84">
        <f t="shared" si="281"/>
        <v>0</v>
      </c>
      <c r="CW105" s="84">
        <f t="shared" si="281"/>
        <v>0</v>
      </c>
      <c r="CX105" s="84">
        <f t="shared" si="281"/>
        <v>0</v>
      </c>
      <c r="CY105" s="84">
        <f t="shared" si="281"/>
        <v>0</v>
      </c>
      <c r="CZ105" s="84">
        <f t="shared" si="281"/>
        <v>0</v>
      </c>
      <c r="DA105" s="84">
        <f t="shared" si="281"/>
        <v>0</v>
      </c>
      <c r="DB105" s="84">
        <f t="shared" si="281"/>
        <v>0</v>
      </c>
      <c r="DC105" s="84">
        <f t="shared" si="281"/>
        <v>0</v>
      </c>
      <c r="DD105" s="84">
        <f t="shared" si="281"/>
        <v>0</v>
      </c>
      <c r="DE105" s="84">
        <f t="shared" si="281"/>
        <v>0</v>
      </c>
      <c r="DF105" s="84">
        <f t="shared" si="281"/>
        <v>0</v>
      </c>
      <c r="DG105" s="84">
        <f t="shared" si="281"/>
        <v>0</v>
      </c>
      <c r="DH105" s="84">
        <f t="shared" si="281"/>
        <v>0</v>
      </c>
      <c r="DI105" s="84">
        <f t="shared" si="281"/>
        <v>0</v>
      </c>
      <c r="DJ105" s="84">
        <f t="shared" si="281"/>
        <v>0</v>
      </c>
      <c r="DK105" s="84">
        <f t="shared" si="281"/>
        <v>0</v>
      </c>
      <c r="DL105" s="84">
        <f t="shared" si="281"/>
        <v>0</v>
      </c>
      <c r="DM105" s="84">
        <f t="shared" si="281"/>
        <v>0</v>
      </c>
      <c r="DN105" s="84">
        <f t="shared" si="281"/>
        <v>0</v>
      </c>
      <c r="DO105" s="84">
        <f t="shared" si="281"/>
        <v>0</v>
      </c>
      <c r="DP105" s="84">
        <f t="shared" si="281"/>
        <v>0</v>
      </c>
      <c r="DQ105" s="84">
        <f t="shared" si="281"/>
        <v>0</v>
      </c>
      <c r="DR105" s="84">
        <f t="shared" si="281"/>
        <v>0</v>
      </c>
      <c r="DS105" s="84">
        <f t="shared" si="281"/>
        <v>0</v>
      </c>
      <c r="DT105" s="84">
        <f t="shared" si="281"/>
        <v>0</v>
      </c>
      <c r="DU105" s="84">
        <f t="shared" si="281"/>
        <v>0</v>
      </c>
      <c r="DV105" s="84">
        <f t="shared" si="281"/>
        <v>0</v>
      </c>
      <c r="DW105" s="84">
        <f t="shared" si="281"/>
        <v>0</v>
      </c>
      <c r="DX105" s="84">
        <f t="shared" si="281"/>
        <v>0</v>
      </c>
      <c r="DY105" s="84">
        <f t="shared" si="281"/>
        <v>0</v>
      </c>
      <c r="DZ105" s="84">
        <f t="shared" si="281"/>
        <v>0</v>
      </c>
      <c r="EA105" s="84">
        <f t="shared" si="281"/>
        <v>0</v>
      </c>
      <c r="EB105" s="84">
        <f t="shared" si="281"/>
        <v>0</v>
      </c>
      <c r="EC105" s="84">
        <f t="shared" si="281"/>
        <v>0</v>
      </c>
      <c r="ED105" s="84">
        <f t="shared" si="281"/>
        <v>0</v>
      </c>
      <c r="EE105" s="84">
        <f t="shared" si="281"/>
        <v>0</v>
      </c>
      <c r="EF105" s="84">
        <f t="shared" si="281"/>
        <v>0</v>
      </c>
      <c r="EG105" s="84">
        <f t="shared" si="281"/>
        <v>0</v>
      </c>
      <c r="EH105" s="84">
        <f t="shared" si="281"/>
        <v>0</v>
      </c>
      <c r="EI105" s="84">
        <f t="shared" si="281"/>
        <v>0</v>
      </c>
      <c r="EJ105" s="84">
        <f t="shared" si="281"/>
        <v>0</v>
      </c>
      <c r="EK105" s="84">
        <f t="shared" si="281"/>
        <v>0</v>
      </c>
      <c r="EL105" s="84">
        <f t="shared" si="281"/>
        <v>0</v>
      </c>
      <c r="EM105" s="84">
        <f t="shared" si="281"/>
        <v>0</v>
      </c>
      <c r="EN105" s="84">
        <f t="shared" si="281"/>
        <v>0</v>
      </c>
      <c r="EO105" s="84">
        <f t="shared" si="281"/>
        <v>0</v>
      </c>
      <c r="EP105" s="84">
        <f t="shared" si="281"/>
        <v>0</v>
      </c>
      <c r="EQ105" s="84">
        <f t="shared" si="281"/>
        <v>0</v>
      </c>
      <c r="ER105" s="84">
        <f t="shared" si="281"/>
        <v>0</v>
      </c>
      <c r="ES105" s="84">
        <f t="shared" si="281"/>
        <v>0</v>
      </c>
      <c r="ET105" s="84">
        <f t="shared" si="281"/>
        <v>0</v>
      </c>
      <c r="EU105" s="84">
        <f t="shared" si="281"/>
        <v>0</v>
      </c>
      <c r="EV105" s="84">
        <f t="shared" si="281"/>
        <v>0</v>
      </c>
      <c r="EW105" s="84">
        <f t="shared" si="281"/>
        <v>0</v>
      </c>
      <c r="EX105" s="84">
        <f t="shared" si="281"/>
        <v>0</v>
      </c>
      <c r="EY105" s="84">
        <f t="shared" si="281"/>
        <v>0</v>
      </c>
      <c r="EZ105" s="84">
        <f t="shared" si="281"/>
        <v>0</v>
      </c>
      <c r="FA105" s="84">
        <f t="shared" ref="FA105:GB105" si="286">IF(AND($U105&gt;EZ$6,$U105&lt;=FA$6),+$T105,0)</f>
        <v>0</v>
      </c>
      <c r="FB105" s="84">
        <f t="shared" si="286"/>
        <v>0</v>
      </c>
      <c r="FC105" s="84">
        <f t="shared" si="286"/>
        <v>0</v>
      </c>
      <c r="FD105" s="84">
        <f t="shared" si="286"/>
        <v>0</v>
      </c>
      <c r="FE105" s="84">
        <f t="shared" si="286"/>
        <v>0</v>
      </c>
      <c r="FF105" s="84">
        <f t="shared" si="286"/>
        <v>0</v>
      </c>
      <c r="FG105" s="84">
        <f t="shared" si="286"/>
        <v>0</v>
      </c>
      <c r="FH105" s="84">
        <f t="shared" si="286"/>
        <v>0</v>
      </c>
      <c r="FI105" s="84">
        <f t="shared" si="286"/>
        <v>0</v>
      </c>
      <c r="FJ105" s="84">
        <f t="shared" si="286"/>
        <v>0</v>
      </c>
      <c r="FK105" s="84">
        <f t="shared" si="286"/>
        <v>0</v>
      </c>
      <c r="FL105" s="84">
        <f t="shared" si="286"/>
        <v>0</v>
      </c>
      <c r="FM105" s="84">
        <f t="shared" si="286"/>
        <v>0</v>
      </c>
      <c r="FN105" s="84">
        <f t="shared" si="286"/>
        <v>0</v>
      </c>
      <c r="FO105" s="84">
        <f t="shared" si="286"/>
        <v>0</v>
      </c>
      <c r="FP105" s="84">
        <f t="shared" si="286"/>
        <v>0</v>
      </c>
      <c r="FQ105" s="84">
        <f t="shared" si="286"/>
        <v>0</v>
      </c>
      <c r="FR105" s="84">
        <f t="shared" si="286"/>
        <v>0</v>
      </c>
      <c r="FS105" s="84">
        <f t="shared" si="286"/>
        <v>0</v>
      </c>
      <c r="FT105" s="84">
        <f t="shared" si="286"/>
        <v>0</v>
      </c>
      <c r="FU105" s="84">
        <f t="shared" si="286"/>
        <v>0</v>
      </c>
      <c r="FV105" s="84">
        <f t="shared" si="286"/>
        <v>0</v>
      </c>
      <c r="FW105" s="84">
        <f t="shared" si="286"/>
        <v>0</v>
      </c>
      <c r="FX105" s="84">
        <f t="shared" si="286"/>
        <v>0</v>
      </c>
      <c r="FY105" s="84">
        <f t="shared" si="286"/>
        <v>0</v>
      </c>
      <c r="FZ105" s="84">
        <f t="shared" si="286"/>
        <v>0</v>
      </c>
      <c r="GA105" s="84">
        <f t="shared" si="286"/>
        <v>0</v>
      </c>
      <c r="GB105" s="84">
        <f t="shared" si="286"/>
        <v>0</v>
      </c>
      <c r="GD105" s="2">
        <f t="shared" ca="1" si="265"/>
        <v>25.099999999999998</v>
      </c>
      <c r="GE105" s="2">
        <f t="shared" ca="1" si="268"/>
        <v>0.69999999999999929</v>
      </c>
    </row>
    <row r="106" spans="1:187" s="82" customFormat="1" x14ac:dyDescent="0.2">
      <c r="A106" s="188">
        <v>3</v>
      </c>
      <c r="B106" s="19" t="s">
        <v>13</v>
      </c>
      <c r="C106" s="68" t="s">
        <v>7</v>
      </c>
      <c r="D106" s="189" t="s">
        <v>42</v>
      </c>
      <c r="E106" t="s">
        <v>331</v>
      </c>
      <c r="F106" s="70">
        <v>37134</v>
      </c>
      <c r="G106"/>
      <c r="H106" s="87" t="s">
        <v>332</v>
      </c>
      <c r="I106" s="190" t="s">
        <v>366</v>
      </c>
      <c r="J106" s="72" t="s">
        <v>318</v>
      </c>
      <c r="K106" s="72"/>
      <c r="L106" s="94" t="s">
        <v>40</v>
      </c>
      <c r="M106" s="73"/>
      <c r="N106" s="73"/>
      <c r="O106" s="94"/>
      <c r="P106" s="94"/>
      <c r="Q106" s="94"/>
      <c r="R106" s="191"/>
      <c r="S106" s="94" t="s">
        <v>347</v>
      </c>
      <c r="T106" s="19">
        <v>32.299999999999997</v>
      </c>
      <c r="U106" s="269">
        <v>43069</v>
      </c>
      <c r="X106" s="84">
        <f t="shared" ref="X106:BD106" ca="1" si="287">IF(AND($U106&gt;W$6,$U106&lt;=X$6),+$T106,0)</f>
        <v>0</v>
      </c>
      <c r="Y106" s="84">
        <f t="shared" si="287"/>
        <v>0</v>
      </c>
      <c r="Z106" s="84">
        <f t="shared" si="287"/>
        <v>0</v>
      </c>
      <c r="AA106" s="84">
        <f t="shared" si="287"/>
        <v>0</v>
      </c>
      <c r="AB106" s="84">
        <f t="shared" si="287"/>
        <v>0</v>
      </c>
      <c r="AC106" s="84">
        <f t="shared" si="287"/>
        <v>0</v>
      </c>
      <c r="AD106" s="84">
        <f t="shared" si="287"/>
        <v>0</v>
      </c>
      <c r="AE106" s="84">
        <f t="shared" si="287"/>
        <v>0</v>
      </c>
      <c r="AF106" s="84">
        <f t="shared" si="287"/>
        <v>0</v>
      </c>
      <c r="AG106" s="84">
        <f t="shared" si="287"/>
        <v>0</v>
      </c>
      <c r="AH106" s="84">
        <f t="shared" si="287"/>
        <v>0</v>
      </c>
      <c r="AI106" s="84">
        <f t="shared" si="287"/>
        <v>0</v>
      </c>
      <c r="AJ106" s="84">
        <f t="shared" si="287"/>
        <v>0</v>
      </c>
      <c r="AK106" s="84">
        <f t="shared" si="287"/>
        <v>0</v>
      </c>
      <c r="AL106" s="84">
        <f t="shared" si="287"/>
        <v>0</v>
      </c>
      <c r="AM106" s="84">
        <f t="shared" si="287"/>
        <v>0</v>
      </c>
      <c r="AN106" s="84">
        <f t="shared" si="287"/>
        <v>0</v>
      </c>
      <c r="AO106" s="84">
        <f t="shared" si="287"/>
        <v>0</v>
      </c>
      <c r="AP106" s="84">
        <f t="shared" si="287"/>
        <v>0</v>
      </c>
      <c r="AQ106" s="84">
        <f t="shared" si="287"/>
        <v>0</v>
      </c>
      <c r="AR106" s="84">
        <f t="shared" si="287"/>
        <v>0</v>
      </c>
      <c r="AS106" s="84">
        <f t="shared" si="287"/>
        <v>0</v>
      </c>
      <c r="AT106" s="84">
        <f t="shared" si="287"/>
        <v>0</v>
      </c>
      <c r="AU106" s="84">
        <f t="shared" si="287"/>
        <v>0</v>
      </c>
      <c r="AV106" s="84">
        <f t="shared" si="287"/>
        <v>0</v>
      </c>
      <c r="AW106" s="84">
        <f t="shared" si="287"/>
        <v>0</v>
      </c>
      <c r="AX106" s="84">
        <f t="shared" si="287"/>
        <v>0</v>
      </c>
      <c r="AY106" s="84">
        <f t="shared" si="287"/>
        <v>0</v>
      </c>
      <c r="AZ106" s="84">
        <f t="shared" si="287"/>
        <v>0</v>
      </c>
      <c r="BA106" s="84">
        <f t="shared" si="287"/>
        <v>0</v>
      </c>
      <c r="BB106" s="84">
        <f t="shared" si="287"/>
        <v>0</v>
      </c>
      <c r="BC106" s="84">
        <f t="shared" si="287"/>
        <v>0</v>
      </c>
      <c r="BD106" s="84">
        <f t="shared" si="287"/>
        <v>0</v>
      </c>
      <c r="BE106" s="84">
        <f t="shared" si="280"/>
        <v>0</v>
      </c>
      <c r="BF106" s="84">
        <f t="shared" si="280"/>
        <v>0</v>
      </c>
      <c r="BG106" s="84">
        <f t="shared" si="280"/>
        <v>0</v>
      </c>
      <c r="BH106" s="84">
        <f t="shared" si="280"/>
        <v>0</v>
      </c>
      <c r="BI106" s="84">
        <f t="shared" si="278"/>
        <v>0</v>
      </c>
      <c r="BJ106" s="84">
        <f t="shared" si="278"/>
        <v>0</v>
      </c>
      <c r="BK106" s="84">
        <f t="shared" si="278"/>
        <v>0</v>
      </c>
      <c r="BL106" s="84">
        <f t="shared" si="278"/>
        <v>0</v>
      </c>
      <c r="BM106" s="84">
        <f t="shared" si="278"/>
        <v>0</v>
      </c>
      <c r="BN106" s="84">
        <f t="shared" si="278"/>
        <v>0</v>
      </c>
      <c r="BO106" s="84">
        <f t="shared" si="278"/>
        <v>0</v>
      </c>
      <c r="BP106" s="84">
        <f t="shared" si="278"/>
        <v>0</v>
      </c>
      <c r="BQ106" s="84">
        <f t="shared" si="278"/>
        <v>0</v>
      </c>
      <c r="BR106" s="84">
        <f t="shared" si="278"/>
        <v>0</v>
      </c>
      <c r="BS106" s="84">
        <f t="shared" si="278"/>
        <v>0</v>
      </c>
      <c r="BT106" s="84">
        <f t="shared" si="278"/>
        <v>0</v>
      </c>
      <c r="BU106" s="84">
        <f t="shared" si="278"/>
        <v>0</v>
      </c>
      <c r="BV106" s="84">
        <f t="shared" si="278"/>
        <v>0</v>
      </c>
      <c r="BW106" s="84">
        <f t="shared" si="278"/>
        <v>0</v>
      </c>
      <c r="BX106" s="84">
        <f t="shared" si="278"/>
        <v>0</v>
      </c>
      <c r="BY106" s="84">
        <f t="shared" si="278"/>
        <v>0</v>
      </c>
      <c r="BZ106" s="84">
        <f t="shared" si="278"/>
        <v>0</v>
      </c>
      <c r="CA106" s="84">
        <f t="shared" si="278"/>
        <v>0</v>
      </c>
      <c r="CB106" s="84">
        <f t="shared" si="278"/>
        <v>0</v>
      </c>
      <c r="CC106" s="84">
        <f t="shared" si="278"/>
        <v>0</v>
      </c>
      <c r="CD106" s="84">
        <f t="shared" si="278"/>
        <v>0</v>
      </c>
      <c r="CE106" s="84">
        <f t="shared" si="278"/>
        <v>0</v>
      </c>
      <c r="CF106" s="84">
        <f t="shared" si="278"/>
        <v>0</v>
      </c>
      <c r="CG106" s="84">
        <f t="shared" si="278"/>
        <v>0</v>
      </c>
      <c r="CH106" s="84">
        <f t="shared" si="278"/>
        <v>0</v>
      </c>
      <c r="CI106" s="84">
        <f t="shared" si="278"/>
        <v>0</v>
      </c>
      <c r="CJ106" s="84">
        <f t="shared" si="278"/>
        <v>0</v>
      </c>
      <c r="CK106" s="84">
        <f t="shared" si="278"/>
        <v>32.299999999999997</v>
      </c>
      <c r="CL106" s="84">
        <f t="shared" si="278"/>
        <v>0</v>
      </c>
      <c r="CM106" s="84">
        <f t="shared" si="278"/>
        <v>0</v>
      </c>
      <c r="CN106" s="84">
        <f t="shared" si="278"/>
        <v>0</v>
      </c>
      <c r="CO106" s="84">
        <f t="shared" si="281"/>
        <v>0</v>
      </c>
      <c r="CP106" s="84">
        <f t="shared" si="281"/>
        <v>0</v>
      </c>
      <c r="CQ106" s="84">
        <f t="shared" si="281"/>
        <v>0</v>
      </c>
      <c r="CR106" s="84">
        <f t="shared" si="281"/>
        <v>0</v>
      </c>
      <c r="CS106" s="84">
        <f t="shared" si="281"/>
        <v>0</v>
      </c>
      <c r="CT106" s="84">
        <f t="shared" si="281"/>
        <v>0</v>
      </c>
      <c r="CU106" s="84">
        <f t="shared" si="281"/>
        <v>0</v>
      </c>
      <c r="CV106" s="84">
        <f t="shared" si="281"/>
        <v>0</v>
      </c>
      <c r="CW106" s="84">
        <f t="shared" si="281"/>
        <v>0</v>
      </c>
      <c r="CX106" s="84">
        <f t="shared" si="281"/>
        <v>0</v>
      </c>
      <c r="CY106" s="84">
        <f t="shared" si="281"/>
        <v>0</v>
      </c>
      <c r="CZ106" s="84">
        <f t="shared" si="281"/>
        <v>0</v>
      </c>
      <c r="DA106" s="84">
        <f t="shared" si="281"/>
        <v>0</v>
      </c>
      <c r="DB106" s="84">
        <f t="shared" si="281"/>
        <v>0</v>
      </c>
      <c r="DC106" s="84">
        <f t="shared" si="281"/>
        <v>0</v>
      </c>
      <c r="DD106" s="84">
        <f t="shared" si="281"/>
        <v>0</v>
      </c>
      <c r="DE106" s="84">
        <f t="shared" si="281"/>
        <v>0</v>
      </c>
      <c r="DF106" s="84">
        <f t="shared" si="281"/>
        <v>0</v>
      </c>
      <c r="DG106" s="84">
        <f t="shared" si="281"/>
        <v>0</v>
      </c>
      <c r="DH106" s="84">
        <f t="shared" si="281"/>
        <v>0</v>
      </c>
      <c r="DI106" s="84">
        <f t="shared" si="281"/>
        <v>0</v>
      </c>
      <c r="DJ106" s="84">
        <f t="shared" si="281"/>
        <v>0</v>
      </c>
      <c r="DK106" s="84">
        <f t="shared" si="281"/>
        <v>0</v>
      </c>
      <c r="DL106" s="84">
        <f t="shared" si="281"/>
        <v>0</v>
      </c>
      <c r="DM106" s="84">
        <f t="shared" si="281"/>
        <v>0</v>
      </c>
      <c r="DN106" s="84">
        <f t="shared" si="281"/>
        <v>0</v>
      </c>
      <c r="DO106" s="84">
        <f t="shared" si="281"/>
        <v>0</v>
      </c>
      <c r="DP106" s="84">
        <f t="shared" si="281"/>
        <v>0</v>
      </c>
      <c r="DQ106" s="84">
        <f t="shared" si="281"/>
        <v>0</v>
      </c>
      <c r="DR106" s="84">
        <f t="shared" si="281"/>
        <v>0</v>
      </c>
      <c r="DS106" s="84">
        <f t="shared" si="281"/>
        <v>0</v>
      </c>
      <c r="DT106" s="84">
        <f t="shared" si="281"/>
        <v>0</v>
      </c>
      <c r="DU106" s="84">
        <f t="shared" si="281"/>
        <v>0</v>
      </c>
      <c r="DV106" s="84">
        <f t="shared" si="281"/>
        <v>0</v>
      </c>
      <c r="DW106" s="84">
        <f t="shared" si="281"/>
        <v>0</v>
      </c>
      <c r="DX106" s="84">
        <f t="shared" si="281"/>
        <v>0</v>
      </c>
      <c r="DY106" s="84">
        <f t="shared" si="281"/>
        <v>0</v>
      </c>
      <c r="DZ106" s="84">
        <f t="shared" si="281"/>
        <v>0</v>
      </c>
      <c r="EA106" s="84">
        <f t="shared" si="281"/>
        <v>0</v>
      </c>
      <c r="EB106" s="84">
        <f t="shared" si="281"/>
        <v>0</v>
      </c>
      <c r="EC106" s="84">
        <f t="shared" si="281"/>
        <v>0</v>
      </c>
      <c r="ED106" s="84">
        <f t="shared" si="281"/>
        <v>0</v>
      </c>
      <c r="EE106" s="84">
        <f t="shared" si="281"/>
        <v>0</v>
      </c>
      <c r="EF106" s="84">
        <f t="shared" si="281"/>
        <v>0</v>
      </c>
      <c r="EG106" s="84">
        <f t="shared" si="281"/>
        <v>0</v>
      </c>
      <c r="EH106" s="84">
        <f t="shared" si="281"/>
        <v>0</v>
      </c>
      <c r="EI106" s="84">
        <f t="shared" si="281"/>
        <v>0</v>
      </c>
      <c r="EJ106" s="84">
        <f t="shared" si="281"/>
        <v>0</v>
      </c>
      <c r="EK106" s="84">
        <f t="shared" si="281"/>
        <v>0</v>
      </c>
      <c r="EL106" s="84">
        <f t="shared" si="281"/>
        <v>0</v>
      </c>
      <c r="EM106" s="84">
        <f t="shared" si="281"/>
        <v>0</v>
      </c>
      <c r="EN106" s="84">
        <f t="shared" si="281"/>
        <v>0</v>
      </c>
      <c r="EO106" s="84">
        <f t="shared" si="281"/>
        <v>0</v>
      </c>
      <c r="EP106" s="84">
        <f t="shared" si="281"/>
        <v>0</v>
      </c>
      <c r="EQ106" s="84">
        <f t="shared" si="281"/>
        <v>0</v>
      </c>
      <c r="ER106" s="84">
        <f t="shared" si="281"/>
        <v>0</v>
      </c>
      <c r="ES106" s="84">
        <f t="shared" si="281"/>
        <v>0</v>
      </c>
      <c r="ET106" s="84">
        <f t="shared" si="281"/>
        <v>0</v>
      </c>
      <c r="EU106" s="84">
        <f t="shared" si="281"/>
        <v>0</v>
      </c>
      <c r="EV106" s="84">
        <f t="shared" si="281"/>
        <v>0</v>
      </c>
      <c r="EW106" s="84">
        <f t="shared" si="281"/>
        <v>0</v>
      </c>
      <c r="EX106" s="84">
        <f t="shared" si="281"/>
        <v>0</v>
      </c>
      <c r="EY106" s="84">
        <f t="shared" si="281"/>
        <v>0</v>
      </c>
      <c r="EZ106" s="84">
        <f t="shared" ref="EZ106:EZ134" si="288">IF(AND($U106&gt;EY$6,$U106&lt;=EZ$6),+$T106,0)</f>
        <v>0</v>
      </c>
      <c r="FA106" s="84">
        <f t="shared" ref="FA106:GB106" si="289">IF(AND($U106&gt;EZ$6,$U106&lt;=FA$6),+$T106,0)</f>
        <v>0</v>
      </c>
      <c r="FB106" s="84">
        <f t="shared" si="289"/>
        <v>0</v>
      </c>
      <c r="FC106" s="84">
        <f t="shared" si="289"/>
        <v>0</v>
      </c>
      <c r="FD106" s="84">
        <f t="shared" si="289"/>
        <v>0</v>
      </c>
      <c r="FE106" s="84">
        <f t="shared" si="289"/>
        <v>0</v>
      </c>
      <c r="FF106" s="84">
        <f t="shared" si="289"/>
        <v>0</v>
      </c>
      <c r="FG106" s="84">
        <f t="shared" si="289"/>
        <v>0</v>
      </c>
      <c r="FH106" s="84">
        <f t="shared" si="289"/>
        <v>0</v>
      </c>
      <c r="FI106" s="84">
        <f t="shared" si="289"/>
        <v>0</v>
      </c>
      <c r="FJ106" s="84">
        <f t="shared" si="289"/>
        <v>0</v>
      </c>
      <c r="FK106" s="84">
        <f t="shared" si="289"/>
        <v>0</v>
      </c>
      <c r="FL106" s="84">
        <f t="shared" si="289"/>
        <v>0</v>
      </c>
      <c r="FM106" s="84">
        <f t="shared" si="289"/>
        <v>0</v>
      </c>
      <c r="FN106" s="84">
        <f t="shared" si="289"/>
        <v>0</v>
      </c>
      <c r="FO106" s="84">
        <f t="shared" si="289"/>
        <v>0</v>
      </c>
      <c r="FP106" s="84">
        <f t="shared" si="289"/>
        <v>0</v>
      </c>
      <c r="FQ106" s="84">
        <f t="shared" si="289"/>
        <v>0</v>
      </c>
      <c r="FR106" s="84">
        <f t="shared" si="289"/>
        <v>0</v>
      </c>
      <c r="FS106" s="84">
        <f t="shared" si="289"/>
        <v>0</v>
      </c>
      <c r="FT106" s="84">
        <f t="shared" si="289"/>
        <v>0</v>
      </c>
      <c r="FU106" s="84">
        <f t="shared" si="289"/>
        <v>0</v>
      </c>
      <c r="FV106" s="84">
        <f t="shared" si="289"/>
        <v>0</v>
      </c>
      <c r="FW106" s="84">
        <f t="shared" si="289"/>
        <v>0</v>
      </c>
      <c r="FX106" s="84">
        <f t="shared" si="289"/>
        <v>0</v>
      </c>
      <c r="FY106" s="84">
        <f t="shared" si="289"/>
        <v>0</v>
      </c>
      <c r="FZ106" s="84">
        <f t="shared" si="289"/>
        <v>0</v>
      </c>
      <c r="GA106" s="84">
        <f t="shared" si="289"/>
        <v>0</v>
      </c>
      <c r="GB106" s="84">
        <f t="shared" si="289"/>
        <v>0</v>
      </c>
      <c r="GD106" s="2">
        <f t="shared" ca="1" si="265"/>
        <v>32.299999999999997</v>
      </c>
      <c r="GE106" s="2">
        <f t="shared" ca="1" si="268"/>
        <v>0</v>
      </c>
    </row>
    <row r="107" spans="1:187" s="82" customFormat="1" x14ac:dyDescent="0.2">
      <c r="A107" s="188">
        <v>3</v>
      </c>
      <c r="B107" s="19" t="s">
        <v>13</v>
      </c>
      <c r="C107" s="68" t="s">
        <v>7</v>
      </c>
      <c r="D107" s="364" t="s">
        <v>42</v>
      </c>
      <c r="E107" s="82" t="s">
        <v>331</v>
      </c>
      <c r="F107" s="70">
        <v>37134</v>
      </c>
      <c r="H107" s="87" t="s">
        <v>332</v>
      </c>
      <c r="I107" s="299"/>
      <c r="J107" s="72" t="s">
        <v>7</v>
      </c>
      <c r="K107" s="72"/>
      <c r="L107" s="94" t="s">
        <v>40</v>
      </c>
      <c r="M107" s="73"/>
      <c r="N107" s="73"/>
      <c r="O107" s="94"/>
      <c r="P107" s="94"/>
      <c r="Q107" s="94"/>
      <c r="R107" s="191"/>
      <c r="S107" s="94" t="s">
        <v>57</v>
      </c>
      <c r="T107" s="19">
        <v>0.1</v>
      </c>
      <c r="U107" s="269">
        <f>DATE(2022,10,31)</f>
        <v>44865</v>
      </c>
      <c r="X107" s="84">
        <f t="shared" ref="X107:BD107" ca="1" si="290">IF(AND($U107&gt;W$6,$U107&lt;=X$6),+$T107,0)</f>
        <v>0</v>
      </c>
      <c r="Y107" s="84">
        <f t="shared" si="290"/>
        <v>0</v>
      </c>
      <c r="Z107" s="84">
        <f t="shared" si="290"/>
        <v>0</v>
      </c>
      <c r="AA107" s="84">
        <f t="shared" si="290"/>
        <v>0</v>
      </c>
      <c r="AB107" s="84">
        <f t="shared" si="290"/>
        <v>0</v>
      </c>
      <c r="AC107" s="84">
        <f t="shared" si="290"/>
        <v>0</v>
      </c>
      <c r="AD107" s="84">
        <f t="shared" si="290"/>
        <v>0</v>
      </c>
      <c r="AE107" s="84">
        <f t="shared" si="290"/>
        <v>0</v>
      </c>
      <c r="AF107" s="84">
        <f t="shared" si="290"/>
        <v>0</v>
      </c>
      <c r="AG107" s="84">
        <f t="shared" si="290"/>
        <v>0</v>
      </c>
      <c r="AH107" s="84">
        <f t="shared" si="290"/>
        <v>0</v>
      </c>
      <c r="AI107" s="84">
        <f t="shared" si="290"/>
        <v>0</v>
      </c>
      <c r="AJ107" s="84">
        <f t="shared" si="290"/>
        <v>0</v>
      </c>
      <c r="AK107" s="84">
        <f t="shared" si="290"/>
        <v>0</v>
      </c>
      <c r="AL107" s="84">
        <f t="shared" si="290"/>
        <v>0</v>
      </c>
      <c r="AM107" s="84">
        <f t="shared" si="290"/>
        <v>0</v>
      </c>
      <c r="AN107" s="84">
        <f t="shared" si="290"/>
        <v>0</v>
      </c>
      <c r="AO107" s="84">
        <f t="shared" si="290"/>
        <v>0</v>
      </c>
      <c r="AP107" s="84">
        <f t="shared" si="290"/>
        <v>0</v>
      </c>
      <c r="AQ107" s="84">
        <f t="shared" si="290"/>
        <v>0</v>
      </c>
      <c r="AR107" s="84">
        <f t="shared" si="290"/>
        <v>0</v>
      </c>
      <c r="AS107" s="84">
        <f t="shared" si="290"/>
        <v>0</v>
      </c>
      <c r="AT107" s="84">
        <f t="shared" si="290"/>
        <v>0</v>
      </c>
      <c r="AU107" s="84">
        <f t="shared" si="290"/>
        <v>0</v>
      </c>
      <c r="AV107" s="84">
        <f t="shared" si="290"/>
        <v>0</v>
      </c>
      <c r="AW107" s="84">
        <f t="shared" si="290"/>
        <v>0</v>
      </c>
      <c r="AX107" s="84">
        <f t="shared" si="290"/>
        <v>0</v>
      </c>
      <c r="AY107" s="84">
        <f t="shared" si="290"/>
        <v>0</v>
      </c>
      <c r="AZ107" s="84">
        <f t="shared" si="290"/>
        <v>0</v>
      </c>
      <c r="BA107" s="84">
        <f t="shared" si="290"/>
        <v>0</v>
      </c>
      <c r="BB107" s="84">
        <f t="shared" si="290"/>
        <v>0</v>
      </c>
      <c r="BC107" s="84">
        <f t="shared" si="290"/>
        <v>0</v>
      </c>
      <c r="BD107" s="84">
        <f t="shared" si="290"/>
        <v>0</v>
      </c>
      <c r="BE107" s="84">
        <f t="shared" si="280"/>
        <v>0</v>
      </c>
      <c r="BF107" s="84">
        <f t="shared" si="280"/>
        <v>0</v>
      </c>
      <c r="BG107" s="84">
        <f t="shared" si="280"/>
        <v>0</v>
      </c>
      <c r="BH107" s="84">
        <f t="shared" si="280"/>
        <v>0</v>
      </c>
      <c r="BI107" s="84">
        <f t="shared" si="278"/>
        <v>0</v>
      </c>
      <c r="BJ107" s="84">
        <f t="shared" si="278"/>
        <v>0</v>
      </c>
      <c r="BK107" s="84">
        <f t="shared" si="278"/>
        <v>0</v>
      </c>
      <c r="BL107" s="84">
        <f t="shared" si="278"/>
        <v>0</v>
      </c>
      <c r="BM107" s="84">
        <f t="shared" si="278"/>
        <v>0</v>
      </c>
      <c r="BN107" s="84">
        <f t="shared" si="278"/>
        <v>0</v>
      </c>
      <c r="BO107" s="84">
        <f t="shared" si="278"/>
        <v>0</v>
      </c>
      <c r="BP107" s="84">
        <f t="shared" si="278"/>
        <v>0</v>
      </c>
      <c r="BQ107" s="84">
        <f t="shared" si="278"/>
        <v>0</v>
      </c>
      <c r="BR107" s="84">
        <f t="shared" si="278"/>
        <v>0</v>
      </c>
      <c r="BS107" s="84">
        <f t="shared" si="278"/>
        <v>0</v>
      </c>
      <c r="BT107" s="84">
        <f t="shared" si="278"/>
        <v>0</v>
      </c>
      <c r="BU107" s="84">
        <f t="shared" si="278"/>
        <v>0</v>
      </c>
      <c r="BV107" s="84">
        <f t="shared" si="278"/>
        <v>0</v>
      </c>
      <c r="BW107" s="84">
        <f t="shared" si="278"/>
        <v>0</v>
      </c>
      <c r="BX107" s="84">
        <f t="shared" si="278"/>
        <v>0</v>
      </c>
      <c r="BY107" s="84">
        <f t="shared" si="278"/>
        <v>0</v>
      </c>
      <c r="BZ107" s="84">
        <f t="shared" si="278"/>
        <v>0</v>
      </c>
      <c r="CA107" s="84">
        <f t="shared" si="278"/>
        <v>0</v>
      </c>
      <c r="CB107" s="84">
        <f t="shared" si="278"/>
        <v>0</v>
      </c>
      <c r="CC107" s="84">
        <f t="shared" si="278"/>
        <v>0</v>
      </c>
      <c r="CD107" s="84">
        <f t="shared" si="278"/>
        <v>0</v>
      </c>
      <c r="CE107" s="84">
        <f t="shared" si="278"/>
        <v>0</v>
      </c>
      <c r="CF107" s="84">
        <f t="shared" si="278"/>
        <v>0</v>
      </c>
      <c r="CG107" s="84">
        <f t="shared" si="278"/>
        <v>0</v>
      </c>
      <c r="CH107" s="84">
        <f t="shared" si="278"/>
        <v>0</v>
      </c>
      <c r="CI107" s="84">
        <f t="shared" si="278"/>
        <v>0</v>
      </c>
      <c r="CJ107" s="84">
        <f t="shared" si="278"/>
        <v>0</v>
      </c>
      <c r="CK107" s="84">
        <f t="shared" si="278"/>
        <v>0</v>
      </c>
      <c r="CL107" s="84">
        <f t="shared" si="278"/>
        <v>0</v>
      </c>
      <c r="CM107" s="84">
        <f t="shared" si="278"/>
        <v>0</v>
      </c>
      <c r="CN107" s="84">
        <f t="shared" ref="CN107:DS107" si="291">IF(AND($U107&gt;CM$6,$U107&lt;=CN$6),+$T107,0)</f>
        <v>0</v>
      </c>
      <c r="CO107" s="84">
        <f t="shared" si="291"/>
        <v>0</v>
      </c>
      <c r="CP107" s="84">
        <f t="shared" si="291"/>
        <v>0</v>
      </c>
      <c r="CQ107" s="84">
        <f t="shared" si="291"/>
        <v>0</v>
      </c>
      <c r="CR107" s="84">
        <f t="shared" si="291"/>
        <v>0</v>
      </c>
      <c r="CS107" s="84">
        <f t="shared" si="291"/>
        <v>0</v>
      </c>
      <c r="CT107" s="84">
        <f t="shared" si="291"/>
        <v>0</v>
      </c>
      <c r="CU107" s="84">
        <f t="shared" si="291"/>
        <v>0</v>
      </c>
      <c r="CV107" s="84">
        <f t="shared" si="291"/>
        <v>0</v>
      </c>
      <c r="CW107" s="84">
        <f t="shared" si="291"/>
        <v>0</v>
      </c>
      <c r="CX107" s="84">
        <f t="shared" si="291"/>
        <v>0</v>
      </c>
      <c r="CY107" s="84">
        <f t="shared" si="291"/>
        <v>0</v>
      </c>
      <c r="CZ107" s="84">
        <f t="shared" si="291"/>
        <v>0</v>
      </c>
      <c r="DA107" s="84">
        <f t="shared" si="291"/>
        <v>0</v>
      </c>
      <c r="DB107" s="84">
        <f t="shared" si="291"/>
        <v>0</v>
      </c>
      <c r="DC107" s="84">
        <f t="shared" si="291"/>
        <v>0</v>
      </c>
      <c r="DD107" s="84">
        <f t="shared" si="291"/>
        <v>0</v>
      </c>
      <c r="DE107" s="84">
        <f t="shared" si="291"/>
        <v>0.1</v>
      </c>
      <c r="DF107" s="84">
        <f t="shared" si="291"/>
        <v>0</v>
      </c>
      <c r="DG107" s="84">
        <f t="shared" si="291"/>
        <v>0</v>
      </c>
      <c r="DH107" s="84">
        <f t="shared" si="291"/>
        <v>0</v>
      </c>
      <c r="DI107" s="84">
        <f t="shared" si="291"/>
        <v>0</v>
      </c>
      <c r="DJ107" s="84">
        <f t="shared" si="291"/>
        <v>0</v>
      </c>
      <c r="DK107" s="84">
        <f t="shared" si="291"/>
        <v>0</v>
      </c>
      <c r="DL107" s="84">
        <f t="shared" si="291"/>
        <v>0</v>
      </c>
      <c r="DM107" s="84">
        <f t="shared" si="291"/>
        <v>0</v>
      </c>
      <c r="DN107" s="84">
        <f t="shared" si="291"/>
        <v>0</v>
      </c>
      <c r="DO107" s="84">
        <f t="shared" si="291"/>
        <v>0</v>
      </c>
      <c r="DP107" s="84">
        <f t="shared" si="291"/>
        <v>0</v>
      </c>
      <c r="DQ107" s="84">
        <f t="shared" si="291"/>
        <v>0</v>
      </c>
      <c r="DR107" s="84">
        <f t="shared" si="291"/>
        <v>0</v>
      </c>
      <c r="DS107" s="84">
        <f t="shared" si="291"/>
        <v>0</v>
      </c>
      <c r="DT107" s="84">
        <f t="shared" ref="DT107:EY107" si="292">IF(AND($U107&gt;DS$6,$U107&lt;=DT$6),+$T107,0)</f>
        <v>0</v>
      </c>
      <c r="DU107" s="84">
        <f t="shared" si="292"/>
        <v>0</v>
      </c>
      <c r="DV107" s="84">
        <f t="shared" si="292"/>
        <v>0</v>
      </c>
      <c r="DW107" s="84">
        <f t="shared" si="292"/>
        <v>0</v>
      </c>
      <c r="DX107" s="84">
        <f t="shared" si="292"/>
        <v>0</v>
      </c>
      <c r="DY107" s="84">
        <f t="shared" si="292"/>
        <v>0</v>
      </c>
      <c r="DZ107" s="84">
        <f t="shared" si="292"/>
        <v>0</v>
      </c>
      <c r="EA107" s="84">
        <f t="shared" si="292"/>
        <v>0</v>
      </c>
      <c r="EB107" s="84">
        <f t="shared" si="292"/>
        <v>0</v>
      </c>
      <c r="EC107" s="84">
        <f t="shared" si="292"/>
        <v>0</v>
      </c>
      <c r="ED107" s="84">
        <f t="shared" si="292"/>
        <v>0</v>
      </c>
      <c r="EE107" s="84">
        <f t="shared" si="292"/>
        <v>0</v>
      </c>
      <c r="EF107" s="84">
        <f t="shared" si="292"/>
        <v>0</v>
      </c>
      <c r="EG107" s="84">
        <f t="shared" si="292"/>
        <v>0</v>
      </c>
      <c r="EH107" s="84">
        <f t="shared" si="292"/>
        <v>0</v>
      </c>
      <c r="EI107" s="84">
        <f t="shared" si="292"/>
        <v>0</v>
      </c>
      <c r="EJ107" s="84">
        <f t="shared" si="292"/>
        <v>0</v>
      </c>
      <c r="EK107" s="84">
        <f t="shared" si="292"/>
        <v>0</v>
      </c>
      <c r="EL107" s="84">
        <f t="shared" si="292"/>
        <v>0</v>
      </c>
      <c r="EM107" s="84">
        <f t="shared" si="292"/>
        <v>0</v>
      </c>
      <c r="EN107" s="84">
        <f t="shared" si="292"/>
        <v>0</v>
      </c>
      <c r="EO107" s="84">
        <f t="shared" si="292"/>
        <v>0</v>
      </c>
      <c r="EP107" s="84">
        <f t="shared" si="292"/>
        <v>0</v>
      </c>
      <c r="EQ107" s="84">
        <f t="shared" si="292"/>
        <v>0</v>
      </c>
      <c r="ER107" s="84">
        <f t="shared" si="292"/>
        <v>0</v>
      </c>
      <c r="ES107" s="84">
        <f t="shared" si="292"/>
        <v>0</v>
      </c>
      <c r="ET107" s="84">
        <f t="shared" si="292"/>
        <v>0</v>
      </c>
      <c r="EU107" s="84">
        <f t="shared" si="292"/>
        <v>0</v>
      </c>
      <c r="EV107" s="84">
        <f t="shared" si="292"/>
        <v>0</v>
      </c>
      <c r="EW107" s="84">
        <f t="shared" si="292"/>
        <v>0</v>
      </c>
      <c r="EX107" s="84">
        <f t="shared" si="292"/>
        <v>0</v>
      </c>
      <c r="EY107" s="84">
        <f t="shared" si="292"/>
        <v>0</v>
      </c>
      <c r="EZ107" s="84">
        <f t="shared" si="288"/>
        <v>0</v>
      </c>
      <c r="FA107" s="84">
        <f t="shared" ref="FA107:GB107" si="293">IF(AND($U107&gt;EZ$6,$U107&lt;=FA$6),+$T107,0)</f>
        <v>0</v>
      </c>
      <c r="FB107" s="84">
        <f t="shared" si="293"/>
        <v>0</v>
      </c>
      <c r="FC107" s="84">
        <f t="shared" si="293"/>
        <v>0</v>
      </c>
      <c r="FD107" s="84">
        <f t="shared" si="293"/>
        <v>0</v>
      </c>
      <c r="FE107" s="84">
        <f t="shared" si="293"/>
        <v>0</v>
      </c>
      <c r="FF107" s="84">
        <f t="shared" si="293"/>
        <v>0</v>
      </c>
      <c r="FG107" s="84">
        <f t="shared" si="293"/>
        <v>0</v>
      </c>
      <c r="FH107" s="84">
        <f t="shared" si="293"/>
        <v>0</v>
      </c>
      <c r="FI107" s="84">
        <f t="shared" si="293"/>
        <v>0</v>
      </c>
      <c r="FJ107" s="84">
        <f t="shared" si="293"/>
        <v>0</v>
      </c>
      <c r="FK107" s="84">
        <f t="shared" si="293"/>
        <v>0</v>
      </c>
      <c r="FL107" s="84">
        <f t="shared" si="293"/>
        <v>0</v>
      </c>
      <c r="FM107" s="84">
        <f t="shared" si="293"/>
        <v>0</v>
      </c>
      <c r="FN107" s="84">
        <f t="shared" si="293"/>
        <v>0</v>
      </c>
      <c r="FO107" s="84">
        <f t="shared" si="293"/>
        <v>0</v>
      </c>
      <c r="FP107" s="84">
        <f t="shared" si="293"/>
        <v>0</v>
      </c>
      <c r="FQ107" s="84">
        <f t="shared" si="293"/>
        <v>0</v>
      </c>
      <c r="FR107" s="84">
        <f t="shared" si="293"/>
        <v>0</v>
      </c>
      <c r="FS107" s="84">
        <f t="shared" si="293"/>
        <v>0</v>
      </c>
      <c r="FT107" s="84">
        <f t="shared" si="293"/>
        <v>0</v>
      </c>
      <c r="FU107" s="84">
        <f t="shared" si="293"/>
        <v>0</v>
      </c>
      <c r="FV107" s="84">
        <f t="shared" si="293"/>
        <v>0</v>
      </c>
      <c r="FW107" s="84">
        <f t="shared" si="293"/>
        <v>0</v>
      </c>
      <c r="FX107" s="84">
        <f t="shared" si="293"/>
        <v>0</v>
      </c>
      <c r="FY107" s="84">
        <f t="shared" si="293"/>
        <v>0</v>
      </c>
      <c r="FZ107" s="84">
        <f t="shared" si="293"/>
        <v>0</v>
      </c>
      <c r="GA107" s="84">
        <f t="shared" si="293"/>
        <v>0</v>
      </c>
      <c r="GB107" s="84">
        <f t="shared" si="293"/>
        <v>0</v>
      </c>
      <c r="GD107" s="2">
        <f t="shared" ca="1" si="265"/>
        <v>0.1</v>
      </c>
      <c r="GE107" s="2">
        <f t="shared" ca="1" si="268"/>
        <v>0</v>
      </c>
    </row>
    <row r="108" spans="1:187" s="82" customFormat="1" x14ac:dyDescent="0.2">
      <c r="A108" s="188">
        <v>5</v>
      </c>
      <c r="B108" s="104" t="s">
        <v>12</v>
      </c>
      <c r="C108" s="68" t="s">
        <v>8</v>
      </c>
      <c r="D108" s="189" t="s">
        <v>43</v>
      </c>
      <c r="E108" t="s">
        <v>367</v>
      </c>
      <c r="F108" s="70">
        <v>37134</v>
      </c>
      <c r="G108"/>
      <c r="H108" s="87" t="s">
        <v>313</v>
      </c>
      <c r="I108" s="190" t="s">
        <v>413</v>
      </c>
      <c r="J108" s="72" t="s">
        <v>369</v>
      </c>
      <c r="K108" s="72"/>
      <c r="L108" s="94" t="s">
        <v>40</v>
      </c>
      <c r="M108" s="73"/>
      <c r="N108" s="73"/>
      <c r="O108" s="94"/>
      <c r="P108" s="94"/>
      <c r="Q108" s="94"/>
      <c r="R108" s="105">
        <v>15</v>
      </c>
      <c r="S108" s="94" t="s">
        <v>57</v>
      </c>
      <c r="T108" s="19">
        <f>IF($S108="USD",+$R108,VLOOKUP($S108,Rates!$A$3:$C$7,3)*$R108)</f>
        <v>15</v>
      </c>
      <c r="U108" s="269">
        <f>DATE(2002,1,14)</f>
        <v>37270</v>
      </c>
      <c r="X108" s="84">
        <f t="shared" ref="X108:BD108" ca="1" si="294">IF(AND($U108&gt;W$6,$U108&lt;=X$6),+$T108,0)</f>
        <v>0</v>
      </c>
      <c r="Y108" s="84">
        <f t="shared" si="294"/>
        <v>0</v>
      </c>
      <c r="Z108" s="303">
        <f t="shared" si="294"/>
        <v>15</v>
      </c>
      <c r="AA108" s="84">
        <f t="shared" si="294"/>
        <v>0</v>
      </c>
      <c r="AB108" s="84">
        <f t="shared" si="294"/>
        <v>0</v>
      </c>
      <c r="AC108" s="84">
        <f t="shared" si="294"/>
        <v>0</v>
      </c>
      <c r="AD108" s="84">
        <f t="shared" si="294"/>
        <v>0</v>
      </c>
      <c r="AE108" s="84">
        <f t="shared" si="294"/>
        <v>0</v>
      </c>
      <c r="AF108" s="84">
        <f t="shared" si="294"/>
        <v>0</v>
      </c>
      <c r="AG108" s="84">
        <f t="shared" si="294"/>
        <v>0</v>
      </c>
      <c r="AH108" s="84">
        <f t="shared" si="294"/>
        <v>0</v>
      </c>
      <c r="AI108" s="84">
        <f t="shared" si="294"/>
        <v>0</v>
      </c>
      <c r="AJ108" s="84">
        <f t="shared" si="294"/>
        <v>0</v>
      </c>
      <c r="AK108" s="84">
        <f t="shared" si="294"/>
        <v>0</v>
      </c>
      <c r="AL108" s="84">
        <f t="shared" si="294"/>
        <v>0</v>
      </c>
      <c r="AM108" s="84">
        <f t="shared" si="294"/>
        <v>0</v>
      </c>
      <c r="AN108" s="84">
        <f t="shared" si="294"/>
        <v>0</v>
      </c>
      <c r="AO108" s="84">
        <f t="shared" si="294"/>
        <v>0</v>
      </c>
      <c r="AP108" s="84">
        <f t="shared" si="294"/>
        <v>0</v>
      </c>
      <c r="AQ108" s="84">
        <f t="shared" si="294"/>
        <v>0</v>
      </c>
      <c r="AR108" s="84">
        <f t="shared" si="294"/>
        <v>0</v>
      </c>
      <c r="AS108" s="84">
        <f t="shared" si="294"/>
        <v>0</v>
      </c>
      <c r="AT108" s="84">
        <f t="shared" si="294"/>
        <v>0</v>
      </c>
      <c r="AU108" s="84">
        <f t="shared" si="294"/>
        <v>0</v>
      </c>
      <c r="AV108" s="84">
        <f t="shared" si="294"/>
        <v>0</v>
      </c>
      <c r="AW108" s="84">
        <f t="shared" si="294"/>
        <v>0</v>
      </c>
      <c r="AX108" s="84">
        <f t="shared" si="294"/>
        <v>0</v>
      </c>
      <c r="AY108" s="84">
        <f t="shared" si="294"/>
        <v>0</v>
      </c>
      <c r="AZ108" s="84">
        <f t="shared" si="294"/>
        <v>0</v>
      </c>
      <c r="BA108" s="84">
        <f t="shared" si="294"/>
        <v>0</v>
      </c>
      <c r="BB108" s="84">
        <f t="shared" si="294"/>
        <v>0</v>
      </c>
      <c r="BC108" s="84">
        <f t="shared" si="294"/>
        <v>0</v>
      </c>
      <c r="BD108" s="84">
        <f t="shared" si="294"/>
        <v>0</v>
      </c>
      <c r="BE108" s="84">
        <f t="shared" si="280"/>
        <v>0</v>
      </c>
      <c r="BF108" s="84">
        <f t="shared" si="280"/>
        <v>0</v>
      </c>
      <c r="BG108" s="84">
        <f t="shared" si="280"/>
        <v>0</v>
      </c>
      <c r="BH108" s="84">
        <f t="shared" si="280"/>
        <v>0</v>
      </c>
      <c r="BI108" s="84">
        <f t="shared" ref="BI108:CM108" si="295">IF(AND($U108&gt;BH$6,$U108&lt;=BI$6),+$T108,0)</f>
        <v>0</v>
      </c>
      <c r="BJ108" s="84">
        <f t="shared" si="295"/>
        <v>0</v>
      </c>
      <c r="BK108" s="84">
        <f t="shared" si="295"/>
        <v>0</v>
      </c>
      <c r="BL108" s="84">
        <f t="shared" si="295"/>
        <v>0</v>
      </c>
      <c r="BM108" s="84">
        <f t="shared" si="295"/>
        <v>0</v>
      </c>
      <c r="BN108" s="84">
        <f t="shared" si="295"/>
        <v>0</v>
      </c>
      <c r="BO108" s="84">
        <f t="shared" si="295"/>
        <v>0</v>
      </c>
      <c r="BP108" s="84">
        <f t="shared" si="295"/>
        <v>0</v>
      </c>
      <c r="BQ108" s="84">
        <f t="shared" si="295"/>
        <v>0</v>
      </c>
      <c r="BR108" s="84">
        <f t="shared" si="295"/>
        <v>0</v>
      </c>
      <c r="BS108" s="84">
        <f t="shared" si="295"/>
        <v>0</v>
      </c>
      <c r="BT108" s="84">
        <f t="shared" si="295"/>
        <v>0</v>
      </c>
      <c r="BU108" s="84">
        <f t="shared" si="295"/>
        <v>0</v>
      </c>
      <c r="BV108" s="84">
        <f t="shared" si="295"/>
        <v>0</v>
      </c>
      <c r="BW108" s="84">
        <f t="shared" si="295"/>
        <v>0</v>
      </c>
      <c r="BX108" s="84">
        <f t="shared" si="295"/>
        <v>0</v>
      </c>
      <c r="BY108" s="84">
        <f t="shared" si="295"/>
        <v>0</v>
      </c>
      <c r="BZ108" s="84">
        <f t="shared" si="295"/>
        <v>0</v>
      </c>
      <c r="CA108" s="84">
        <f t="shared" si="295"/>
        <v>0</v>
      </c>
      <c r="CB108" s="84">
        <f t="shared" si="295"/>
        <v>0</v>
      </c>
      <c r="CC108" s="84">
        <f t="shared" si="295"/>
        <v>0</v>
      </c>
      <c r="CD108" s="84">
        <f t="shared" si="295"/>
        <v>0</v>
      </c>
      <c r="CE108" s="84">
        <f t="shared" si="295"/>
        <v>0</v>
      </c>
      <c r="CF108" s="84">
        <f t="shared" si="295"/>
        <v>0</v>
      </c>
      <c r="CG108" s="84">
        <f t="shared" si="295"/>
        <v>0</v>
      </c>
      <c r="CH108" s="84">
        <f t="shared" si="295"/>
        <v>0</v>
      </c>
      <c r="CI108" s="84">
        <f t="shared" si="295"/>
        <v>0</v>
      </c>
      <c r="CJ108" s="84">
        <f t="shared" si="295"/>
        <v>0</v>
      </c>
      <c r="CK108" s="84">
        <f t="shared" si="295"/>
        <v>0</v>
      </c>
      <c r="CL108" s="84">
        <f t="shared" si="295"/>
        <v>0</v>
      </c>
      <c r="CM108" s="84">
        <f t="shared" si="295"/>
        <v>0</v>
      </c>
      <c r="CN108" s="84">
        <f t="shared" ref="CN108:DS108" si="296">IF(AND($U108&gt;CM$6,$U108&lt;=CN$6),+$T108,0)</f>
        <v>0</v>
      </c>
      <c r="CO108" s="84">
        <f t="shared" si="296"/>
        <v>0</v>
      </c>
      <c r="CP108" s="84">
        <f t="shared" si="296"/>
        <v>0</v>
      </c>
      <c r="CQ108" s="84">
        <f t="shared" si="296"/>
        <v>0</v>
      </c>
      <c r="CR108" s="84">
        <f t="shared" si="296"/>
        <v>0</v>
      </c>
      <c r="CS108" s="84">
        <f t="shared" si="296"/>
        <v>0</v>
      </c>
      <c r="CT108" s="84">
        <f t="shared" si="296"/>
        <v>0</v>
      </c>
      <c r="CU108" s="84">
        <f t="shared" si="296"/>
        <v>0</v>
      </c>
      <c r="CV108" s="84">
        <f t="shared" si="296"/>
        <v>0</v>
      </c>
      <c r="CW108" s="84">
        <f t="shared" si="296"/>
        <v>0</v>
      </c>
      <c r="CX108" s="84">
        <f t="shared" si="296"/>
        <v>0</v>
      </c>
      <c r="CY108" s="84">
        <f t="shared" si="296"/>
        <v>0</v>
      </c>
      <c r="CZ108" s="84">
        <f t="shared" si="296"/>
        <v>0</v>
      </c>
      <c r="DA108" s="84">
        <f t="shared" si="296"/>
        <v>0</v>
      </c>
      <c r="DB108" s="84">
        <f t="shared" si="296"/>
        <v>0</v>
      </c>
      <c r="DC108" s="84">
        <f t="shared" si="296"/>
        <v>0</v>
      </c>
      <c r="DD108" s="84">
        <f t="shared" si="296"/>
        <v>0</v>
      </c>
      <c r="DE108" s="84">
        <f t="shared" si="296"/>
        <v>0</v>
      </c>
      <c r="DF108" s="84">
        <f t="shared" si="296"/>
        <v>0</v>
      </c>
      <c r="DG108" s="84">
        <f t="shared" si="296"/>
        <v>0</v>
      </c>
      <c r="DH108" s="84">
        <f t="shared" si="296"/>
        <v>0</v>
      </c>
      <c r="DI108" s="84">
        <f t="shared" si="296"/>
        <v>0</v>
      </c>
      <c r="DJ108" s="84">
        <f t="shared" si="296"/>
        <v>0</v>
      </c>
      <c r="DK108" s="84">
        <f t="shared" si="296"/>
        <v>0</v>
      </c>
      <c r="DL108" s="84">
        <f t="shared" si="296"/>
        <v>0</v>
      </c>
      <c r="DM108" s="84">
        <f t="shared" si="296"/>
        <v>0</v>
      </c>
      <c r="DN108" s="84">
        <f t="shared" si="296"/>
        <v>0</v>
      </c>
      <c r="DO108" s="84">
        <f t="shared" si="296"/>
        <v>0</v>
      </c>
      <c r="DP108" s="84">
        <f t="shared" si="296"/>
        <v>0</v>
      </c>
      <c r="DQ108" s="84">
        <f t="shared" si="296"/>
        <v>0</v>
      </c>
      <c r="DR108" s="84">
        <f t="shared" si="296"/>
        <v>0</v>
      </c>
      <c r="DS108" s="84">
        <f t="shared" si="296"/>
        <v>0</v>
      </c>
      <c r="DT108" s="84">
        <f t="shared" ref="DT108:EY108" si="297">IF(AND($U108&gt;DS$6,$U108&lt;=DT$6),+$T108,0)</f>
        <v>0</v>
      </c>
      <c r="DU108" s="84">
        <f t="shared" si="297"/>
        <v>0</v>
      </c>
      <c r="DV108" s="84">
        <f t="shared" si="297"/>
        <v>0</v>
      </c>
      <c r="DW108" s="84">
        <f t="shared" si="297"/>
        <v>0</v>
      </c>
      <c r="DX108" s="84">
        <f t="shared" si="297"/>
        <v>0</v>
      </c>
      <c r="DY108" s="84">
        <f t="shared" si="297"/>
        <v>0</v>
      </c>
      <c r="DZ108" s="84">
        <f t="shared" si="297"/>
        <v>0</v>
      </c>
      <c r="EA108" s="84">
        <f t="shared" si="297"/>
        <v>0</v>
      </c>
      <c r="EB108" s="84">
        <f t="shared" si="297"/>
        <v>0</v>
      </c>
      <c r="EC108" s="84">
        <f t="shared" si="297"/>
        <v>0</v>
      </c>
      <c r="ED108" s="84">
        <f t="shared" si="297"/>
        <v>0</v>
      </c>
      <c r="EE108" s="84">
        <f t="shared" si="297"/>
        <v>0</v>
      </c>
      <c r="EF108" s="84">
        <f t="shared" si="297"/>
        <v>0</v>
      </c>
      <c r="EG108" s="84">
        <f t="shared" si="297"/>
        <v>0</v>
      </c>
      <c r="EH108" s="84">
        <f t="shared" si="297"/>
        <v>0</v>
      </c>
      <c r="EI108" s="84">
        <f t="shared" si="297"/>
        <v>0</v>
      </c>
      <c r="EJ108" s="84">
        <f t="shared" si="297"/>
        <v>0</v>
      </c>
      <c r="EK108" s="84">
        <f t="shared" si="297"/>
        <v>0</v>
      </c>
      <c r="EL108" s="84">
        <f t="shared" si="297"/>
        <v>0</v>
      </c>
      <c r="EM108" s="84">
        <f t="shared" si="297"/>
        <v>0</v>
      </c>
      <c r="EN108" s="84">
        <f t="shared" si="297"/>
        <v>0</v>
      </c>
      <c r="EO108" s="84">
        <f t="shared" si="297"/>
        <v>0</v>
      </c>
      <c r="EP108" s="84">
        <f t="shared" si="297"/>
        <v>0</v>
      </c>
      <c r="EQ108" s="84">
        <f t="shared" si="297"/>
        <v>0</v>
      </c>
      <c r="ER108" s="84">
        <f t="shared" si="297"/>
        <v>0</v>
      </c>
      <c r="ES108" s="84">
        <f t="shared" si="297"/>
        <v>0</v>
      </c>
      <c r="ET108" s="84">
        <f t="shared" si="297"/>
        <v>0</v>
      </c>
      <c r="EU108" s="84">
        <f t="shared" si="297"/>
        <v>0</v>
      </c>
      <c r="EV108" s="84">
        <f t="shared" si="297"/>
        <v>0</v>
      </c>
      <c r="EW108" s="84">
        <f t="shared" si="297"/>
        <v>0</v>
      </c>
      <c r="EX108" s="84">
        <f t="shared" si="297"/>
        <v>0</v>
      </c>
      <c r="EY108" s="84">
        <f t="shared" si="297"/>
        <v>0</v>
      </c>
      <c r="EZ108" s="84">
        <f t="shared" si="288"/>
        <v>0</v>
      </c>
      <c r="FA108" s="84">
        <f t="shared" ref="FA108:GB108" si="298">IF(AND($U108&gt;EZ$6,$U108&lt;=FA$6),+$T108,0)</f>
        <v>0</v>
      </c>
      <c r="FB108" s="84">
        <f t="shared" si="298"/>
        <v>0</v>
      </c>
      <c r="FC108" s="84">
        <f t="shared" si="298"/>
        <v>0</v>
      </c>
      <c r="FD108" s="84">
        <f t="shared" si="298"/>
        <v>0</v>
      </c>
      <c r="FE108" s="84">
        <f t="shared" si="298"/>
        <v>0</v>
      </c>
      <c r="FF108" s="84">
        <f t="shared" si="298"/>
        <v>0</v>
      </c>
      <c r="FG108" s="84">
        <f t="shared" si="298"/>
        <v>0</v>
      </c>
      <c r="FH108" s="84">
        <f t="shared" si="298"/>
        <v>0</v>
      </c>
      <c r="FI108" s="84">
        <f t="shared" si="298"/>
        <v>0</v>
      </c>
      <c r="FJ108" s="84">
        <f t="shared" si="298"/>
        <v>0</v>
      </c>
      <c r="FK108" s="84">
        <f t="shared" si="298"/>
        <v>0</v>
      </c>
      <c r="FL108" s="84">
        <f t="shared" si="298"/>
        <v>0</v>
      </c>
      <c r="FM108" s="84">
        <f t="shared" si="298"/>
        <v>0</v>
      </c>
      <c r="FN108" s="84">
        <f t="shared" si="298"/>
        <v>0</v>
      </c>
      <c r="FO108" s="84">
        <f t="shared" si="298"/>
        <v>0</v>
      </c>
      <c r="FP108" s="84">
        <f t="shared" si="298"/>
        <v>0</v>
      </c>
      <c r="FQ108" s="84">
        <f t="shared" si="298"/>
        <v>0</v>
      </c>
      <c r="FR108" s="84">
        <f t="shared" si="298"/>
        <v>0</v>
      </c>
      <c r="FS108" s="84">
        <f t="shared" si="298"/>
        <v>0</v>
      </c>
      <c r="FT108" s="84">
        <f t="shared" si="298"/>
        <v>0</v>
      </c>
      <c r="FU108" s="84">
        <f t="shared" si="298"/>
        <v>0</v>
      </c>
      <c r="FV108" s="84">
        <f t="shared" si="298"/>
        <v>0</v>
      </c>
      <c r="FW108" s="84">
        <f t="shared" si="298"/>
        <v>0</v>
      </c>
      <c r="FX108" s="84">
        <f t="shared" si="298"/>
        <v>0</v>
      </c>
      <c r="FY108" s="84">
        <f t="shared" si="298"/>
        <v>0</v>
      </c>
      <c r="FZ108" s="84">
        <f t="shared" si="298"/>
        <v>0</v>
      </c>
      <c r="GA108" s="84">
        <f t="shared" si="298"/>
        <v>0</v>
      </c>
      <c r="GB108" s="84">
        <f t="shared" si="298"/>
        <v>0</v>
      </c>
      <c r="GD108" s="2">
        <f t="shared" ca="1" si="265"/>
        <v>15</v>
      </c>
      <c r="GE108" s="2">
        <f t="shared" ref="GE108:GE131" ca="1" si="299">+GD108-T108</f>
        <v>0</v>
      </c>
    </row>
    <row r="109" spans="1:187" s="82" customFormat="1" x14ac:dyDescent="0.2">
      <c r="A109" s="188">
        <v>5</v>
      </c>
      <c r="B109" s="104" t="s">
        <v>12</v>
      </c>
      <c r="C109" s="68" t="s">
        <v>8</v>
      </c>
      <c r="D109" s="189" t="s">
        <v>43</v>
      </c>
      <c r="E109" t="s">
        <v>367</v>
      </c>
      <c r="F109" s="70">
        <v>37134</v>
      </c>
      <c r="G109"/>
      <c r="H109" s="87" t="s">
        <v>313</v>
      </c>
      <c r="I109" s="190" t="s">
        <v>414</v>
      </c>
      <c r="J109" s="72" t="s">
        <v>369</v>
      </c>
      <c r="K109" s="72"/>
      <c r="L109" s="94" t="s">
        <v>40</v>
      </c>
      <c r="M109" s="73"/>
      <c r="N109" s="73"/>
      <c r="O109" s="94"/>
      <c r="P109" s="94"/>
      <c r="Q109" s="94"/>
      <c r="R109" s="105">
        <v>40</v>
      </c>
      <c r="S109" s="94" t="s">
        <v>57</v>
      </c>
      <c r="T109" s="19">
        <f>IF($S109="USD",+$R109,VLOOKUP($S109,Rates!$A$3:$C$7,3)*$R109)</f>
        <v>40</v>
      </c>
      <c r="U109" s="269">
        <v>37848</v>
      </c>
      <c r="X109" s="84">
        <f t="shared" ref="X109:BD109" ca="1" si="300">IF(AND($U109&gt;W$6,$U109&lt;=X$6),+$T109,0)</f>
        <v>0</v>
      </c>
      <c r="Y109" s="84">
        <f t="shared" si="300"/>
        <v>0</v>
      </c>
      <c r="Z109" s="84">
        <f t="shared" si="300"/>
        <v>0</v>
      </c>
      <c r="AA109" s="84">
        <f t="shared" si="300"/>
        <v>0</v>
      </c>
      <c r="AB109" s="84">
        <f t="shared" si="300"/>
        <v>0</v>
      </c>
      <c r="AC109" s="84">
        <f t="shared" si="300"/>
        <v>0</v>
      </c>
      <c r="AD109" s="84">
        <f t="shared" si="300"/>
        <v>0</v>
      </c>
      <c r="AE109" s="84">
        <f t="shared" si="300"/>
        <v>0</v>
      </c>
      <c r="AF109" s="84">
        <f t="shared" si="300"/>
        <v>40</v>
      </c>
      <c r="AG109" s="84">
        <f t="shared" si="300"/>
        <v>0</v>
      </c>
      <c r="AH109" s="84">
        <f t="shared" si="300"/>
        <v>0</v>
      </c>
      <c r="AI109" s="84">
        <f t="shared" si="300"/>
        <v>0</v>
      </c>
      <c r="AJ109" s="84">
        <f t="shared" si="300"/>
        <v>0</v>
      </c>
      <c r="AK109" s="84">
        <f t="shared" si="300"/>
        <v>0</v>
      </c>
      <c r="AL109" s="84">
        <f t="shared" si="300"/>
        <v>0</v>
      </c>
      <c r="AM109" s="84">
        <f t="shared" si="300"/>
        <v>0</v>
      </c>
      <c r="AN109" s="84">
        <f t="shared" si="300"/>
        <v>0</v>
      </c>
      <c r="AO109" s="84">
        <f t="shared" si="300"/>
        <v>0</v>
      </c>
      <c r="AP109" s="84">
        <f t="shared" si="300"/>
        <v>0</v>
      </c>
      <c r="AQ109" s="84">
        <f t="shared" si="300"/>
        <v>0</v>
      </c>
      <c r="AR109" s="84">
        <f t="shared" si="300"/>
        <v>0</v>
      </c>
      <c r="AS109" s="84">
        <f t="shared" si="300"/>
        <v>0</v>
      </c>
      <c r="AT109" s="84">
        <f t="shared" si="300"/>
        <v>0</v>
      </c>
      <c r="AU109" s="84">
        <f t="shared" si="300"/>
        <v>0</v>
      </c>
      <c r="AV109" s="84">
        <f t="shared" si="300"/>
        <v>0</v>
      </c>
      <c r="AW109" s="84">
        <f t="shared" si="300"/>
        <v>0</v>
      </c>
      <c r="AX109" s="84">
        <f t="shared" si="300"/>
        <v>0</v>
      </c>
      <c r="AY109" s="84">
        <f t="shared" si="300"/>
        <v>0</v>
      </c>
      <c r="AZ109" s="84">
        <f t="shared" si="300"/>
        <v>0</v>
      </c>
      <c r="BA109" s="84">
        <f t="shared" si="300"/>
        <v>0</v>
      </c>
      <c r="BB109" s="84">
        <f t="shared" si="300"/>
        <v>0</v>
      </c>
      <c r="BC109" s="84">
        <f t="shared" si="300"/>
        <v>0</v>
      </c>
      <c r="BD109" s="84">
        <f t="shared" si="300"/>
        <v>0</v>
      </c>
      <c r="BE109" s="84">
        <f t="shared" si="280"/>
        <v>0</v>
      </c>
      <c r="BF109" s="84">
        <f t="shared" si="280"/>
        <v>0</v>
      </c>
      <c r="BG109" s="84">
        <f t="shared" si="280"/>
        <v>0</v>
      </c>
      <c r="BH109" s="84">
        <f t="shared" si="280"/>
        <v>0</v>
      </c>
      <c r="BI109" s="84">
        <f t="shared" ref="BI109:CM109" si="301">IF(AND($U109&gt;BH$6,$U109&lt;=BI$6),+$T109,0)</f>
        <v>0</v>
      </c>
      <c r="BJ109" s="84">
        <f t="shared" si="301"/>
        <v>0</v>
      </c>
      <c r="BK109" s="84">
        <f t="shared" si="301"/>
        <v>0</v>
      </c>
      <c r="BL109" s="84">
        <f t="shared" si="301"/>
        <v>0</v>
      </c>
      <c r="BM109" s="84">
        <f t="shared" si="301"/>
        <v>0</v>
      </c>
      <c r="BN109" s="84">
        <f t="shared" si="301"/>
        <v>0</v>
      </c>
      <c r="BO109" s="84">
        <f t="shared" si="301"/>
        <v>0</v>
      </c>
      <c r="BP109" s="84">
        <f t="shared" si="301"/>
        <v>0</v>
      </c>
      <c r="BQ109" s="84">
        <f t="shared" si="301"/>
        <v>0</v>
      </c>
      <c r="BR109" s="84">
        <f t="shared" si="301"/>
        <v>0</v>
      </c>
      <c r="BS109" s="84">
        <f t="shared" si="301"/>
        <v>0</v>
      </c>
      <c r="BT109" s="84">
        <f t="shared" si="301"/>
        <v>0</v>
      </c>
      <c r="BU109" s="84">
        <f t="shared" si="301"/>
        <v>0</v>
      </c>
      <c r="BV109" s="84">
        <f t="shared" si="301"/>
        <v>0</v>
      </c>
      <c r="BW109" s="84">
        <f t="shared" si="301"/>
        <v>0</v>
      </c>
      <c r="BX109" s="84">
        <f t="shared" si="301"/>
        <v>0</v>
      </c>
      <c r="BY109" s="84">
        <f t="shared" si="301"/>
        <v>0</v>
      </c>
      <c r="BZ109" s="84">
        <f t="shared" si="301"/>
        <v>0</v>
      </c>
      <c r="CA109" s="84">
        <f t="shared" si="301"/>
        <v>0</v>
      </c>
      <c r="CB109" s="84">
        <f t="shared" si="301"/>
        <v>0</v>
      </c>
      <c r="CC109" s="84">
        <f t="shared" si="301"/>
        <v>0</v>
      </c>
      <c r="CD109" s="84">
        <f t="shared" si="301"/>
        <v>0</v>
      </c>
      <c r="CE109" s="84">
        <f t="shared" si="301"/>
        <v>0</v>
      </c>
      <c r="CF109" s="84">
        <f t="shared" si="301"/>
        <v>0</v>
      </c>
      <c r="CG109" s="84">
        <f t="shared" si="301"/>
        <v>0</v>
      </c>
      <c r="CH109" s="84">
        <f t="shared" si="301"/>
        <v>0</v>
      </c>
      <c r="CI109" s="84">
        <f t="shared" si="301"/>
        <v>0</v>
      </c>
      <c r="CJ109" s="84">
        <f t="shared" si="301"/>
        <v>0</v>
      </c>
      <c r="CK109" s="84">
        <f t="shared" si="301"/>
        <v>0</v>
      </c>
      <c r="CL109" s="84">
        <f t="shared" si="301"/>
        <v>0</v>
      </c>
      <c r="CM109" s="84">
        <f t="shared" si="301"/>
        <v>0</v>
      </c>
      <c r="CN109" s="84">
        <f t="shared" ref="CN109:DS109" si="302">IF(AND($U109&gt;CM$6,$U109&lt;=CN$6),+$T109,0)</f>
        <v>0</v>
      </c>
      <c r="CO109" s="84">
        <f t="shared" si="302"/>
        <v>0</v>
      </c>
      <c r="CP109" s="84">
        <f t="shared" si="302"/>
        <v>0</v>
      </c>
      <c r="CQ109" s="84">
        <f t="shared" si="302"/>
        <v>0</v>
      </c>
      <c r="CR109" s="84">
        <f t="shared" si="302"/>
        <v>0</v>
      </c>
      <c r="CS109" s="84">
        <f t="shared" si="302"/>
        <v>0</v>
      </c>
      <c r="CT109" s="84">
        <f t="shared" si="302"/>
        <v>0</v>
      </c>
      <c r="CU109" s="84">
        <f t="shared" si="302"/>
        <v>0</v>
      </c>
      <c r="CV109" s="84">
        <f t="shared" si="302"/>
        <v>0</v>
      </c>
      <c r="CW109" s="84">
        <f t="shared" si="302"/>
        <v>0</v>
      </c>
      <c r="CX109" s="84">
        <f t="shared" si="302"/>
        <v>0</v>
      </c>
      <c r="CY109" s="84">
        <f t="shared" si="302"/>
        <v>0</v>
      </c>
      <c r="CZ109" s="84">
        <f t="shared" si="302"/>
        <v>0</v>
      </c>
      <c r="DA109" s="84">
        <f t="shared" si="302"/>
        <v>0</v>
      </c>
      <c r="DB109" s="84">
        <f t="shared" si="302"/>
        <v>0</v>
      </c>
      <c r="DC109" s="84">
        <f t="shared" si="302"/>
        <v>0</v>
      </c>
      <c r="DD109" s="84">
        <f t="shared" si="302"/>
        <v>0</v>
      </c>
      <c r="DE109" s="84">
        <f t="shared" si="302"/>
        <v>0</v>
      </c>
      <c r="DF109" s="84">
        <f t="shared" si="302"/>
        <v>0</v>
      </c>
      <c r="DG109" s="84">
        <f t="shared" si="302"/>
        <v>0</v>
      </c>
      <c r="DH109" s="84">
        <f t="shared" si="302"/>
        <v>0</v>
      </c>
      <c r="DI109" s="84">
        <f t="shared" si="302"/>
        <v>0</v>
      </c>
      <c r="DJ109" s="84">
        <f t="shared" si="302"/>
        <v>0</v>
      </c>
      <c r="DK109" s="84">
        <f t="shared" si="302"/>
        <v>0</v>
      </c>
      <c r="DL109" s="84">
        <f t="shared" si="302"/>
        <v>0</v>
      </c>
      <c r="DM109" s="84">
        <f t="shared" si="302"/>
        <v>0</v>
      </c>
      <c r="DN109" s="84">
        <f t="shared" si="302"/>
        <v>0</v>
      </c>
      <c r="DO109" s="84">
        <f t="shared" si="302"/>
        <v>0</v>
      </c>
      <c r="DP109" s="84">
        <f t="shared" si="302"/>
        <v>0</v>
      </c>
      <c r="DQ109" s="84">
        <f t="shared" si="302"/>
        <v>0</v>
      </c>
      <c r="DR109" s="84">
        <f t="shared" si="302"/>
        <v>0</v>
      </c>
      <c r="DS109" s="84">
        <f t="shared" si="302"/>
        <v>0</v>
      </c>
      <c r="DT109" s="84">
        <f t="shared" ref="DT109:EY109" si="303">IF(AND($U109&gt;DS$6,$U109&lt;=DT$6),+$T109,0)</f>
        <v>0</v>
      </c>
      <c r="DU109" s="84">
        <f t="shared" si="303"/>
        <v>0</v>
      </c>
      <c r="DV109" s="84">
        <f t="shared" si="303"/>
        <v>0</v>
      </c>
      <c r="DW109" s="84">
        <f t="shared" si="303"/>
        <v>0</v>
      </c>
      <c r="DX109" s="84">
        <f t="shared" si="303"/>
        <v>0</v>
      </c>
      <c r="DY109" s="84">
        <f t="shared" si="303"/>
        <v>0</v>
      </c>
      <c r="DZ109" s="84">
        <f t="shared" si="303"/>
        <v>0</v>
      </c>
      <c r="EA109" s="84">
        <f t="shared" si="303"/>
        <v>0</v>
      </c>
      <c r="EB109" s="84">
        <f t="shared" si="303"/>
        <v>0</v>
      </c>
      <c r="EC109" s="84">
        <f t="shared" si="303"/>
        <v>0</v>
      </c>
      <c r="ED109" s="84">
        <f t="shared" si="303"/>
        <v>0</v>
      </c>
      <c r="EE109" s="84">
        <f t="shared" si="303"/>
        <v>0</v>
      </c>
      <c r="EF109" s="84">
        <f t="shared" si="303"/>
        <v>0</v>
      </c>
      <c r="EG109" s="84">
        <f t="shared" si="303"/>
        <v>0</v>
      </c>
      <c r="EH109" s="84">
        <f t="shared" si="303"/>
        <v>0</v>
      </c>
      <c r="EI109" s="84">
        <f t="shared" si="303"/>
        <v>0</v>
      </c>
      <c r="EJ109" s="84">
        <f t="shared" si="303"/>
        <v>0</v>
      </c>
      <c r="EK109" s="84">
        <f t="shared" si="303"/>
        <v>0</v>
      </c>
      <c r="EL109" s="84">
        <f t="shared" si="303"/>
        <v>0</v>
      </c>
      <c r="EM109" s="84">
        <f t="shared" si="303"/>
        <v>0</v>
      </c>
      <c r="EN109" s="84">
        <f t="shared" si="303"/>
        <v>0</v>
      </c>
      <c r="EO109" s="84">
        <f t="shared" si="303"/>
        <v>0</v>
      </c>
      <c r="EP109" s="84">
        <f t="shared" si="303"/>
        <v>0</v>
      </c>
      <c r="EQ109" s="84">
        <f t="shared" si="303"/>
        <v>0</v>
      </c>
      <c r="ER109" s="84">
        <f t="shared" si="303"/>
        <v>0</v>
      </c>
      <c r="ES109" s="84">
        <f t="shared" si="303"/>
        <v>0</v>
      </c>
      <c r="ET109" s="84">
        <f t="shared" si="303"/>
        <v>0</v>
      </c>
      <c r="EU109" s="84">
        <f t="shared" si="303"/>
        <v>0</v>
      </c>
      <c r="EV109" s="84">
        <f t="shared" si="303"/>
        <v>0</v>
      </c>
      <c r="EW109" s="84">
        <f t="shared" si="303"/>
        <v>0</v>
      </c>
      <c r="EX109" s="84">
        <f t="shared" si="303"/>
        <v>0</v>
      </c>
      <c r="EY109" s="84">
        <f t="shared" si="303"/>
        <v>0</v>
      </c>
      <c r="EZ109" s="84">
        <f t="shared" si="288"/>
        <v>0</v>
      </c>
      <c r="FA109" s="84">
        <f t="shared" ref="FA109:GB109" si="304">IF(AND($U109&gt;EZ$6,$U109&lt;=FA$6),+$T109,0)</f>
        <v>0</v>
      </c>
      <c r="FB109" s="84">
        <f t="shared" si="304"/>
        <v>0</v>
      </c>
      <c r="FC109" s="84">
        <f t="shared" si="304"/>
        <v>0</v>
      </c>
      <c r="FD109" s="84">
        <f t="shared" si="304"/>
        <v>0</v>
      </c>
      <c r="FE109" s="84">
        <f t="shared" si="304"/>
        <v>0</v>
      </c>
      <c r="FF109" s="84">
        <f t="shared" si="304"/>
        <v>0</v>
      </c>
      <c r="FG109" s="84">
        <f t="shared" si="304"/>
        <v>0</v>
      </c>
      <c r="FH109" s="84">
        <f t="shared" si="304"/>
        <v>0</v>
      </c>
      <c r="FI109" s="84">
        <f t="shared" si="304"/>
        <v>0</v>
      </c>
      <c r="FJ109" s="84">
        <f t="shared" si="304"/>
        <v>0</v>
      </c>
      <c r="FK109" s="84">
        <f t="shared" si="304"/>
        <v>0</v>
      </c>
      <c r="FL109" s="84">
        <f t="shared" si="304"/>
        <v>0</v>
      </c>
      <c r="FM109" s="84">
        <f t="shared" si="304"/>
        <v>0</v>
      </c>
      <c r="FN109" s="84">
        <f t="shared" si="304"/>
        <v>0</v>
      </c>
      <c r="FO109" s="84">
        <f t="shared" si="304"/>
        <v>0</v>
      </c>
      <c r="FP109" s="84">
        <f t="shared" si="304"/>
        <v>0</v>
      </c>
      <c r="FQ109" s="84">
        <f t="shared" si="304"/>
        <v>0</v>
      </c>
      <c r="FR109" s="84">
        <f t="shared" si="304"/>
        <v>0</v>
      </c>
      <c r="FS109" s="84">
        <f t="shared" si="304"/>
        <v>0</v>
      </c>
      <c r="FT109" s="84">
        <f t="shared" si="304"/>
        <v>0</v>
      </c>
      <c r="FU109" s="84">
        <f t="shared" si="304"/>
        <v>0</v>
      </c>
      <c r="FV109" s="84">
        <f t="shared" si="304"/>
        <v>0</v>
      </c>
      <c r="FW109" s="84">
        <f t="shared" si="304"/>
        <v>0</v>
      </c>
      <c r="FX109" s="84">
        <f t="shared" si="304"/>
        <v>0</v>
      </c>
      <c r="FY109" s="84">
        <f t="shared" si="304"/>
        <v>0</v>
      </c>
      <c r="FZ109" s="84">
        <f t="shared" si="304"/>
        <v>0</v>
      </c>
      <c r="GA109" s="84">
        <f t="shared" si="304"/>
        <v>0</v>
      </c>
      <c r="GB109" s="84">
        <f t="shared" si="304"/>
        <v>0</v>
      </c>
      <c r="GD109" s="2">
        <f t="shared" ca="1" si="265"/>
        <v>40</v>
      </c>
      <c r="GE109" s="2">
        <f t="shared" ca="1" si="299"/>
        <v>0</v>
      </c>
    </row>
    <row r="110" spans="1:187" s="82" customFormat="1" x14ac:dyDescent="0.2">
      <c r="A110" s="188">
        <v>5</v>
      </c>
      <c r="B110" s="104" t="s">
        <v>12</v>
      </c>
      <c r="C110" s="68" t="s">
        <v>8</v>
      </c>
      <c r="D110" s="189" t="s">
        <v>43</v>
      </c>
      <c r="E110" t="s">
        <v>367</v>
      </c>
      <c r="F110" s="70">
        <v>37134</v>
      </c>
      <c r="G110"/>
      <c r="H110" s="87" t="s">
        <v>313</v>
      </c>
      <c r="I110" s="190" t="s">
        <v>414</v>
      </c>
      <c r="J110" s="72" t="s">
        <v>369</v>
      </c>
      <c r="K110" s="72"/>
      <c r="L110" s="94" t="s">
        <v>40</v>
      </c>
      <c r="M110" s="73"/>
      <c r="N110" s="73"/>
      <c r="O110" s="94"/>
      <c r="P110" s="94"/>
      <c r="Q110" s="94"/>
      <c r="R110" s="105">
        <v>11</v>
      </c>
      <c r="S110" s="94" t="s">
        <v>57</v>
      </c>
      <c r="T110" s="19">
        <f>IF($S110="USD",+$R110,VLOOKUP($S110,Rates!$A$3:$C$7,3)*$R110)</f>
        <v>11</v>
      </c>
      <c r="U110" s="269">
        <f>DATE(2004,7,14)</f>
        <v>38182</v>
      </c>
      <c r="X110" s="84">
        <f t="shared" ref="X110:BD110" ca="1" si="305">IF(AND($U110&gt;W$6,$U110&lt;=X$6),+$T110,0)</f>
        <v>0</v>
      </c>
      <c r="Y110" s="84">
        <f t="shared" si="305"/>
        <v>0</v>
      </c>
      <c r="Z110" s="84">
        <f t="shared" si="305"/>
        <v>0</v>
      </c>
      <c r="AA110" s="84">
        <f t="shared" si="305"/>
        <v>0</v>
      </c>
      <c r="AB110" s="84">
        <f t="shared" si="305"/>
        <v>0</v>
      </c>
      <c r="AC110" s="84">
        <f t="shared" si="305"/>
        <v>0</v>
      </c>
      <c r="AD110" s="84">
        <f t="shared" si="305"/>
        <v>0</v>
      </c>
      <c r="AE110" s="84">
        <f t="shared" si="305"/>
        <v>0</v>
      </c>
      <c r="AF110" s="84">
        <f t="shared" si="305"/>
        <v>0</v>
      </c>
      <c r="AG110" s="84">
        <f t="shared" si="305"/>
        <v>0</v>
      </c>
      <c r="AH110" s="84">
        <f t="shared" si="305"/>
        <v>0</v>
      </c>
      <c r="AI110" s="84">
        <f t="shared" si="305"/>
        <v>0</v>
      </c>
      <c r="AJ110" s="84">
        <f t="shared" si="305"/>
        <v>11</v>
      </c>
      <c r="AK110" s="84">
        <f t="shared" si="305"/>
        <v>0</v>
      </c>
      <c r="AL110" s="84">
        <f t="shared" si="305"/>
        <v>0</v>
      </c>
      <c r="AM110" s="84">
        <f t="shared" si="305"/>
        <v>0</v>
      </c>
      <c r="AN110" s="84">
        <f t="shared" si="305"/>
        <v>0</v>
      </c>
      <c r="AO110" s="84">
        <f t="shared" si="305"/>
        <v>0</v>
      </c>
      <c r="AP110" s="84">
        <f t="shared" si="305"/>
        <v>0</v>
      </c>
      <c r="AQ110" s="84">
        <f t="shared" si="305"/>
        <v>0</v>
      </c>
      <c r="AR110" s="84">
        <f t="shared" si="305"/>
        <v>0</v>
      </c>
      <c r="AS110" s="84">
        <f t="shared" si="305"/>
        <v>0</v>
      </c>
      <c r="AT110" s="84">
        <f t="shared" si="305"/>
        <v>0</v>
      </c>
      <c r="AU110" s="84">
        <f t="shared" si="305"/>
        <v>0</v>
      </c>
      <c r="AV110" s="84">
        <f t="shared" si="305"/>
        <v>0</v>
      </c>
      <c r="AW110" s="84">
        <f t="shared" si="305"/>
        <v>0</v>
      </c>
      <c r="AX110" s="84">
        <f t="shared" si="305"/>
        <v>0</v>
      </c>
      <c r="AY110" s="84">
        <f t="shared" si="305"/>
        <v>0</v>
      </c>
      <c r="AZ110" s="84">
        <f t="shared" si="305"/>
        <v>0</v>
      </c>
      <c r="BA110" s="84">
        <f t="shared" si="305"/>
        <v>0</v>
      </c>
      <c r="BB110" s="84">
        <f t="shared" si="305"/>
        <v>0</v>
      </c>
      <c r="BC110" s="84">
        <f t="shared" si="305"/>
        <v>0</v>
      </c>
      <c r="BD110" s="84">
        <f t="shared" si="305"/>
        <v>0</v>
      </c>
      <c r="BE110" s="84">
        <f t="shared" si="280"/>
        <v>0</v>
      </c>
      <c r="BF110" s="84">
        <f t="shared" si="280"/>
        <v>0</v>
      </c>
      <c r="BG110" s="84">
        <f t="shared" si="280"/>
        <v>0</v>
      </c>
      <c r="BH110" s="84">
        <f t="shared" si="280"/>
        <v>0</v>
      </c>
      <c r="BI110" s="84">
        <f t="shared" ref="BI110:CM110" si="306">IF(AND($U110&gt;BH$6,$U110&lt;=BI$6),+$T110,0)</f>
        <v>0</v>
      </c>
      <c r="BJ110" s="84">
        <f t="shared" si="306"/>
        <v>0</v>
      </c>
      <c r="BK110" s="84">
        <f t="shared" si="306"/>
        <v>0</v>
      </c>
      <c r="BL110" s="84">
        <f t="shared" si="306"/>
        <v>0</v>
      </c>
      <c r="BM110" s="84">
        <f t="shared" si="306"/>
        <v>0</v>
      </c>
      <c r="BN110" s="84">
        <f t="shared" si="306"/>
        <v>0</v>
      </c>
      <c r="BO110" s="84">
        <f t="shared" si="306"/>
        <v>0</v>
      </c>
      <c r="BP110" s="84">
        <f t="shared" si="306"/>
        <v>0</v>
      </c>
      <c r="BQ110" s="84">
        <f t="shared" si="306"/>
        <v>0</v>
      </c>
      <c r="BR110" s="84">
        <f t="shared" si="306"/>
        <v>0</v>
      </c>
      <c r="BS110" s="84">
        <f t="shared" si="306"/>
        <v>0</v>
      </c>
      <c r="BT110" s="84">
        <f t="shared" si="306"/>
        <v>0</v>
      </c>
      <c r="BU110" s="84">
        <f t="shared" si="306"/>
        <v>0</v>
      </c>
      <c r="BV110" s="84">
        <f t="shared" si="306"/>
        <v>0</v>
      </c>
      <c r="BW110" s="84">
        <f t="shared" si="306"/>
        <v>0</v>
      </c>
      <c r="BX110" s="84">
        <f t="shared" si="306"/>
        <v>0</v>
      </c>
      <c r="BY110" s="84">
        <f t="shared" si="306"/>
        <v>0</v>
      </c>
      <c r="BZ110" s="84">
        <f t="shared" si="306"/>
        <v>0</v>
      </c>
      <c r="CA110" s="84">
        <f t="shared" si="306"/>
        <v>0</v>
      </c>
      <c r="CB110" s="84">
        <f t="shared" si="306"/>
        <v>0</v>
      </c>
      <c r="CC110" s="84">
        <f t="shared" si="306"/>
        <v>0</v>
      </c>
      <c r="CD110" s="84">
        <f t="shared" si="306"/>
        <v>0</v>
      </c>
      <c r="CE110" s="84">
        <f t="shared" si="306"/>
        <v>0</v>
      </c>
      <c r="CF110" s="84">
        <f t="shared" si="306"/>
        <v>0</v>
      </c>
      <c r="CG110" s="84">
        <f t="shared" si="306"/>
        <v>0</v>
      </c>
      <c r="CH110" s="84">
        <f t="shared" si="306"/>
        <v>0</v>
      </c>
      <c r="CI110" s="84">
        <f t="shared" si="306"/>
        <v>0</v>
      </c>
      <c r="CJ110" s="84">
        <f t="shared" si="306"/>
        <v>0</v>
      </c>
      <c r="CK110" s="84">
        <f t="shared" si="306"/>
        <v>0</v>
      </c>
      <c r="CL110" s="84">
        <f t="shared" si="306"/>
        <v>0</v>
      </c>
      <c r="CM110" s="84">
        <f t="shared" si="306"/>
        <v>0</v>
      </c>
      <c r="CN110" s="84">
        <f t="shared" ref="CN110:DS110" si="307">IF(AND($U110&gt;CM$6,$U110&lt;=CN$6),+$T110,0)</f>
        <v>0</v>
      </c>
      <c r="CO110" s="84">
        <f t="shared" si="307"/>
        <v>0</v>
      </c>
      <c r="CP110" s="84">
        <f t="shared" si="307"/>
        <v>0</v>
      </c>
      <c r="CQ110" s="84">
        <f t="shared" si="307"/>
        <v>0</v>
      </c>
      <c r="CR110" s="84">
        <f t="shared" si="307"/>
        <v>0</v>
      </c>
      <c r="CS110" s="84">
        <f t="shared" si="307"/>
        <v>0</v>
      </c>
      <c r="CT110" s="84">
        <f t="shared" si="307"/>
        <v>0</v>
      </c>
      <c r="CU110" s="84">
        <f t="shared" si="307"/>
        <v>0</v>
      </c>
      <c r="CV110" s="84">
        <f t="shared" si="307"/>
        <v>0</v>
      </c>
      <c r="CW110" s="84">
        <f t="shared" si="307"/>
        <v>0</v>
      </c>
      <c r="CX110" s="84">
        <f t="shared" si="307"/>
        <v>0</v>
      </c>
      <c r="CY110" s="84">
        <f t="shared" si="307"/>
        <v>0</v>
      </c>
      <c r="CZ110" s="84">
        <f t="shared" si="307"/>
        <v>0</v>
      </c>
      <c r="DA110" s="84">
        <f t="shared" si="307"/>
        <v>0</v>
      </c>
      <c r="DB110" s="84">
        <f t="shared" si="307"/>
        <v>0</v>
      </c>
      <c r="DC110" s="84">
        <f t="shared" si="307"/>
        <v>0</v>
      </c>
      <c r="DD110" s="84">
        <f t="shared" si="307"/>
        <v>0</v>
      </c>
      <c r="DE110" s="84">
        <f t="shared" si="307"/>
        <v>0</v>
      </c>
      <c r="DF110" s="84">
        <f t="shared" si="307"/>
        <v>0</v>
      </c>
      <c r="DG110" s="84">
        <f t="shared" si="307"/>
        <v>0</v>
      </c>
      <c r="DH110" s="84">
        <f t="shared" si="307"/>
        <v>0</v>
      </c>
      <c r="DI110" s="84">
        <f t="shared" si="307"/>
        <v>0</v>
      </c>
      <c r="DJ110" s="84">
        <f t="shared" si="307"/>
        <v>0</v>
      </c>
      <c r="DK110" s="84">
        <f t="shared" si="307"/>
        <v>0</v>
      </c>
      <c r="DL110" s="84">
        <f t="shared" si="307"/>
        <v>0</v>
      </c>
      <c r="DM110" s="84">
        <f t="shared" si="307"/>
        <v>0</v>
      </c>
      <c r="DN110" s="84">
        <f t="shared" si="307"/>
        <v>0</v>
      </c>
      <c r="DO110" s="84">
        <f t="shared" si="307"/>
        <v>0</v>
      </c>
      <c r="DP110" s="84">
        <f t="shared" si="307"/>
        <v>0</v>
      </c>
      <c r="DQ110" s="84">
        <f t="shared" si="307"/>
        <v>0</v>
      </c>
      <c r="DR110" s="84">
        <f t="shared" si="307"/>
        <v>0</v>
      </c>
      <c r="DS110" s="84">
        <f t="shared" si="307"/>
        <v>0</v>
      </c>
      <c r="DT110" s="84">
        <f t="shared" ref="DT110:EY110" si="308">IF(AND($U110&gt;DS$6,$U110&lt;=DT$6),+$T110,0)</f>
        <v>0</v>
      </c>
      <c r="DU110" s="84">
        <f t="shared" si="308"/>
        <v>0</v>
      </c>
      <c r="DV110" s="84">
        <f t="shared" si="308"/>
        <v>0</v>
      </c>
      <c r="DW110" s="84">
        <f t="shared" si="308"/>
        <v>0</v>
      </c>
      <c r="DX110" s="84">
        <f t="shared" si="308"/>
        <v>0</v>
      </c>
      <c r="DY110" s="84">
        <f t="shared" si="308"/>
        <v>0</v>
      </c>
      <c r="DZ110" s="84">
        <f t="shared" si="308"/>
        <v>0</v>
      </c>
      <c r="EA110" s="84">
        <f t="shared" si="308"/>
        <v>0</v>
      </c>
      <c r="EB110" s="84">
        <f t="shared" si="308"/>
        <v>0</v>
      </c>
      <c r="EC110" s="84">
        <f t="shared" si="308"/>
        <v>0</v>
      </c>
      <c r="ED110" s="84">
        <f t="shared" si="308"/>
        <v>0</v>
      </c>
      <c r="EE110" s="84">
        <f t="shared" si="308"/>
        <v>0</v>
      </c>
      <c r="EF110" s="84">
        <f t="shared" si="308"/>
        <v>0</v>
      </c>
      <c r="EG110" s="84">
        <f t="shared" si="308"/>
        <v>0</v>
      </c>
      <c r="EH110" s="84">
        <f t="shared" si="308"/>
        <v>0</v>
      </c>
      <c r="EI110" s="84">
        <f t="shared" si="308"/>
        <v>0</v>
      </c>
      <c r="EJ110" s="84">
        <f t="shared" si="308"/>
        <v>0</v>
      </c>
      <c r="EK110" s="84">
        <f t="shared" si="308"/>
        <v>0</v>
      </c>
      <c r="EL110" s="84">
        <f t="shared" si="308"/>
        <v>0</v>
      </c>
      <c r="EM110" s="84">
        <f t="shared" si="308"/>
        <v>0</v>
      </c>
      <c r="EN110" s="84">
        <f t="shared" si="308"/>
        <v>0</v>
      </c>
      <c r="EO110" s="84">
        <f t="shared" si="308"/>
        <v>0</v>
      </c>
      <c r="EP110" s="84">
        <f t="shared" si="308"/>
        <v>0</v>
      </c>
      <c r="EQ110" s="84">
        <f t="shared" si="308"/>
        <v>0</v>
      </c>
      <c r="ER110" s="84">
        <f t="shared" si="308"/>
        <v>0</v>
      </c>
      <c r="ES110" s="84">
        <f t="shared" si="308"/>
        <v>0</v>
      </c>
      <c r="ET110" s="84">
        <f t="shared" si="308"/>
        <v>0</v>
      </c>
      <c r="EU110" s="84">
        <f t="shared" si="308"/>
        <v>0</v>
      </c>
      <c r="EV110" s="84">
        <f t="shared" si="308"/>
        <v>0</v>
      </c>
      <c r="EW110" s="84">
        <f t="shared" si="308"/>
        <v>0</v>
      </c>
      <c r="EX110" s="84">
        <f t="shared" si="308"/>
        <v>0</v>
      </c>
      <c r="EY110" s="84">
        <f t="shared" si="308"/>
        <v>0</v>
      </c>
      <c r="EZ110" s="84">
        <f t="shared" si="288"/>
        <v>0</v>
      </c>
      <c r="FA110" s="84">
        <f t="shared" ref="FA110:GB110" si="309">IF(AND($U110&gt;EZ$6,$U110&lt;=FA$6),+$T110,0)</f>
        <v>0</v>
      </c>
      <c r="FB110" s="84">
        <f t="shared" si="309"/>
        <v>0</v>
      </c>
      <c r="FC110" s="84">
        <f t="shared" si="309"/>
        <v>0</v>
      </c>
      <c r="FD110" s="84">
        <f t="shared" si="309"/>
        <v>0</v>
      </c>
      <c r="FE110" s="84">
        <f t="shared" si="309"/>
        <v>0</v>
      </c>
      <c r="FF110" s="84">
        <f t="shared" si="309"/>
        <v>0</v>
      </c>
      <c r="FG110" s="84">
        <f t="shared" si="309"/>
        <v>0</v>
      </c>
      <c r="FH110" s="84">
        <f t="shared" si="309"/>
        <v>0</v>
      </c>
      <c r="FI110" s="84">
        <f t="shared" si="309"/>
        <v>0</v>
      </c>
      <c r="FJ110" s="84">
        <f t="shared" si="309"/>
        <v>0</v>
      </c>
      <c r="FK110" s="84">
        <f t="shared" si="309"/>
        <v>0</v>
      </c>
      <c r="FL110" s="84">
        <f t="shared" si="309"/>
        <v>0</v>
      </c>
      <c r="FM110" s="84">
        <f t="shared" si="309"/>
        <v>0</v>
      </c>
      <c r="FN110" s="84">
        <f t="shared" si="309"/>
        <v>0</v>
      </c>
      <c r="FO110" s="84">
        <f t="shared" si="309"/>
        <v>0</v>
      </c>
      <c r="FP110" s="84">
        <f t="shared" si="309"/>
        <v>0</v>
      </c>
      <c r="FQ110" s="84">
        <f t="shared" si="309"/>
        <v>0</v>
      </c>
      <c r="FR110" s="84">
        <f t="shared" si="309"/>
        <v>0</v>
      </c>
      <c r="FS110" s="84">
        <f t="shared" si="309"/>
        <v>0</v>
      </c>
      <c r="FT110" s="84">
        <f t="shared" si="309"/>
        <v>0</v>
      </c>
      <c r="FU110" s="84">
        <f t="shared" si="309"/>
        <v>0</v>
      </c>
      <c r="FV110" s="84">
        <f t="shared" si="309"/>
        <v>0</v>
      </c>
      <c r="FW110" s="84">
        <f t="shared" si="309"/>
        <v>0</v>
      </c>
      <c r="FX110" s="84">
        <f t="shared" si="309"/>
        <v>0</v>
      </c>
      <c r="FY110" s="84">
        <f t="shared" si="309"/>
        <v>0</v>
      </c>
      <c r="FZ110" s="84">
        <f t="shared" si="309"/>
        <v>0</v>
      </c>
      <c r="GA110" s="84">
        <f t="shared" si="309"/>
        <v>0</v>
      </c>
      <c r="GB110" s="84">
        <f t="shared" si="309"/>
        <v>0</v>
      </c>
      <c r="GD110" s="2">
        <f t="shared" ca="1" si="265"/>
        <v>11</v>
      </c>
      <c r="GE110" s="2">
        <f t="shared" ca="1" si="299"/>
        <v>0</v>
      </c>
    </row>
    <row r="111" spans="1:187" s="82" customFormat="1" x14ac:dyDescent="0.2">
      <c r="A111" s="188">
        <v>5</v>
      </c>
      <c r="B111" s="104" t="s">
        <v>12</v>
      </c>
      <c r="C111" s="68" t="s">
        <v>8</v>
      </c>
      <c r="D111" s="189" t="s">
        <v>43</v>
      </c>
      <c r="E111" t="s">
        <v>367</v>
      </c>
      <c r="F111" s="70">
        <v>37134</v>
      </c>
      <c r="G111"/>
      <c r="H111" s="87" t="s">
        <v>313</v>
      </c>
      <c r="I111" s="190" t="s">
        <v>414</v>
      </c>
      <c r="J111" s="72" t="s">
        <v>369</v>
      </c>
      <c r="K111" s="72"/>
      <c r="L111" s="94" t="s">
        <v>40</v>
      </c>
      <c r="M111" s="73"/>
      <c r="N111" s="73"/>
      <c r="O111" s="94"/>
      <c r="P111" s="94"/>
      <c r="Q111" s="94"/>
      <c r="R111" s="105">
        <v>26</v>
      </c>
      <c r="S111" s="94" t="s">
        <v>57</v>
      </c>
      <c r="T111" s="19">
        <f>IF($S111="USD",+$R111,VLOOKUP($S111,Rates!$A$3:$C$7,3)*$R111)</f>
        <v>26</v>
      </c>
      <c r="U111" s="269">
        <f>DATE(2004,7,20)</f>
        <v>38188</v>
      </c>
      <c r="X111" s="84">
        <f t="shared" ref="X111:BD111" ca="1" si="310">IF(AND($U111&gt;W$6,$U111&lt;=X$6),+$T111,0)</f>
        <v>0</v>
      </c>
      <c r="Y111" s="84">
        <f t="shared" si="310"/>
        <v>0</v>
      </c>
      <c r="Z111" s="84">
        <f t="shared" si="310"/>
        <v>0</v>
      </c>
      <c r="AA111" s="84">
        <f t="shared" si="310"/>
        <v>0</v>
      </c>
      <c r="AB111" s="84">
        <f t="shared" si="310"/>
        <v>0</v>
      </c>
      <c r="AC111" s="84">
        <f t="shared" si="310"/>
        <v>0</v>
      </c>
      <c r="AD111" s="84">
        <f t="shared" si="310"/>
        <v>0</v>
      </c>
      <c r="AE111" s="84">
        <f t="shared" si="310"/>
        <v>0</v>
      </c>
      <c r="AF111" s="84">
        <f t="shared" si="310"/>
        <v>0</v>
      </c>
      <c r="AG111" s="84">
        <f t="shared" si="310"/>
        <v>0</v>
      </c>
      <c r="AH111" s="84">
        <f t="shared" si="310"/>
        <v>0</v>
      </c>
      <c r="AI111" s="84">
        <f t="shared" si="310"/>
        <v>0</v>
      </c>
      <c r="AJ111" s="84">
        <f t="shared" si="310"/>
        <v>26</v>
      </c>
      <c r="AK111" s="84">
        <f t="shared" si="310"/>
        <v>0</v>
      </c>
      <c r="AL111" s="84">
        <f t="shared" si="310"/>
        <v>0</v>
      </c>
      <c r="AM111" s="84">
        <f t="shared" si="310"/>
        <v>0</v>
      </c>
      <c r="AN111" s="84">
        <f t="shared" si="310"/>
        <v>0</v>
      </c>
      <c r="AO111" s="84">
        <f t="shared" si="310"/>
        <v>0</v>
      </c>
      <c r="AP111" s="84">
        <f t="shared" si="310"/>
        <v>0</v>
      </c>
      <c r="AQ111" s="84">
        <f t="shared" si="310"/>
        <v>0</v>
      </c>
      <c r="AR111" s="84">
        <f t="shared" si="310"/>
        <v>0</v>
      </c>
      <c r="AS111" s="84">
        <f t="shared" si="310"/>
        <v>0</v>
      </c>
      <c r="AT111" s="84">
        <f t="shared" si="310"/>
        <v>0</v>
      </c>
      <c r="AU111" s="84">
        <f t="shared" si="310"/>
        <v>0</v>
      </c>
      <c r="AV111" s="84">
        <f t="shared" si="310"/>
        <v>0</v>
      </c>
      <c r="AW111" s="84">
        <f t="shared" si="310"/>
        <v>0</v>
      </c>
      <c r="AX111" s="84">
        <f t="shared" si="310"/>
        <v>0</v>
      </c>
      <c r="AY111" s="84">
        <f t="shared" si="310"/>
        <v>0</v>
      </c>
      <c r="AZ111" s="84">
        <f t="shared" si="310"/>
        <v>0</v>
      </c>
      <c r="BA111" s="84">
        <f t="shared" si="310"/>
        <v>0</v>
      </c>
      <c r="BB111" s="84">
        <f t="shared" si="310"/>
        <v>0</v>
      </c>
      <c r="BC111" s="84">
        <f t="shared" si="310"/>
        <v>0</v>
      </c>
      <c r="BD111" s="84">
        <f t="shared" si="310"/>
        <v>0</v>
      </c>
      <c r="BE111" s="84">
        <f t="shared" si="280"/>
        <v>0</v>
      </c>
      <c r="BF111" s="84">
        <f t="shared" si="280"/>
        <v>0</v>
      </c>
      <c r="BG111" s="84">
        <f t="shared" si="280"/>
        <v>0</v>
      </c>
      <c r="BH111" s="84">
        <f t="shared" si="280"/>
        <v>0</v>
      </c>
      <c r="BI111" s="84">
        <f t="shared" ref="BI111:CM111" si="311">IF(AND($U111&gt;BH$6,$U111&lt;=BI$6),+$T111,0)</f>
        <v>0</v>
      </c>
      <c r="BJ111" s="84">
        <f t="shared" si="311"/>
        <v>0</v>
      </c>
      <c r="BK111" s="84">
        <f t="shared" si="311"/>
        <v>0</v>
      </c>
      <c r="BL111" s="84">
        <f t="shared" si="311"/>
        <v>0</v>
      </c>
      <c r="BM111" s="84">
        <f t="shared" si="311"/>
        <v>0</v>
      </c>
      <c r="BN111" s="84">
        <f t="shared" si="311"/>
        <v>0</v>
      </c>
      <c r="BO111" s="84">
        <f t="shared" si="311"/>
        <v>0</v>
      </c>
      <c r="BP111" s="84">
        <f t="shared" si="311"/>
        <v>0</v>
      </c>
      <c r="BQ111" s="84">
        <f t="shared" si="311"/>
        <v>0</v>
      </c>
      <c r="BR111" s="84">
        <f t="shared" si="311"/>
        <v>0</v>
      </c>
      <c r="BS111" s="84">
        <f t="shared" si="311"/>
        <v>0</v>
      </c>
      <c r="BT111" s="84">
        <f t="shared" si="311"/>
        <v>0</v>
      </c>
      <c r="BU111" s="84">
        <f t="shared" si="311"/>
        <v>0</v>
      </c>
      <c r="BV111" s="84">
        <f t="shared" si="311"/>
        <v>0</v>
      </c>
      <c r="BW111" s="84">
        <f t="shared" si="311"/>
        <v>0</v>
      </c>
      <c r="BX111" s="84">
        <f t="shared" si="311"/>
        <v>0</v>
      </c>
      <c r="BY111" s="84">
        <f t="shared" si="311"/>
        <v>0</v>
      </c>
      <c r="BZ111" s="84">
        <f t="shared" si="311"/>
        <v>0</v>
      </c>
      <c r="CA111" s="84">
        <f t="shared" si="311"/>
        <v>0</v>
      </c>
      <c r="CB111" s="84">
        <f t="shared" si="311"/>
        <v>0</v>
      </c>
      <c r="CC111" s="84">
        <f t="shared" si="311"/>
        <v>0</v>
      </c>
      <c r="CD111" s="84">
        <f t="shared" si="311"/>
        <v>0</v>
      </c>
      <c r="CE111" s="84">
        <f t="shared" si="311"/>
        <v>0</v>
      </c>
      <c r="CF111" s="84">
        <f t="shared" si="311"/>
        <v>0</v>
      </c>
      <c r="CG111" s="84">
        <f t="shared" si="311"/>
        <v>0</v>
      </c>
      <c r="CH111" s="84">
        <f t="shared" si="311"/>
        <v>0</v>
      </c>
      <c r="CI111" s="84">
        <f t="shared" si="311"/>
        <v>0</v>
      </c>
      <c r="CJ111" s="84">
        <f t="shared" si="311"/>
        <v>0</v>
      </c>
      <c r="CK111" s="84">
        <f t="shared" si="311"/>
        <v>0</v>
      </c>
      <c r="CL111" s="84">
        <f t="shared" si="311"/>
        <v>0</v>
      </c>
      <c r="CM111" s="84">
        <f t="shared" si="311"/>
        <v>0</v>
      </c>
      <c r="CN111" s="84">
        <f t="shared" ref="CN111:DS111" si="312">IF(AND($U111&gt;CM$6,$U111&lt;=CN$6),+$T111,0)</f>
        <v>0</v>
      </c>
      <c r="CO111" s="84">
        <f t="shared" si="312"/>
        <v>0</v>
      </c>
      <c r="CP111" s="84">
        <f t="shared" si="312"/>
        <v>0</v>
      </c>
      <c r="CQ111" s="84">
        <f t="shared" si="312"/>
        <v>0</v>
      </c>
      <c r="CR111" s="84">
        <f t="shared" si="312"/>
        <v>0</v>
      </c>
      <c r="CS111" s="84">
        <f t="shared" si="312"/>
        <v>0</v>
      </c>
      <c r="CT111" s="84">
        <f t="shared" si="312"/>
        <v>0</v>
      </c>
      <c r="CU111" s="84">
        <f t="shared" si="312"/>
        <v>0</v>
      </c>
      <c r="CV111" s="84">
        <f t="shared" si="312"/>
        <v>0</v>
      </c>
      <c r="CW111" s="84">
        <f t="shared" si="312"/>
        <v>0</v>
      </c>
      <c r="CX111" s="84">
        <f t="shared" si="312"/>
        <v>0</v>
      </c>
      <c r="CY111" s="84">
        <f t="shared" si="312"/>
        <v>0</v>
      </c>
      <c r="CZ111" s="84">
        <f t="shared" si="312"/>
        <v>0</v>
      </c>
      <c r="DA111" s="84">
        <f t="shared" si="312"/>
        <v>0</v>
      </c>
      <c r="DB111" s="84">
        <f t="shared" si="312"/>
        <v>0</v>
      </c>
      <c r="DC111" s="84">
        <f t="shared" si="312"/>
        <v>0</v>
      </c>
      <c r="DD111" s="84">
        <f t="shared" si="312"/>
        <v>0</v>
      </c>
      <c r="DE111" s="84">
        <f t="shared" si="312"/>
        <v>0</v>
      </c>
      <c r="DF111" s="84">
        <f t="shared" si="312"/>
        <v>0</v>
      </c>
      <c r="DG111" s="84">
        <f t="shared" si="312"/>
        <v>0</v>
      </c>
      <c r="DH111" s="84">
        <f t="shared" si="312"/>
        <v>0</v>
      </c>
      <c r="DI111" s="84">
        <f t="shared" si="312"/>
        <v>0</v>
      </c>
      <c r="DJ111" s="84">
        <f t="shared" si="312"/>
        <v>0</v>
      </c>
      <c r="DK111" s="84">
        <f t="shared" si="312"/>
        <v>0</v>
      </c>
      <c r="DL111" s="84">
        <f t="shared" si="312"/>
        <v>0</v>
      </c>
      <c r="DM111" s="84">
        <f t="shared" si="312"/>
        <v>0</v>
      </c>
      <c r="DN111" s="84">
        <f t="shared" si="312"/>
        <v>0</v>
      </c>
      <c r="DO111" s="84">
        <f t="shared" si="312"/>
        <v>0</v>
      </c>
      <c r="DP111" s="84">
        <f t="shared" si="312"/>
        <v>0</v>
      </c>
      <c r="DQ111" s="84">
        <f t="shared" si="312"/>
        <v>0</v>
      </c>
      <c r="DR111" s="84">
        <f t="shared" si="312"/>
        <v>0</v>
      </c>
      <c r="DS111" s="84">
        <f t="shared" si="312"/>
        <v>0</v>
      </c>
      <c r="DT111" s="84">
        <f t="shared" ref="DT111:EY111" si="313">IF(AND($U111&gt;DS$6,$U111&lt;=DT$6),+$T111,0)</f>
        <v>0</v>
      </c>
      <c r="DU111" s="84">
        <f t="shared" si="313"/>
        <v>0</v>
      </c>
      <c r="DV111" s="84">
        <f t="shared" si="313"/>
        <v>0</v>
      </c>
      <c r="DW111" s="84">
        <f t="shared" si="313"/>
        <v>0</v>
      </c>
      <c r="DX111" s="84">
        <f t="shared" si="313"/>
        <v>0</v>
      </c>
      <c r="DY111" s="84">
        <f t="shared" si="313"/>
        <v>0</v>
      </c>
      <c r="DZ111" s="84">
        <f t="shared" si="313"/>
        <v>0</v>
      </c>
      <c r="EA111" s="84">
        <f t="shared" si="313"/>
        <v>0</v>
      </c>
      <c r="EB111" s="84">
        <f t="shared" si="313"/>
        <v>0</v>
      </c>
      <c r="EC111" s="84">
        <f t="shared" si="313"/>
        <v>0</v>
      </c>
      <c r="ED111" s="84">
        <f t="shared" si="313"/>
        <v>0</v>
      </c>
      <c r="EE111" s="84">
        <f t="shared" si="313"/>
        <v>0</v>
      </c>
      <c r="EF111" s="84">
        <f t="shared" si="313"/>
        <v>0</v>
      </c>
      <c r="EG111" s="84">
        <f t="shared" si="313"/>
        <v>0</v>
      </c>
      <c r="EH111" s="84">
        <f t="shared" si="313"/>
        <v>0</v>
      </c>
      <c r="EI111" s="84">
        <f t="shared" si="313"/>
        <v>0</v>
      </c>
      <c r="EJ111" s="84">
        <f t="shared" si="313"/>
        <v>0</v>
      </c>
      <c r="EK111" s="84">
        <f t="shared" si="313"/>
        <v>0</v>
      </c>
      <c r="EL111" s="84">
        <f t="shared" si="313"/>
        <v>0</v>
      </c>
      <c r="EM111" s="84">
        <f t="shared" si="313"/>
        <v>0</v>
      </c>
      <c r="EN111" s="84">
        <f t="shared" si="313"/>
        <v>0</v>
      </c>
      <c r="EO111" s="84">
        <f t="shared" si="313"/>
        <v>0</v>
      </c>
      <c r="EP111" s="84">
        <f t="shared" si="313"/>
        <v>0</v>
      </c>
      <c r="EQ111" s="84">
        <f t="shared" si="313"/>
        <v>0</v>
      </c>
      <c r="ER111" s="84">
        <f t="shared" si="313"/>
        <v>0</v>
      </c>
      <c r="ES111" s="84">
        <f t="shared" si="313"/>
        <v>0</v>
      </c>
      <c r="ET111" s="84">
        <f t="shared" si="313"/>
        <v>0</v>
      </c>
      <c r="EU111" s="84">
        <f t="shared" si="313"/>
        <v>0</v>
      </c>
      <c r="EV111" s="84">
        <f t="shared" si="313"/>
        <v>0</v>
      </c>
      <c r="EW111" s="84">
        <f t="shared" si="313"/>
        <v>0</v>
      </c>
      <c r="EX111" s="84">
        <f t="shared" si="313"/>
        <v>0</v>
      </c>
      <c r="EY111" s="84">
        <f t="shared" si="313"/>
        <v>0</v>
      </c>
      <c r="EZ111" s="84">
        <f t="shared" si="288"/>
        <v>0</v>
      </c>
      <c r="FA111" s="84">
        <f t="shared" ref="FA111:GB111" si="314">IF(AND($U111&gt;EZ$6,$U111&lt;=FA$6),+$T111,0)</f>
        <v>0</v>
      </c>
      <c r="FB111" s="84">
        <f t="shared" si="314"/>
        <v>0</v>
      </c>
      <c r="FC111" s="84">
        <f t="shared" si="314"/>
        <v>0</v>
      </c>
      <c r="FD111" s="84">
        <f t="shared" si="314"/>
        <v>0</v>
      </c>
      <c r="FE111" s="84">
        <f t="shared" si="314"/>
        <v>0</v>
      </c>
      <c r="FF111" s="84">
        <f t="shared" si="314"/>
        <v>0</v>
      </c>
      <c r="FG111" s="84">
        <f t="shared" si="314"/>
        <v>0</v>
      </c>
      <c r="FH111" s="84">
        <f t="shared" si="314"/>
        <v>0</v>
      </c>
      <c r="FI111" s="84">
        <f t="shared" si="314"/>
        <v>0</v>
      </c>
      <c r="FJ111" s="84">
        <f t="shared" si="314"/>
        <v>0</v>
      </c>
      <c r="FK111" s="84">
        <f t="shared" si="314"/>
        <v>0</v>
      </c>
      <c r="FL111" s="84">
        <f t="shared" si="314"/>
        <v>0</v>
      </c>
      <c r="FM111" s="84">
        <f t="shared" si="314"/>
        <v>0</v>
      </c>
      <c r="FN111" s="84">
        <f t="shared" si="314"/>
        <v>0</v>
      </c>
      <c r="FO111" s="84">
        <f t="shared" si="314"/>
        <v>0</v>
      </c>
      <c r="FP111" s="84">
        <f t="shared" si="314"/>
        <v>0</v>
      </c>
      <c r="FQ111" s="84">
        <f t="shared" si="314"/>
        <v>0</v>
      </c>
      <c r="FR111" s="84">
        <f t="shared" si="314"/>
        <v>0</v>
      </c>
      <c r="FS111" s="84">
        <f t="shared" si="314"/>
        <v>0</v>
      </c>
      <c r="FT111" s="84">
        <f t="shared" si="314"/>
        <v>0</v>
      </c>
      <c r="FU111" s="84">
        <f t="shared" si="314"/>
        <v>0</v>
      </c>
      <c r="FV111" s="84">
        <f t="shared" si="314"/>
        <v>0</v>
      </c>
      <c r="FW111" s="84">
        <f t="shared" si="314"/>
        <v>0</v>
      </c>
      <c r="FX111" s="84">
        <f t="shared" si="314"/>
        <v>0</v>
      </c>
      <c r="FY111" s="84">
        <f t="shared" si="314"/>
        <v>0</v>
      </c>
      <c r="FZ111" s="84">
        <f t="shared" si="314"/>
        <v>0</v>
      </c>
      <c r="GA111" s="84">
        <f t="shared" si="314"/>
        <v>0</v>
      </c>
      <c r="GB111" s="84">
        <f t="shared" si="314"/>
        <v>0</v>
      </c>
      <c r="GD111" s="2">
        <f t="shared" ca="1" si="265"/>
        <v>26</v>
      </c>
      <c r="GE111" s="2">
        <f t="shared" ca="1" si="299"/>
        <v>0</v>
      </c>
    </row>
    <row r="112" spans="1:187" s="82" customFormat="1" x14ac:dyDescent="0.2">
      <c r="A112" s="188">
        <v>5</v>
      </c>
      <c r="B112" s="104" t="s">
        <v>12</v>
      </c>
      <c r="C112" s="68" t="s">
        <v>8</v>
      </c>
      <c r="D112" s="189" t="s">
        <v>43</v>
      </c>
      <c r="E112" t="s">
        <v>367</v>
      </c>
      <c r="F112" s="70">
        <v>37134</v>
      </c>
      <c r="G112"/>
      <c r="H112" s="87" t="s">
        <v>313</v>
      </c>
      <c r="I112" s="190" t="s">
        <v>414</v>
      </c>
      <c r="J112" s="72" t="s">
        <v>369</v>
      </c>
      <c r="K112" s="72"/>
      <c r="L112" s="94" t="s">
        <v>40</v>
      </c>
      <c r="M112" s="73"/>
      <c r="N112" s="73"/>
      <c r="O112" s="94"/>
      <c r="P112" s="94"/>
      <c r="Q112" s="94"/>
      <c r="R112" s="105">
        <v>8</v>
      </c>
      <c r="S112" s="94" t="s">
        <v>57</v>
      </c>
      <c r="T112" s="19">
        <f>IF($S112="USD",+$R112,VLOOKUP($S112,Rates!$A$3:$C$7,3)*$R112)</f>
        <v>8</v>
      </c>
      <c r="U112" s="269">
        <f>DATE(2004,7,21)</f>
        <v>38189</v>
      </c>
      <c r="X112" s="84">
        <f t="shared" ref="X112:BD112" ca="1" si="315">IF(AND($U112&gt;W$6,$U112&lt;=X$6),+$T112,0)</f>
        <v>0</v>
      </c>
      <c r="Y112" s="84">
        <f t="shared" si="315"/>
        <v>0</v>
      </c>
      <c r="Z112" s="84">
        <f t="shared" si="315"/>
        <v>0</v>
      </c>
      <c r="AA112" s="84">
        <f t="shared" si="315"/>
        <v>0</v>
      </c>
      <c r="AB112" s="84">
        <f t="shared" si="315"/>
        <v>0</v>
      </c>
      <c r="AC112" s="84">
        <f t="shared" si="315"/>
        <v>0</v>
      </c>
      <c r="AD112" s="84">
        <f t="shared" si="315"/>
        <v>0</v>
      </c>
      <c r="AE112" s="84">
        <f t="shared" si="315"/>
        <v>0</v>
      </c>
      <c r="AF112" s="84">
        <f t="shared" si="315"/>
        <v>0</v>
      </c>
      <c r="AG112" s="84">
        <f t="shared" si="315"/>
        <v>0</v>
      </c>
      <c r="AH112" s="84">
        <f t="shared" si="315"/>
        <v>0</v>
      </c>
      <c r="AI112" s="84">
        <f t="shared" si="315"/>
        <v>0</v>
      </c>
      <c r="AJ112" s="84">
        <f t="shared" si="315"/>
        <v>8</v>
      </c>
      <c r="AK112" s="84">
        <f t="shared" si="315"/>
        <v>0</v>
      </c>
      <c r="AL112" s="84">
        <f t="shared" si="315"/>
        <v>0</v>
      </c>
      <c r="AM112" s="84">
        <f t="shared" si="315"/>
        <v>0</v>
      </c>
      <c r="AN112" s="84">
        <f t="shared" si="315"/>
        <v>0</v>
      </c>
      <c r="AO112" s="84">
        <f t="shared" si="315"/>
        <v>0</v>
      </c>
      <c r="AP112" s="84">
        <f t="shared" si="315"/>
        <v>0</v>
      </c>
      <c r="AQ112" s="84">
        <f t="shared" si="315"/>
        <v>0</v>
      </c>
      <c r="AR112" s="84">
        <f t="shared" si="315"/>
        <v>0</v>
      </c>
      <c r="AS112" s="84">
        <f t="shared" si="315"/>
        <v>0</v>
      </c>
      <c r="AT112" s="84">
        <f t="shared" si="315"/>
        <v>0</v>
      </c>
      <c r="AU112" s="84">
        <f t="shared" si="315"/>
        <v>0</v>
      </c>
      <c r="AV112" s="84">
        <f t="shared" si="315"/>
        <v>0</v>
      </c>
      <c r="AW112" s="84">
        <f t="shared" si="315"/>
        <v>0</v>
      </c>
      <c r="AX112" s="84">
        <f t="shared" si="315"/>
        <v>0</v>
      </c>
      <c r="AY112" s="84">
        <f t="shared" si="315"/>
        <v>0</v>
      </c>
      <c r="AZ112" s="84">
        <f t="shared" si="315"/>
        <v>0</v>
      </c>
      <c r="BA112" s="84">
        <f t="shared" si="315"/>
        <v>0</v>
      </c>
      <c r="BB112" s="84">
        <f t="shared" si="315"/>
        <v>0</v>
      </c>
      <c r="BC112" s="84">
        <f t="shared" si="315"/>
        <v>0</v>
      </c>
      <c r="BD112" s="84">
        <f t="shared" si="315"/>
        <v>0</v>
      </c>
      <c r="BE112" s="84">
        <f t="shared" si="280"/>
        <v>0</v>
      </c>
      <c r="BF112" s="84">
        <f t="shared" si="280"/>
        <v>0</v>
      </c>
      <c r="BG112" s="84">
        <f t="shared" si="280"/>
        <v>0</v>
      </c>
      <c r="BH112" s="84">
        <f t="shared" si="280"/>
        <v>0</v>
      </c>
      <c r="BI112" s="84">
        <f t="shared" ref="BI112:CM112" si="316">IF(AND($U112&gt;BH$6,$U112&lt;=BI$6),+$T112,0)</f>
        <v>0</v>
      </c>
      <c r="BJ112" s="84">
        <f t="shared" si="316"/>
        <v>0</v>
      </c>
      <c r="BK112" s="84">
        <f t="shared" si="316"/>
        <v>0</v>
      </c>
      <c r="BL112" s="84">
        <f t="shared" si="316"/>
        <v>0</v>
      </c>
      <c r="BM112" s="84">
        <f t="shared" si="316"/>
        <v>0</v>
      </c>
      <c r="BN112" s="84">
        <f t="shared" si="316"/>
        <v>0</v>
      </c>
      <c r="BO112" s="84">
        <f t="shared" si="316"/>
        <v>0</v>
      </c>
      <c r="BP112" s="84">
        <f t="shared" si="316"/>
        <v>0</v>
      </c>
      <c r="BQ112" s="84">
        <f t="shared" si="316"/>
        <v>0</v>
      </c>
      <c r="BR112" s="84">
        <f t="shared" si="316"/>
        <v>0</v>
      </c>
      <c r="BS112" s="84">
        <f t="shared" si="316"/>
        <v>0</v>
      </c>
      <c r="BT112" s="84">
        <f t="shared" si="316"/>
        <v>0</v>
      </c>
      <c r="BU112" s="84">
        <f t="shared" si="316"/>
        <v>0</v>
      </c>
      <c r="BV112" s="84">
        <f t="shared" si="316"/>
        <v>0</v>
      </c>
      <c r="BW112" s="84">
        <f t="shared" si="316"/>
        <v>0</v>
      </c>
      <c r="BX112" s="84">
        <f t="shared" si="316"/>
        <v>0</v>
      </c>
      <c r="BY112" s="84">
        <f t="shared" si="316"/>
        <v>0</v>
      </c>
      <c r="BZ112" s="84">
        <f t="shared" si="316"/>
        <v>0</v>
      </c>
      <c r="CA112" s="84">
        <f t="shared" si="316"/>
        <v>0</v>
      </c>
      <c r="CB112" s="84">
        <f t="shared" si="316"/>
        <v>0</v>
      </c>
      <c r="CC112" s="84">
        <f t="shared" si="316"/>
        <v>0</v>
      </c>
      <c r="CD112" s="84">
        <f t="shared" si="316"/>
        <v>0</v>
      </c>
      <c r="CE112" s="84">
        <f t="shared" si="316"/>
        <v>0</v>
      </c>
      <c r="CF112" s="84">
        <f t="shared" si="316"/>
        <v>0</v>
      </c>
      <c r="CG112" s="84">
        <f t="shared" si="316"/>
        <v>0</v>
      </c>
      <c r="CH112" s="84">
        <f t="shared" si="316"/>
        <v>0</v>
      </c>
      <c r="CI112" s="84">
        <f t="shared" si="316"/>
        <v>0</v>
      </c>
      <c r="CJ112" s="84">
        <f t="shared" si="316"/>
        <v>0</v>
      </c>
      <c r="CK112" s="84">
        <f t="shared" si="316"/>
        <v>0</v>
      </c>
      <c r="CL112" s="84">
        <f t="shared" si="316"/>
        <v>0</v>
      </c>
      <c r="CM112" s="84">
        <f t="shared" si="316"/>
        <v>0</v>
      </c>
      <c r="CN112" s="84">
        <f t="shared" ref="CN112:DS112" si="317">IF(AND($U112&gt;CM$6,$U112&lt;=CN$6),+$T112,0)</f>
        <v>0</v>
      </c>
      <c r="CO112" s="84">
        <f t="shared" si="317"/>
        <v>0</v>
      </c>
      <c r="CP112" s="84">
        <f t="shared" si="317"/>
        <v>0</v>
      </c>
      <c r="CQ112" s="84">
        <f t="shared" si="317"/>
        <v>0</v>
      </c>
      <c r="CR112" s="84">
        <f t="shared" si="317"/>
        <v>0</v>
      </c>
      <c r="CS112" s="84">
        <f t="shared" si="317"/>
        <v>0</v>
      </c>
      <c r="CT112" s="84">
        <f t="shared" si="317"/>
        <v>0</v>
      </c>
      <c r="CU112" s="84">
        <f t="shared" si="317"/>
        <v>0</v>
      </c>
      <c r="CV112" s="84">
        <f t="shared" si="317"/>
        <v>0</v>
      </c>
      <c r="CW112" s="84">
        <f t="shared" si="317"/>
        <v>0</v>
      </c>
      <c r="CX112" s="84">
        <f t="shared" si="317"/>
        <v>0</v>
      </c>
      <c r="CY112" s="84">
        <f t="shared" si="317"/>
        <v>0</v>
      </c>
      <c r="CZ112" s="84">
        <f t="shared" si="317"/>
        <v>0</v>
      </c>
      <c r="DA112" s="84">
        <f t="shared" si="317"/>
        <v>0</v>
      </c>
      <c r="DB112" s="84">
        <f t="shared" si="317"/>
        <v>0</v>
      </c>
      <c r="DC112" s="84">
        <f t="shared" si="317"/>
        <v>0</v>
      </c>
      <c r="DD112" s="84">
        <f t="shared" si="317"/>
        <v>0</v>
      </c>
      <c r="DE112" s="84">
        <f t="shared" si="317"/>
        <v>0</v>
      </c>
      <c r="DF112" s="84">
        <f t="shared" si="317"/>
        <v>0</v>
      </c>
      <c r="DG112" s="84">
        <f t="shared" si="317"/>
        <v>0</v>
      </c>
      <c r="DH112" s="84">
        <f t="shared" si="317"/>
        <v>0</v>
      </c>
      <c r="DI112" s="84">
        <f t="shared" si="317"/>
        <v>0</v>
      </c>
      <c r="DJ112" s="84">
        <f t="shared" si="317"/>
        <v>0</v>
      </c>
      <c r="DK112" s="84">
        <f t="shared" si="317"/>
        <v>0</v>
      </c>
      <c r="DL112" s="84">
        <f t="shared" si="317"/>
        <v>0</v>
      </c>
      <c r="DM112" s="84">
        <f t="shared" si="317"/>
        <v>0</v>
      </c>
      <c r="DN112" s="84">
        <f t="shared" si="317"/>
        <v>0</v>
      </c>
      <c r="DO112" s="84">
        <f t="shared" si="317"/>
        <v>0</v>
      </c>
      <c r="DP112" s="84">
        <f t="shared" si="317"/>
        <v>0</v>
      </c>
      <c r="DQ112" s="84">
        <f t="shared" si="317"/>
        <v>0</v>
      </c>
      <c r="DR112" s="84">
        <f t="shared" si="317"/>
        <v>0</v>
      </c>
      <c r="DS112" s="84">
        <f t="shared" si="317"/>
        <v>0</v>
      </c>
      <c r="DT112" s="84">
        <f t="shared" ref="DT112:EY112" si="318">IF(AND($U112&gt;DS$6,$U112&lt;=DT$6),+$T112,0)</f>
        <v>0</v>
      </c>
      <c r="DU112" s="84">
        <f t="shared" si="318"/>
        <v>0</v>
      </c>
      <c r="DV112" s="84">
        <f t="shared" si="318"/>
        <v>0</v>
      </c>
      <c r="DW112" s="84">
        <f t="shared" si="318"/>
        <v>0</v>
      </c>
      <c r="DX112" s="84">
        <f t="shared" si="318"/>
        <v>0</v>
      </c>
      <c r="DY112" s="84">
        <f t="shared" si="318"/>
        <v>0</v>
      </c>
      <c r="DZ112" s="84">
        <f t="shared" si="318"/>
        <v>0</v>
      </c>
      <c r="EA112" s="84">
        <f t="shared" si="318"/>
        <v>0</v>
      </c>
      <c r="EB112" s="84">
        <f t="shared" si="318"/>
        <v>0</v>
      </c>
      <c r="EC112" s="84">
        <f t="shared" si="318"/>
        <v>0</v>
      </c>
      <c r="ED112" s="84">
        <f t="shared" si="318"/>
        <v>0</v>
      </c>
      <c r="EE112" s="84">
        <f t="shared" si="318"/>
        <v>0</v>
      </c>
      <c r="EF112" s="84">
        <f t="shared" si="318"/>
        <v>0</v>
      </c>
      <c r="EG112" s="84">
        <f t="shared" si="318"/>
        <v>0</v>
      </c>
      <c r="EH112" s="84">
        <f t="shared" si="318"/>
        <v>0</v>
      </c>
      <c r="EI112" s="84">
        <f t="shared" si="318"/>
        <v>0</v>
      </c>
      <c r="EJ112" s="84">
        <f t="shared" si="318"/>
        <v>0</v>
      </c>
      <c r="EK112" s="84">
        <f t="shared" si="318"/>
        <v>0</v>
      </c>
      <c r="EL112" s="84">
        <f t="shared" si="318"/>
        <v>0</v>
      </c>
      <c r="EM112" s="84">
        <f t="shared" si="318"/>
        <v>0</v>
      </c>
      <c r="EN112" s="84">
        <f t="shared" si="318"/>
        <v>0</v>
      </c>
      <c r="EO112" s="84">
        <f t="shared" si="318"/>
        <v>0</v>
      </c>
      <c r="EP112" s="84">
        <f t="shared" si="318"/>
        <v>0</v>
      </c>
      <c r="EQ112" s="84">
        <f t="shared" si="318"/>
        <v>0</v>
      </c>
      <c r="ER112" s="84">
        <f t="shared" si="318"/>
        <v>0</v>
      </c>
      <c r="ES112" s="84">
        <f t="shared" si="318"/>
        <v>0</v>
      </c>
      <c r="ET112" s="84">
        <f t="shared" si="318"/>
        <v>0</v>
      </c>
      <c r="EU112" s="84">
        <f t="shared" si="318"/>
        <v>0</v>
      </c>
      <c r="EV112" s="84">
        <f t="shared" si="318"/>
        <v>0</v>
      </c>
      <c r="EW112" s="84">
        <f t="shared" si="318"/>
        <v>0</v>
      </c>
      <c r="EX112" s="84">
        <f t="shared" si="318"/>
        <v>0</v>
      </c>
      <c r="EY112" s="84">
        <f t="shared" si="318"/>
        <v>0</v>
      </c>
      <c r="EZ112" s="84">
        <f t="shared" si="288"/>
        <v>0</v>
      </c>
      <c r="FA112" s="84">
        <f t="shared" ref="FA112:GB112" si="319">IF(AND($U112&gt;EZ$6,$U112&lt;=FA$6),+$T112,0)</f>
        <v>0</v>
      </c>
      <c r="FB112" s="84">
        <f t="shared" si="319"/>
        <v>0</v>
      </c>
      <c r="FC112" s="84">
        <f t="shared" si="319"/>
        <v>0</v>
      </c>
      <c r="FD112" s="84">
        <f t="shared" si="319"/>
        <v>0</v>
      </c>
      <c r="FE112" s="84">
        <f t="shared" si="319"/>
        <v>0</v>
      </c>
      <c r="FF112" s="84">
        <f t="shared" si="319"/>
        <v>0</v>
      </c>
      <c r="FG112" s="84">
        <f t="shared" si="319"/>
        <v>0</v>
      </c>
      <c r="FH112" s="84">
        <f t="shared" si="319"/>
        <v>0</v>
      </c>
      <c r="FI112" s="84">
        <f t="shared" si="319"/>
        <v>0</v>
      </c>
      <c r="FJ112" s="84">
        <f t="shared" si="319"/>
        <v>0</v>
      </c>
      <c r="FK112" s="84">
        <f t="shared" si="319"/>
        <v>0</v>
      </c>
      <c r="FL112" s="84">
        <f t="shared" si="319"/>
        <v>0</v>
      </c>
      <c r="FM112" s="84">
        <f t="shared" si="319"/>
        <v>0</v>
      </c>
      <c r="FN112" s="84">
        <f t="shared" si="319"/>
        <v>0</v>
      </c>
      <c r="FO112" s="84">
        <f t="shared" si="319"/>
        <v>0</v>
      </c>
      <c r="FP112" s="84">
        <f t="shared" si="319"/>
        <v>0</v>
      </c>
      <c r="FQ112" s="84">
        <f t="shared" si="319"/>
        <v>0</v>
      </c>
      <c r="FR112" s="84">
        <f t="shared" si="319"/>
        <v>0</v>
      </c>
      <c r="FS112" s="84">
        <f t="shared" si="319"/>
        <v>0</v>
      </c>
      <c r="FT112" s="84">
        <f t="shared" si="319"/>
        <v>0</v>
      </c>
      <c r="FU112" s="84">
        <f t="shared" si="319"/>
        <v>0</v>
      </c>
      <c r="FV112" s="84">
        <f t="shared" si="319"/>
        <v>0</v>
      </c>
      <c r="FW112" s="84">
        <f t="shared" si="319"/>
        <v>0</v>
      </c>
      <c r="FX112" s="84">
        <f t="shared" si="319"/>
        <v>0</v>
      </c>
      <c r="FY112" s="84">
        <f t="shared" si="319"/>
        <v>0</v>
      </c>
      <c r="FZ112" s="84">
        <f t="shared" si="319"/>
        <v>0</v>
      </c>
      <c r="GA112" s="84">
        <f t="shared" si="319"/>
        <v>0</v>
      </c>
      <c r="GB112" s="84">
        <f t="shared" si="319"/>
        <v>0</v>
      </c>
      <c r="GD112" s="2">
        <f t="shared" ca="1" si="265"/>
        <v>8</v>
      </c>
      <c r="GE112" s="2">
        <f t="shared" ca="1" si="299"/>
        <v>0</v>
      </c>
    </row>
    <row r="113" spans="1:187" s="82" customFormat="1" x14ac:dyDescent="0.2">
      <c r="A113" s="188">
        <v>5</v>
      </c>
      <c r="B113" s="104" t="s">
        <v>12</v>
      </c>
      <c r="C113" s="68" t="s">
        <v>8</v>
      </c>
      <c r="D113" s="189" t="s">
        <v>43</v>
      </c>
      <c r="E113" t="s">
        <v>367</v>
      </c>
      <c r="F113" s="70">
        <v>37134</v>
      </c>
      <c r="G113"/>
      <c r="H113" s="87" t="s">
        <v>313</v>
      </c>
      <c r="I113" s="190" t="s">
        <v>414</v>
      </c>
      <c r="J113" s="72" t="s">
        <v>369</v>
      </c>
      <c r="K113" s="72"/>
      <c r="L113" s="94" t="s">
        <v>40</v>
      </c>
      <c r="M113" s="73"/>
      <c r="N113" s="73"/>
      <c r="O113" s="94"/>
      <c r="P113" s="94"/>
      <c r="Q113" s="94"/>
      <c r="R113" s="105">
        <v>18</v>
      </c>
      <c r="S113" s="94" t="s">
        <v>57</v>
      </c>
      <c r="T113" s="19">
        <f>IF($S113="USD",+$R113,VLOOKUP($S113,Rates!$A$3:$C$7,3)*$R113)</f>
        <v>18</v>
      </c>
      <c r="U113" s="269">
        <f>DATE(2005,8,15)</f>
        <v>38579</v>
      </c>
      <c r="X113" s="84">
        <f t="shared" ref="X113:BD113" ca="1" si="320">IF(AND($U113&gt;W$6,$U113&lt;=X$6),+$T113,0)</f>
        <v>0</v>
      </c>
      <c r="Y113" s="84">
        <f t="shared" si="320"/>
        <v>0</v>
      </c>
      <c r="Z113" s="84">
        <f t="shared" si="320"/>
        <v>0</v>
      </c>
      <c r="AA113" s="84">
        <f t="shared" si="320"/>
        <v>0</v>
      </c>
      <c r="AB113" s="84">
        <f t="shared" si="320"/>
        <v>0</v>
      </c>
      <c r="AC113" s="84">
        <f t="shared" si="320"/>
        <v>0</v>
      </c>
      <c r="AD113" s="84">
        <f t="shared" si="320"/>
        <v>0</v>
      </c>
      <c r="AE113" s="84">
        <f t="shared" si="320"/>
        <v>0</v>
      </c>
      <c r="AF113" s="84">
        <f t="shared" si="320"/>
        <v>0</v>
      </c>
      <c r="AG113" s="84">
        <f t="shared" si="320"/>
        <v>0</v>
      </c>
      <c r="AH113" s="84">
        <f t="shared" si="320"/>
        <v>0</v>
      </c>
      <c r="AI113" s="84">
        <f t="shared" si="320"/>
        <v>0</v>
      </c>
      <c r="AJ113" s="84">
        <f t="shared" si="320"/>
        <v>0</v>
      </c>
      <c r="AK113" s="84">
        <f t="shared" si="320"/>
        <v>0</v>
      </c>
      <c r="AL113" s="84">
        <f t="shared" si="320"/>
        <v>0</v>
      </c>
      <c r="AM113" s="84">
        <f t="shared" si="320"/>
        <v>0</v>
      </c>
      <c r="AN113" s="84">
        <f t="shared" si="320"/>
        <v>18</v>
      </c>
      <c r="AO113" s="84">
        <f t="shared" si="320"/>
        <v>0</v>
      </c>
      <c r="AP113" s="84">
        <f t="shared" si="320"/>
        <v>0</v>
      </c>
      <c r="AQ113" s="84">
        <f t="shared" si="320"/>
        <v>0</v>
      </c>
      <c r="AR113" s="84">
        <f t="shared" si="320"/>
        <v>0</v>
      </c>
      <c r="AS113" s="84">
        <f t="shared" si="320"/>
        <v>0</v>
      </c>
      <c r="AT113" s="84">
        <f t="shared" si="320"/>
        <v>0</v>
      </c>
      <c r="AU113" s="84">
        <f t="shared" si="320"/>
        <v>0</v>
      </c>
      <c r="AV113" s="84">
        <f t="shared" si="320"/>
        <v>0</v>
      </c>
      <c r="AW113" s="84">
        <f t="shared" si="320"/>
        <v>0</v>
      </c>
      <c r="AX113" s="84">
        <f t="shared" si="320"/>
        <v>0</v>
      </c>
      <c r="AY113" s="84">
        <f t="shared" si="320"/>
        <v>0</v>
      </c>
      <c r="AZ113" s="84">
        <f t="shared" si="320"/>
        <v>0</v>
      </c>
      <c r="BA113" s="84">
        <f t="shared" si="320"/>
        <v>0</v>
      </c>
      <c r="BB113" s="84">
        <f t="shared" si="320"/>
        <v>0</v>
      </c>
      <c r="BC113" s="84">
        <f t="shared" si="320"/>
        <v>0</v>
      </c>
      <c r="BD113" s="84">
        <f t="shared" si="320"/>
        <v>0</v>
      </c>
      <c r="BE113" s="84">
        <f t="shared" si="280"/>
        <v>0</v>
      </c>
      <c r="BF113" s="84">
        <f t="shared" si="280"/>
        <v>0</v>
      </c>
      <c r="BG113" s="84">
        <f t="shared" si="280"/>
        <v>0</v>
      </c>
      <c r="BH113" s="84">
        <f t="shared" si="280"/>
        <v>0</v>
      </c>
      <c r="BI113" s="84">
        <f t="shared" ref="BI113:CM113" si="321">IF(AND($U113&gt;BH$6,$U113&lt;=BI$6),+$T113,0)</f>
        <v>0</v>
      </c>
      <c r="BJ113" s="84">
        <f t="shared" si="321"/>
        <v>0</v>
      </c>
      <c r="BK113" s="84">
        <f t="shared" si="321"/>
        <v>0</v>
      </c>
      <c r="BL113" s="84">
        <f t="shared" si="321"/>
        <v>0</v>
      </c>
      <c r="BM113" s="84">
        <f t="shared" si="321"/>
        <v>0</v>
      </c>
      <c r="BN113" s="84">
        <f t="shared" si="321"/>
        <v>0</v>
      </c>
      <c r="BO113" s="84">
        <f t="shared" si="321"/>
        <v>0</v>
      </c>
      <c r="BP113" s="84">
        <f t="shared" si="321"/>
        <v>0</v>
      </c>
      <c r="BQ113" s="84">
        <f t="shared" si="321"/>
        <v>0</v>
      </c>
      <c r="BR113" s="84">
        <f t="shared" si="321"/>
        <v>0</v>
      </c>
      <c r="BS113" s="84">
        <f t="shared" si="321"/>
        <v>0</v>
      </c>
      <c r="BT113" s="84">
        <f t="shared" si="321"/>
        <v>0</v>
      </c>
      <c r="BU113" s="84">
        <f t="shared" si="321"/>
        <v>0</v>
      </c>
      <c r="BV113" s="84">
        <f t="shared" si="321"/>
        <v>0</v>
      </c>
      <c r="BW113" s="84">
        <f t="shared" si="321"/>
        <v>0</v>
      </c>
      <c r="BX113" s="84">
        <f t="shared" si="321"/>
        <v>0</v>
      </c>
      <c r="BY113" s="84">
        <f t="shared" si="321"/>
        <v>0</v>
      </c>
      <c r="BZ113" s="84">
        <f t="shared" si="321"/>
        <v>0</v>
      </c>
      <c r="CA113" s="84">
        <f t="shared" si="321"/>
        <v>0</v>
      </c>
      <c r="CB113" s="84">
        <f t="shared" si="321"/>
        <v>0</v>
      </c>
      <c r="CC113" s="84">
        <f t="shared" si="321"/>
        <v>0</v>
      </c>
      <c r="CD113" s="84">
        <f t="shared" si="321"/>
        <v>0</v>
      </c>
      <c r="CE113" s="84">
        <f t="shared" si="321"/>
        <v>0</v>
      </c>
      <c r="CF113" s="84">
        <f t="shared" si="321"/>
        <v>0</v>
      </c>
      <c r="CG113" s="84">
        <f t="shared" si="321"/>
        <v>0</v>
      </c>
      <c r="CH113" s="84">
        <f t="shared" si="321"/>
        <v>0</v>
      </c>
      <c r="CI113" s="84">
        <f t="shared" si="321"/>
        <v>0</v>
      </c>
      <c r="CJ113" s="84">
        <f t="shared" si="321"/>
        <v>0</v>
      </c>
      <c r="CK113" s="84">
        <f t="shared" si="321"/>
        <v>0</v>
      </c>
      <c r="CL113" s="84">
        <f t="shared" si="321"/>
        <v>0</v>
      </c>
      <c r="CM113" s="84">
        <f t="shared" si="321"/>
        <v>0</v>
      </c>
      <c r="CN113" s="84">
        <f t="shared" ref="CN113:DS113" si="322">IF(AND($U113&gt;CM$6,$U113&lt;=CN$6),+$T113,0)</f>
        <v>0</v>
      </c>
      <c r="CO113" s="84">
        <f t="shared" si="322"/>
        <v>0</v>
      </c>
      <c r="CP113" s="84">
        <f t="shared" si="322"/>
        <v>0</v>
      </c>
      <c r="CQ113" s="84">
        <f t="shared" si="322"/>
        <v>0</v>
      </c>
      <c r="CR113" s="84">
        <f t="shared" si="322"/>
        <v>0</v>
      </c>
      <c r="CS113" s="84">
        <f t="shared" si="322"/>
        <v>0</v>
      </c>
      <c r="CT113" s="84">
        <f t="shared" si="322"/>
        <v>0</v>
      </c>
      <c r="CU113" s="84">
        <f t="shared" si="322"/>
        <v>0</v>
      </c>
      <c r="CV113" s="84">
        <f t="shared" si="322"/>
        <v>0</v>
      </c>
      <c r="CW113" s="84">
        <f t="shared" si="322"/>
        <v>0</v>
      </c>
      <c r="CX113" s="84">
        <f t="shared" si="322"/>
        <v>0</v>
      </c>
      <c r="CY113" s="84">
        <f t="shared" si="322"/>
        <v>0</v>
      </c>
      <c r="CZ113" s="84">
        <f t="shared" si="322"/>
        <v>0</v>
      </c>
      <c r="DA113" s="84">
        <f t="shared" si="322"/>
        <v>0</v>
      </c>
      <c r="DB113" s="84">
        <f t="shared" si="322"/>
        <v>0</v>
      </c>
      <c r="DC113" s="84">
        <f t="shared" si="322"/>
        <v>0</v>
      </c>
      <c r="DD113" s="84">
        <f t="shared" si="322"/>
        <v>0</v>
      </c>
      <c r="DE113" s="84">
        <f t="shared" si="322"/>
        <v>0</v>
      </c>
      <c r="DF113" s="84">
        <f t="shared" si="322"/>
        <v>0</v>
      </c>
      <c r="DG113" s="84">
        <f t="shared" si="322"/>
        <v>0</v>
      </c>
      <c r="DH113" s="84">
        <f t="shared" si="322"/>
        <v>0</v>
      </c>
      <c r="DI113" s="84">
        <f t="shared" si="322"/>
        <v>0</v>
      </c>
      <c r="DJ113" s="84">
        <f t="shared" si="322"/>
        <v>0</v>
      </c>
      <c r="DK113" s="84">
        <f t="shared" si="322"/>
        <v>0</v>
      </c>
      <c r="DL113" s="84">
        <f t="shared" si="322"/>
        <v>0</v>
      </c>
      <c r="DM113" s="84">
        <f t="shared" si="322"/>
        <v>0</v>
      </c>
      <c r="DN113" s="84">
        <f t="shared" si="322"/>
        <v>0</v>
      </c>
      <c r="DO113" s="84">
        <f t="shared" si="322"/>
        <v>0</v>
      </c>
      <c r="DP113" s="84">
        <f t="shared" si="322"/>
        <v>0</v>
      </c>
      <c r="DQ113" s="84">
        <f t="shared" si="322"/>
        <v>0</v>
      </c>
      <c r="DR113" s="84">
        <f t="shared" si="322"/>
        <v>0</v>
      </c>
      <c r="DS113" s="84">
        <f t="shared" si="322"/>
        <v>0</v>
      </c>
      <c r="DT113" s="84">
        <f t="shared" ref="DT113:EY113" si="323">IF(AND($U113&gt;DS$6,$U113&lt;=DT$6),+$T113,0)</f>
        <v>0</v>
      </c>
      <c r="DU113" s="84">
        <f t="shared" si="323"/>
        <v>0</v>
      </c>
      <c r="DV113" s="84">
        <f t="shared" si="323"/>
        <v>0</v>
      </c>
      <c r="DW113" s="84">
        <f t="shared" si="323"/>
        <v>0</v>
      </c>
      <c r="DX113" s="84">
        <f t="shared" si="323"/>
        <v>0</v>
      </c>
      <c r="DY113" s="84">
        <f t="shared" si="323"/>
        <v>0</v>
      </c>
      <c r="DZ113" s="84">
        <f t="shared" si="323"/>
        <v>0</v>
      </c>
      <c r="EA113" s="84">
        <f t="shared" si="323"/>
        <v>0</v>
      </c>
      <c r="EB113" s="84">
        <f t="shared" si="323"/>
        <v>0</v>
      </c>
      <c r="EC113" s="84">
        <f t="shared" si="323"/>
        <v>0</v>
      </c>
      <c r="ED113" s="84">
        <f t="shared" si="323"/>
        <v>0</v>
      </c>
      <c r="EE113" s="84">
        <f t="shared" si="323"/>
        <v>0</v>
      </c>
      <c r="EF113" s="84">
        <f t="shared" si="323"/>
        <v>0</v>
      </c>
      <c r="EG113" s="84">
        <f t="shared" si="323"/>
        <v>0</v>
      </c>
      <c r="EH113" s="84">
        <f t="shared" si="323"/>
        <v>0</v>
      </c>
      <c r="EI113" s="84">
        <f t="shared" si="323"/>
        <v>0</v>
      </c>
      <c r="EJ113" s="84">
        <f t="shared" si="323"/>
        <v>0</v>
      </c>
      <c r="EK113" s="84">
        <f t="shared" si="323"/>
        <v>0</v>
      </c>
      <c r="EL113" s="84">
        <f t="shared" si="323"/>
        <v>0</v>
      </c>
      <c r="EM113" s="84">
        <f t="shared" si="323"/>
        <v>0</v>
      </c>
      <c r="EN113" s="84">
        <f t="shared" si="323"/>
        <v>0</v>
      </c>
      <c r="EO113" s="84">
        <f t="shared" si="323"/>
        <v>0</v>
      </c>
      <c r="EP113" s="84">
        <f t="shared" si="323"/>
        <v>0</v>
      </c>
      <c r="EQ113" s="84">
        <f t="shared" si="323"/>
        <v>0</v>
      </c>
      <c r="ER113" s="84">
        <f t="shared" si="323"/>
        <v>0</v>
      </c>
      <c r="ES113" s="84">
        <f t="shared" si="323"/>
        <v>0</v>
      </c>
      <c r="ET113" s="84">
        <f t="shared" si="323"/>
        <v>0</v>
      </c>
      <c r="EU113" s="84">
        <f t="shared" si="323"/>
        <v>0</v>
      </c>
      <c r="EV113" s="84">
        <f t="shared" si="323"/>
        <v>0</v>
      </c>
      <c r="EW113" s="84">
        <f t="shared" si="323"/>
        <v>0</v>
      </c>
      <c r="EX113" s="84">
        <f t="shared" si="323"/>
        <v>0</v>
      </c>
      <c r="EY113" s="84">
        <f t="shared" si="323"/>
        <v>0</v>
      </c>
      <c r="EZ113" s="84">
        <f t="shared" si="288"/>
        <v>0</v>
      </c>
      <c r="FA113" s="84">
        <f t="shared" ref="FA113:GB113" si="324">IF(AND($U113&gt;EZ$6,$U113&lt;=FA$6),+$T113,0)</f>
        <v>0</v>
      </c>
      <c r="FB113" s="84">
        <f t="shared" si="324"/>
        <v>0</v>
      </c>
      <c r="FC113" s="84">
        <f t="shared" si="324"/>
        <v>0</v>
      </c>
      <c r="FD113" s="84">
        <f t="shared" si="324"/>
        <v>0</v>
      </c>
      <c r="FE113" s="84">
        <f t="shared" si="324"/>
        <v>0</v>
      </c>
      <c r="FF113" s="84">
        <f t="shared" si="324"/>
        <v>0</v>
      </c>
      <c r="FG113" s="84">
        <f t="shared" si="324"/>
        <v>0</v>
      </c>
      <c r="FH113" s="84">
        <f t="shared" si="324"/>
        <v>0</v>
      </c>
      <c r="FI113" s="84">
        <f t="shared" si="324"/>
        <v>0</v>
      </c>
      <c r="FJ113" s="84">
        <f t="shared" si="324"/>
        <v>0</v>
      </c>
      <c r="FK113" s="84">
        <f t="shared" si="324"/>
        <v>0</v>
      </c>
      <c r="FL113" s="84">
        <f t="shared" si="324"/>
        <v>0</v>
      </c>
      <c r="FM113" s="84">
        <f t="shared" si="324"/>
        <v>0</v>
      </c>
      <c r="FN113" s="84">
        <f t="shared" si="324"/>
        <v>0</v>
      </c>
      <c r="FO113" s="84">
        <f t="shared" si="324"/>
        <v>0</v>
      </c>
      <c r="FP113" s="84">
        <f t="shared" si="324"/>
        <v>0</v>
      </c>
      <c r="FQ113" s="84">
        <f t="shared" si="324"/>
        <v>0</v>
      </c>
      <c r="FR113" s="84">
        <f t="shared" si="324"/>
        <v>0</v>
      </c>
      <c r="FS113" s="84">
        <f t="shared" si="324"/>
        <v>0</v>
      </c>
      <c r="FT113" s="84">
        <f t="shared" si="324"/>
        <v>0</v>
      </c>
      <c r="FU113" s="84">
        <f t="shared" si="324"/>
        <v>0</v>
      </c>
      <c r="FV113" s="84">
        <f t="shared" si="324"/>
        <v>0</v>
      </c>
      <c r="FW113" s="84">
        <f t="shared" si="324"/>
        <v>0</v>
      </c>
      <c r="FX113" s="84">
        <f t="shared" si="324"/>
        <v>0</v>
      </c>
      <c r="FY113" s="84">
        <f t="shared" si="324"/>
        <v>0</v>
      </c>
      <c r="FZ113" s="84">
        <f t="shared" si="324"/>
        <v>0</v>
      </c>
      <c r="GA113" s="84">
        <f t="shared" si="324"/>
        <v>0</v>
      </c>
      <c r="GB113" s="84">
        <f t="shared" si="324"/>
        <v>0</v>
      </c>
      <c r="GD113" s="2">
        <f t="shared" ca="1" si="265"/>
        <v>18</v>
      </c>
      <c r="GE113" s="2">
        <f t="shared" ca="1" si="299"/>
        <v>0</v>
      </c>
    </row>
    <row r="114" spans="1:187" s="82" customFormat="1" x14ac:dyDescent="0.2">
      <c r="A114" s="188">
        <v>5</v>
      </c>
      <c r="B114" s="104" t="s">
        <v>12</v>
      </c>
      <c r="C114" s="68" t="s">
        <v>8</v>
      </c>
      <c r="D114" s="189" t="s">
        <v>43</v>
      </c>
      <c r="E114" t="s">
        <v>367</v>
      </c>
      <c r="F114" s="70">
        <v>37134</v>
      </c>
      <c r="G114"/>
      <c r="H114" s="87" t="s">
        <v>313</v>
      </c>
      <c r="I114" s="190" t="s">
        <v>414</v>
      </c>
      <c r="J114" s="72" t="s">
        <v>369</v>
      </c>
      <c r="K114" s="72"/>
      <c r="L114" s="94" t="s">
        <v>40</v>
      </c>
      <c r="M114" s="73"/>
      <c r="N114" s="73"/>
      <c r="O114" s="94"/>
      <c r="P114" s="94"/>
      <c r="Q114" s="94"/>
      <c r="R114" s="105">
        <v>-1.431</v>
      </c>
      <c r="S114" s="94" t="s">
        <v>57</v>
      </c>
      <c r="T114" s="19">
        <f>IF($S114="USD",+$R114,VLOOKUP($S114,Rates!$A$3:$C$7,3)*$R114)</f>
        <v>-1.431</v>
      </c>
      <c r="U114" s="268">
        <f>DATE(2006,10,11)</f>
        <v>39001</v>
      </c>
      <c r="X114" s="84">
        <f t="shared" ref="X114:BD114" ca="1" si="325">IF(AND($U114&gt;W$6,$U114&lt;=X$6),+$T114,0)</f>
        <v>0</v>
      </c>
      <c r="Y114" s="84">
        <f t="shared" si="325"/>
        <v>0</v>
      </c>
      <c r="Z114" s="84">
        <f t="shared" si="325"/>
        <v>0</v>
      </c>
      <c r="AA114" s="84">
        <f t="shared" si="325"/>
        <v>0</v>
      </c>
      <c r="AB114" s="84">
        <f t="shared" si="325"/>
        <v>0</v>
      </c>
      <c r="AC114" s="84">
        <f t="shared" si="325"/>
        <v>0</v>
      </c>
      <c r="AD114" s="84">
        <f t="shared" si="325"/>
        <v>0</v>
      </c>
      <c r="AE114" s="84">
        <f t="shared" si="325"/>
        <v>0</v>
      </c>
      <c r="AF114" s="84">
        <f t="shared" si="325"/>
        <v>0</v>
      </c>
      <c r="AG114" s="84">
        <f t="shared" si="325"/>
        <v>0</v>
      </c>
      <c r="AH114" s="84">
        <f t="shared" si="325"/>
        <v>0</v>
      </c>
      <c r="AI114" s="84">
        <f t="shared" si="325"/>
        <v>0</v>
      </c>
      <c r="AJ114" s="84">
        <f t="shared" si="325"/>
        <v>0</v>
      </c>
      <c r="AK114" s="84">
        <f t="shared" si="325"/>
        <v>0</v>
      </c>
      <c r="AL114" s="84">
        <f t="shared" si="325"/>
        <v>0</v>
      </c>
      <c r="AM114" s="84">
        <f t="shared" si="325"/>
        <v>0</v>
      </c>
      <c r="AN114" s="84">
        <f t="shared" si="325"/>
        <v>0</v>
      </c>
      <c r="AO114" s="84">
        <f t="shared" si="325"/>
        <v>0</v>
      </c>
      <c r="AP114" s="84">
        <f t="shared" si="325"/>
        <v>0</v>
      </c>
      <c r="AQ114" s="84">
        <f t="shared" si="325"/>
        <v>0</v>
      </c>
      <c r="AR114" s="84">
        <f t="shared" si="325"/>
        <v>0</v>
      </c>
      <c r="AS114" s="84">
        <f t="shared" si="325"/>
        <v>-1.431</v>
      </c>
      <c r="AT114" s="84">
        <f t="shared" si="325"/>
        <v>0</v>
      </c>
      <c r="AU114" s="84">
        <f t="shared" si="325"/>
        <v>0</v>
      </c>
      <c r="AV114" s="84">
        <f t="shared" si="325"/>
        <v>0</v>
      </c>
      <c r="AW114" s="84">
        <f t="shared" si="325"/>
        <v>0</v>
      </c>
      <c r="AX114" s="84">
        <f t="shared" si="325"/>
        <v>0</v>
      </c>
      <c r="AY114" s="84">
        <f t="shared" si="325"/>
        <v>0</v>
      </c>
      <c r="AZ114" s="84">
        <f t="shared" si="325"/>
        <v>0</v>
      </c>
      <c r="BA114" s="84">
        <f t="shared" si="325"/>
        <v>0</v>
      </c>
      <c r="BB114" s="84">
        <f t="shared" si="325"/>
        <v>0</v>
      </c>
      <c r="BC114" s="84">
        <f t="shared" si="325"/>
        <v>0</v>
      </c>
      <c r="BD114" s="84">
        <f t="shared" si="325"/>
        <v>0</v>
      </c>
      <c r="BE114" s="84">
        <f t="shared" si="280"/>
        <v>0</v>
      </c>
      <c r="BF114" s="84">
        <f t="shared" si="280"/>
        <v>0</v>
      </c>
      <c r="BG114" s="84">
        <f t="shared" si="280"/>
        <v>0</v>
      </c>
      <c r="BH114" s="84">
        <f t="shared" si="280"/>
        <v>0</v>
      </c>
      <c r="BI114" s="84">
        <f t="shared" ref="BI114:CM114" si="326">IF(AND($U114&gt;BH$6,$U114&lt;=BI$6),+$T114,0)</f>
        <v>0</v>
      </c>
      <c r="BJ114" s="84">
        <f t="shared" si="326"/>
        <v>0</v>
      </c>
      <c r="BK114" s="84">
        <f t="shared" si="326"/>
        <v>0</v>
      </c>
      <c r="BL114" s="84">
        <f t="shared" si="326"/>
        <v>0</v>
      </c>
      <c r="BM114" s="84">
        <f t="shared" si="326"/>
        <v>0</v>
      </c>
      <c r="BN114" s="84">
        <f t="shared" si="326"/>
        <v>0</v>
      </c>
      <c r="BO114" s="84">
        <f t="shared" si="326"/>
        <v>0</v>
      </c>
      <c r="BP114" s="84">
        <f t="shared" si="326"/>
        <v>0</v>
      </c>
      <c r="BQ114" s="84">
        <f t="shared" si="326"/>
        <v>0</v>
      </c>
      <c r="BR114" s="84">
        <f t="shared" si="326"/>
        <v>0</v>
      </c>
      <c r="BS114" s="84">
        <f t="shared" si="326"/>
        <v>0</v>
      </c>
      <c r="BT114" s="84">
        <f t="shared" si="326"/>
        <v>0</v>
      </c>
      <c r="BU114" s="84">
        <f t="shared" si="326"/>
        <v>0</v>
      </c>
      <c r="BV114" s="84">
        <f t="shared" si="326"/>
        <v>0</v>
      </c>
      <c r="BW114" s="84">
        <f t="shared" si="326"/>
        <v>0</v>
      </c>
      <c r="BX114" s="84">
        <f t="shared" si="326"/>
        <v>0</v>
      </c>
      <c r="BY114" s="84">
        <f t="shared" si="326"/>
        <v>0</v>
      </c>
      <c r="BZ114" s="84">
        <f t="shared" si="326"/>
        <v>0</v>
      </c>
      <c r="CA114" s="84">
        <f t="shared" si="326"/>
        <v>0</v>
      </c>
      <c r="CB114" s="84">
        <f t="shared" si="326"/>
        <v>0</v>
      </c>
      <c r="CC114" s="84">
        <f t="shared" si="326"/>
        <v>0</v>
      </c>
      <c r="CD114" s="84">
        <f t="shared" si="326"/>
        <v>0</v>
      </c>
      <c r="CE114" s="84">
        <f t="shared" si="326"/>
        <v>0</v>
      </c>
      <c r="CF114" s="84">
        <f t="shared" si="326"/>
        <v>0</v>
      </c>
      <c r="CG114" s="84">
        <f t="shared" si="326"/>
        <v>0</v>
      </c>
      <c r="CH114" s="84">
        <f t="shared" si="326"/>
        <v>0</v>
      </c>
      <c r="CI114" s="84">
        <f t="shared" si="326"/>
        <v>0</v>
      </c>
      <c r="CJ114" s="84">
        <f t="shared" si="326"/>
        <v>0</v>
      </c>
      <c r="CK114" s="84">
        <f t="shared" si="326"/>
        <v>0</v>
      </c>
      <c r="CL114" s="84">
        <f t="shared" si="326"/>
        <v>0</v>
      </c>
      <c r="CM114" s="84">
        <f t="shared" si="326"/>
        <v>0</v>
      </c>
      <c r="CN114" s="84">
        <f t="shared" ref="CN114:DS114" si="327">IF(AND($U114&gt;CM$6,$U114&lt;=CN$6),+$T114,0)</f>
        <v>0</v>
      </c>
      <c r="CO114" s="84">
        <f t="shared" si="327"/>
        <v>0</v>
      </c>
      <c r="CP114" s="84">
        <f t="shared" si="327"/>
        <v>0</v>
      </c>
      <c r="CQ114" s="84">
        <f t="shared" si="327"/>
        <v>0</v>
      </c>
      <c r="CR114" s="84">
        <f t="shared" si="327"/>
        <v>0</v>
      </c>
      <c r="CS114" s="84">
        <f t="shared" si="327"/>
        <v>0</v>
      </c>
      <c r="CT114" s="84">
        <f t="shared" si="327"/>
        <v>0</v>
      </c>
      <c r="CU114" s="84">
        <f t="shared" si="327"/>
        <v>0</v>
      </c>
      <c r="CV114" s="84">
        <f t="shared" si="327"/>
        <v>0</v>
      </c>
      <c r="CW114" s="84">
        <f t="shared" si="327"/>
        <v>0</v>
      </c>
      <c r="CX114" s="84">
        <f t="shared" si="327"/>
        <v>0</v>
      </c>
      <c r="CY114" s="84">
        <f t="shared" si="327"/>
        <v>0</v>
      </c>
      <c r="CZ114" s="84">
        <f t="shared" si="327"/>
        <v>0</v>
      </c>
      <c r="DA114" s="84">
        <f t="shared" si="327"/>
        <v>0</v>
      </c>
      <c r="DB114" s="84">
        <f t="shared" si="327"/>
        <v>0</v>
      </c>
      <c r="DC114" s="84">
        <f t="shared" si="327"/>
        <v>0</v>
      </c>
      <c r="DD114" s="84">
        <f t="shared" si="327"/>
        <v>0</v>
      </c>
      <c r="DE114" s="84">
        <f t="shared" si="327"/>
        <v>0</v>
      </c>
      <c r="DF114" s="84">
        <f t="shared" si="327"/>
        <v>0</v>
      </c>
      <c r="DG114" s="84">
        <f t="shared" si="327"/>
        <v>0</v>
      </c>
      <c r="DH114" s="84">
        <f t="shared" si="327"/>
        <v>0</v>
      </c>
      <c r="DI114" s="84">
        <f t="shared" si="327"/>
        <v>0</v>
      </c>
      <c r="DJ114" s="84">
        <f t="shared" si="327"/>
        <v>0</v>
      </c>
      <c r="DK114" s="84">
        <f t="shared" si="327"/>
        <v>0</v>
      </c>
      <c r="DL114" s="84">
        <f t="shared" si="327"/>
        <v>0</v>
      </c>
      <c r="DM114" s="84">
        <f t="shared" si="327"/>
        <v>0</v>
      </c>
      <c r="DN114" s="84">
        <f t="shared" si="327"/>
        <v>0</v>
      </c>
      <c r="DO114" s="84">
        <f t="shared" si="327"/>
        <v>0</v>
      </c>
      <c r="DP114" s="84">
        <f t="shared" si="327"/>
        <v>0</v>
      </c>
      <c r="DQ114" s="84">
        <f t="shared" si="327"/>
        <v>0</v>
      </c>
      <c r="DR114" s="84">
        <f t="shared" si="327"/>
        <v>0</v>
      </c>
      <c r="DS114" s="84">
        <f t="shared" si="327"/>
        <v>0</v>
      </c>
      <c r="DT114" s="84">
        <f t="shared" ref="DT114:EY114" si="328">IF(AND($U114&gt;DS$6,$U114&lt;=DT$6),+$T114,0)</f>
        <v>0</v>
      </c>
      <c r="DU114" s="84">
        <f t="shared" si="328"/>
        <v>0</v>
      </c>
      <c r="DV114" s="84">
        <f t="shared" si="328"/>
        <v>0</v>
      </c>
      <c r="DW114" s="84">
        <f t="shared" si="328"/>
        <v>0</v>
      </c>
      <c r="DX114" s="84">
        <f t="shared" si="328"/>
        <v>0</v>
      </c>
      <c r="DY114" s="84">
        <f t="shared" si="328"/>
        <v>0</v>
      </c>
      <c r="DZ114" s="84">
        <f t="shared" si="328"/>
        <v>0</v>
      </c>
      <c r="EA114" s="84">
        <f t="shared" si="328"/>
        <v>0</v>
      </c>
      <c r="EB114" s="84">
        <f t="shared" si="328"/>
        <v>0</v>
      </c>
      <c r="EC114" s="84">
        <f t="shared" si="328"/>
        <v>0</v>
      </c>
      <c r="ED114" s="84">
        <f t="shared" si="328"/>
        <v>0</v>
      </c>
      <c r="EE114" s="84">
        <f t="shared" si="328"/>
        <v>0</v>
      </c>
      <c r="EF114" s="84">
        <f t="shared" si="328"/>
        <v>0</v>
      </c>
      <c r="EG114" s="84">
        <f t="shared" si="328"/>
        <v>0</v>
      </c>
      <c r="EH114" s="84">
        <f t="shared" si="328"/>
        <v>0</v>
      </c>
      <c r="EI114" s="84">
        <f t="shared" si="328"/>
        <v>0</v>
      </c>
      <c r="EJ114" s="84">
        <f t="shared" si="328"/>
        <v>0</v>
      </c>
      <c r="EK114" s="84">
        <f t="shared" si="328"/>
        <v>0</v>
      </c>
      <c r="EL114" s="84">
        <f t="shared" si="328"/>
        <v>0</v>
      </c>
      <c r="EM114" s="84">
        <f t="shared" si="328"/>
        <v>0</v>
      </c>
      <c r="EN114" s="84">
        <f t="shared" si="328"/>
        <v>0</v>
      </c>
      <c r="EO114" s="84">
        <f t="shared" si="328"/>
        <v>0</v>
      </c>
      <c r="EP114" s="84">
        <f t="shared" si="328"/>
        <v>0</v>
      </c>
      <c r="EQ114" s="84">
        <f t="shared" si="328"/>
        <v>0</v>
      </c>
      <c r="ER114" s="84">
        <f t="shared" si="328"/>
        <v>0</v>
      </c>
      <c r="ES114" s="84">
        <f t="shared" si="328"/>
        <v>0</v>
      </c>
      <c r="ET114" s="84">
        <f t="shared" si="328"/>
        <v>0</v>
      </c>
      <c r="EU114" s="84">
        <f t="shared" si="328"/>
        <v>0</v>
      </c>
      <c r="EV114" s="84">
        <f t="shared" si="328"/>
        <v>0</v>
      </c>
      <c r="EW114" s="84">
        <f t="shared" si="328"/>
        <v>0</v>
      </c>
      <c r="EX114" s="84">
        <f t="shared" si="328"/>
        <v>0</v>
      </c>
      <c r="EY114" s="84">
        <f t="shared" si="328"/>
        <v>0</v>
      </c>
      <c r="EZ114" s="84">
        <f t="shared" si="288"/>
        <v>0</v>
      </c>
      <c r="FA114" s="84">
        <f t="shared" ref="FA114:GB114" si="329">IF(AND($U114&gt;EZ$6,$U114&lt;=FA$6),+$T114,0)</f>
        <v>0</v>
      </c>
      <c r="FB114" s="84">
        <f t="shared" si="329"/>
        <v>0</v>
      </c>
      <c r="FC114" s="84">
        <f t="shared" si="329"/>
        <v>0</v>
      </c>
      <c r="FD114" s="84">
        <f t="shared" si="329"/>
        <v>0</v>
      </c>
      <c r="FE114" s="84">
        <f t="shared" si="329"/>
        <v>0</v>
      </c>
      <c r="FF114" s="84">
        <f t="shared" si="329"/>
        <v>0</v>
      </c>
      <c r="FG114" s="84">
        <f t="shared" si="329"/>
        <v>0</v>
      </c>
      <c r="FH114" s="84">
        <f t="shared" si="329"/>
        <v>0</v>
      </c>
      <c r="FI114" s="84">
        <f t="shared" si="329"/>
        <v>0</v>
      </c>
      <c r="FJ114" s="84">
        <f t="shared" si="329"/>
        <v>0</v>
      </c>
      <c r="FK114" s="84">
        <f t="shared" si="329"/>
        <v>0</v>
      </c>
      <c r="FL114" s="84">
        <f t="shared" si="329"/>
        <v>0</v>
      </c>
      <c r="FM114" s="84">
        <f t="shared" si="329"/>
        <v>0</v>
      </c>
      <c r="FN114" s="84">
        <f t="shared" si="329"/>
        <v>0</v>
      </c>
      <c r="FO114" s="84">
        <f t="shared" si="329"/>
        <v>0</v>
      </c>
      <c r="FP114" s="84">
        <f t="shared" si="329"/>
        <v>0</v>
      </c>
      <c r="FQ114" s="84">
        <f t="shared" si="329"/>
        <v>0</v>
      </c>
      <c r="FR114" s="84">
        <f t="shared" si="329"/>
        <v>0</v>
      </c>
      <c r="FS114" s="84">
        <f t="shared" si="329"/>
        <v>0</v>
      </c>
      <c r="FT114" s="84">
        <f t="shared" si="329"/>
        <v>0</v>
      </c>
      <c r="FU114" s="84">
        <f t="shared" si="329"/>
        <v>0</v>
      </c>
      <c r="FV114" s="84">
        <f t="shared" si="329"/>
        <v>0</v>
      </c>
      <c r="FW114" s="84">
        <f t="shared" si="329"/>
        <v>0</v>
      </c>
      <c r="FX114" s="84">
        <f t="shared" si="329"/>
        <v>0</v>
      </c>
      <c r="FY114" s="84">
        <f t="shared" si="329"/>
        <v>0</v>
      </c>
      <c r="FZ114" s="84">
        <f t="shared" si="329"/>
        <v>0</v>
      </c>
      <c r="GA114" s="84">
        <f t="shared" si="329"/>
        <v>0</v>
      </c>
      <c r="GB114" s="84">
        <f t="shared" si="329"/>
        <v>0</v>
      </c>
      <c r="GD114" s="2">
        <f t="shared" ca="1" si="265"/>
        <v>-1.431</v>
      </c>
      <c r="GE114" s="2">
        <f t="shared" ca="1" si="299"/>
        <v>0</v>
      </c>
    </row>
    <row r="115" spans="1:187" s="82" customFormat="1" x14ac:dyDescent="0.2">
      <c r="A115" s="188">
        <v>5</v>
      </c>
      <c r="B115" s="104" t="s">
        <v>12</v>
      </c>
      <c r="C115" s="68" t="s">
        <v>8</v>
      </c>
      <c r="D115" s="189" t="s">
        <v>42</v>
      </c>
      <c r="E115" t="s">
        <v>367</v>
      </c>
      <c r="F115" s="70">
        <v>37134</v>
      </c>
      <c r="G115"/>
      <c r="H115" s="87" t="s">
        <v>313</v>
      </c>
      <c r="I115" s="190" t="s">
        <v>414</v>
      </c>
      <c r="J115" s="72" t="s">
        <v>369</v>
      </c>
      <c r="K115" s="72"/>
      <c r="L115" s="94" t="s">
        <v>40</v>
      </c>
      <c r="M115" s="73"/>
      <c r="N115" s="73"/>
      <c r="O115" s="94"/>
      <c r="P115" s="94"/>
      <c r="Q115" s="94"/>
      <c r="R115" s="105">
        <v>0.14399999999999999</v>
      </c>
      <c r="S115" s="94" t="s">
        <v>57</v>
      </c>
      <c r="T115" s="19">
        <f>IF($S115="USD",+$R115,VLOOKUP($S115,Rates!$A$3:$C$7,3)*$R115)</f>
        <v>0.14399999999999999</v>
      </c>
      <c r="U115" s="268">
        <f>DATE(2006,10,11)</f>
        <v>39001</v>
      </c>
      <c r="X115" s="84">
        <f t="shared" ref="X115:BD115" ca="1" si="330">IF(AND($U115&gt;W$6,$U115&lt;=X$6),+$T115,0)</f>
        <v>0</v>
      </c>
      <c r="Y115" s="84">
        <f t="shared" si="330"/>
        <v>0</v>
      </c>
      <c r="Z115" s="84">
        <f t="shared" si="330"/>
        <v>0</v>
      </c>
      <c r="AA115" s="84">
        <f t="shared" si="330"/>
        <v>0</v>
      </c>
      <c r="AB115" s="84">
        <f t="shared" si="330"/>
        <v>0</v>
      </c>
      <c r="AC115" s="84">
        <f t="shared" si="330"/>
        <v>0</v>
      </c>
      <c r="AD115" s="84">
        <f t="shared" si="330"/>
        <v>0</v>
      </c>
      <c r="AE115" s="84">
        <f t="shared" si="330"/>
        <v>0</v>
      </c>
      <c r="AF115" s="84">
        <f t="shared" si="330"/>
        <v>0</v>
      </c>
      <c r="AG115" s="84">
        <f t="shared" si="330"/>
        <v>0</v>
      </c>
      <c r="AH115" s="84">
        <f t="shared" si="330"/>
        <v>0</v>
      </c>
      <c r="AI115" s="84">
        <f t="shared" si="330"/>
        <v>0</v>
      </c>
      <c r="AJ115" s="84">
        <f t="shared" si="330"/>
        <v>0</v>
      </c>
      <c r="AK115" s="84">
        <f t="shared" si="330"/>
        <v>0</v>
      </c>
      <c r="AL115" s="84">
        <f t="shared" si="330"/>
        <v>0</v>
      </c>
      <c r="AM115" s="84">
        <f t="shared" si="330"/>
        <v>0</v>
      </c>
      <c r="AN115" s="84">
        <f t="shared" si="330"/>
        <v>0</v>
      </c>
      <c r="AO115" s="84">
        <f t="shared" si="330"/>
        <v>0</v>
      </c>
      <c r="AP115" s="84">
        <f t="shared" si="330"/>
        <v>0</v>
      </c>
      <c r="AQ115" s="84">
        <f t="shared" si="330"/>
        <v>0</v>
      </c>
      <c r="AR115" s="84">
        <f t="shared" si="330"/>
        <v>0</v>
      </c>
      <c r="AS115" s="84">
        <f t="shared" si="330"/>
        <v>0.14399999999999999</v>
      </c>
      <c r="AT115" s="84">
        <f t="shared" si="330"/>
        <v>0</v>
      </c>
      <c r="AU115" s="84">
        <f t="shared" si="330"/>
        <v>0</v>
      </c>
      <c r="AV115" s="84">
        <f t="shared" si="330"/>
        <v>0</v>
      </c>
      <c r="AW115" s="84">
        <f t="shared" si="330"/>
        <v>0</v>
      </c>
      <c r="AX115" s="84">
        <f t="shared" si="330"/>
        <v>0</v>
      </c>
      <c r="AY115" s="84">
        <f t="shared" si="330"/>
        <v>0</v>
      </c>
      <c r="AZ115" s="84">
        <f t="shared" si="330"/>
        <v>0</v>
      </c>
      <c r="BA115" s="84">
        <f t="shared" si="330"/>
        <v>0</v>
      </c>
      <c r="BB115" s="84">
        <f t="shared" si="330"/>
        <v>0</v>
      </c>
      <c r="BC115" s="84">
        <f t="shared" si="330"/>
        <v>0</v>
      </c>
      <c r="BD115" s="84">
        <f t="shared" si="330"/>
        <v>0</v>
      </c>
      <c r="BE115" s="84">
        <f t="shared" si="280"/>
        <v>0</v>
      </c>
      <c r="BF115" s="84">
        <f t="shared" si="280"/>
        <v>0</v>
      </c>
      <c r="BG115" s="84">
        <f t="shared" si="280"/>
        <v>0</v>
      </c>
      <c r="BH115" s="84">
        <f t="shared" si="280"/>
        <v>0</v>
      </c>
      <c r="BI115" s="84">
        <f t="shared" ref="BI115:CM115" si="331">IF(AND($U115&gt;BH$6,$U115&lt;=BI$6),+$T115,0)</f>
        <v>0</v>
      </c>
      <c r="BJ115" s="84">
        <f t="shared" si="331"/>
        <v>0</v>
      </c>
      <c r="BK115" s="84">
        <f t="shared" si="331"/>
        <v>0</v>
      </c>
      <c r="BL115" s="84">
        <f t="shared" si="331"/>
        <v>0</v>
      </c>
      <c r="BM115" s="84">
        <f t="shared" si="331"/>
        <v>0</v>
      </c>
      <c r="BN115" s="84">
        <f t="shared" si="331"/>
        <v>0</v>
      </c>
      <c r="BO115" s="84">
        <f t="shared" si="331"/>
        <v>0</v>
      </c>
      <c r="BP115" s="84">
        <f t="shared" si="331"/>
        <v>0</v>
      </c>
      <c r="BQ115" s="84">
        <f t="shared" si="331"/>
        <v>0</v>
      </c>
      <c r="BR115" s="84">
        <f t="shared" si="331"/>
        <v>0</v>
      </c>
      <c r="BS115" s="84">
        <f t="shared" si="331"/>
        <v>0</v>
      </c>
      <c r="BT115" s="84">
        <f t="shared" si="331"/>
        <v>0</v>
      </c>
      <c r="BU115" s="84">
        <f t="shared" si="331"/>
        <v>0</v>
      </c>
      <c r="BV115" s="84">
        <f t="shared" si="331"/>
        <v>0</v>
      </c>
      <c r="BW115" s="84">
        <f t="shared" si="331"/>
        <v>0</v>
      </c>
      <c r="BX115" s="84">
        <f t="shared" si="331"/>
        <v>0</v>
      </c>
      <c r="BY115" s="84">
        <f t="shared" si="331"/>
        <v>0</v>
      </c>
      <c r="BZ115" s="84">
        <f t="shared" si="331"/>
        <v>0</v>
      </c>
      <c r="CA115" s="84">
        <f t="shared" si="331"/>
        <v>0</v>
      </c>
      <c r="CB115" s="84">
        <f t="shared" si="331"/>
        <v>0</v>
      </c>
      <c r="CC115" s="84">
        <f t="shared" si="331"/>
        <v>0</v>
      </c>
      <c r="CD115" s="84">
        <f t="shared" si="331"/>
        <v>0</v>
      </c>
      <c r="CE115" s="84">
        <f t="shared" si="331"/>
        <v>0</v>
      </c>
      <c r="CF115" s="84">
        <f t="shared" si="331"/>
        <v>0</v>
      </c>
      <c r="CG115" s="84">
        <f t="shared" si="331"/>
        <v>0</v>
      </c>
      <c r="CH115" s="84">
        <f t="shared" si="331"/>
        <v>0</v>
      </c>
      <c r="CI115" s="84">
        <f t="shared" si="331"/>
        <v>0</v>
      </c>
      <c r="CJ115" s="84">
        <f t="shared" si="331"/>
        <v>0</v>
      </c>
      <c r="CK115" s="84">
        <f t="shared" si="331"/>
        <v>0</v>
      </c>
      <c r="CL115" s="84">
        <f t="shared" si="331"/>
        <v>0</v>
      </c>
      <c r="CM115" s="84">
        <f t="shared" si="331"/>
        <v>0</v>
      </c>
      <c r="CN115" s="84">
        <f t="shared" ref="CN115:DS115" si="332">IF(AND($U115&gt;CM$6,$U115&lt;=CN$6),+$T115,0)</f>
        <v>0</v>
      </c>
      <c r="CO115" s="84">
        <f t="shared" si="332"/>
        <v>0</v>
      </c>
      <c r="CP115" s="84">
        <f t="shared" si="332"/>
        <v>0</v>
      </c>
      <c r="CQ115" s="84">
        <f t="shared" si="332"/>
        <v>0</v>
      </c>
      <c r="CR115" s="84">
        <f t="shared" si="332"/>
        <v>0</v>
      </c>
      <c r="CS115" s="84">
        <f t="shared" si="332"/>
        <v>0</v>
      </c>
      <c r="CT115" s="84">
        <f t="shared" si="332"/>
        <v>0</v>
      </c>
      <c r="CU115" s="84">
        <f t="shared" si="332"/>
        <v>0</v>
      </c>
      <c r="CV115" s="84">
        <f t="shared" si="332"/>
        <v>0</v>
      </c>
      <c r="CW115" s="84">
        <f t="shared" si="332"/>
        <v>0</v>
      </c>
      <c r="CX115" s="84">
        <f t="shared" si="332"/>
        <v>0</v>
      </c>
      <c r="CY115" s="84">
        <f t="shared" si="332"/>
        <v>0</v>
      </c>
      <c r="CZ115" s="84">
        <f t="shared" si="332"/>
        <v>0</v>
      </c>
      <c r="DA115" s="84">
        <f t="shared" si="332"/>
        <v>0</v>
      </c>
      <c r="DB115" s="84">
        <f t="shared" si="332"/>
        <v>0</v>
      </c>
      <c r="DC115" s="84">
        <f t="shared" si="332"/>
        <v>0</v>
      </c>
      <c r="DD115" s="84">
        <f t="shared" si="332"/>
        <v>0</v>
      </c>
      <c r="DE115" s="84">
        <f t="shared" si="332"/>
        <v>0</v>
      </c>
      <c r="DF115" s="84">
        <f t="shared" si="332"/>
        <v>0</v>
      </c>
      <c r="DG115" s="84">
        <f t="shared" si="332"/>
        <v>0</v>
      </c>
      <c r="DH115" s="84">
        <f t="shared" si="332"/>
        <v>0</v>
      </c>
      <c r="DI115" s="84">
        <f t="shared" si="332"/>
        <v>0</v>
      </c>
      <c r="DJ115" s="84">
        <f t="shared" si="332"/>
        <v>0</v>
      </c>
      <c r="DK115" s="84">
        <f t="shared" si="332"/>
        <v>0</v>
      </c>
      <c r="DL115" s="84">
        <f t="shared" si="332"/>
        <v>0</v>
      </c>
      <c r="DM115" s="84">
        <f t="shared" si="332"/>
        <v>0</v>
      </c>
      <c r="DN115" s="84">
        <f t="shared" si="332"/>
        <v>0</v>
      </c>
      <c r="DO115" s="84">
        <f t="shared" si="332"/>
        <v>0</v>
      </c>
      <c r="DP115" s="84">
        <f t="shared" si="332"/>
        <v>0</v>
      </c>
      <c r="DQ115" s="84">
        <f t="shared" si="332"/>
        <v>0</v>
      </c>
      <c r="DR115" s="84">
        <f t="shared" si="332"/>
        <v>0</v>
      </c>
      <c r="DS115" s="84">
        <f t="shared" si="332"/>
        <v>0</v>
      </c>
      <c r="DT115" s="84">
        <f t="shared" ref="DT115:EY115" si="333">IF(AND($U115&gt;DS$6,$U115&lt;=DT$6),+$T115,0)</f>
        <v>0</v>
      </c>
      <c r="DU115" s="84">
        <f t="shared" si="333"/>
        <v>0</v>
      </c>
      <c r="DV115" s="84">
        <f t="shared" si="333"/>
        <v>0</v>
      </c>
      <c r="DW115" s="84">
        <f t="shared" si="333"/>
        <v>0</v>
      </c>
      <c r="DX115" s="84">
        <f t="shared" si="333"/>
        <v>0</v>
      </c>
      <c r="DY115" s="84">
        <f t="shared" si="333"/>
        <v>0</v>
      </c>
      <c r="DZ115" s="84">
        <f t="shared" si="333"/>
        <v>0</v>
      </c>
      <c r="EA115" s="84">
        <f t="shared" si="333"/>
        <v>0</v>
      </c>
      <c r="EB115" s="84">
        <f t="shared" si="333"/>
        <v>0</v>
      </c>
      <c r="EC115" s="84">
        <f t="shared" si="333"/>
        <v>0</v>
      </c>
      <c r="ED115" s="84">
        <f t="shared" si="333"/>
        <v>0</v>
      </c>
      <c r="EE115" s="84">
        <f t="shared" si="333"/>
        <v>0</v>
      </c>
      <c r="EF115" s="84">
        <f t="shared" si="333"/>
        <v>0</v>
      </c>
      <c r="EG115" s="84">
        <f t="shared" si="333"/>
        <v>0</v>
      </c>
      <c r="EH115" s="84">
        <f t="shared" si="333"/>
        <v>0</v>
      </c>
      <c r="EI115" s="84">
        <f t="shared" si="333"/>
        <v>0</v>
      </c>
      <c r="EJ115" s="84">
        <f t="shared" si="333"/>
        <v>0</v>
      </c>
      <c r="EK115" s="84">
        <f t="shared" si="333"/>
        <v>0</v>
      </c>
      <c r="EL115" s="84">
        <f t="shared" si="333"/>
        <v>0</v>
      </c>
      <c r="EM115" s="84">
        <f t="shared" si="333"/>
        <v>0</v>
      </c>
      <c r="EN115" s="84">
        <f t="shared" si="333"/>
        <v>0</v>
      </c>
      <c r="EO115" s="84">
        <f t="shared" si="333"/>
        <v>0</v>
      </c>
      <c r="EP115" s="84">
        <f t="shared" si="333"/>
        <v>0</v>
      </c>
      <c r="EQ115" s="84">
        <f t="shared" si="333"/>
        <v>0</v>
      </c>
      <c r="ER115" s="84">
        <f t="shared" si="333"/>
        <v>0</v>
      </c>
      <c r="ES115" s="84">
        <f t="shared" si="333"/>
        <v>0</v>
      </c>
      <c r="ET115" s="84">
        <f t="shared" si="333"/>
        <v>0</v>
      </c>
      <c r="EU115" s="84">
        <f t="shared" si="333"/>
        <v>0</v>
      </c>
      <c r="EV115" s="84">
        <f t="shared" si="333"/>
        <v>0</v>
      </c>
      <c r="EW115" s="84">
        <f t="shared" si="333"/>
        <v>0</v>
      </c>
      <c r="EX115" s="84">
        <f t="shared" si="333"/>
        <v>0</v>
      </c>
      <c r="EY115" s="84">
        <f t="shared" si="333"/>
        <v>0</v>
      </c>
      <c r="EZ115" s="84">
        <f t="shared" si="288"/>
        <v>0</v>
      </c>
      <c r="FA115" s="84">
        <f t="shared" ref="FA115:GB115" si="334">IF(AND($U115&gt;EZ$6,$U115&lt;=FA$6),+$T115,0)</f>
        <v>0</v>
      </c>
      <c r="FB115" s="84">
        <f t="shared" si="334"/>
        <v>0</v>
      </c>
      <c r="FC115" s="84">
        <f t="shared" si="334"/>
        <v>0</v>
      </c>
      <c r="FD115" s="84">
        <f t="shared" si="334"/>
        <v>0</v>
      </c>
      <c r="FE115" s="84">
        <f t="shared" si="334"/>
        <v>0</v>
      </c>
      <c r="FF115" s="84">
        <f t="shared" si="334"/>
        <v>0</v>
      </c>
      <c r="FG115" s="84">
        <f t="shared" si="334"/>
        <v>0</v>
      </c>
      <c r="FH115" s="84">
        <f t="shared" si="334"/>
        <v>0</v>
      </c>
      <c r="FI115" s="84">
        <f t="shared" si="334"/>
        <v>0</v>
      </c>
      <c r="FJ115" s="84">
        <f t="shared" si="334"/>
        <v>0</v>
      </c>
      <c r="FK115" s="84">
        <f t="shared" si="334"/>
        <v>0</v>
      </c>
      <c r="FL115" s="84">
        <f t="shared" si="334"/>
        <v>0</v>
      </c>
      <c r="FM115" s="84">
        <f t="shared" si="334"/>
        <v>0</v>
      </c>
      <c r="FN115" s="84">
        <f t="shared" si="334"/>
        <v>0</v>
      </c>
      <c r="FO115" s="84">
        <f t="shared" si="334"/>
        <v>0</v>
      </c>
      <c r="FP115" s="84">
        <f t="shared" si="334"/>
        <v>0</v>
      </c>
      <c r="FQ115" s="84">
        <f t="shared" si="334"/>
        <v>0</v>
      </c>
      <c r="FR115" s="84">
        <f t="shared" si="334"/>
        <v>0</v>
      </c>
      <c r="FS115" s="84">
        <f t="shared" si="334"/>
        <v>0</v>
      </c>
      <c r="FT115" s="84">
        <f t="shared" si="334"/>
        <v>0</v>
      </c>
      <c r="FU115" s="84">
        <f t="shared" si="334"/>
        <v>0</v>
      </c>
      <c r="FV115" s="84">
        <f t="shared" si="334"/>
        <v>0</v>
      </c>
      <c r="FW115" s="84">
        <f t="shared" si="334"/>
        <v>0</v>
      </c>
      <c r="FX115" s="84">
        <f t="shared" si="334"/>
        <v>0</v>
      </c>
      <c r="FY115" s="84">
        <f t="shared" si="334"/>
        <v>0</v>
      </c>
      <c r="FZ115" s="84">
        <f t="shared" si="334"/>
        <v>0</v>
      </c>
      <c r="GA115" s="84">
        <f t="shared" si="334"/>
        <v>0</v>
      </c>
      <c r="GB115" s="84">
        <f t="shared" si="334"/>
        <v>0</v>
      </c>
      <c r="GD115" s="2">
        <f t="shared" ca="1" si="265"/>
        <v>0.14399999999999999</v>
      </c>
      <c r="GE115" s="2">
        <f t="shared" ca="1" si="299"/>
        <v>0</v>
      </c>
    </row>
    <row r="116" spans="1:187" s="82" customFormat="1" x14ac:dyDescent="0.2">
      <c r="A116" s="188">
        <v>5</v>
      </c>
      <c r="B116" s="104" t="s">
        <v>12</v>
      </c>
      <c r="C116" s="68" t="s">
        <v>8</v>
      </c>
      <c r="D116" s="189" t="s">
        <v>43</v>
      </c>
      <c r="E116" t="s">
        <v>367</v>
      </c>
      <c r="F116" s="70">
        <v>37134</v>
      </c>
      <c r="G116"/>
      <c r="H116" s="87" t="s">
        <v>313</v>
      </c>
      <c r="I116" s="190" t="s">
        <v>414</v>
      </c>
      <c r="J116" s="72" t="s">
        <v>369</v>
      </c>
      <c r="K116" s="72"/>
      <c r="L116" s="94" t="s">
        <v>40</v>
      </c>
      <c r="M116" s="73"/>
      <c r="N116" s="73"/>
      <c r="O116" s="94"/>
      <c r="P116" s="94"/>
      <c r="Q116" s="94"/>
      <c r="R116" s="105">
        <v>10.843</v>
      </c>
      <c r="S116" s="94" t="s">
        <v>57</v>
      </c>
      <c r="T116" s="19">
        <f>IF($S116="USD",+$R116,VLOOKUP($S116,Rates!$A$3:$C$7,3)*$R116)</f>
        <v>10.843</v>
      </c>
      <c r="U116" s="268">
        <f>DATE(2006,10,11)</f>
        <v>39001</v>
      </c>
      <c r="X116" s="84">
        <f t="shared" ref="X116:BD117" ca="1" si="335">IF(AND($U116&gt;W$6,$U116&lt;=X$6),+$T116,0)</f>
        <v>0</v>
      </c>
      <c r="Y116" s="84">
        <f t="shared" si="335"/>
        <v>0</v>
      </c>
      <c r="Z116" s="84">
        <f t="shared" si="335"/>
        <v>0</v>
      </c>
      <c r="AA116" s="84">
        <f t="shared" si="335"/>
        <v>0</v>
      </c>
      <c r="AB116" s="84">
        <f t="shared" si="335"/>
        <v>0</v>
      </c>
      <c r="AC116" s="84">
        <f t="shared" si="335"/>
        <v>0</v>
      </c>
      <c r="AD116" s="84">
        <f t="shared" si="335"/>
        <v>0</v>
      </c>
      <c r="AE116" s="84">
        <f t="shared" si="335"/>
        <v>0</v>
      </c>
      <c r="AF116" s="84">
        <f t="shared" si="335"/>
        <v>0</v>
      </c>
      <c r="AG116" s="84">
        <f t="shared" si="335"/>
        <v>0</v>
      </c>
      <c r="AH116" s="84">
        <f t="shared" si="335"/>
        <v>0</v>
      </c>
      <c r="AI116" s="84">
        <f t="shared" si="335"/>
        <v>0</v>
      </c>
      <c r="AJ116" s="84">
        <f t="shared" si="335"/>
        <v>0</v>
      </c>
      <c r="AK116" s="84">
        <f t="shared" si="335"/>
        <v>0</v>
      </c>
      <c r="AL116" s="84">
        <f t="shared" si="335"/>
        <v>0</v>
      </c>
      <c r="AM116" s="84">
        <f t="shared" si="335"/>
        <v>0</v>
      </c>
      <c r="AN116" s="84">
        <f t="shared" si="335"/>
        <v>0</v>
      </c>
      <c r="AO116" s="84">
        <f t="shared" si="335"/>
        <v>0</v>
      </c>
      <c r="AP116" s="84">
        <f t="shared" si="335"/>
        <v>0</v>
      </c>
      <c r="AQ116" s="84">
        <f t="shared" si="335"/>
        <v>0</v>
      </c>
      <c r="AR116" s="84">
        <f t="shared" si="335"/>
        <v>0</v>
      </c>
      <c r="AS116" s="84">
        <f t="shared" si="335"/>
        <v>10.843</v>
      </c>
      <c r="AT116" s="84">
        <f t="shared" si="335"/>
        <v>0</v>
      </c>
      <c r="AU116" s="84">
        <f t="shared" si="335"/>
        <v>0</v>
      </c>
      <c r="AV116" s="84">
        <f t="shared" si="335"/>
        <v>0</v>
      </c>
      <c r="AW116" s="84">
        <f t="shared" si="335"/>
        <v>0</v>
      </c>
      <c r="AX116" s="84">
        <f t="shared" si="335"/>
        <v>0</v>
      </c>
      <c r="AY116" s="84">
        <f t="shared" si="335"/>
        <v>0</v>
      </c>
      <c r="AZ116" s="84">
        <f t="shared" si="335"/>
        <v>0</v>
      </c>
      <c r="BA116" s="84">
        <f t="shared" si="335"/>
        <v>0</v>
      </c>
      <c r="BB116" s="84">
        <f t="shared" si="335"/>
        <v>0</v>
      </c>
      <c r="BC116" s="84">
        <f t="shared" si="335"/>
        <v>0</v>
      </c>
      <c r="BD116" s="84">
        <f t="shared" si="335"/>
        <v>0</v>
      </c>
      <c r="BE116" s="84">
        <f t="shared" si="280"/>
        <v>0</v>
      </c>
      <c r="BF116" s="84">
        <f t="shared" si="280"/>
        <v>0</v>
      </c>
      <c r="BG116" s="84">
        <f t="shared" si="280"/>
        <v>0</v>
      </c>
      <c r="BH116" s="84">
        <f t="shared" si="280"/>
        <v>0</v>
      </c>
      <c r="BI116" s="84">
        <f t="shared" ref="BI116:CM117" si="336">IF(AND($U116&gt;BH$6,$U116&lt;=BI$6),+$T116,0)</f>
        <v>0</v>
      </c>
      <c r="BJ116" s="84">
        <f t="shared" si="336"/>
        <v>0</v>
      </c>
      <c r="BK116" s="84">
        <f t="shared" si="336"/>
        <v>0</v>
      </c>
      <c r="BL116" s="84">
        <f t="shared" si="336"/>
        <v>0</v>
      </c>
      <c r="BM116" s="84">
        <f t="shared" si="336"/>
        <v>0</v>
      </c>
      <c r="BN116" s="84">
        <f t="shared" si="336"/>
        <v>0</v>
      </c>
      <c r="BO116" s="84">
        <f t="shared" si="336"/>
        <v>0</v>
      </c>
      <c r="BP116" s="84">
        <f t="shared" si="336"/>
        <v>0</v>
      </c>
      <c r="BQ116" s="84">
        <f t="shared" si="336"/>
        <v>0</v>
      </c>
      <c r="BR116" s="84">
        <f t="shared" si="336"/>
        <v>0</v>
      </c>
      <c r="BS116" s="84">
        <f t="shared" si="336"/>
        <v>0</v>
      </c>
      <c r="BT116" s="84">
        <f t="shared" si="336"/>
        <v>0</v>
      </c>
      <c r="BU116" s="84">
        <f t="shared" si="336"/>
        <v>0</v>
      </c>
      <c r="BV116" s="84">
        <f t="shared" si="336"/>
        <v>0</v>
      </c>
      <c r="BW116" s="84">
        <f t="shared" si="336"/>
        <v>0</v>
      </c>
      <c r="BX116" s="84">
        <f t="shared" si="336"/>
        <v>0</v>
      </c>
      <c r="BY116" s="84">
        <f t="shared" si="336"/>
        <v>0</v>
      </c>
      <c r="BZ116" s="84">
        <f t="shared" si="336"/>
        <v>0</v>
      </c>
      <c r="CA116" s="84">
        <f t="shared" si="336"/>
        <v>0</v>
      </c>
      <c r="CB116" s="84">
        <f t="shared" si="336"/>
        <v>0</v>
      </c>
      <c r="CC116" s="84">
        <f t="shared" si="336"/>
        <v>0</v>
      </c>
      <c r="CD116" s="84">
        <f t="shared" si="336"/>
        <v>0</v>
      </c>
      <c r="CE116" s="84">
        <f t="shared" si="336"/>
        <v>0</v>
      </c>
      <c r="CF116" s="84">
        <f t="shared" si="336"/>
        <v>0</v>
      </c>
      <c r="CG116" s="84">
        <f t="shared" si="336"/>
        <v>0</v>
      </c>
      <c r="CH116" s="84">
        <f t="shared" si="336"/>
        <v>0</v>
      </c>
      <c r="CI116" s="84">
        <f t="shared" si="336"/>
        <v>0</v>
      </c>
      <c r="CJ116" s="84">
        <f t="shared" si="336"/>
        <v>0</v>
      </c>
      <c r="CK116" s="84">
        <f t="shared" si="336"/>
        <v>0</v>
      </c>
      <c r="CL116" s="84">
        <f t="shared" si="336"/>
        <v>0</v>
      </c>
      <c r="CM116" s="84">
        <f t="shared" si="336"/>
        <v>0</v>
      </c>
      <c r="CN116" s="84">
        <f t="shared" ref="CN116:DS117" si="337">IF(AND($U116&gt;CM$6,$U116&lt;=CN$6),+$T116,0)</f>
        <v>0</v>
      </c>
      <c r="CO116" s="84">
        <f t="shared" si="337"/>
        <v>0</v>
      </c>
      <c r="CP116" s="84">
        <f t="shared" si="337"/>
        <v>0</v>
      </c>
      <c r="CQ116" s="84">
        <f t="shared" si="337"/>
        <v>0</v>
      </c>
      <c r="CR116" s="84">
        <f t="shared" si="337"/>
        <v>0</v>
      </c>
      <c r="CS116" s="84">
        <f t="shared" si="337"/>
        <v>0</v>
      </c>
      <c r="CT116" s="84">
        <f t="shared" si="337"/>
        <v>0</v>
      </c>
      <c r="CU116" s="84">
        <f t="shared" si="337"/>
        <v>0</v>
      </c>
      <c r="CV116" s="84">
        <f t="shared" si="337"/>
        <v>0</v>
      </c>
      <c r="CW116" s="84">
        <f t="shared" si="337"/>
        <v>0</v>
      </c>
      <c r="CX116" s="84">
        <f t="shared" si="337"/>
        <v>0</v>
      </c>
      <c r="CY116" s="84">
        <f t="shared" si="337"/>
        <v>0</v>
      </c>
      <c r="CZ116" s="84">
        <f t="shared" si="337"/>
        <v>0</v>
      </c>
      <c r="DA116" s="84">
        <f t="shared" si="337"/>
        <v>0</v>
      </c>
      <c r="DB116" s="84">
        <f t="shared" si="337"/>
        <v>0</v>
      </c>
      <c r="DC116" s="84">
        <f t="shared" si="337"/>
        <v>0</v>
      </c>
      <c r="DD116" s="84">
        <f t="shared" si="337"/>
        <v>0</v>
      </c>
      <c r="DE116" s="84">
        <f t="shared" si="337"/>
        <v>0</v>
      </c>
      <c r="DF116" s="84">
        <f t="shared" si="337"/>
        <v>0</v>
      </c>
      <c r="DG116" s="84">
        <f t="shared" si="337"/>
        <v>0</v>
      </c>
      <c r="DH116" s="84">
        <f t="shared" si="337"/>
        <v>0</v>
      </c>
      <c r="DI116" s="84">
        <f t="shared" si="337"/>
        <v>0</v>
      </c>
      <c r="DJ116" s="84">
        <f t="shared" si="337"/>
        <v>0</v>
      </c>
      <c r="DK116" s="84">
        <f t="shared" si="337"/>
        <v>0</v>
      </c>
      <c r="DL116" s="84">
        <f t="shared" si="337"/>
        <v>0</v>
      </c>
      <c r="DM116" s="84">
        <f t="shared" si="337"/>
        <v>0</v>
      </c>
      <c r="DN116" s="84">
        <f t="shared" si="337"/>
        <v>0</v>
      </c>
      <c r="DO116" s="84">
        <f t="shared" si="337"/>
        <v>0</v>
      </c>
      <c r="DP116" s="84">
        <f t="shared" si="337"/>
        <v>0</v>
      </c>
      <c r="DQ116" s="84">
        <f t="shared" si="337"/>
        <v>0</v>
      </c>
      <c r="DR116" s="84">
        <f t="shared" si="337"/>
        <v>0</v>
      </c>
      <c r="DS116" s="84">
        <f t="shared" si="337"/>
        <v>0</v>
      </c>
      <c r="DT116" s="84">
        <f t="shared" ref="DT116:EY117" si="338">IF(AND($U116&gt;DS$6,$U116&lt;=DT$6),+$T116,0)</f>
        <v>0</v>
      </c>
      <c r="DU116" s="84">
        <f t="shared" si="338"/>
        <v>0</v>
      </c>
      <c r="DV116" s="84">
        <f t="shared" si="338"/>
        <v>0</v>
      </c>
      <c r="DW116" s="84">
        <f t="shared" si="338"/>
        <v>0</v>
      </c>
      <c r="DX116" s="84">
        <f t="shared" si="338"/>
        <v>0</v>
      </c>
      <c r="DY116" s="84">
        <f t="shared" si="338"/>
        <v>0</v>
      </c>
      <c r="DZ116" s="84">
        <f t="shared" si="338"/>
        <v>0</v>
      </c>
      <c r="EA116" s="84">
        <f t="shared" si="338"/>
        <v>0</v>
      </c>
      <c r="EB116" s="84">
        <f t="shared" si="338"/>
        <v>0</v>
      </c>
      <c r="EC116" s="84">
        <f t="shared" si="338"/>
        <v>0</v>
      </c>
      <c r="ED116" s="84">
        <f t="shared" si="338"/>
        <v>0</v>
      </c>
      <c r="EE116" s="84">
        <f t="shared" si="338"/>
        <v>0</v>
      </c>
      <c r="EF116" s="84">
        <f t="shared" si="338"/>
        <v>0</v>
      </c>
      <c r="EG116" s="84">
        <f t="shared" si="338"/>
        <v>0</v>
      </c>
      <c r="EH116" s="84">
        <f t="shared" si="338"/>
        <v>0</v>
      </c>
      <c r="EI116" s="84">
        <f t="shared" si="338"/>
        <v>0</v>
      </c>
      <c r="EJ116" s="84">
        <f t="shared" si="338"/>
        <v>0</v>
      </c>
      <c r="EK116" s="84">
        <f t="shared" si="338"/>
        <v>0</v>
      </c>
      <c r="EL116" s="84">
        <f t="shared" si="338"/>
        <v>0</v>
      </c>
      <c r="EM116" s="84">
        <f t="shared" si="338"/>
        <v>0</v>
      </c>
      <c r="EN116" s="84">
        <f t="shared" si="338"/>
        <v>0</v>
      </c>
      <c r="EO116" s="84">
        <f t="shared" si="338"/>
        <v>0</v>
      </c>
      <c r="EP116" s="84">
        <f t="shared" si="338"/>
        <v>0</v>
      </c>
      <c r="EQ116" s="84">
        <f t="shared" si="338"/>
        <v>0</v>
      </c>
      <c r="ER116" s="84">
        <f t="shared" si="338"/>
        <v>0</v>
      </c>
      <c r="ES116" s="84">
        <f t="shared" si="338"/>
        <v>0</v>
      </c>
      <c r="ET116" s="84">
        <f t="shared" si="338"/>
        <v>0</v>
      </c>
      <c r="EU116" s="84">
        <f t="shared" si="338"/>
        <v>0</v>
      </c>
      <c r="EV116" s="84">
        <f t="shared" si="338"/>
        <v>0</v>
      </c>
      <c r="EW116" s="84">
        <f t="shared" si="338"/>
        <v>0</v>
      </c>
      <c r="EX116" s="84">
        <f t="shared" si="338"/>
        <v>0</v>
      </c>
      <c r="EY116" s="84">
        <f t="shared" si="338"/>
        <v>0</v>
      </c>
      <c r="EZ116" s="84">
        <f t="shared" si="288"/>
        <v>0</v>
      </c>
      <c r="FA116" s="84">
        <f t="shared" ref="FA116:GB117" si="339">IF(AND($U116&gt;EZ$6,$U116&lt;=FA$6),+$T116,0)</f>
        <v>0</v>
      </c>
      <c r="FB116" s="84">
        <f t="shared" si="339"/>
        <v>0</v>
      </c>
      <c r="FC116" s="84">
        <f t="shared" si="339"/>
        <v>0</v>
      </c>
      <c r="FD116" s="84">
        <f t="shared" si="339"/>
        <v>0</v>
      </c>
      <c r="FE116" s="84">
        <f t="shared" si="339"/>
        <v>0</v>
      </c>
      <c r="FF116" s="84">
        <f t="shared" si="339"/>
        <v>0</v>
      </c>
      <c r="FG116" s="84">
        <f t="shared" si="339"/>
        <v>0</v>
      </c>
      <c r="FH116" s="84">
        <f t="shared" si="339"/>
        <v>0</v>
      </c>
      <c r="FI116" s="84">
        <f t="shared" si="339"/>
        <v>0</v>
      </c>
      <c r="FJ116" s="84">
        <f t="shared" si="339"/>
        <v>0</v>
      </c>
      <c r="FK116" s="84">
        <f t="shared" si="339"/>
        <v>0</v>
      </c>
      <c r="FL116" s="84">
        <f t="shared" si="339"/>
        <v>0</v>
      </c>
      <c r="FM116" s="84">
        <f t="shared" si="339"/>
        <v>0</v>
      </c>
      <c r="FN116" s="84">
        <f t="shared" si="339"/>
        <v>0</v>
      </c>
      <c r="FO116" s="84">
        <f t="shared" si="339"/>
        <v>0</v>
      </c>
      <c r="FP116" s="84">
        <f t="shared" si="339"/>
        <v>0</v>
      </c>
      <c r="FQ116" s="84">
        <f t="shared" si="339"/>
        <v>0</v>
      </c>
      <c r="FR116" s="84">
        <f t="shared" si="339"/>
        <v>0</v>
      </c>
      <c r="FS116" s="84">
        <f t="shared" si="339"/>
        <v>0</v>
      </c>
      <c r="FT116" s="84">
        <f t="shared" si="339"/>
        <v>0</v>
      </c>
      <c r="FU116" s="84">
        <f t="shared" si="339"/>
        <v>0</v>
      </c>
      <c r="FV116" s="84">
        <f t="shared" si="339"/>
        <v>0</v>
      </c>
      <c r="FW116" s="84">
        <f t="shared" si="339"/>
        <v>0</v>
      </c>
      <c r="FX116" s="84">
        <f t="shared" si="339"/>
        <v>0</v>
      </c>
      <c r="FY116" s="84">
        <f t="shared" si="339"/>
        <v>0</v>
      </c>
      <c r="FZ116" s="84">
        <f t="shared" si="339"/>
        <v>0</v>
      </c>
      <c r="GA116" s="84">
        <f t="shared" si="339"/>
        <v>0</v>
      </c>
      <c r="GB116" s="84">
        <f t="shared" si="339"/>
        <v>0</v>
      </c>
      <c r="GD116" s="2">
        <f t="shared" ref="GD116:GD132" ca="1" si="340">SUM($X116:$GC116)</f>
        <v>10.843</v>
      </c>
      <c r="GE116" s="2">
        <f t="shared" ca="1" si="299"/>
        <v>0</v>
      </c>
    </row>
    <row r="117" spans="1:187" s="82" customFormat="1" x14ac:dyDescent="0.2">
      <c r="A117" s="188">
        <v>5</v>
      </c>
      <c r="B117" s="104" t="s">
        <v>12</v>
      </c>
      <c r="C117" s="68" t="s">
        <v>8</v>
      </c>
      <c r="D117" s="189" t="s">
        <v>43</v>
      </c>
      <c r="E117" t="s">
        <v>367</v>
      </c>
      <c r="F117" s="70">
        <v>37134</v>
      </c>
      <c r="G117"/>
      <c r="H117" s="87" t="s">
        <v>313</v>
      </c>
      <c r="I117" s="190" t="s">
        <v>414</v>
      </c>
      <c r="J117" s="72" t="s">
        <v>369</v>
      </c>
      <c r="K117" s="72"/>
      <c r="L117" s="94" t="s">
        <v>40</v>
      </c>
      <c r="M117" s="73"/>
      <c r="N117" s="73"/>
      <c r="O117" s="94"/>
      <c r="P117" s="94"/>
      <c r="Q117" s="94"/>
      <c r="R117" s="105">
        <v>39.76</v>
      </c>
      <c r="S117" s="94" t="s">
        <v>57</v>
      </c>
      <c r="T117" s="19">
        <v>47.9</v>
      </c>
      <c r="U117" s="268">
        <f>DATE(2006,10,11)</f>
        <v>39001</v>
      </c>
      <c r="X117" s="84">
        <f ca="1">IF(AND($U117&gt;W$6,$U117&lt;=X$6),+$T117,0)</f>
        <v>0</v>
      </c>
      <c r="Y117" s="84">
        <f>IF(AND($U117&gt;X$6,$U117&lt;=Y$6),+$T117,0)</f>
        <v>0</v>
      </c>
      <c r="Z117" s="84">
        <f t="shared" si="335"/>
        <v>0</v>
      </c>
      <c r="AA117" s="84">
        <f t="shared" si="335"/>
        <v>0</v>
      </c>
      <c r="AB117" s="84">
        <f t="shared" si="335"/>
        <v>0</v>
      </c>
      <c r="AC117" s="84">
        <v>3.1</v>
      </c>
      <c r="AD117" s="84">
        <f t="shared" si="335"/>
        <v>0</v>
      </c>
      <c r="AE117" s="84">
        <f t="shared" si="335"/>
        <v>0</v>
      </c>
      <c r="AF117" s="84">
        <f t="shared" si="335"/>
        <v>0</v>
      </c>
      <c r="AG117" s="84">
        <f t="shared" si="335"/>
        <v>0</v>
      </c>
      <c r="AH117" s="84">
        <f t="shared" si="335"/>
        <v>0</v>
      </c>
      <c r="AI117" s="84">
        <f t="shared" si="335"/>
        <v>0</v>
      </c>
      <c r="AJ117" s="84">
        <f t="shared" si="335"/>
        <v>0</v>
      </c>
      <c r="AK117" s="84">
        <f t="shared" si="335"/>
        <v>0</v>
      </c>
      <c r="AL117" s="84">
        <f t="shared" si="335"/>
        <v>0</v>
      </c>
      <c r="AM117" s="84">
        <f t="shared" si="335"/>
        <v>0</v>
      </c>
      <c r="AN117" s="84">
        <f t="shared" si="335"/>
        <v>0</v>
      </c>
      <c r="AO117" s="84">
        <f t="shared" si="335"/>
        <v>0</v>
      </c>
      <c r="AP117" s="84">
        <f t="shared" si="335"/>
        <v>0</v>
      </c>
      <c r="AQ117" s="84">
        <f t="shared" si="335"/>
        <v>0</v>
      </c>
      <c r="AR117" s="84">
        <f t="shared" si="335"/>
        <v>0</v>
      </c>
      <c r="AS117" s="84">
        <f t="shared" si="335"/>
        <v>47.9</v>
      </c>
      <c r="AT117" s="84">
        <f t="shared" si="335"/>
        <v>0</v>
      </c>
      <c r="AU117" s="84">
        <f t="shared" si="335"/>
        <v>0</v>
      </c>
      <c r="AV117" s="84">
        <f t="shared" si="335"/>
        <v>0</v>
      </c>
      <c r="AW117" s="84">
        <f t="shared" si="335"/>
        <v>0</v>
      </c>
      <c r="AX117" s="84">
        <f t="shared" si="335"/>
        <v>0</v>
      </c>
      <c r="AY117" s="84">
        <f t="shared" si="335"/>
        <v>0</v>
      </c>
      <c r="AZ117" s="84">
        <f t="shared" si="335"/>
        <v>0</v>
      </c>
      <c r="BA117" s="84">
        <f t="shared" si="335"/>
        <v>0</v>
      </c>
      <c r="BB117" s="84">
        <f t="shared" si="335"/>
        <v>0</v>
      </c>
      <c r="BC117" s="84">
        <f t="shared" si="335"/>
        <v>0</v>
      </c>
      <c r="BD117" s="84">
        <f t="shared" si="335"/>
        <v>0</v>
      </c>
      <c r="BE117" s="84">
        <f t="shared" si="280"/>
        <v>0</v>
      </c>
      <c r="BF117" s="84">
        <f t="shared" si="280"/>
        <v>0</v>
      </c>
      <c r="BG117" s="84">
        <f t="shared" si="280"/>
        <v>0</v>
      </c>
      <c r="BH117" s="84">
        <f t="shared" si="280"/>
        <v>0</v>
      </c>
      <c r="BI117" s="84">
        <f t="shared" si="336"/>
        <v>0</v>
      </c>
      <c r="BJ117" s="84">
        <f t="shared" si="336"/>
        <v>0</v>
      </c>
      <c r="BK117" s="84">
        <f t="shared" si="336"/>
        <v>0</v>
      </c>
      <c r="BL117" s="84">
        <f t="shared" si="336"/>
        <v>0</v>
      </c>
      <c r="BM117" s="84">
        <f t="shared" si="336"/>
        <v>0</v>
      </c>
      <c r="BN117" s="84">
        <f t="shared" si="336"/>
        <v>0</v>
      </c>
      <c r="BO117" s="84">
        <f t="shared" si="336"/>
        <v>0</v>
      </c>
      <c r="BP117" s="84">
        <f t="shared" si="336"/>
        <v>0</v>
      </c>
      <c r="BQ117" s="84">
        <f t="shared" si="336"/>
        <v>0</v>
      </c>
      <c r="BR117" s="84">
        <f t="shared" si="336"/>
        <v>0</v>
      </c>
      <c r="BS117" s="84">
        <f t="shared" si="336"/>
        <v>0</v>
      </c>
      <c r="BT117" s="84">
        <f t="shared" si="336"/>
        <v>0</v>
      </c>
      <c r="BU117" s="84">
        <f t="shared" si="336"/>
        <v>0</v>
      </c>
      <c r="BV117" s="84">
        <f t="shared" si="336"/>
        <v>0</v>
      </c>
      <c r="BW117" s="84">
        <f t="shared" si="336"/>
        <v>0</v>
      </c>
      <c r="BX117" s="84">
        <f t="shared" si="336"/>
        <v>0</v>
      </c>
      <c r="BY117" s="84">
        <f t="shared" si="336"/>
        <v>0</v>
      </c>
      <c r="BZ117" s="84">
        <f t="shared" si="336"/>
        <v>0</v>
      </c>
      <c r="CA117" s="84">
        <f t="shared" si="336"/>
        <v>0</v>
      </c>
      <c r="CB117" s="84">
        <f t="shared" si="336"/>
        <v>0</v>
      </c>
      <c r="CC117" s="84">
        <f t="shared" si="336"/>
        <v>0</v>
      </c>
      <c r="CD117" s="84">
        <f t="shared" si="336"/>
        <v>0</v>
      </c>
      <c r="CE117" s="84">
        <f t="shared" si="336"/>
        <v>0</v>
      </c>
      <c r="CF117" s="84">
        <f t="shared" si="336"/>
        <v>0</v>
      </c>
      <c r="CG117" s="84">
        <f t="shared" si="336"/>
        <v>0</v>
      </c>
      <c r="CH117" s="84">
        <f t="shared" si="336"/>
        <v>0</v>
      </c>
      <c r="CI117" s="84">
        <f t="shared" si="336"/>
        <v>0</v>
      </c>
      <c r="CJ117" s="84">
        <f t="shared" si="336"/>
        <v>0</v>
      </c>
      <c r="CK117" s="84">
        <f t="shared" si="336"/>
        <v>0</v>
      </c>
      <c r="CL117" s="84">
        <f t="shared" si="336"/>
        <v>0</v>
      </c>
      <c r="CM117" s="84">
        <f t="shared" si="336"/>
        <v>0</v>
      </c>
      <c r="CN117" s="84">
        <f t="shared" si="337"/>
        <v>0</v>
      </c>
      <c r="CO117" s="84">
        <f t="shared" si="337"/>
        <v>0</v>
      </c>
      <c r="CP117" s="84">
        <f t="shared" si="337"/>
        <v>0</v>
      </c>
      <c r="CQ117" s="84">
        <f t="shared" si="337"/>
        <v>0</v>
      </c>
      <c r="CR117" s="84">
        <f t="shared" si="337"/>
        <v>0</v>
      </c>
      <c r="CS117" s="84">
        <f t="shared" si="337"/>
        <v>0</v>
      </c>
      <c r="CT117" s="84">
        <f t="shared" si="337"/>
        <v>0</v>
      </c>
      <c r="CU117" s="84">
        <f t="shared" si="337"/>
        <v>0</v>
      </c>
      <c r="CV117" s="84">
        <f t="shared" si="337"/>
        <v>0</v>
      </c>
      <c r="CW117" s="84">
        <f t="shared" si="337"/>
        <v>0</v>
      </c>
      <c r="CX117" s="84">
        <f t="shared" si="337"/>
        <v>0</v>
      </c>
      <c r="CY117" s="84">
        <f t="shared" si="337"/>
        <v>0</v>
      </c>
      <c r="CZ117" s="84">
        <f t="shared" si="337"/>
        <v>0</v>
      </c>
      <c r="DA117" s="84">
        <f t="shared" si="337"/>
        <v>0</v>
      </c>
      <c r="DB117" s="84">
        <f t="shared" si="337"/>
        <v>0</v>
      </c>
      <c r="DC117" s="84">
        <f t="shared" si="337"/>
        <v>0</v>
      </c>
      <c r="DD117" s="84">
        <f t="shared" si="337"/>
        <v>0</v>
      </c>
      <c r="DE117" s="84">
        <f t="shared" si="337"/>
        <v>0</v>
      </c>
      <c r="DF117" s="84">
        <f t="shared" si="337"/>
        <v>0</v>
      </c>
      <c r="DG117" s="84">
        <f t="shared" si="337"/>
        <v>0</v>
      </c>
      <c r="DH117" s="84">
        <f t="shared" si="337"/>
        <v>0</v>
      </c>
      <c r="DI117" s="84">
        <f t="shared" si="337"/>
        <v>0</v>
      </c>
      <c r="DJ117" s="84">
        <f t="shared" si="337"/>
        <v>0</v>
      </c>
      <c r="DK117" s="84">
        <f t="shared" si="337"/>
        <v>0</v>
      </c>
      <c r="DL117" s="84">
        <f t="shared" si="337"/>
        <v>0</v>
      </c>
      <c r="DM117" s="84">
        <f t="shared" si="337"/>
        <v>0</v>
      </c>
      <c r="DN117" s="84">
        <f t="shared" si="337"/>
        <v>0</v>
      </c>
      <c r="DO117" s="84">
        <f t="shared" si="337"/>
        <v>0</v>
      </c>
      <c r="DP117" s="84">
        <f t="shared" si="337"/>
        <v>0</v>
      </c>
      <c r="DQ117" s="84">
        <f t="shared" si="337"/>
        <v>0</v>
      </c>
      <c r="DR117" s="84">
        <f t="shared" si="337"/>
        <v>0</v>
      </c>
      <c r="DS117" s="84">
        <f t="shared" si="337"/>
        <v>0</v>
      </c>
      <c r="DT117" s="84">
        <f t="shared" si="338"/>
        <v>0</v>
      </c>
      <c r="DU117" s="84">
        <f t="shared" si="338"/>
        <v>0</v>
      </c>
      <c r="DV117" s="84">
        <f t="shared" si="338"/>
        <v>0</v>
      </c>
      <c r="DW117" s="84">
        <f t="shared" si="338"/>
        <v>0</v>
      </c>
      <c r="DX117" s="84">
        <f t="shared" si="338"/>
        <v>0</v>
      </c>
      <c r="DY117" s="84">
        <f t="shared" si="338"/>
        <v>0</v>
      </c>
      <c r="DZ117" s="84">
        <f t="shared" si="338"/>
        <v>0</v>
      </c>
      <c r="EA117" s="84">
        <f t="shared" si="338"/>
        <v>0</v>
      </c>
      <c r="EB117" s="84">
        <f t="shared" si="338"/>
        <v>0</v>
      </c>
      <c r="EC117" s="84">
        <f t="shared" si="338"/>
        <v>0</v>
      </c>
      <c r="ED117" s="84">
        <f t="shared" si="338"/>
        <v>0</v>
      </c>
      <c r="EE117" s="84">
        <f t="shared" si="338"/>
        <v>0</v>
      </c>
      <c r="EF117" s="84">
        <f t="shared" si="338"/>
        <v>0</v>
      </c>
      <c r="EG117" s="84">
        <f t="shared" si="338"/>
        <v>0</v>
      </c>
      <c r="EH117" s="84">
        <f t="shared" si="338"/>
        <v>0</v>
      </c>
      <c r="EI117" s="84">
        <f t="shared" si="338"/>
        <v>0</v>
      </c>
      <c r="EJ117" s="84">
        <f t="shared" si="338"/>
        <v>0</v>
      </c>
      <c r="EK117" s="84">
        <f t="shared" si="338"/>
        <v>0</v>
      </c>
      <c r="EL117" s="84">
        <f t="shared" si="338"/>
        <v>0</v>
      </c>
      <c r="EM117" s="84">
        <f t="shared" si="338"/>
        <v>0</v>
      </c>
      <c r="EN117" s="84">
        <f t="shared" si="338"/>
        <v>0</v>
      </c>
      <c r="EO117" s="84">
        <f t="shared" si="338"/>
        <v>0</v>
      </c>
      <c r="EP117" s="84">
        <f t="shared" si="338"/>
        <v>0</v>
      </c>
      <c r="EQ117" s="84">
        <f t="shared" si="338"/>
        <v>0</v>
      </c>
      <c r="ER117" s="84">
        <f t="shared" si="338"/>
        <v>0</v>
      </c>
      <c r="ES117" s="84">
        <f t="shared" si="338"/>
        <v>0</v>
      </c>
      <c r="ET117" s="84">
        <f t="shared" si="338"/>
        <v>0</v>
      </c>
      <c r="EU117" s="84">
        <f t="shared" si="338"/>
        <v>0</v>
      </c>
      <c r="EV117" s="84">
        <f t="shared" si="338"/>
        <v>0</v>
      </c>
      <c r="EW117" s="84">
        <f t="shared" si="338"/>
        <v>0</v>
      </c>
      <c r="EX117" s="84">
        <f t="shared" si="338"/>
        <v>0</v>
      </c>
      <c r="EY117" s="84">
        <f t="shared" si="338"/>
        <v>0</v>
      </c>
      <c r="EZ117" s="84">
        <f t="shared" si="288"/>
        <v>0</v>
      </c>
      <c r="FA117" s="84">
        <f t="shared" si="339"/>
        <v>0</v>
      </c>
      <c r="FB117" s="84">
        <f t="shared" si="339"/>
        <v>0</v>
      </c>
      <c r="FC117" s="84">
        <f t="shared" si="339"/>
        <v>0</v>
      </c>
      <c r="FD117" s="84">
        <f t="shared" si="339"/>
        <v>0</v>
      </c>
      <c r="FE117" s="84">
        <f t="shared" si="339"/>
        <v>0</v>
      </c>
      <c r="FF117" s="84">
        <f t="shared" si="339"/>
        <v>0</v>
      </c>
      <c r="FG117" s="84">
        <f t="shared" si="339"/>
        <v>0</v>
      </c>
      <c r="FH117" s="84">
        <f t="shared" si="339"/>
        <v>0</v>
      </c>
      <c r="FI117" s="84">
        <f t="shared" si="339"/>
        <v>0</v>
      </c>
      <c r="FJ117" s="84">
        <f t="shared" si="339"/>
        <v>0</v>
      </c>
      <c r="FK117" s="84">
        <f t="shared" si="339"/>
        <v>0</v>
      </c>
      <c r="FL117" s="84">
        <f t="shared" si="339"/>
        <v>0</v>
      </c>
      <c r="FM117" s="84">
        <f t="shared" si="339"/>
        <v>0</v>
      </c>
      <c r="FN117" s="84">
        <f t="shared" si="339"/>
        <v>0</v>
      </c>
      <c r="FO117" s="84">
        <f t="shared" si="339"/>
        <v>0</v>
      </c>
      <c r="FP117" s="84">
        <f t="shared" si="339"/>
        <v>0</v>
      </c>
      <c r="FQ117" s="84">
        <f t="shared" si="339"/>
        <v>0</v>
      </c>
      <c r="FR117" s="84">
        <f t="shared" si="339"/>
        <v>0</v>
      </c>
      <c r="FS117" s="84">
        <f t="shared" si="339"/>
        <v>0</v>
      </c>
      <c r="FT117" s="84">
        <f t="shared" si="339"/>
        <v>0</v>
      </c>
      <c r="FU117" s="84">
        <f t="shared" si="339"/>
        <v>0</v>
      </c>
      <c r="FV117" s="84">
        <f t="shared" si="339"/>
        <v>0</v>
      </c>
      <c r="FW117" s="84">
        <f t="shared" si="339"/>
        <v>0</v>
      </c>
      <c r="FX117" s="84">
        <f t="shared" si="339"/>
        <v>0</v>
      </c>
      <c r="FY117" s="84">
        <f t="shared" si="339"/>
        <v>0</v>
      </c>
      <c r="FZ117" s="84">
        <f t="shared" si="339"/>
        <v>0</v>
      </c>
      <c r="GA117" s="84">
        <f t="shared" si="339"/>
        <v>0</v>
      </c>
      <c r="GB117" s="84">
        <f t="shared" si="339"/>
        <v>0</v>
      </c>
      <c r="GD117" s="2">
        <f t="shared" ca="1" si="340"/>
        <v>51</v>
      </c>
      <c r="GE117" s="2">
        <f t="shared" ca="1" si="299"/>
        <v>3.1000000000000014</v>
      </c>
    </row>
    <row r="118" spans="1:187" s="82" customFormat="1" x14ac:dyDescent="0.2">
      <c r="A118" s="188">
        <v>5</v>
      </c>
      <c r="B118" s="104" t="s">
        <v>12</v>
      </c>
      <c r="C118" s="68" t="s">
        <v>8</v>
      </c>
      <c r="D118" s="189" t="s">
        <v>43</v>
      </c>
      <c r="E118" t="s">
        <v>367</v>
      </c>
      <c r="F118" s="70">
        <v>37134</v>
      </c>
      <c r="G118"/>
      <c r="H118" s="87" t="s">
        <v>313</v>
      </c>
      <c r="I118" s="190" t="s">
        <v>414</v>
      </c>
      <c r="J118" s="72" t="s">
        <v>369</v>
      </c>
      <c r="K118" s="72"/>
      <c r="L118" s="94" t="s">
        <v>40</v>
      </c>
      <c r="M118" s="73"/>
      <c r="N118" s="73"/>
      <c r="O118" s="94"/>
      <c r="P118" s="94"/>
      <c r="Q118" s="94"/>
      <c r="R118" s="105">
        <v>50</v>
      </c>
      <c r="S118" s="94" t="s">
        <v>57</v>
      </c>
      <c r="T118" s="19">
        <f>IF($S118="USD",+$R118,VLOOKUP($S118,Rates!$A$3:$C$7,3)*$R118)</f>
        <v>50</v>
      </c>
      <c r="U118" s="269">
        <f>DATE(2007,6,15)</f>
        <v>39248</v>
      </c>
      <c r="X118" s="84">
        <f t="shared" ref="X118:BD118" ca="1" si="341">IF(AND($U118&gt;W$6,$U118&lt;=X$6),+$T118,0)</f>
        <v>0</v>
      </c>
      <c r="Y118" s="84">
        <f t="shared" si="341"/>
        <v>0</v>
      </c>
      <c r="Z118" s="84">
        <f t="shared" si="341"/>
        <v>0</v>
      </c>
      <c r="AA118" s="84">
        <f t="shared" si="341"/>
        <v>0</v>
      </c>
      <c r="AB118" s="84">
        <f t="shared" si="341"/>
        <v>0</v>
      </c>
      <c r="AC118" s="84">
        <f t="shared" si="341"/>
        <v>0</v>
      </c>
      <c r="AD118" s="84">
        <f t="shared" si="341"/>
        <v>0</v>
      </c>
      <c r="AE118" s="84">
        <f t="shared" si="341"/>
        <v>0</v>
      </c>
      <c r="AF118" s="84">
        <f t="shared" si="341"/>
        <v>0</v>
      </c>
      <c r="AG118" s="84">
        <f t="shared" si="341"/>
        <v>0</v>
      </c>
      <c r="AH118" s="84">
        <f t="shared" si="341"/>
        <v>0</v>
      </c>
      <c r="AI118" s="84">
        <f t="shared" si="341"/>
        <v>0</v>
      </c>
      <c r="AJ118" s="84">
        <f t="shared" si="341"/>
        <v>0</v>
      </c>
      <c r="AK118" s="84">
        <f t="shared" si="341"/>
        <v>0</v>
      </c>
      <c r="AL118" s="84">
        <f t="shared" si="341"/>
        <v>0</v>
      </c>
      <c r="AM118" s="84">
        <f t="shared" si="341"/>
        <v>0</v>
      </c>
      <c r="AN118" s="84">
        <f t="shared" si="341"/>
        <v>0</v>
      </c>
      <c r="AO118" s="84">
        <f t="shared" si="341"/>
        <v>0</v>
      </c>
      <c r="AP118" s="84">
        <f t="shared" si="341"/>
        <v>0</v>
      </c>
      <c r="AQ118" s="84">
        <f t="shared" si="341"/>
        <v>0</v>
      </c>
      <c r="AR118" s="84">
        <f t="shared" si="341"/>
        <v>0</v>
      </c>
      <c r="AS118" s="84">
        <f t="shared" si="341"/>
        <v>0</v>
      </c>
      <c r="AT118" s="84">
        <f t="shared" si="341"/>
        <v>0</v>
      </c>
      <c r="AU118" s="84">
        <f t="shared" si="341"/>
        <v>50</v>
      </c>
      <c r="AV118" s="84">
        <f t="shared" si="341"/>
        <v>0</v>
      </c>
      <c r="AW118" s="84">
        <f t="shared" si="341"/>
        <v>0</v>
      </c>
      <c r="AX118" s="84">
        <f t="shared" si="341"/>
        <v>0</v>
      </c>
      <c r="AY118" s="84">
        <f t="shared" si="341"/>
        <v>0</v>
      </c>
      <c r="AZ118" s="84">
        <f t="shared" si="341"/>
        <v>0</v>
      </c>
      <c r="BA118" s="84">
        <f t="shared" si="341"/>
        <v>0</v>
      </c>
      <c r="BB118" s="84">
        <f t="shared" si="341"/>
        <v>0</v>
      </c>
      <c r="BC118" s="84">
        <f t="shared" si="341"/>
        <v>0</v>
      </c>
      <c r="BD118" s="84">
        <f t="shared" si="341"/>
        <v>0</v>
      </c>
      <c r="BE118" s="84">
        <f t="shared" si="280"/>
        <v>0</v>
      </c>
      <c r="BF118" s="84">
        <f t="shared" si="280"/>
        <v>0</v>
      </c>
      <c r="BG118" s="84">
        <f t="shared" si="280"/>
        <v>0</v>
      </c>
      <c r="BH118" s="84">
        <f t="shared" si="280"/>
        <v>0</v>
      </c>
      <c r="BI118" s="84">
        <f t="shared" ref="BI118:CM118" si="342">IF(AND($U118&gt;BH$6,$U118&lt;=BI$6),+$T118,0)</f>
        <v>0</v>
      </c>
      <c r="BJ118" s="84">
        <f t="shared" si="342"/>
        <v>0</v>
      </c>
      <c r="BK118" s="84">
        <f t="shared" si="342"/>
        <v>0</v>
      </c>
      <c r="BL118" s="84">
        <f t="shared" si="342"/>
        <v>0</v>
      </c>
      <c r="BM118" s="84">
        <f t="shared" si="342"/>
        <v>0</v>
      </c>
      <c r="BN118" s="84">
        <f t="shared" si="342"/>
        <v>0</v>
      </c>
      <c r="BO118" s="84">
        <f t="shared" si="342"/>
        <v>0</v>
      </c>
      <c r="BP118" s="84">
        <f t="shared" si="342"/>
        <v>0</v>
      </c>
      <c r="BQ118" s="84">
        <f t="shared" si="342"/>
        <v>0</v>
      </c>
      <c r="BR118" s="84">
        <f t="shared" si="342"/>
        <v>0</v>
      </c>
      <c r="BS118" s="84">
        <f t="shared" si="342"/>
        <v>0</v>
      </c>
      <c r="BT118" s="84">
        <f t="shared" si="342"/>
        <v>0</v>
      </c>
      <c r="BU118" s="84">
        <f t="shared" si="342"/>
        <v>0</v>
      </c>
      <c r="BV118" s="84">
        <f t="shared" si="342"/>
        <v>0</v>
      </c>
      <c r="BW118" s="84">
        <f t="shared" si="342"/>
        <v>0</v>
      </c>
      <c r="BX118" s="84">
        <f t="shared" si="342"/>
        <v>0</v>
      </c>
      <c r="BY118" s="84">
        <f t="shared" si="342"/>
        <v>0</v>
      </c>
      <c r="BZ118" s="84">
        <f t="shared" si="342"/>
        <v>0</v>
      </c>
      <c r="CA118" s="84">
        <f t="shared" si="342"/>
        <v>0</v>
      </c>
      <c r="CB118" s="84">
        <f t="shared" si="342"/>
        <v>0</v>
      </c>
      <c r="CC118" s="84">
        <f t="shared" si="342"/>
        <v>0</v>
      </c>
      <c r="CD118" s="84">
        <f t="shared" si="342"/>
        <v>0</v>
      </c>
      <c r="CE118" s="84">
        <f t="shared" si="342"/>
        <v>0</v>
      </c>
      <c r="CF118" s="84">
        <f t="shared" si="342"/>
        <v>0</v>
      </c>
      <c r="CG118" s="84">
        <f t="shared" si="342"/>
        <v>0</v>
      </c>
      <c r="CH118" s="84">
        <f t="shared" si="342"/>
        <v>0</v>
      </c>
      <c r="CI118" s="84">
        <f t="shared" si="342"/>
        <v>0</v>
      </c>
      <c r="CJ118" s="84">
        <f t="shared" si="342"/>
        <v>0</v>
      </c>
      <c r="CK118" s="84">
        <f t="shared" si="342"/>
        <v>0</v>
      </c>
      <c r="CL118" s="84">
        <f t="shared" si="342"/>
        <v>0</v>
      </c>
      <c r="CM118" s="84">
        <f t="shared" si="342"/>
        <v>0</v>
      </c>
      <c r="CN118" s="84">
        <f t="shared" ref="CN118:DS118" si="343">IF(AND($U118&gt;CM$6,$U118&lt;=CN$6),+$T118,0)</f>
        <v>0</v>
      </c>
      <c r="CO118" s="84">
        <f t="shared" si="343"/>
        <v>0</v>
      </c>
      <c r="CP118" s="84">
        <f t="shared" si="343"/>
        <v>0</v>
      </c>
      <c r="CQ118" s="84">
        <f t="shared" si="343"/>
        <v>0</v>
      </c>
      <c r="CR118" s="84">
        <f t="shared" si="343"/>
        <v>0</v>
      </c>
      <c r="CS118" s="84">
        <f t="shared" si="343"/>
        <v>0</v>
      </c>
      <c r="CT118" s="84">
        <f t="shared" si="343"/>
        <v>0</v>
      </c>
      <c r="CU118" s="84">
        <f t="shared" si="343"/>
        <v>0</v>
      </c>
      <c r="CV118" s="84">
        <f t="shared" si="343"/>
        <v>0</v>
      </c>
      <c r="CW118" s="84">
        <f t="shared" si="343"/>
        <v>0</v>
      </c>
      <c r="CX118" s="84">
        <f t="shared" si="343"/>
        <v>0</v>
      </c>
      <c r="CY118" s="84">
        <f t="shared" si="343"/>
        <v>0</v>
      </c>
      <c r="CZ118" s="84">
        <f t="shared" si="343"/>
        <v>0</v>
      </c>
      <c r="DA118" s="84">
        <f t="shared" si="343"/>
        <v>0</v>
      </c>
      <c r="DB118" s="84">
        <f t="shared" si="343"/>
        <v>0</v>
      </c>
      <c r="DC118" s="84">
        <f t="shared" si="343"/>
        <v>0</v>
      </c>
      <c r="DD118" s="84">
        <f t="shared" si="343"/>
        <v>0</v>
      </c>
      <c r="DE118" s="84">
        <f t="shared" si="343"/>
        <v>0</v>
      </c>
      <c r="DF118" s="84">
        <f t="shared" si="343"/>
        <v>0</v>
      </c>
      <c r="DG118" s="84">
        <f t="shared" si="343"/>
        <v>0</v>
      </c>
      <c r="DH118" s="84">
        <f t="shared" si="343"/>
        <v>0</v>
      </c>
      <c r="DI118" s="84">
        <f t="shared" si="343"/>
        <v>0</v>
      </c>
      <c r="DJ118" s="84">
        <f t="shared" si="343"/>
        <v>0</v>
      </c>
      <c r="DK118" s="84">
        <f t="shared" si="343"/>
        <v>0</v>
      </c>
      <c r="DL118" s="84">
        <f t="shared" si="343"/>
        <v>0</v>
      </c>
      <c r="DM118" s="84">
        <f t="shared" si="343"/>
        <v>0</v>
      </c>
      <c r="DN118" s="84">
        <f t="shared" si="343"/>
        <v>0</v>
      </c>
      <c r="DO118" s="84">
        <f t="shared" si="343"/>
        <v>0</v>
      </c>
      <c r="DP118" s="84">
        <f t="shared" si="343"/>
        <v>0</v>
      </c>
      <c r="DQ118" s="84">
        <f t="shared" si="343"/>
        <v>0</v>
      </c>
      <c r="DR118" s="84">
        <f t="shared" si="343"/>
        <v>0</v>
      </c>
      <c r="DS118" s="84">
        <f t="shared" si="343"/>
        <v>0</v>
      </c>
      <c r="DT118" s="84">
        <f t="shared" ref="DT118:EY118" si="344">IF(AND($U118&gt;DS$6,$U118&lt;=DT$6),+$T118,0)</f>
        <v>0</v>
      </c>
      <c r="DU118" s="84">
        <f t="shared" si="344"/>
        <v>0</v>
      </c>
      <c r="DV118" s="84">
        <f t="shared" si="344"/>
        <v>0</v>
      </c>
      <c r="DW118" s="84">
        <f t="shared" si="344"/>
        <v>0</v>
      </c>
      <c r="DX118" s="84">
        <f t="shared" si="344"/>
        <v>0</v>
      </c>
      <c r="DY118" s="84">
        <f t="shared" si="344"/>
        <v>0</v>
      </c>
      <c r="DZ118" s="84">
        <f t="shared" si="344"/>
        <v>0</v>
      </c>
      <c r="EA118" s="84">
        <f t="shared" si="344"/>
        <v>0</v>
      </c>
      <c r="EB118" s="84">
        <f t="shared" si="344"/>
        <v>0</v>
      </c>
      <c r="EC118" s="84">
        <f t="shared" si="344"/>
        <v>0</v>
      </c>
      <c r="ED118" s="84">
        <f t="shared" si="344"/>
        <v>0</v>
      </c>
      <c r="EE118" s="84">
        <f t="shared" si="344"/>
        <v>0</v>
      </c>
      <c r="EF118" s="84">
        <f t="shared" si="344"/>
        <v>0</v>
      </c>
      <c r="EG118" s="84">
        <f t="shared" si="344"/>
        <v>0</v>
      </c>
      <c r="EH118" s="84">
        <f t="shared" si="344"/>
        <v>0</v>
      </c>
      <c r="EI118" s="84">
        <f t="shared" si="344"/>
        <v>0</v>
      </c>
      <c r="EJ118" s="84">
        <f t="shared" si="344"/>
        <v>0</v>
      </c>
      <c r="EK118" s="84">
        <f t="shared" si="344"/>
        <v>0</v>
      </c>
      <c r="EL118" s="84">
        <f t="shared" si="344"/>
        <v>0</v>
      </c>
      <c r="EM118" s="84">
        <f t="shared" si="344"/>
        <v>0</v>
      </c>
      <c r="EN118" s="84">
        <f t="shared" si="344"/>
        <v>0</v>
      </c>
      <c r="EO118" s="84">
        <f t="shared" si="344"/>
        <v>0</v>
      </c>
      <c r="EP118" s="84">
        <f t="shared" si="344"/>
        <v>0</v>
      </c>
      <c r="EQ118" s="84">
        <f t="shared" si="344"/>
        <v>0</v>
      </c>
      <c r="ER118" s="84">
        <f t="shared" si="344"/>
        <v>0</v>
      </c>
      <c r="ES118" s="84">
        <f t="shared" si="344"/>
        <v>0</v>
      </c>
      <c r="ET118" s="84">
        <f t="shared" si="344"/>
        <v>0</v>
      </c>
      <c r="EU118" s="84">
        <f t="shared" si="344"/>
        <v>0</v>
      </c>
      <c r="EV118" s="84">
        <f t="shared" si="344"/>
        <v>0</v>
      </c>
      <c r="EW118" s="84">
        <f t="shared" si="344"/>
        <v>0</v>
      </c>
      <c r="EX118" s="84">
        <f t="shared" si="344"/>
        <v>0</v>
      </c>
      <c r="EY118" s="84">
        <f t="shared" si="344"/>
        <v>0</v>
      </c>
      <c r="EZ118" s="84">
        <f t="shared" si="288"/>
        <v>0</v>
      </c>
      <c r="FA118" s="84">
        <f t="shared" ref="FA118:GB118" si="345">IF(AND($U118&gt;EZ$6,$U118&lt;=FA$6),+$T118,0)</f>
        <v>0</v>
      </c>
      <c r="FB118" s="84">
        <f t="shared" si="345"/>
        <v>0</v>
      </c>
      <c r="FC118" s="84">
        <f t="shared" si="345"/>
        <v>0</v>
      </c>
      <c r="FD118" s="84">
        <f t="shared" si="345"/>
        <v>0</v>
      </c>
      <c r="FE118" s="84">
        <f t="shared" si="345"/>
        <v>0</v>
      </c>
      <c r="FF118" s="84">
        <f t="shared" si="345"/>
        <v>0</v>
      </c>
      <c r="FG118" s="84">
        <f t="shared" si="345"/>
        <v>0</v>
      </c>
      <c r="FH118" s="84">
        <f t="shared" si="345"/>
        <v>0</v>
      </c>
      <c r="FI118" s="84">
        <f t="shared" si="345"/>
        <v>0</v>
      </c>
      <c r="FJ118" s="84">
        <f t="shared" si="345"/>
        <v>0</v>
      </c>
      <c r="FK118" s="84">
        <f t="shared" si="345"/>
        <v>0</v>
      </c>
      <c r="FL118" s="84">
        <f t="shared" si="345"/>
        <v>0</v>
      </c>
      <c r="FM118" s="84">
        <f t="shared" si="345"/>
        <v>0</v>
      </c>
      <c r="FN118" s="84">
        <f t="shared" si="345"/>
        <v>0</v>
      </c>
      <c r="FO118" s="84">
        <f t="shared" si="345"/>
        <v>0</v>
      </c>
      <c r="FP118" s="84">
        <f t="shared" si="345"/>
        <v>0</v>
      </c>
      <c r="FQ118" s="84">
        <f t="shared" si="345"/>
        <v>0</v>
      </c>
      <c r="FR118" s="84">
        <f t="shared" si="345"/>
        <v>0</v>
      </c>
      <c r="FS118" s="84">
        <f t="shared" si="345"/>
        <v>0</v>
      </c>
      <c r="FT118" s="84">
        <f t="shared" si="345"/>
        <v>0</v>
      </c>
      <c r="FU118" s="84">
        <f t="shared" si="345"/>
        <v>0</v>
      </c>
      <c r="FV118" s="84">
        <f t="shared" si="345"/>
        <v>0</v>
      </c>
      <c r="FW118" s="84">
        <f t="shared" si="345"/>
        <v>0</v>
      </c>
      <c r="FX118" s="84">
        <f t="shared" si="345"/>
        <v>0</v>
      </c>
      <c r="FY118" s="84">
        <f t="shared" si="345"/>
        <v>0</v>
      </c>
      <c r="FZ118" s="84">
        <f t="shared" si="345"/>
        <v>0</v>
      </c>
      <c r="GA118" s="84">
        <f t="shared" si="345"/>
        <v>0</v>
      </c>
      <c r="GB118" s="84">
        <f t="shared" si="345"/>
        <v>0</v>
      </c>
      <c r="GD118" s="2">
        <f t="shared" ca="1" si="340"/>
        <v>50</v>
      </c>
      <c r="GE118" s="2">
        <f t="shared" ca="1" si="299"/>
        <v>0</v>
      </c>
    </row>
    <row r="119" spans="1:187" s="82" customFormat="1" x14ac:dyDescent="0.2">
      <c r="A119" s="188">
        <v>5</v>
      </c>
      <c r="B119" s="104" t="s">
        <v>12</v>
      </c>
      <c r="C119" s="68" t="s">
        <v>8</v>
      </c>
      <c r="D119" s="189" t="s">
        <v>43</v>
      </c>
      <c r="E119" t="s">
        <v>367</v>
      </c>
      <c r="F119" s="70">
        <v>37134</v>
      </c>
      <c r="G119"/>
      <c r="H119" s="87" t="s">
        <v>313</v>
      </c>
      <c r="I119" s="190" t="s">
        <v>414</v>
      </c>
      <c r="J119" s="72" t="s">
        <v>369</v>
      </c>
      <c r="K119" s="72"/>
      <c r="L119" s="94" t="s">
        <v>40</v>
      </c>
      <c r="M119" s="73"/>
      <c r="N119" s="73"/>
      <c r="O119" s="94"/>
      <c r="P119" s="94"/>
      <c r="Q119" s="94"/>
      <c r="R119" s="105">
        <v>150</v>
      </c>
      <c r="S119" s="94" t="s">
        <v>57</v>
      </c>
      <c r="T119" s="19">
        <f>IF($S119="USD",+$R119,VLOOKUP($S119,Rates!$A$3:$C$7,3)*$R119)</f>
        <v>150</v>
      </c>
      <c r="U119" s="269">
        <f>DATE(2010,3,15)</f>
        <v>40252</v>
      </c>
      <c r="X119" s="84">
        <f t="shared" ref="X119:BD119" ca="1" si="346">IF(AND($U119&gt;W$6,$U119&lt;=X$6),+$T119,0)</f>
        <v>0</v>
      </c>
      <c r="Y119" s="84">
        <f t="shared" si="346"/>
        <v>0</v>
      </c>
      <c r="Z119" s="84">
        <f t="shared" si="346"/>
        <v>0</v>
      </c>
      <c r="AA119" s="84">
        <f t="shared" si="346"/>
        <v>0</v>
      </c>
      <c r="AB119" s="84">
        <f t="shared" si="346"/>
        <v>0</v>
      </c>
      <c r="AC119" s="84">
        <f t="shared" si="346"/>
        <v>0</v>
      </c>
      <c r="AD119" s="84">
        <f t="shared" si="346"/>
        <v>0</v>
      </c>
      <c r="AE119" s="84">
        <f t="shared" si="346"/>
        <v>0</v>
      </c>
      <c r="AF119" s="84">
        <f t="shared" si="346"/>
        <v>0</v>
      </c>
      <c r="AG119" s="84">
        <f t="shared" si="346"/>
        <v>0</v>
      </c>
      <c r="AH119" s="84">
        <f t="shared" si="346"/>
        <v>0</v>
      </c>
      <c r="AI119" s="84">
        <f t="shared" si="346"/>
        <v>0</v>
      </c>
      <c r="AJ119" s="84">
        <f t="shared" si="346"/>
        <v>0</v>
      </c>
      <c r="AK119" s="84">
        <f t="shared" si="346"/>
        <v>0</v>
      </c>
      <c r="AL119" s="84">
        <f t="shared" si="346"/>
        <v>0</v>
      </c>
      <c r="AM119" s="84">
        <f t="shared" si="346"/>
        <v>0</v>
      </c>
      <c r="AN119" s="84">
        <f t="shared" si="346"/>
        <v>0</v>
      </c>
      <c r="AO119" s="84">
        <f t="shared" si="346"/>
        <v>0</v>
      </c>
      <c r="AP119" s="84">
        <f t="shared" si="346"/>
        <v>0</v>
      </c>
      <c r="AQ119" s="84">
        <f t="shared" si="346"/>
        <v>0</v>
      </c>
      <c r="AR119" s="84">
        <f t="shared" si="346"/>
        <v>0</v>
      </c>
      <c r="AS119" s="84">
        <f t="shared" si="346"/>
        <v>0</v>
      </c>
      <c r="AT119" s="84">
        <f t="shared" si="346"/>
        <v>0</v>
      </c>
      <c r="AU119" s="84">
        <f t="shared" si="346"/>
        <v>0</v>
      </c>
      <c r="AV119" s="84">
        <f t="shared" si="346"/>
        <v>0</v>
      </c>
      <c r="AW119" s="84">
        <f t="shared" si="346"/>
        <v>0</v>
      </c>
      <c r="AX119" s="84">
        <f t="shared" si="346"/>
        <v>0</v>
      </c>
      <c r="AY119" s="84">
        <f t="shared" si="346"/>
        <v>0</v>
      </c>
      <c r="AZ119" s="84">
        <f t="shared" si="346"/>
        <v>0</v>
      </c>
      <c r="BA119" s="84">
        <f t="shared" si="346"/>
        <v>0</v>
      </c>
      <c r="BB119" s="84">
        <f t="shared" si="346"/>
        <v>0</v>
      </c>
      <c r="BC119" s="84">
        <f t="shared" si="346"/>
        <v>0</v>
      </c>
      <c r="BD119" s="84">
        <f t="shared" si="346"/>
        <v>0</v>
      </c>
      <c r="BE119" s="84">
        <f t="shared" si="280"/>
        <v>0</v>
      </c>
      <c r="BF119" s="84">
        <f t="shared" si="280"/>
        <v>150</v>
      </c>
      <c r="BG119" s="84">
        <f t="shared" si="280"/>
        <v>0</v>
      </c>
      <c r="BH119" s="84">
        <f t="shared" si="280"/>
        <v>0</v>
      </c>
      <c r="BI119" s="84">
        <f t="shared" ref="BI119:CM119" si="347">IF(AND($U119&gt;BH$6,$U119&lt;=BI$6),+$T119,0)</f>
        <v>0</v>
      </c>
      <c r="BJ119" s="84">
        <f t="shared" si="347"/>
        <v>0</v>
      </c>
      <c r="BK119" s="84">
        <f t="shared" si="347"/>
        <v>0</v>
      </c>
      <c r="BL119" s="84">
        <f t="shared" si="347"/>
        <v>0</v>
      </c>
      <c r="BM119" s="84">
        <f t="shared" si="347"/>
        <v>0</v>
      </c>
      <c r="BN119" s="84">
        <f t="shared" si="347"/>
        <v>0</v>
      </c>
      <c r="BO119" s="84">
        <f t="shared" si="347"/>
        <v>0</v>
      </c>
      <c r="BP119" s="84">
        <f t="shared" si="347"/>
        <v>0</v>
      </c>
      <c r="BQ119" s="84">
        <f t="shared" si="347"/>
        <v>0</v>
      </c>
      <c r="BR119" s="84">
        <f t="shared" si="347"/>
        <v>0</v>
      </c>
      <c r="BS119" s="84">
        <f t="shared" si="347"/>
        <v>0</v>
      </c>
      <c r="BT119" s="84">
        <f t="shared" si="347"/>
        <v>0</v>
      </c>
      <c r="BU119" s="84">
        <f t="shared" si="347"/>
        <v>0</v>
      </c>
      <c r="BV119" s="84">
        <f t="shared" si="347"/>
        <v>0</v>
      </c>
      <c r="BW119" s="84">
        <f t="shared" si="347"/>
        <v>0</v>
      </c>
      <c r="BX119" s="84">
        <f t="shared" si="347"/>
        <v>0</v>
      </c>
      <c r="BY119" s="84">
        <f t="shared" si="347"/>
        <v>0</v>
      </c>
      <c r="BZ119" s="84">
        <f t="shared" si="347"/>
        <v>0</v>
      </c>
      <c r="CA119" s="84">
        <f t="shared" si="347"/>
        <v>0</v>
      </c>
      <c r="CB119" s="84">
        <f t="shared" si="347"/>
        <v>0</v>
      </c>
      <c r="CC119" s="84">
        <f t="shared" si="347"/>
        <v>0</v>
      </c>
      <c r="CD119" s="84">
        <f t="shared" si="347"/>
        <v>0</v>
      </c>
      <c r="CE119" s="84">
        <f t="shared" si="347"/>
        <v>0</v>
      </c>
      <c r="CF119" s="84">
        <f t="shared" si="347"/>
        <v>0</v>
      </c>
      <c r="CG119" s="84">
        <f t="shared" si="347"/>
        <v>0</v>
      </c>
      <c r="CH119" s="84">
        <f t="shared" si="347"/>
        <v>0</v>
      </c>
      <c r="CI119" s="84">
        <f t="shared" si="347"/>
        <v>0</v>
      </c>
      <c r="CJ119" s="84">
        <f t="shared" si="347"/>
        <v>0</v>
      </c>
      <c r="CK119" s="84">
        <f t="shared" si="347"/>
        <v>0</v>
      </c>
      <c r="CL119" s="84">
        <f t="shared" si="347"/>
        <v>0</v>
      </c>
      <c r="CM119" s="84">
        <f t="shared" si="347"/>
        <v>0</v>
      </c>
      <c r="CN119" s="84">
        <f t="shared" ref="CN119:DS119" si="348">IF(AND($U119&gt;CM$6,$U119&lt;=CN$6),+$T119,0)</f>
        <v>0</v>
      </c>
      <c r="CO119" s="84">
        <f t="shared" si="348"/>
        <v>0</v>
      </c>
      <c r="CP119" s="84">
        <f t="shared" si="348"/>
        <v>0</v>
      </c>
      <c r="CQ119" s="84">
        <f t="shared" si="348"/>
        <v>0</v>
      </c>
      <c r="CR119" s="84">
        <f t="shared" si="348"/>
        <v>0</v>
      </c>
      <c r="CS119" s="84">
        <f t="shared" si="348"/>
        <v>0</v>
      </c>
      <c r="CT119" s="84">
        <f t="shared" si="348"/>
        <v>0</v>
      </c>
      <c r="CU119" s="84">
        <f t="shared" si="348"/>
        <v>0</v>
      </c>
      <c r="CV119" s="84">
        <f t="shared" si="348"/>
        <v>0</v>
      </c>
      <c r="CW119" s="84">
        <f t="shared" si="348"/>
        <v>0</v>
      </c>
      <c r="CX119" s="84">
        <f t="shared" si="348"/>
        <v>0</v>
      </c>
      <c r="CY119" s="84">
        <f t="shared" si="348"/>
        <v>0</v>
      </c>
      <c r="CZ119" s="84">
        <f t="shared" si="348"/>
        <v>0</v>
      </c>
      <c r="DA119" s="84">
        <f t="shared" si="348"/>
        <v>0</v>
      </c>
      <c r="DB119" s="84">
        <f t="shared" si="348"/>
        <v>0</v>
      </c>
      <c r="DC119" s="84">
        <f t="shared" si="348"/>
        <v>0</v>
      </c>
      <c r="DD119" s="84">
        <f t="shared" si="348"/>
        <v>0</v>
      </c>
      <c r="DE119" s="84">
        <f t="shared" si="348"/>
        <v>0</v>
      </c>
      <c r="DF119" s="84">
        <f t="shared" si="348"/>
        <v>0</v>
      </c>
      <c r="DG119" s="84">
        <f t="shared" si="348"/>
        <v>0</v>
      </c>
      <c r="DH119" s="84">
        <f t="shared" si="348"/>
        <v>0</v>
      </c>
      <c r="DI119" s="84">
        <f t="shared" si="348"/>
        <v>0</v>
      </c>
      <c r="DJ119" s="84">
        <f t="shared" si="348"/>
        <v>0</v>
      </c>
      <c r="DK119" s="84">
        <f t="shared" si="348"/>
        <v>0</v>
      </c>
      <c r="DL119" s="84">
        <f t="shared" si="348"/>
        <v>0</v>
      </c>
      <c r="DM119" s="84">
        <f t="shared" si="348"/>
        <v>0</v>
      </c>
      <c r="DN119" s="84">
        <f t="shared" si="348"/>
        <v>0</v>
      </c>
      <c r="DO119" s="84">
        <f t="shared" si="348"/>
        <v>0</v>
      </c>
      <c r="DP119" s="84">
        <f t="shared" si="348"/>
        <v>0</v>
      </c>
      <c r="DQ119" s="84">
        <f t="shared" si="348"/>
        <v>0</v>
      </c>
      <c r="DR119" s="84">
        <f t="shared" si="348"/>
        <v>0</v>
      </c>
      <c r="DS119" s="84">
        <f t="shared" si="348"/>
        <v>0</v>
      </c>
      <c r="DT119" s="84">
        <f t="shared" ref="DT119:EY119" si="349">IF(AND($U119&gt;DS$6,$U119&lt;=DT$6),+$T119,0)</f>
        <v>0</v>
      </c>
      <c r="DU119" s="84">
        <f t="shared" si="349"/>
        <v>0</v>
      </c>
      <c r="DV119" s="84">
        <f t="shared" si="349"/>
        <v>0</v>
      </c>
      <c r="DW119" s="84">
        <f t="shared" si="349"/>
        <v>0</v>
      </c>
      <c r="DX119" s="84">
        <f t="shared" si="349"/>
        <v>0</v>
      </c>
      <c r="DY119" s="84">
        <f t="shared" si="349"/>
        <v>0</v>
      </c>
      <c r="DZ119" s="84">
        <f t="shared" si="349"/>
        <v>0</v>
      </c>
      <c r="EA119" s="84">
        <f t="shared" si="349"/>
        <v>0</v>
      </c>
      <c r="EB119" s="84">
        <f t="shared" si="349"/>
        <v>0</v>
      </c>
      <c r="EC119" s="84">
        <f t="shared" si="349"/>
        <v>0</v>
      </c>
      <c r="ED119" s="84">
        <f t="shared" si="349"/>
        <v>0</v>
      </c>
      <c r="EE119" s="84">
        <f t="shared" si="349"/>
        <v>0</v>
      </c>
      <c r="EF119" s="84">
        <f t="shared" si="349"/>
        <v>0</v>
      </c>
      <c r="EG119" s="84">
        <f t="shared" si="349"/>
        <v>0</v>
      </c>
      <c r="EH119" s="84">
        <f t="shared" si="349"/>
        <v>0</v>
      </c>
      <c r="EI119" s="84">
        <f t="shared" si="349"/>
        <v>0</v>
      </c>
      <c r="EJ119" s="84">
        <f t="shared" si="349"/>
        <v>0</v>
      </c>
      <c r="EK119" s="84">
        <f t="shared" si="349"/>
        <v>0</v>
      </c>
      <c r="EL119" s="84">
        <f t="shared" si="349"/>
        <v>0</v>
      </c>
      <c r="EM119" s="84">
        <f t="shared" si="349"/>
        <v>0</v>
      </c>
      <c r="EN119" s="84">
        <f t="shared" si="349"/>
        <v>0</v>
      </c>
      <c r="EO119" s="84">
        <f t="shared" si="349"/>
        <v>0</v>
      </c>
      <c r="EP119" s="84">
        <f t="shared" si="349"/>
        <v>0</v>
      </c>
      <c r="EQ119" s="84">
        <f t="shared" si="349"/>
        <v>0</v>
      </c>
      <c r="ER119" s="84">
        <f t="shared" si="349"/>
        <v>0</v>
      </c>
      <c r="ES119" s="84">
        <f t="shared" si="349"/>
        <v>0</v>
      </c>
      <c r="ET119" s="84">
        <f t="shared" si="349"/>
        <v>0</v>
      </c>
      <c r="EU119" s="84">
        <f t="shared" si="349"/>
        <v>0</v>
      </c>
      <c r="EV119" s="84">
        <f t="shared" si="349"/>
        <v>0</v>
      </c>
      <c r="EW119" s="84">
        <f t="shared" si="349"/>
        <v>0</v>
      </c>
      <c r="EX119" s="84">
        <f t="shared" si="349"/>
        <v>0</v>
      </c>
      <c r="EY119" s="84">
        <f t="shared" si="349"/>
        <v>0</v>
      </c>
      <c r="EZ119" s="84">
        <f t="shared" si="288"/>
        <v>0</v>
      </c>
      <c r="FA119" s="84">
        <f t="shared" ref="FA119:GB119" si="350">IF(AND($U119&gt;EZ$6,$U119&lt;=FA$6),+$T119,0)</f>
        <v>0</v>
      </c>
      <c r="FB119" s="84">
        <f t="shared" si="350"/>
        <v>0</v>
      </c>
      <c r="FC119" s="84">
        <f t="shared" si="350"/>
        <v>0</v>
      </c>
      <c r="FD119" s="84">
        <f t="shared" si="350"/>
        <v>0</v>
      </c>
      <c r="FE119" s="84">
        <f t="shared" si="350"/>
        <v>0</v>
      </c>
      <c r="FF119" s="84">
        <f t="shared" si="350"/>
        <v>0</v>
      </c>
      <c r="FG119" s="84">
        <f t="shared" si="350"/>
        <v>0</v>
      </c>
      <c r="FH119" s="84">
        <f t="shared" si="350"/>
        <v>0</v>
      </c>
      <c r="FI119" s="84">
        <f t="shared" si="350"/>
        <v>0</v>
      </c>
      <c r="FJ119" s="84">
        <f t="shared" si="350"/>
        <v>0</v>
      </c>
      <c r="FK119" s="84">
        <f t="shared" si="350"/>
        <v>0</v>
      </c>
      <c r="FL119" s="84">
        <f t="shared" si="350"/>
        <v>0</v>
      </c>
      <c r="FM119" s="84">
        <f t="shared" si="350"/>
        <v>0</v>
      </c>
      <c r="FN119" s="84">
        <f t="shared" si="350"/>
        <v>0</v>
      </c>
      <c r="FO119" s="84">
        <f t="shared" si="350"/>
        <v>0</v>
      </c>
      <c r="FP119" s="84">
        <f t="shared" si="350"/>
        <v>0</v>
      </c>
      <c r="FQ119" s="84">
        <f t="shared" si="350"/>
        <v>0</v>
      </c>
      <c r="FR119" s="84">
        <f t="shared" si="350"/>
        <v>0</v>
      </c>
      <c r="FS119" s="84">
        <f t="shared" si="350"/>
        <v>0</v>
      </c>
      <c r="FT119" s="84">
        <f t="shared" si="350"/>
        <v>0</v>
      </c>
      <c r="FU119" s="84">
        <f t="shared" si="350"/>
        <v>0</v>
      </c>
      <c r="FV119" s="84">
        <f t="shared" si="350"/>
        <v>0</v>
      </c>
      <c r="FW119" s="84">
        <f t="shared" si="350"/>
        <v>0</v>
      </c>
      <c r="FX119" s="84">
        <f t="shared" si="350"/>
        <v>0</v>
      </c>
      <c r="FY119" s="84">
        <f t="shared" si="350"/>
        <v>0</v>
      </c>
      <c r="FZ119" s="84">
        <f t="shared" si="350"/>
        <v>0</v>
      </c>
      <c r="GA119" s="84">
        <f t="shared" si="350"/>
        <v>0</v>
      </c>
      <c r="GB119" s="84">
        <f t="shared" si="350"/>
        <v>0</v>
      </c>
      <c r="GD119" s="2">
        <f t="shared" ca="1" si="340"/>
        <v>150</v>
      </c>
      <c r="GE119" s="2">
        <f t="shared" ca="1" si="299"/>
        <v>0</v>
      </c>
    </row>
    <row r="120" spans="1:187" s="82" customFormat="1" x14ac:dyDescent="0.2">
      <c r="A120" s="188">
        <v>5</v>
      </c>
      <c r="B120" s="104" t="s">
        <v>12</v>
      </c>
      <c r="C120" s="68" t="s">
        <v>8</v>
      </c>
      <c r="D120" s="189" t="s">
        <v>43</v>
      </c>
      <c r="E120" t="s">
        <v>367</v>
      </c>
      <c r="F120" s="70">
        <v>37134</v>
      </c>
      <c r="G120"/>
      <c r="H120" s="87" t="s">
        <v>313</v>
      </c>
      <c r="I120" s="190" t="s">
        <v>414</v>
      </c>
      <c r="J120" s="72" t="s">
        <v>369</v>
      </c>
      <c r="K120" s="72"/>
      <c r="L120" s="94" t="s">
        <v>40</v>
      </c>
      <c r="M120" s="73"/>
      <c r="N120" s="73"/>
      <c r="O120" s="94"/>
      <c r="P120" s="94"/>
      <c r="Q120" s="94"/>
      <c r="R120" s="105">
        <v>20.2</v>
      </c>
      <c r="S120" s="94" t="s">
        <v>57</v>
      </c>
      <c r="T120" s="19">
        <f>IF($S120="USD",+$R120,VLOOKUP($S120,Rates!$A$3:$C$7,3)*$R120)</f>
        <v>20.2</v>
      </c>
      <c r="U120" s="269">
        <f>DATE(2010,4,1)</f>
        <v>40269</v>
      </c>
      <c r="X120" s="84">
        <f t="shared" ref="X120:BD120" ca="1" si="351">IF(AND($U120&gt;W$6,$U120&lt;=X$6),+$T120,0)</f>
        <v>0</v>
      </c>
      <c r="Y120" s="84">
        <f t="shared" si="351"/>
        <v>0</v>
      </c>
      <c r="Z120" s="84">
        <f t="shared" si="351"/>
        <v>0</v>
      </c>
      <c r="AA120" s="84">
        <f t="shared" si="351"/>
        <v>0</v>
      </c>
      <c r="AB120" s="84">
        <f t="shared" si="351"/>
        <v>0</v>
      </c>
      <c r="AC120" s="84">
        <f t="shared" si="351"/>
        <v>0</v>
      </c>
      <c r="AD120" s="84">
        <f t="shared" si="351"/>
        <v>0</v>
      </c>
      <c r="AE120" s="84">
        <f t="shared" si="351"/>
        <v>0</v>
      </c>
      <c r="AF120" s="84">
        <f t="shared" si="351"/>
        <v>0</v>
      </c>
      <c r="AG120" s="84">
        <f t="shared" si="351"/>
        <v>0</v>
      </c>
      <c r="AH120" s="84">
        <f t="shared" si="351"/>
        <v>0</v>
      </c>
      <c r="AI120" s="84">
        <f t="shared" si="351"/>
        <v>0</v>
      </c>
      <c r="AJ120" s="84">
        <f t="shared" si="351"/>
        <v>0</v>
      </c>
      <c r="AK120" s="84">
        <f t="shared" si="351"/>
        <v>0</v>
      </c>
      <c r="AL120" s="84">
        <f t="shared" si="351"/>
        <v>0</v>
      </c>
      <c r="AM120" s="84">
        <f t="shared" si="351"/>
        <v>0</v>
      </c>
      <c r="AN120" s="84">
        <f t="shared" si="351"/>
        <v>0</v>
      </c>
      <c r="AO120" s="84">
        <f t="shared" si="351"/>
        <v>0</v>
      </c>
      <c r="AP120" s="84">
        <f t="shared" si="351"/>
        <v>0</v>
      </c>
      <c r="AQ120" s="84">
        <f t="shared" si="351"/>
        <v>0</v>
      </c>
      <c r="AR120" s="84">
        <f t="shared" si="351"/>
        <v>0</v>
      </c>
      <c r="AS120" s="84">
        <f t="shared" si="351"/>
        <v>0</v>
      </c>
      <c r="AT120" s="84">
        <f t="shared" si="351"/>
        <v>0</v>
      </c>
      <c r="AU120" s="84">
        <f t="shared" si="351"/>
        <v>0</v>
      </c>
      <c r="AV120" s="84">
        <f t="shared" si="351"/>
        <v>0</v>
      </c>
      <c r="AW120" s="84">
        <f t="shared" si="351"/>
        <v>0</v>
      </c>
      <c r="AX120" s="84">
        <f t="shared" si="351"/>
        <v>0</v>
      </c>
      <c r="AY120" s="84">
        <f t="shared" si="351"/>
        <v>0</v>
      </c>
      <c r="AZ120" s="84">
        <f t="shared" si="351"/>
        <v>0</v>
      </c>
      <c r="BA120" s="84">
        <f t="shared" si="351"/>
        <v>0</v>
      </c>
      <c r="BB120" s="84">
        <f t="shared" si="351"/>
        <v>0</v>
      </c>
      <c r="BC120" s="84">
        <f t="shared" si="351"/>
        <v>0</v>
      </c>
      <c r="BD120" s="84">
        <f t="shared" si="351"/>
        <v>0</v>
      </c>
      <c r="BE120" s="84">
        <f t="shared" si="280"/>
        <v>0</v>
      </c>
      <c r="BF120" s="84">
        <f t="shared" si="280"/>
        <v>0</v>
      </c>
      <c r="BG120" s="84">
        <f t="shared" si="280"/>
        <v>20.2</v>
      </c>
      <c r="BH120" s="84">
        <f t="shared" si="280"/>
        <v>0</v>
      </c>
      <c r="BI120" s="84">
        <f t="shared" ref="BI120:CM120" si="352">IF(AND($U120&gt;BH$6,$U120&lt;=BI$6),+$T120,0)</f>
        <v>0</v>
      </c>
      <c r="BJ120" s="84">
        <f t="shared" si="352"/>
        <v>0</v>
      </c>
      <c r="BK120" s="84">
        <f t="shared" si="352"/>
        <v>0</v>
      </c>
      <c r="BL120" s="84">
        <f t="shared" si="352"/>
        <v>0</v>
      </c>
      <c r="BM120" s="84">
        <f t="shared" si="352"/>
        <v>0</v>
      </c>
      <c r="BN120" s="84">
        <f t="shared" si="352"/>
        <v>0</v>
      </c>
      <c r="BO120" s="84">
        <f t="shared" si="352"/>
        <v>0</v>
      </c>
      <c r="BP120" s="84">
        <f t="shared" si="352"/>
        <v>0</v>
      </c>
      <c r="BQ120" s="84">
        <f t="shared" si="352"/>
        <v>0</v>
      </c>
      <c r="BR120" s="84">
        <f t="shared" si="352"/>
        <v>0</v>
      </c>
      <c r="BS120" s="84">
        <f t="shared" si="352"/>
        <v>0</v>
      </c>
      <c r="BT120" s="84">
        <f t="shared" si="352"/>
        <v>0</v>
      </c>
      <c r="BU120" s="84">
        <f t="shared" si="352"/>
        <v>0</v>
      </c>
      <c r="BV120" s="84">
        <f t="shared" si="352"/>
        <v>0</v>
      </c>
      <c r="BW120" s="84">
        <f t="shared" si="352"/>
        <v>0</v>
      </c>
      <c r="BX120" s="84">
        <f t="shared" si="352"/>
        <v>0</v>
      </c>
      <c r="BY120" s="84">
        <f t="shared" si="352"/>
        <v>0</v>
      </c>
      <c r="BZ120" s="84">
        <f t="shared" si="352"/>
        <v>0</v>
      </c>
      <c r="CA120" s="84">
        <f t="shared" si="352"/>
        <v>0</v>
      </c>
      <c r="CB120" s="84">
        <f t="shared" si="352"/>
        <v>0</v>
      </c>
      <c r="CC120" s="84">
        <f t="shared" si="352"/>
        <v>0</v>
      </c>
      <c r="CD120" s="84">
        <f t="shared" si="352"/>
        <v>0</v>
      </c>
      <c r="CE120" s="84">
        <f t="shared" si="352"/>
        <v>0</v>
      </c>
      <c r="CF120" s="84">
        <f t="shared" si="352"/>
        <v>0</v>
      </c>
      <c r="CG120" s="84">
        <f t="shared" si="352"/>
        <v>0</v>
      </c>
      <c r="CH120" s="84">
        <f t="shared" si="352"/>
        <v>0</v>
      </c>
      <c r="CI120" s="84">
        <f t="shared" si="352"/>
        <v>0</v>
      </c>
      <c r="CJ120" s="84">
        <f t="shared" si="352"/>
        <v>0</v>
      </c>
      <c r="CK120" s="84">
        <f t="shared" si="352"/>
        <v>0</v>
      </c>
      <c r="CL120" s="84">
        <f t="shared" si="352"/>
        <v>0</v>
      </c>
      <c r="CM120" s="84">
        <f t="shared" si="352"/>
        <v>0</v>
      </c>
      <c r="CN120" s="84">
        <f t="shared" ref="CN120:DS120" si="353">IF(AND($U120&gt;CM$6,$U120&lt;=CN$6),+$T120,0)</f>
        <v>0</v>
      </c>
      <c r="CO120" s="84">
        <f t="shared" si="353"/>
        <v>0</v>
      </c>
      <c r="CP120" s="84">
        <f t="shared" si="353"/>
        <v>0</v>
      </c>
      <c r="CQ120" s="84">
        <f t="shared" si="353"/>
        <v>0</v>
      </c>
      <c r="CR120" s="84">
        <f t="shared" si="353"/>
        <v>0</v>
      </c>
      <c r="CS120" s="84">
        <f t="shared" si="353"/>
        <v>0</v>
      </c>
      <c r="CT120" s="84">
        <f t="shared" si="353"/>
        <v>0</v>
      </c>
      <c r="CU120" s="84">
        <f t="shared" si="353"/>
        <v>0</v>
      </c>
      <c r="CV120" s="84">
        <f t="shared" si="353"/>
        <v>0</v>
      </c>
      <c r="CW120" s="84">
        <f t="shared" si="353"/>
        <v>0</v>
      </c>
      <c r="CX120" s="84">
        <f t="shared" si="353"/>
        <v>0</v>
      </c>
      <c r="CY120" s="84">
        <f t="shared" si="353"/>
        <v>0</v>
      </c>
      <c r="CZ120" s="84">
        <f t="shared" si="353"/>
        <v>0</v>
      </c>
      <c r="DA120" s="84">
        <f t="shared" si="353"/>
        <v>0</v>
      </c>
      <c r="DB120" s="84">
        <f t="shared" si="353"/>
        <v>0</v>
      </c>
      <c r="DC120" s="84">
        <f t="shared" si="353"/>
        <v>0</v>
      </c>
      <c r="DD120" s="84">
        <f t="shared" si="353"/>
        <v>0</v>
      </c>
      <c r="DE120" s="84">
        <f t="shared" si="353"/>
        <v>0</v>
      </c>
      <c r="DF120" s="84">
        <f t="shared" si="353"/>
        <v>0</v>
      </c>
      <c r="DG120" s="84">
        <f t="shared" si="353"/>
        <v>0</v>
      </c>
      <c r="DH120" s="84">
        <f t="shared" si="353"/>
        <v>0</v>
      </c>
      <c r="DI120" s="84">
        <f t="shared" si="353"/>
        <v>0</v>
      </c>
      <c r="DJ120" s="84">
        <f t="shared" si="353"/>
        <v>0</v>
      </c>
      <c r="DK120" s="84">
        <f t="shared" si="353"/>
        <v>0</v>
      </c>
      <c r="DL120" s="84">
        <f t="shared" si="353"/>
        <v>0</v>
      </c>
      <c r="DM120" s="84">
        <f t="shared" si="353"/>
        <v>0</v>
      </c>
      <c r="DN120" s="84">
        <f t="shared" si="353"/>
        <v>0</v>
      </c>
      <c r="DO120" s="84">
        <f t="shared" si="353"/>
        <v>0</v>
      </c>
      <c r="DP120" s="84">
        <f t="shared" si="353"/>
        <v>0</v>
      </c>
      <c r="DQ120" s="84">
        <f t="shared" si="353"/>
        <v>0</v>
      </c>
      <c r="DR120" s="84">
        <f t="shared" si="353"/>
        <v>0</v>
      </c>
      <c r="DS120" s="84">
        <f t="shared" si="353"/>
        <v>0</v>
      </c>
      <c r="DT120" s="84">
        <f t="shared" ref="DT120:EY120" si="354">IF(AND($U120&gt;DS$6,$U120&lt;=DT$6),+$T120,0)</f>
        <v>0</v>
      </c>
      <c r="DU120" s="84">
        <f t="shared" si="354"/>
        <v>0</v>
      </c>
      <c r="DV120" s="84">
        <f t="shared" si="354"/>
        <v>0</v>
      </c>
      <c r="DW120" s="84">
        <f t="shared" si="354"/>
        <v>0</v>
      </c>
      <c r="DX120" s="84">
        <f t="shared" si="354"/>
        <v>0</v>
      </c>
      <c r="DY120" s="84">
        <f t="shared" si="354"/>
        <v>0</v>
      </c>
      <c r="DZ120" s="84">
        <f t="shared" si="354"/>
        <v>0</v>
      </c>
      <c r="EA120" s="84">
        <f t="shared" si="354"/>
        <v>0</v>
      </c>
      <c r="EB120" s="84">
        <f t="shared" si="354"/>
        <v>0</v>
      </c>
      <c r="EC120" s="84">
        <f t="shared" si="354"/>
        <v>0</v>
      </c>
      <c r="ED120" s="84">
        <f t="shared" si="354"/>
        <v>0</v>
      </c>
      <c r="EE120" s="84">
        <f t="shared" si="354"/>
        <v>0</v>
      </c>
      <c r="EF120" s="84">
        <f t="shared" si="354"/>
        <v>0</v>
      </c>
      <c r="EG120" s="84">
        <f t="shared" si="354"/>
        <v>0</v>
      </c>
      <c r="EH120" s="84">
        <f t="shared" si="354"/>
        <v>0</v>
      </c>
      <c r="EI120" s="84">
        <f t="shared" si="354"/>
        <v>0</v>
      </c>
      <c r="EJ120" s="84">
        <f t="shared" si="354"/>
        <v>0</v>
      </c>
      <c r="EK120" s="84">
        <f t="shared" si="354"/>
        <v>0</v>
      </c>
      <c r="EL120" s="84">
        <f t="shared" si="354"/>
        <v>0</v>
      </c>
      <c r="EM120" s="84">
        <f t="shared" si="354"/>
        <v>0</v>
      </c>
      <c r="EN120" s="84">
        <f t="shared" si="354"/>
        <v>0</v>
      </c>
      <c r="EO120" s="84">
        <f t="shared" si="354"/>
        <v>0</v>
      </c>
      <c r="EP120" s="84">
        <f t="shared" si="354"/>
        <v>0</v>
      </c>
      <c r="EQ120" s="84">
        <f t="shared" si="354"/>
        <v>0</v>
      </c>
      <c r="ER120" s="84">
        <f t="shared" si="354"/>
        <v>0</v>
      </c>
      <c r="ES120" s="84">
        <f t="shared" si="354"/>
        <v>0</v>
      </c>
      <c r="ET120" s="84">
        <f t="shared" si="354"/>
        <v>0</v>
      </c>
      <c r="EU120" s="84">
        <f t="shared" si="354"/>
        <v>0</v>
      </c>
      <c r="EV120" s="84">
        <f t="shared" si="354"/>
        <v>0</v>
      </c>
      <c r="EW120" s="84">
        <f t="shared" si="354"/>
        <v>0</v>
      </c>
      <c r="EX120" s="84">
        <f t="shared" si="354"/>
        <v>0</v>
      </c>
      <c r="EY120" s="84">
        <f t="shared" si="354"/>
        <v>0</v>
      </c>
      <c r="EZ120" s="84">
        <f t="shared" si="288"/>
        <v>0</v>
      </c>
      <c r="FA120" s="84">
        <f t="shared" ref="FA120:GB120" si="355">IF(AND($U120&gt;EZ$6,$U120&lt;=FA$6),+$T120,0)</f>
        <v>0</v>
      </c>
      <c r="FB120" s="84">
        <f t="shared" si="355"/>
        <v>0</v>
      </c>
      <c r="FC120" s="84">
        <f t="shared" si="355"/>
        <v>0</v>
      </c>
      <c r="FD120" s="84">
        <f t="shared" si="355"/>
        <v>0</v>
      </c>
      <c r="FE120" s="84">
        <f t="shared" si="355"/>
        <v>0</v>
      </c>
      <c r="FF120" s="84">
        <f t="shared" si="355"/>
        <v>0</v>
      </c>
      <c r="FG120" s="84">
        <f t="shared" si="355"/>
        <v>0</v>
      </c>
      <c r="FH120" s="84">
        <f t="shared" si="355"/>
        <v>0</v>
      </c>
      <c r="FI120" s="84">
        <f t="shared" si="355"/>
        <v>0</v>
      </c>
      <c r="FJ120" s="84">
        <f t="shared" si="355"/>
        <v>0</v>
      </c>
      <c r="FK120" s="84">
        <f t="shared" si="355"/>
        <v>0</v>
      </c>
      <c r="FL120" s="84">
        <f t="shared" si="355"/>
        <v>0</v>
      </c>
      <c r="FM120" s="84">
        <f t="shared" si="355"/>
        <v>0</v>
      </c>
      <c r="FN120" s="84">
        <f t="shared" si="355"/>
        <v>0</v>
      </c>
      <c r="FO120" s="84">
        <f t="shared" si="355"/>
        <v>0</v>
      </c>
      <c r="FP120" s="84">
        <f t="shared" si="355"/>
        <v>0</v>
      </c>
      <c r="FQ120" s="84">
        <f t="shared" si="355"/>
        <v>0</v>
      </c>
      <c r="FR120" s="84">
        <f t="shared" si="355"/>
        <v>0</v>
      </c>
      <c r="FS120" s="84">
        <f t="shared" si="355"/>
        <v>0</v>
      </c>
      <c r="FT120" s="84">
        <f t="shared" si="355"/>
        <v>0</v>
      </c>
      <c r="FU120" s="84">
        <f t="shared" si="355"/>
        <v>0</v>
      </c>
      <c r="FV120" s="84">
        <f t="shared" si="355"/>
        <v>0</v>
      </c>
      <c r="FW120" s="84">
        <f t="shared" si="355"/>
        <v>0</v>
      </c>
      <c r="FX120" s="84">
        <f t="shared" si="355"/>
        <v>0</v>
      </c>
      <c r="FY120" s="84">
        <f t="shared" si="355"/>
        <v>0</v>
      </c>
      <c r="FZ120" s="84">
        <f t="shared" si="355"/>
        <v>0</v>
      </c>
      <c r="GA120" s="84">
        <f t="shared" si="355"/>
        <v>0</v>
      </c>
      <c r="GB120" s="84">
        <f t="shared" si="355"/>
        <v>0</v>
      </c>
      <c r="GD120" s="2">
        <f t="shared" ca="1" si="340"/>
        <v>20.2</v>
      </c>
      <c r="GE120" s="2">
        <f t="shared" ca="1" si="299"/>
        <v>0</v>
      </c>
    </row>
    <row r="121" spans="1:187" s="82" customFormat="1" x14ac:dyDescent="0.2">
      <c r="A121" s="188">
        <v>5</v>
      </c>
      <c r="B121" s="104" t="s">
        <v>12</v>
      </c>
      <c r="C121" s="68" t="s">
        <v>8</v>
      </c>
      <c r="D121" s="189" t="s">
        <v>43</v>
      </c>
      <c r="E121" t="s">
        <v>367</v>
      </c>
      <c r="F121" s="70">
        <v>37134</v>
      </c>
      <c r="G121"/>
      <c r="H121" s="87" t="s">
        <v>313</v>
      </c>
      <c r="I121" s="190" t="s">
        <v>414</v>
      </c>
      <c r="J121" s="72" t="s">
        <v>369</v>
      </c>
      <c r="K121" s="72"/>
      <c r="L121" s="94" t="s">
        <v>40</v>
      </c>
      <c r="M121" s="73"/>
      <c r="N121" s="73"/>
      <c r="O121" s="94"/>
      <c r="P121" s="94"/>
      <c r="Q121" s="94"/>
      <c r="R121" s="105">
        <v>16.7</v>
      </c>
      <c r="S121" s="94" t="s">
        <v>57</v>
      </c>
      <c r="T121" s="19">
        <f>IF($S121="USD",+$R121,VLOOKUP($S121,Rates!$A$3:$C$7,3)*$R121)</f>
        <v>16.7</v>
      </c>
      <c r="U121" s="269">
        <f>DATE(2010,6,1)</f>
        <v>40330</v>
      </c>
      <c r="X121" s="84">
        <f t="shared" ref="X121:BD121" ca="1" si="356">IF(AND($U121&gt;W$6,$U121&lt;=X$6),+$T121,0)</f>
        <v>0</v>
      </c>
      <c r="Y121" s="84">
        <f t="shared" si="356"/>
        <v>0</v>
      </c>
      <c r="Z121" s="84">
        <f t="shared" si="356"/>
        <v>0</v>
      </c>
      <c r="AA121" s="84">
        <f t="shared" si="356"/>
        <v>0</v>
      </c>
      <c r="AB121" s="84">
        <f t="shared" si="356"/>
        <v>0</v>
      </c>
      <c r="AC121" s="84">
        <f t="shared" si="356"/>
        <v>0</v>
      </c>
      <c r="AD121" s="84">
        <f t="shared" si="356"/>
        <v>0</v>
      </c>
      <c r="AE121" s="84">
        <f t="shared" si="356"/>
        <v>0</v>
      </c>
      <c r="AF121" s="84">
        <f t="shared" si="356"/>
        <v>0</v>
      </c>
      <c r="AG121" s="84">
        <f t="shared" si="356"/>
        <v>0</v>
      </c>
      <c r="AH121" s="84">
        <f t="shared" si="356"/>
        <v>0</v>
      </c>
      <c r="AI121" s="84">
        <f t="shared" si="356"/>
        <v>0</v>
      </c>
      <c r="AJ121" s="84">
        <f t="shared" si="356"/>
        <v>0</v>
      </c>
      <c r="AK121" s="84">
        <f t="shared" si="356"/>
        <v>0</v>
      </c>
      <c r="AL121" s="84">
        <f t="shared" si="356"/>
        <v>0</v>
      </c>
      <c r="AM121" s="84">
        <f t="shared" si="356"/>
        <v>0</v>
      </c>
      <c r="AN121" s="84">
        <f t="shared" si="356"/>
        <v>0</v>
      </c>
      <c r="AO121" s="84">
        <f t="shared" si="356"/>
        <v>0</v>
      </c>
      <c r="AP121" s="84">
        <f t="shared" si="356"/>
        <v>0</v>
      </c>
      <c r="AQ121" s="84">
        <f t="shared" si="356"/>
        <v>0</v>
      </c>
      <c r="AR121" s="84">
        <f t="shared" si="356"/>
        <v>0</v>
      </c>
      <c r="AS121" s="84">
        <f t="shared" si="356"/>
        <v>0</v>
      </c>
      <c r="AT121" s="84">
        <f t="shared" si="356"/>
        <v>0</v>
      </c>
      <c r="AU121" s="84">
        <f t="shared" si="356"/>
        <v>0</v>
      </c>
      <c r="AV121" s="84">
        <f t="shared" si="356"/>
        <v>0</v>
      </c>
      <c r="AW121" s="84">
        <f t="shared" si="356"/>
        <v>0</v>
      </c>
      <c r="AX121" s="84">
        <f t="shared" si="356"/>
        <v>0</v>
      </c>
      <c r="AY121" s="84">
        <f t="shared" si="356"/>
        <v>0</v>
      </c>
      <c r="AZ121" s="84">
        <f t="shared" si="356"/>
        <v>0</v>
      </c>
      <c r="BA121" s="84">
        <f t="shared" si="356"/>
        <v>0</v>
      </c>
      <c r="BB121" s="84">
        <f t="shared" si="356"/>
        <v>0</v>
      </c>
      <c r="BC121" s="84">
        <f t="shared" si="356"/>
        <v>0</v>
      </c>
      <c r="BD121" s="84">
        <f t="shared" si="356"/>
        <v>0</v>
      </c>
      <c r="BE121" s="84">
        <f t="shared" si="280"/>
        <v>0</v>
      </c>
      <c r="BF121" s="84">
        <f t="shared" si="280"/>
        <v>0</v>
      </c>
      <c r="BG121" s="84">
        <f t="shared" si="280"/>
        <v>16.7</v>
      </c>
      <c r="BH121" s="84">
        <f t="shared" si="280"/>
        <v>0</v>
      </c>
      <c r="BI121" s="84">
        <f t="shared" ref="BI121:CM121" si="357">IF(AND($U121&gt;BH$6,$U121&lt;=BI$6),+$T121,0)</f>
        <v>0</v>
      </c>
      <c r="BJ121" s="84">
        <f t="shared" si="357"/>
        <v>0</v>
      </c>
      <c r="BK121" s="84">
        <f t="shared" si="357"/>
        <v>0</v>
      </c>
      <c r="BL121" s="84">
        <f t="shared" si="357"/>
        <v>0</v>
      </c>
      <c r="BM121" s="84">
        <f t="shared" si="357"/>
        <v>0</v>
      </c>
      <c r="BN121" s="84">
        <f t="shared" si="357"/>
        <v>0</v>
      </c>
      <c r="BO121" s="84">
        <f t="shared" si="357"/>
        <v>0</v>
      </c>
      <c r="BP121" s="84">
        <f t="shared" si="357"/>
        <v>0</v>
      </c>
      <c r="BQ121" s="84">
        <f t="shared" si="357"/>
        <v>0</v>
      </c>
      <c r="BR121" s="84">
        <f t="shared" si="357"/>
        <v>0</v>
      </c>
      <c r="BS121" s="84">
        <f t="shared" si="357"/>
        <v>0</v>
      </c>
      <c r="BT121" s="84">
        <f t="shared" si="357"/>
        <v>0</v>
      </c>
      <c r="BU121" s="84">
        <f t="shared" si="357"/>
        <v>0</v>
      </c>
      <c r="BV121" s="84">
        <f t="shared" si="357"/>
        <v>0</v>
      </c>
      <c r="BW121" s="84">
        <f t="shared" si="357"/>
        <v>0</v>
      </c>
      <c r="BX121" s="84">
        <f t="shared" si="357"/>
        <v>0</v>
      </c>
      <c r="BY121" s="84">
        <f t="shared" si="357"/>
        <v>0</v>
      </c>
      <c r="BZ121" s="84">
        <f t="shared" si="357"/>
        <v>0</v>
      </c>
      <c r="CA121" s="84">
        <f t="shared" si="357"/>
        <v>0</v>
      </c>
      <c r="CB121" s="84">
        <f t="shared" si="357"/>
        <v>0</v>
      </c>
      <c r="CC121" s="84">
        <f t="shared" si="357"/>
        <v>0</v>
      </c>
      <c r="CD121" s="84">
        <f t="shared" si="357"/>
        <v>0</v>
      </c>
      <c r="CE121" s="84">
        <f t="shared" si="357"/>
        <v>0</v>
      </c>
      <c r="CF121" s="84">
        <f t="shared" si="357"/>
        <v>0</v>
      </c>
      <c r="CG121" s="84">
        <f t="shared" si="357"/>
        <v>0</v>
      </c>
      <c r="CH121" s="84">
        <f t="shared" si="357"/>
        <v>0</v>
      </c>
      <c r="CI121" s="84">
        <f t="shared" si="357"/>
        <v>0</v>
      </c>
      <c r="CJ121" s="84">
        <f t="shared" si="357"/>
        <v>0</v>
      </c>
      <c r="CK121" s="84">
        <f t="shared" si="357"/>
        <v>0</v>
      </c>
      <c r="CL121" s="84">
        <f t="shared" si="357"/>
        <v>0</v>
      </c>
      <c r="CM121" s="84">
        <f t="shared" si="357"/>
        <v>0</v>
      </c>
      <c r="CN121" s="84">
        <f t="shared" ref="CN121:DS121" si="358">IF(AND($U121&gt;CM$6,$U121&lt;=CN$6),+$T121,0)</f>
        <v>0</v>
      </c>
      <c r="CO121" s="84">
        <f t="shared" si="358"/>
        <v>0</v>
      </c>
      <c r="CP121" s="84">
        <f t="shared" si="358"/>
        <v>0</v>
      </c>
      <c r="CQ121" s="84">
        <f t="shared" si="358"/>
        <v>0</v>
      </c>
      <c r="CR121" s="84">
        <f t="shared" si="358"/>
        <v>0</v>
      </c>
      <c r="CS121" s="84">
        <f t="shared" si="358"/>
        <v>0</v>
      </c>
      <c r="CT121" s="84">
        <f t="shared" si="358"/>
        <v>0</v>
      </c>
      <c r="CU121" s="84">
        <f t="shared" si="358"/>
        <v>0</v>
      </c>
      <c r="CV121" s="84">
        <f t="shared" si="358"/>
        <v>0</v>
      </c>
      <c r="CW121" s="84">
        <f t="shared" si="358"/>
        <v>0</v>
      </c>
      <c r="CX121" s="84">
        <f t="shared" si="358"/>
        <v>0</v>
      </c>
      <c r="CY121" s="84">
        <f t="shared" si="358"/>
        <v>0</v>
      </c>
      <c r="CZ121" s="84">
        <f t="shared" si="358"/>
        <v>0</v>
      </c>
      <c r="DA121" s="84">
        <f t="shared" si="358"/>
        <v>0</v>
      </c>
      <c r="DB121" s="84">
        <f t="shared" si="358"/>
        <v>0</v>
      </c>
      <c r="DC121" s="84">
        <f t="shared" si="358"/>
        <v>0</v>
      </c>
      <c r="DD121" s="84">
        <f t="shared" si="358"/>
        <v>0</v>
      </c>
      <c r="DE121" s="84">
        <f t="shared" si="358"/>
        <v>0</v>
      </c>
      <c r="DF121" s="84">
        <f t="shared" si="358"/>
        <v>0</v>
      </c>
      <c r="DG121" s="84">
        <f t="shared" si="358"/>
        <v>0</v>
      </c>
      <c r="DH121" s="84">
        <f t="shared" si="358"/>
        <v>0</v>
      </c>
      <c r="DI121" s="84">
        <f t="shared" si="358"/>
        <v>0</v>
      </c>
      <c r="DJ121" s="84">
        <f t="shared" si="358"/>
        <v>0</v>
      </c>
      <c r="DK121" s="84">
        <f t="shared" si="358"/>
        <v>0</v>
      </c>
      <c r="DL121" s="84">
        <f t="shared" si="358"/>
        <v>0</v>
      </c>
      <c r="DM121" s="84">
        <f t="shared" si="358"/>
        <v>0</v>
      </c>
      <c r="DN121" s="84">
        <f t="shared" si="358"/>
        <v>0</v>
      </c>
      <c r="DO121" s="84">
        <f t="shared" si="358"/>
        <v>0</v>
      </c>
      <c r="DP121" s="84">
        <f t="shared" si="358"/>
        <v>0</v>
      </c>
      <c r="DQ121" s="84">
        <f t="shared" si="358"/>
        <v>0</v>
      </c>
      <c r="DR121" s="84">
        <f t="shared" si="358"/>
        <v>0</v>
      </c>
      <c r="DS121" s="84">
        <f t="shared" si="358"/>
        <v>0</v>
      </c>
      <c r="DT121" s="84">
        <f t="shared" ref="DT121:EY121" si="359">IF(AND($U121&gt;DS$6,$U121&lt;=DT$6),+$T121,0)</f>
        <v>0</v>
      </c>
      <c r="DU121" s="84">
        <f t="shared" si="359"/>
        <v>0</v>
      </c>
      <c r="DV121" s="84">
        <f t="shared" si="359"/>
        <v>0</v>
      </c>
      <c r="DW121" s="84">
        <f t="shared" si="359"/>
        <v>0</v>
      </c>
      <c r="DX121" s="84">
        <f t="shared" si="359"/>
        <v>0</v>
      </c>
      <c r="DY121" s="84">
        <f t="shared" si="359"/>
        <v>0</v>
      </c>
      <c r="DZ121" s="84">
        <f t="shared" si="359"/>
        <v>0</v>
      </c>
      <c r="EA121" s="84">
        <f t="shared" si="359"/>
        <v>0</v>
      </c>
      <c r="EB121" s="84">
        <f t="shared" si="359"/>
        <v>0</v>
      </c>
      <c r="EC121" s="84">
        <f t="shared" si="359"/>
        <v>0</v>
      </c>
      <c r="ED121" s="84">
        <f t="shared" si="359"/>
        <v>0</v>
      </c>
      <c r="EE121" s="84">
        <f t="shared" si="359"/>
        <v>0</v>
      </c>
      <c r="EF121" s="84">
        <f t="shared" si="359"/>
        <v>0</v>
      </c>
      <c r="EG121" s="84">
        <f t="shared" si="359"/>
        <v>0</v>
      </c>
      <c r="EH121" s="84">
        <f t="shared" si="359"/>
        <v>0</v>
      </c>
      <c r="EI121" s="84">
        <f t="shared" si="359"/>
        <v>0</v>
      </c>
      <c r="EJ121" s="84">
        <f t="shared" si="359"/>
        <v>0</v>
      </c>
      <c r="EK121" s="84">
        <f t="shared" si="359"/>
        <v>0</v>
      </c>
      <c r="EL121" s="84">
        <f t="shared" si="359"/>
        <v>0</v>
      </c>
      <c r="EM121" s="84">
        <f t="shared" si="359"/>
        <v>0</v>
      </c>
      <c r="EN121" s="84">
        <f t="shared" si="359"/>
        <v>0</v>
      </c>
      <c r="EO121" s="84">
        <f t="shared" si="359"/>
        <v>0</v>
      </c>
      <c r="EP121" s="84">
        <f t="shared" si="359"/>
        <v>0</v>
      </c>
      <c r="EQ121" s="84">
        <f t="shared" si="359"/>
        <v>0</v>
      </c>
      <c r="ER121" s="84">
        <f t="shared" si="359"/>
        <v>0</v>
      </c>
      <c r="ES121" s="84">
        <f t="shared" si="359"/>
        <v>0</v>
      </c>
      <c r="ET121" s="84">
        <f t="shared" si="359"/>
        <v>0</v>
      </c>
      <c r="EU121" s="84">
        <f t="shared" si="359"/>
        <v>0</v>
      </c>
      <c r="EV121" s="84">
        <f t="shared" si="359"/>
        <v>0</v>
      </c>
      <c r="EW121" s="84">
        <f t="shared" si="359"/>
        <v>0</v>
      </c>
      <c r="EX121" s="84">
        <f t="shared" si="359"/>
        <v>0</v>
      </c>
      <c r="EY121" s="84">
        <f t="shared" si="359"/>
        <v>0</v>
      </c>
      <c r="EZ121" s="84">
        <f t="shared" si="288"/>
        <v>0</v>
      </c>
      <c r="FA121" s="84">
        <f t="shared" ref="FA121:GB121" si="360">IF(AND($U121&gt;EZ$6,$U121&lt;=FA$6),+$T121,0)</f>
        <v>0</v>
      </c>
      <c r="FB121" s="84">
        <f t="shared" si="360"/>
        <v>0</v>
      </c>
      <c r="FC121" s="84">
        <f t="shared" si="360"/>
        <v>0</v>
      </c>
      <c r="FD121" s="84">
        <f t="shared" si="360"/>
        <v>0</v>
      </c>
      <c r="FE121" s="84">
        <f t="shared" si="360"/>
        <v>0</v>
      </c>
      <c r="FF121" s="84">
        <f t="shared" si="360"/>
        <v>0</v>
      </c>
      <c r="FG121" s="84">
        <f t="shared" si="360"/>
        <v>0</v>
      </c>
      <c r="FH121" s="84">
        <f t="shared" si="360"/>
        <v>0</v>
      </c>
      <c r="FI121" s="84">
        <f t="shared" si="360"/>
        <v>0</v>
      </c>
      <c r="FJ121" s="84">
        <f t="shared" si="360"/>
        <v>0</v>
      </c>
      <c r="FK121" s="84">
        <f t="shared" si="360"/>
        <v>0</v>
      </c>
      <c r="FL121" s="84">
        <f t="shared" si="360"/>
        <v>0</v>
      </c>
      <c r="FM121" s="84">
        <f t="shared" si="360"/>
        <v>0</v>
      </c>
      <c r="FN121" s="84">
        <f t="shared" si="360"/>
        <v>0</v>
      </c>
      <c r="FO121" s="84">
        <f t="shared" si="360"/>
        <v>0</v>
      </c>
      <c r="FP121" s="84">
        <f t="shared" si="360"/>
        <v>0</v>
      </c>
      <c r="FQ121" s="84">
        <f t="shared" si="360"/>
        <v>0</v>
      </c>
      <c r="FR121" s="84">
        <f t="shared" si="360"/>
        <v>0</v>
      </c>
      <c r="FS121" s="84">
        <f t="shared" si="360"/>
        <v>0</v>
      </c>
      <c r="FT121" s="84">
        <f t="shared" si="360"/>
        <v>0</v>
      </c>
      <c r="FU121" s="84">
        <f t="shared" si="360"/>
        <v>0</v>
      </c>
      <c r="FV121" s="84">
        <f t="shared" si="360"/>
        <v>0</v>
      </c>
      <c r="FW121" s="84">
        <f t="shared" si="360"/>
        <v>0</v>
      </c>
      <c r="FX121" s="84">
        <f t="shared" si="360"/>
        <v>0</v>
      </c>
      <c r="FY121" s="84">
        <f t="shared" si="360"/>
        <v>0</v>
      </c>
      <c r="FZ121" s="84">
        <f t="shared" si="360"/>
        <v>0</v>
      </c>
      <c r="GA121" s="84">
        <f t="shared" si="360"/>
        <v>0</v>
      </c>
      <c r="GB121" s="84">
        <f t="shared" si="360"/>
        <v>0</v>
      </c>
      <c r="GD121" s="2">
        <f t="shared" ca="1" si="340"/>
        <v>16.7</v>
      </c>
      <c r="GE121" s="2">
        <f t="shared" ca="1" si="299"/>
        <v>0</v>
      </c>
    </row>
    <row r="122" spans="1:187" s="82" customFormat="1" x14ac:dyDescent="0.2">
      <c r="A122" s="188">
        <v>5</v>
      </c>
      <c r="B122" s="104" t="s">
        <v>12</v>
      </c>
      <c r="C122" s="68" t="s">
        <v>8</v>
      </c>
      <c r="D122" s="189" t="s">
        <v>43</v>
      </c>
      <c r="E122" t="s">
        <v>367</v>
      </c>
      <c r="F122" s="70">
        <v>37134</v>
      </c>
      <c r="G122"/>
      <c r="H122" s="87" t="s">
        <v>313</v>
      </c>
      <c r="I122" s="190" t="s">
        <v>414</v>
      </c>
      <c r="J122" s="72" t="s">
        <v>369</v>
      </c>
      <c r="K122" s="72"/>
      <c r="L122" s="94" t="s">
        <v>40</v>
      </c>
      <c r="M122" s="73"/>
      <c r="N122" s="73"/>
      <c r="O122" s="94"/>
      <c r="P122" s="94"/>
      <c r="Q122" s="94"/>
      <c r="R122" s="105">
        <v>9.6</v>
      </c>
      <c r="S122" s="94" t="s">
        <v>57</v>
      </c>
      <c r="T122" s="19">
        <f>IF($S122="USD",+$R122,VLOOKUP($S122,Rates!$A$3:$C$7,3)*$R122)</f>
        <v>9.6</v>
      </c>
      <c r="U122" s="269">
        <f>DATE(2014,8,1)</f>
        <v>41852</v>
      </c>
      <c r="X122" s="84">
        <f t="shared" ref="X122:BD122" ca="1" si="361">IF(AND($U122&gt;W$6,$U122&lt;=X$6),+$T122,0)</f>
        <v>0</v>
      </c>
      <c r="Y122" s="84">
        <f t="shared" si="361"/>
        <v>0</v>
      </c>
      <c r="Z122" s="84">
        <f t="shared" si="361"/>
        <v>0</v>
      </c>
      <c r="AA122" s="84">
        <f t="shared" si="361"/>
        <v>0</v>
      </c>
      <c r="AB122" s="84">
        <f t="shared" si="361"/>
        <v>0</v>
      </c>
      <c r="AC122" s="84">
        <f t="shared" si="361"/>
        <v>0</v>
      </c>
      <c r="AD122" s="84">
        <f t="shared" si="361"/>
        <v>0</v>
      </c>
      <c r="AE122" s="84">
        <f t="shared" si="361"/>
        <v>0</v>
      </c>
      <c r="AF122" s="84">
        <f t="shared" si="361"/>
        <v>0</v>
      </c>
      <c r="AG122" s="84">
        <f t="shared" si="361"/>
        <v>0</v>
      </c>
      <c r="AH122" s="84">
        <f t="shared" si="361"/>
        <v>0</v>
      </c>
      <c r="AI122" s="84">
        <f t="shared" si="361"/>
        <v>0</v>
      </c>
      <c r="AJ122" s="84">
        <f t="shared" si="361"/>
        <v>0</v>
      </c>
      <c r="AK122" s="84">
        <f t="shared" si="361"/>
        <v>0</v>
      </c>
      <c r="AL122" s="84">
        <f t="shared" si="361"/>
        <v>0</v>
      </c>
      <c r="AM122" s="84">
        <f t="shared" si="361"/>
        <v>0</v>
      </c>
      <c r="AN122" s="84">
        <f t="shared" si="361"/>
        <v>0</v>
      </c>
      <c r="AO122" s="84">
        <f t="shared" si="361"/>
        <v>0</v>
      </c>
      <c r="AP122" s="84">
        <f t="shared" si="361"/>
        <v>0</v>
      </c>
      <c r="AQ122" s="84">
        <f t="shared" si="361"/>
        <v>0</v>
      </c>
      <c r="AR122" s="84">
        <f t="shared" si="361"/>
        <v>0</v>
      </c>
      <c r="AS122" s="84">
        <f t="shared" si="361"/>
        <v>0</v>
      </c>
      <c r="AT122" s="84">
        <f t="shared" si="361"/>
        <v>0</v>
      </c>
      <c r="AU122" s="84">
        <f t="shared" si="361"/>
        <v>0</v>
      </c>
      <c r="AV122" s="84">
        <f t="shared" si="361"/>
        <v>0</v>
      </c>
      <c r="AW122" s="84">
        <f t="shared" si="361"/>
        <v>0</v>
      </c>
      <c r="AX122" s="84">
        <f t="shared" si="361"/>
        <v>0</v>
      </c>
      <c r="AY122" s="84">
        <f t="shared" si="361"/>
        <v>0</v>
      </c>
      <c r="AZ122" s="84">
        <f t="shared" si="361"/>
        <v>0</v>
      </c>
      <c r="BA122" s="84">
        <f t="shared" si="361"/>
        <v>0</v>
      </c>
      <c r="BB122" s="84">
        <f t="shared" si="361"/>
        <v>0</v>
      </c>
      <c r="BC122" s="84">
        <f t="shared" si="361"/>
        <v>0</v>
      </c>
      <c r="BD122" s="84">
        <f t="shared" si="361"/>
        <v>0</v>
      </c>
      <c r="BE122" s="84">
        <f t="shared" si="280"/>
        <v>0</v>
      </c>
      <c r="BF122" s="84">
        <f t="shared" si="280"/>
        <v>0</v>
      </c>
      <c r="BG122" s="84">
        <f t="shared" si="280"/>
        <v>0</v>
      </c>
      <c r="BH122" s="84">
        <f t="shared" si="280"/>
        <v>0</v>
      </c>
      <c r="BI122" s="84">
        <f t="shared" ref="BI122:CM122" si="362">IF(AND($U122&gt;BH$6,$U122&lt;=BI$6),+$T122,0)</f>
        <v>0</v>
      </c>
      <c r="BJ122" s="84">
        <f t="shared" si="362"/>
        <v>0</v>
      </c>
      <c r="BK122" s="84">
        <f t="shared" si="362"/>
        <v>0</v>
      </c>
      <c r="BL122" s="84">
        <f t="shared" si="362"/>
        <v>0</v>
      </c>
      <c r="BM122" s="84">
        <f t="shared" si="362"/>
        <v>0</v>
      </c>
      <c r="BN122" s="84">
        <f t="shared" si="362"/>
        <v>0</v>
      </c>
      <c r="BO122" s="84">
        <f t="shared" si="362"/>
        <v>0</v>
      </c>
      <c r="BP122" s="84">
        <f t="shared" si="362"/>
        <v>0</v>
      </c>
      <c r="BQ122" s="84">
        <f t="shared" si="362"/>
        <v>0</v>
      </c>
      <c r="BR122" s="84">
        <f t="shared" si="362"/>
        <v>0</v>
      </c>
      <c r="BS122" s="84">
        <f t="shared" si="362"/>
        <v>0</v>
      </c>
      <c r="BT122" s="84">
        <f t="shared" si="362"/>
        <v>0</v>
      </c>
      <c r="BU122" s="84">
        <f t="shared" si="362"/>
        <v>0</v>
      </c>
      <c r="BV122" s="84">
        <f t="shared" si="362"/>
        <v>0</v>
      </c>
      <c r="BW122" s="84">
        <f t="shared" si="362"/>
        <v>0</v>
      </c>
      <c r="BX122" s="84">
        <f t="shared" si="362"/>
        <v>9.6</v>
      </c>
      <c r="BY122" s="84">
        <f t="shared" si="362"/>
        <v>0</v>
      </c>
      <c r="BZ122" s="84">
        <f t="shared" si="362"/>
        <v>0</v>
      </c>
      <c r="CA122" s="84">
        <f t="shared" si="362"/>
        <v>0</v>
      </c>
      <c r="CB122" s="84">
        <f t="shared" si="362"/>
        <v>0</v>
      </c>
      <c r="CC122" s="84">
        <f t="shared" si="362"/>
        <v>0</v>
      </c>
      <c r="CD122" s="84">
        <f t="shared" si="362"/>
        <v>0</v>
      </c>
      <c r="CE122" s="84">
        <f t="shared" si="362"/>
        <v>0</v>
      </c>
      <c r="CF122" s="84">
        <f t="shared" si="362"/>
        <v>0</v>
      </c>
      <c r="CG122" s="84">
        <f t="shared" si="362"/>
        <v>0</v>
      </c>
      <c r="CH122" s="84">
        <f t="shared" si="362"/>
        <v>0</v>
      </c>
      <c r="CI122" s="84">
        <f t="shared" si="362"/>
        <v>0</v>
      </c>
      <c r="CJ122" s="84">
        <f t="shared" si="362"/>
        <v>0</v>
      </c>
      <c r="CK122" s="84">
        <f t="shared" si="362"/>
        <v>0</v>
      </c>
      <c r="CL122" s="84">
        <f t="shared" si="362"/>
        <v>0</v>
      </c>
      <c r="CM122" s="84">
        <f t="shared" si="362"/>
        <v>0</v>
      </c>
      <c r="CN122" s="84">
        <f t="shared" ref="CN122:DS122" si="363">IF(AND($U122&gt;CM$6,$U122&lt;=CN$6),+$T122,0)</f>
        <v>0</v>
      </c>
      <c r="CO122" s="84">
        <f t="shared" si="363"/>
        <v>0</v>
      </c>
      <c r="CP122" s="84">
        <f t="shared" si="363"/>
        <v>0</v>
      </c>
      <c r="CQ122" s="84">
        <f t="shared" si="363"/>
        <v>0</v>
      </c>
      <c r="CR122" s="84">
        <f t="shared" si="363"/>
        <v>0</v>
      </c>
      <c r="CS122" s="84">
        <f t="shared" si="363"/>
        <v>0</v>
      </c>
      <c r="CT122" s="84">
        <f t="shared" si="363"/>
        <v>0</v>
      </c>
      <c r="CU122" s="84">
        <f t="shared" si="363"/>
        <v>0</v>
      </c>
      <c r="CV122" s="84">
        <f t="shared" si="363"/>
        <v>0</v>
      </c>
      <c r="CW122" s="84">
        <f t="shared" si="363"/>
        <v>0</v>
      </c>
      <c r="CX122" s="84">
        <f t="shared" si="363"/>
        <v>0</v>
      </c>
      <c r="CY122" s="84">
        <f t="shared" si="363"/>
        <v>0</v>
      </c>
      <c r="CZ122" s="84">
        <f t="shared" si="363"/>
        <v>0</v>
      </c>
      <c r="DA122" s="84">
        <f t="shared" si="363"/>
        <v>0</v>
      </c>
      <c r="DB122" s="84">
        <f t="shared" si="363"/>
        <v>0</v>
      </c>
      <c r="DC122" s="84">
        <f t="shared" si="363"/>
        <v>0</v>
      </c>
      <c r="DD122" s="84">
        <f t="shared" si="363"/>
        <v>0</v>
      </c>
      <c r="DE122" s="84">
        <f t="shared" si="363"/>
        <v>0</v>
      </c>
      <c r="DF122" s="84">
        <f t="shared" si="363"/>
        <v>0</v>
      </c>
      <c r="DG122" s="84">
        <f t="shared" si="363"/>
        <v>0</v>
      </c>
      <c r="DH122" s="84">
        <f t="shared" si="363"/>
        <v>0</v>
      </c>
      <c r="DI122" s="84">
        <f t="shared" si="363"/>
        <v>0</v>
      </c>
      <c r="DJ122" s="84">
        <f t="shared" si="363"/>
        <v>0</v>
      </c>
      <c r="DK122" s="84">
        <f t="shared" si="363"/>
        <v>0</v>
      </c>
      <c r="DL122" s="84">
        <f t="shared" si="363"/>
        <v>0</v>
      </c>
      <c r="DM122" s="84">
        <f t="shared" si="363"/>
        <v>0</v>
      </c>
      <c r="DN122" s="84">
        <f t="shared" si="363"/>
        <v>0</v>
      </c>
      <c r="DO122" s="84">
        <f t="shared" si="363"/>
        <v>0</v>
      </c>
      <c r="DP122" s="84">
        <f t="shared" si="363"/>
        <v>0</v>
      </c>
      <c r="DQ122" s="84">
        <f t="shared" si="363"/>
        <v>0</v>
      </c>
      <c r="DR122" s="84">
        <f t="shared" si="363"/>
        <v>0</v>
      </c>
      <c r="DS122" s="84">
        <f t="shared" si="363"/>
        <v>0</v>
      </c>
      <c r="DT122" s="84">
        <f t="shared" ref="DT122:EY122" si="364">IF(AND($U122&gt;DS$6,$U122&lt;=DT$6),+$T122,0)</f>
        <v>0</v>
      </c>
      <c r="DU122" s="84">
        <f t="shared" si="364"/>
        <v>0</v>
      </c>
      <c r="DV122" s="84">
        <f t="shared" si="364"/>
        <v>0</v>
      </c>
      <c r="DW122" s="84">
        <f t="shared" si="364"/>
        <v>0</v>
      </c>
      <c r="DX122" s="84">
        <f t="shared" si="364"/>
        <v>0</v>
      </c>
      <c r="DY122" s="84">
        <f t="shared" si="364"/>
        <v>0</v>
      </c>
      <c r="DZ122" s="84">
        <f t="shared" si="364"/>
        <v>0</v>
      </c>
      <c r="EA122" s="84">
        <f t="shared" si="364"/>
        <v>0</v>
      </c>
      <c r="EB122" s="84">
        <f t="shared" si="364"/>
        <v>0</v>
      </c>
      <c r="EC122" s="84">
        <f t="shared" si="364"/>
        <v>0</v>
      </c>
      <c r="ED122" s="84">
        <f t="shared" si="364"/>
        <v>0</v>
      </c>
      <c r="EE122" s="84">
        <f t="shared" si="364"/>
        <v>0</v>
      </c>
      <c r="EF122" s="84">
        <f t="shared" si="364"/>
        <v>0</v>
      </c>
      <c r="EG122" s="84">
        <f t="shared" si="364"/>
        <v>0</v>
      </c>
      <c r="EH122" s="84">
        <f t="shared" si="364"/>
        <v>0</v>
      </c>
      <c r="EI122" s="84">
        <f t="shared" si="364"/>
        <v>0</v>
      </c>
      <c r="EJ122" s="84">
        <f t="shared" si="364"/>
        <v>0</v>
      </c>
      <c r="EK122" s="84">
        <f t="shared" si="364"/>
        <v>0</v>
      </c>
      <c r="EL122" s="84">
        <f t="shared" si="364"/>
        <v>0</v>
      </c>
      <c r="EM122" s="84">
        <f t="shared" si="364"/>
        <v>0</v>
      </c>
      <c r="EN122" s="84">
        <f t="shared" si="364"/>
        <v>0</v>
      </c>
      <c r="EO122" s="84">
        <f t="shared" si="364"/>
        <v>0</v>
      </c>
      <c r="EP122" s="84">
        <f t="shared" si="364"/>
        <v>0</v>
      </c>
      <c r="EQ122" s="84">
        <f t="shared" si="364"/>
        <v>0</v>
      </c>
      <c r="ER122" s="84">
        <f t="shared" si="364"/>
        <v>0</v>
      </c>
      <c r="ES122" s="84">
        <f t="shared" si="364"/>
        <v>0</v>
      </c>
      <c r="ET122" s="84">
        <f t="shared" si="364"/>
        <v>0</v>
      </c>
      <c r="EU122" s="84">
        <f t="shared" si="364"/>
        <v>0</v>
      </c>
      <c r="EV122" s="84">
        <f t="shared" si="364"/>
        <v>0</v>
      </c>
      <c r="EW122" s="84">
        <f t="shared" si="364"/>
        <v>0</v>
      </c>
      <c r="EX122" s="84">
        <f t="shared" si="364"/>
        <v>0</v>
      </c>
      <c r="EY122" s="84">
        <f t="shared" si="364"/>
        <v>0</v>
      </c>
      <c r="EZ122" s="84">
        <f t="shared" si="288"/>
        <v>0</v>
      </c>
      <c r="FA122" s="84">
        <f t="shared" ref="FA122:GB122" si="365">IF(AND($U122&gt;EZ$6,$U122&lt;=FA$6),+$T122,0)</f>
        <v>0</v>
      </c>
      <c r="FB122" s="84">
        <f t="shared" si="365"/>
        <v>0</v>
      </c>
      <c r="FC122" s="84">
        <f t="shared" si="365"/>
        <v>0</v>
      </c>
      <c r="FD122" s="84">
        <f t="shared" si="365"/>
        <v>0</v>
      </c>
      <c r="FE122" s="84">
        <f t="shared" si="365"/>
        <v>0</v>
      </c>
      <c r="FF122" s="84">
        <f t="shared" si="365"/>
        <v>0</v>
      </c>
      <c r="FG122" s="84">
        <f t="shared" si="365"/>
        <v>0</v>
      </c>
      <c r="FH122" s="84">
        <f t="shared" si="365"/>
        <v>0</v>
      </c>
      <c r="FI122" s="84">
        <f t="shared" si="365"/>
        <v>0</v>
      </c>
      <c r="FJ122" s="84">
        <f t="shared" si="365"/>
        <v>0</v>
      </c>
      <c r="FK122" s="84">
        <f t="shared" si="365"/>
        <v>0</v>
      </c>
      <c r="FL122" s="84">
        <f t="shared" si="365"/>
        <v>0</v>
      </c>
      <c r="FM122" s="84">
        <f t="shared" si="365"/>
        <v>0</v>
      </c>
      <c r="FN122" s="84">
        <f t="shared" si="365"/>
        <v>0</v>
      </c>
      <c r="FO122" s="84">
        <f t="shared" si="365"/>
        <v>0</v>
      </c>
      <c r="FP122" s="84">
        <f t="shared" si="365"/>
        <v>0</v>
      </c>
      <c r="FQ122" s="84">
        <f t="shared" si="365"/>
        <v>0</v>
      </c>
      <c r="FR122" s="84">
        <f t="shared" si="365"/>
        <v>0</v>
      </c>
      <c r="FS122" s="84">
        <f t="shared" si="365"/>
        <v>0</v>
      </c>
      <c r="FT122" s="84">
        <f t="shared" si="365"/>
        <v>0</v>
      </c>
      <c r="FU122" s="84">
        <f t="shared" si="365"/>
        <v>0</v>
      </c>
      <c r="FV122" s="84">
        <f t="shared" si="365"/>
        <v>0</v>
      </c>
      <c r="FW122" s="84">
        <f t="shared" si="365"/>
        <v>0</v>
      </c>
      <c r="FX122" s="84">
        <f t="shared" si="365"/>
        <v>0</v>
      </c>
      <c r="FY122" s="84">
        <f t="shared" si="365"/>
        <v>0</v>
      </c>
      <c r="FZ122" s="84">
        <f t="shared" si="365"/>
        <v>0</v>
      </c>
      <c r="GA122" s="84">
        <f t="shared" si="365"/>
        <v>0</v>
      </c>
      <c r="GB122" s="84">
        <f t="shared" si="365"/>
        <v>0</v>
      </c>
      <c r="GD122" s="2">
        <f t="shared" ca="1" si="340"/>
        <v>9.6</v>
      </c>
      <c r="GE122" s="2">
        <f t="shared" ca="1" si="299"/>
        <v>0</v>
      </c>
    </row>
    <row r="123" spans="1:187" s="82" customFormat="1" x14ac:dyDescent="0.2">
      <c r="A123" s="188">
        <v>5</v>
      </c>
      <c r="B123" s="104" t="s">
        <v>12</v>
      </c>
      <c r="C123" s="68" t="s">
        <v>8</v>
      </c>
      <c r="D123" s="189" t="s">
        <v>43</v>
      </c>
      <c r="E123" t="s">
        <v>367</v>
      </c>
      <c r="F123" s="70">
        <v>37134</v>
      </c>
      <c r="G123"/>
      <c r="H123" s="87" t="s">
        <v>313</v>
      </c>
      <c r="I123" s="190" t="s">
        <v>414</v>
      </c>
      <c r="J123" s="72" t="s">
        <v>369</v>
      </c>
      <c r="K123" s="72"/>
      <c r="L123" s="94" t="s">
        <v>40</v>
      </c>
      <c r="M123" s="73"/>
      <c r="N123" s="73"/>
      <c r="O123" s="94"/>
      <c r="P123" s="94"/>
      <c r="Q123" s="94"/>
      <c r="R123" s="105">
        <v>5.0999999999999996</v>
      </c>
      <c r="S123" s="94" t="s">
        <v>57</v>
      </c>
      <c r="T123" s="19">
        <f>IF($S123="USD",+$R123,VLOOKUP($S123,Rates!$A$3:$C$7,3)*$R123)</f>
        <v>5.0999999999999996</v>
      </c>
      <c r="U123" s="269">
        <f>DATE(2014,12,15)</f>
        <v>41988</v>
      </c>
      <c r="X123" s="84">
        <f t="shared" ref="X123:BD123" ca="1" si="366">IF(AND($U123&gt;W$6,$U123&lt;=X$6),+$T123,0)</f>
        <v>0</v>
      </c>
      <c r="Y123" s="84">
        <f t="shared" si="366"/>
        <v>0</v>
      </c>
      <c r="Z123" s="84">
        <f t="shared" si="366"/>
        <v>0</v>
      </c>
      <c r="AA123" s="84">
        <f t="shared" si="366"/>
        <v>0</v>
      </c>
      <c r="AB123" s="84">
        <f t="shared" si="366"/>
        <v>0</v>
      </c>
      <c r="AC123" s="84">
        <f t="shared" si="366"/>
        <v>0</v>
      </c>
      <c r="AD123" s="84">
        <f t="shared" si="366"/>
        <v>0</v>
      </c>
      <c r="AE123" s="84">
        <f t="shared" si="366"/>
        <v>0</v>
      </c>
      <c r="AF123" s="84">
        <f t="shared" si="366"/>
        <v>0</v>
      </c>
      <c r="AG123" s="84">
        <f t="shared" si="366"/>
        <v>0</v>
      </c>
      <c r="AH123" s="84">
        <f t="shared" si="366"/>
        <v>0</v>
      </c>
      <c r="AI123" s="84">
        <f t="shared" si="366"/>
        <v>0</v>
      </c>
      <c r="AJ123" s="84">
        <f t="shared" si="366"/>
        <v>0</v>
      </c>
      <c r="AK123" s="84">
        <f t="shared" si="366"/>
        <v>0</v>
      </c>
      <c r="AL123" s="84">
        <f t="shared" si="366"/>
        <v>0</v>
      </c>
      <c r="AM123" s="84">
        <f t="shared" si="366"/>
        <v>0</v>
      </c>
      <c r="AN123" s="84">
        <f t="shared" si="366"/>
        <v>0</v>
      </c>
      <c r="AO123" s="84">
        <f t="shared" si="366"/>
        <v>0</v>
      </c>
      <c r="AP123" s="84">
        <f t="shared" si="366"/>
        <v>0</v>
      </c>
      <c r="AQ123" s="84">
        <f t="shared" si="366"/>
        <v>0</v>
      </c>
      <c r="AR123" s="84">
        <f t="shared" si="366"/>
        <v>0</v>
      </c>
      <c r="AS123" s="84">
        <f t="shared" si="366"/>
        <v>0</v>
      </c>
      <c r="AT123" s="84">
        <f t="shared" si="366"/>
        <v>0</v>
      </c>
      <c r="AU123" s="84">
        <f t="shared" si="366"/>
        <v>0</v>
      </c>
      <c r="AV123" s="84">
        <f t="shared" si="366"/>
        <v>0</v>
      </c>
      <c r="AW123" s="84">
        <f t="shared" si="366"/>
        <v>0</v>
      </c>
      <c r="AX123" s="84">
        <f t="shared" si="366"/>
        <v>0</v>
      </c>
      <c r="AY123" s="84">
        <f t="shared" si="366"/>
        <v>0</v>
      </c>
      <c r="AZ123" s="84">
        <f t="shared" si="366"/>
        <v>0</v>
      </c>
      <c r="BA123" s="84">
        <f t="shared" si="366"/>
        <v>0</v>
      </c>
      <c r="BB123" s="84">
        <f t="shared" si="366"/>
        <v>0</v>
      </c>
      <c r="BC123" s="84">
        <f t="shared" si="366"/>
        <v>0</v>
      </c>
      <c r="BD123" s="84">
        <f t="shared" si="366"/>
        <v>0</v>
      </c>
      <c r="BE123" s="84">
        <f t="shared" si="280"/>
        <v>0</v>
      </c>
      <c r="BF123" s="84">
        <f t="shared" si="280"/>
        <v>0</v>
      </c>
      <c r="BG123" s="84">
        <f t="shared" si="280"/>
        <v>0</v>
      </c>
      <c r="BH123" s="84">
        <f t="shared" si="280"/>
        <v>0</v>
      </c>
      <c r="BI123" s="84">
        <f t="shared" ref="BI123:CM123" si="367">IF(AND($U123&gt;BH$6,$U123&lt;=BI$6),+$T123,0)</f>
        <v>0</v>
      </c>
      <c r="BJ123" s="84">
        <f t="shared" si="367"/>
        <v>0</v>
      </c>
      <c r="BK123" s="84">
        <f t="shared" si="367"/>
        <v>0</v>
      </c>
      <c r="BL123" s="84">
        <f t="shared" si="367"/>
        <v>0</v>
      </c>
      <c r="BM123" s="84">
        <f t="shared" si="367"/>
        <v>0</v>
      </c>
      <c r="BN123" s="84">
        <f t="shared" si="367"/>
        <v>0</v>
      </c>
      <c r="BO123" s="84">
        <f t="shared" si="367"/>
        <v>0</v>
      </c>
      <c r="BP123" s="84">
        <f t="shared" si="367"/>
        <v>0</v>
      </c>
      <c r="BQ123" s="84">
        <f t="shared" si="367"/>
        <v>0</v>
      </c>
      <c r="BR123" s="84">
        <f t="shared" si="367"/>
        <v>0</v>
      </c>
      <c r="BS123" s="84">
        <f t="shared" si="367"/>
        <v>0</v>
      </c>
      <c r="BT123" s="84">
        <f t="shared" si="367"/>
        <v>0</v>
      </c>
      <c r="BU123" s="84">
        <f t="shared" si="367"/>
        <v>0</v>
      </c>
      <c r="BV123" s="84">
        <f t="shared" si="367"/>
        <v>0</v>
      </c>
      <c r="BW123" s="84">
        <f t="shared" si="367"/>
        <v>0</v>
      </c>
      <c r="BX123" s="84">
        <f t="shared" si="367"/>
        <v>0</v>
      </c>
      <c r="BY123" s="84">
        <f t="shared" si="367"/>
        <v>5.0999999999999996</v>
      </c>
      <c r="BZ123" s="84">
        <f t="shared" si="367"/>
        <v>0</v>
      </c>
      <c r="CA123" s="84">
        <f t="shared" si="367"/>
        <v>0</v>
      </c>
      <c r="CB123" s="84">
        <f t="shared" si="367"/>
        <v>0</v>
      </c>
      <c r="CC123" s="84">
        <f t="shared" si="367"/>
        <v>0</v>
      </c>
      <c r="CD123" s="84">
        <f t="shared" si="367"/>
        <v>0</v>
      </c>
      <c r="CE123" s="84">
        <f t="shared" si="367"/>
        <v>0</v>
      </c>
      <c r="CF123" s="84">
        <f t="shared" si="367"/>
        <v>0</v>
      </c>
      <c r="CG123" s="84">
        <f t="shared" si="367"/>
        <v>0</v>
      </c>
      <c r="CH123" s="84">
        <f t="shared" si="367"/>
        <v>0</v>
      </c>
      <c r="CI123" s="84">
        <f t="shared" si="367"/>
        <v>0</v>
      </c>
      <c r="CJ123" s="84">
        <f t="shared" si="367"/>
        <v>0</v>
      </c>
      <c r="CK123" s="84">
        <f t="shared" si="367"/>
        <v>0</v>
      </c>
      <c r="CL123" s="84">
        <f t="shared" si="367"/>
        <v>0</v>
      </c>
      <c r="CM123" s="84">
        <f t="shared" si="367"/>
        <v>0</v>
      </c>
      <c r="CN123" s="84">
        <f t="shared" ref="CN123:DS123" si="368">IF(AND($U123&gt;CM$6,$U123&lt;=CN$6),+$T123,0)</f>
        <v>0</v>
      </c>
      <c r="CO123" s="84">
        <f t="shared" si="368"/>
        <v>0</v>
      </c>
      <c r="CP123" s="84">
        <f t="shared" si="368"/>
        <v>0</v>
      </c>
      <c r="CQ123" s="84">
        <f t="shared" si="368"/>
        <v>0</v>
      </c>
      <c r="CR123" s="84">
        <f t="shared" si="368"/>
        <v>0</v>
      </c>
      <c r="CS123" s="84">
        <f t="shared" si="368"/>
        <v>0</v>
      </c>
      <c r="CT123" s="84">
        <f t="shared" si="368"/>
        <v>0</v>
      </c>
      <c r="CU123" s="84">
        <f t="shared" si="368"/>
        <v>0</v>
      </c>
      <c r="CV123" s="84">
        <f t="shared" si="368"/>
        <v>0</v>
      </c>
      <c r="CW123" s="84">
        <f t="shared" si="368"/>
        <v>0</v>
      </c>
      <c r="CX123" s="84">
        <f t="shared" si="368"/>
        <v>0</v>
      </c>
      <c r="CY123" s="84">
        <f t="shared" si="368"/>
        <v>0</v>
      </c>
      <c r="CZ123" s="84">
        <f t="shared" si="368"/>
        <v>0</v>
      </c>
      <c r="DA123" s="84">
        <f t="shared" si="368"/>
        <v>0</v>
      </c>
      <c r="DB123" s="84">
        <f t="shared" si="368"/>
        <v>0</v>
      </c>
      <c r="DC123" s="84">
        <f t="shared" si="368"/>
        <v>0</v>
      </c>
      <c r="DD123" s="84">
        <f t="shared" si="368"/>
        <v>0</v>
      </c>
      <c r="DE123" s="84">
        <f t="shared" si="368"/>
        <v>0</v>
      </c>
      <c r="DF123" s="84">
        <f t="shared" si="368"/>
        <v>0</v>
      </c>
      <c r="DG123" s="84">
        <f t="shared" si="368"/>
        <v>0</v>
      </c>
      <c r="DH123" s="84">
        <f t="shared" si="368"/>
        <v>0</v>
      </c>
      <c r="DI123" s="84">
        <f t="shared" si="368"/>
        <v>0</v>
      </c>
      <c r="DJ123" s="84">
        <f t="shared" si="368"/>
        <v>0</v>
      </c>
      <c r="DK123" s="84">
        <f t="shared" si="368"/>
        <v>0</v>
      </c>
      <c r="DL123" s="84">
        <f t="shared" si="368"/>
        <v>0</v>
      </c>
      <c r="DM123" s="84">
        <f t="shared" si="368"/>
        <v>0</v>
      </c>
      <c r="DN123" s="84">
        <f t="shared" si="368"/>
        <v>0</v>
      </c>
      <c r="DO123" s="84">
        <f t="shared" si="368"/>
        <v>0</v>
      </c>
      <c r="DP123" s="84">
        <f t="shared" si="368"/>
        <v>0</v>
      </c>
      <c r="DQ123" s="84">
        <f t="shared" si="368"/>
        <v>0</v>
      </c>
      <c r="DR123" s="84">
        <f t="shared" si="368"/>
        <v>0</v>
      </c>
      <c r="DS123" s="84">
        <f t="shared" si="368"/>
        <v>0</v>
      </c>
      <c r="DT123" s="84">
        <f t="shared" ref="DT123:EY123" si="369">IF(AND($U123&gt;DS$6,$U123&lt;=DT$6),+$T123,0)</f>
        <v>0</v>
      </c>
      <c r="DU123" s="84">
        <f t="shared" si="369"/>
        <v>0</v>
      </c>
      <c r="DV123" s="84">
        <f t="shared" si="369"/>
        <v>0</v>
      </c>
      <c r="DW123" s="84">
        <f t="shared" si="369"/>
        <v>0</v>
      </c>
      <c r="DX123" s="84">
        <f t="shared" si="369"/>
        <v>0</v>
      </c>
      <c r="DY123" s="84">
        <f t="shared" si="369"/>
        <v>0</v>
      </c>
      <c r="DZ123" s="84">
        <f t="shared" si="369"/>
        <v>0</v>
      </c>
      <c r="EA123" s="84">
        <f t="shared" si="369"/>
        <v>0</v>
      </c>
      <c r="EB123" s="84">
        <f t="shared" si="369"/>
        <v>0</v>
      </c>
      <c r="EC123" s="84">
        <f t="shared" si="369"/>
        <v>0</v>
      </c>
      <c r="ED123" s="84">
        <f t="shared" si="369"/>
        <v>0</v>
      </c>
      <c r="EE123" s="84">
        <f t="shared" si="369"/>
        <v>0</v>
      </c>
      <c r="EF123" s="84">
        <f t="shared" si="369"/>
        <v>0</v>
      </c>
      <c r="EG123" s="84">
        <f t="shared" si="369"/>
        <v>0</v>
      </c>
      <c r="EH123" s="84">
        <f t="shared" si="369"/>
        <v>0</v>
      </c>
      <c r="EI123" s="84">
        <f t="shared" si="369"/>
        <v>0</v>
      </c>
      <c r="EJ123" s="84">
        <f t="shared" si="369"/>
        <v>0</v>
      </c>
      <c r="EK123" s="84">
        <f t="shared" si="369"/>
        <v>0</v>
      </c>
      <c r="EL123" s="84">
        <f t="shared" si="369"/>
        <v>0</v>
      </c>
      <c r="EM123" s="84">
        <f t="shared" si="369"/>
        <v>0</v>
      </c>
      <c r="EN123" s="84">
        <f t="shared" si="369"/>
        <v>0</v>
      </c>
      <c r="EO123" s="84">
        <f t="shared" si="369"/>
        <v>0</v>
      </c>
      <c r="EP123" s="84">
        <f t="shared" si="369"/>
        <v>0</v>
      </c>
      <c r="EQ123" s="84">
        <f t="shared" si="369"/>
        <v>0</v>
      </c>
      <c r="ER123" s="84">
        <f t="shared" si="369"/>
        <v>0</v>
      </c>
      <c r="ES123" s="84">
        <f t="shared" si="369"/>
        <v>0</v>
      </c>
      <c r="ET123" s="84">
        <f t="shared" si="369"/>
        <v>0</v>
      </c>
      <c r="EU123" s="84">
        <f t="shared" si="369"/>
        <v>0</v>
      </c>
      <c r="EV123" s="84">
        <f t="shared" si="369"/>
        <v>0</v>
      </c>
      <c r="EW123" s="84">
        <f t="shared" si="369"/>
        <v>0</v>
      </c>
      <c r="EX123" s="84">
        <f t="shared" si="369"/>
        <v>0</v>
      </c>
      <c r="EY123" s="84">
        <f t="shared" si="369"/>
        <v>0</v>
      </c>
      <c r="EZ123" s="84">
        <f t="shared" si="288"/>
        <v>0</v>
      </c>
      <c r="FA123" s="84">
        <f t="shared" ref="FA123:GB123" si="370">IF(AND($U123&gt;EZ$6,$U123&lt;=FA$6),+$T123,0)</f>
        <v>0</v>
      </c>
      <c r="FB123" s="84">
        <f t="shared" si="370"/>
        <v>0</v>
      </c>
      <c r="FC123" s="84">
        <f t="shared" si="370"/>
        <v>0</v>
      </c>
      <c r="FD123" s="84">
        <f t="shared" si="370"/>
        <v>0</v>
      </c>
      <c r="FE123" s="84">
        <f t="shared" si="370"/>
        <v>0</v>
      </c>
      <c r="FF123" s="84">
        <f t="shared" si="370"/>
        <v>0</v>
      </c>
      <c r="FG123" s="84">
        <f t="shared" si="370"/>
        <v>0</v>
      </c>
      <c r="FH123" s="84">
        <f t="shared" si="370"/>
        <v>0</v>
      </c>
      <c r="FI123" s="84">
        <f t="shared" si="370"/>
        <v>0</v>
      </c>
      <c r="FJ123" s="84">
        <f t="shared" si="370"/>
        <v>0</v>
      </c>
      <c r="FK123" s="84">
        <f t="shared" si="370"/>
        <v>0</v>
      </c>
      <c r="FL123" s="84">
        <f t="shared" si="370"/>
        <v>0</v>
      </c>
      <c r="FM123" s="84">
        <f t="shared" si="370"/>
        <v>0</v>
      </c>
      <c r="FN123" s="84">
        <f t="shared" si="370"/>
        <v>0</v>
      </c>
      <c r="FO123" s="84">
        <f t="shared" si="370"/>
        <v>0</v>
      </c>
      <c r="FP123" s="84">
        <f t="shared" si="370"/>
        <v>0</v>
      </c>
      <c r="FQ123" s="84">
        <f t="shared" si="370"/>
        <v>0</v>
      </c>
      <c r="FR123" s="84">
        <f t="shared" si="370"/>
        <v>0</v>
      </c>
      <c r="FS123" s="84">
        <f t="shared" si="370"/>
        <v>0</v>
      </c>
      <c r="FT123" s="84">
        <f t="shared" si="370"/>
        <v>0</v>
      </c>
      <c r="FU123" s="84">
        <f t="shared" si="370"/>
        <v>0</v>
      </c>
      <c r="FV123" s="84">
        <f t="shared" si="370"/>
        <v>0</v>
      </c>
      <c r="FW123" s="84">
        <f t="shared" si="370"/>
        <v>0</v>
      </c>
      <c r="FX123" s="84">
        <f t="shared" si="370"/>
        <v>0</v>
      </c>
      <c r="FY123" s="84">
        <f t="shared" si="370"/>
        <v>0</v>
      </c>
      <c r="FZ123" s="84">
        <f t="shared" si="370"/>
        <v>0</v>
      </c>
      <c r="GA123" s="84">
        <f t="shared" si="370"/>
        <v>0</v>
      </c>
      <c r="GB123" s="84">
        <f t="shared" si="370"/>
        <v>0</v>
      </c>
      <c r="GD123" s="2">
        <f t="shared" ca="1" si="340"/>
        <v>5.0999999999999996</v>
      </c>
      <c r="GE123" s="2">
        <f t="shared" ca="1" si="299"/>
        <v>0</v>
      </c>
    </row>
    <row r="124" spans="1:187" s="82" customFormat="1" x14ac:dyDescent="0.2">
      <c r="A124" s="188">
        <v>5</v>
      </c>
      <c r="B124" s="104" t="s">
        <v>12</v>
      </c>
      <c r="C124" s="68" t="s">
        <v>8</v>
      </c>
      <c r="D124" s="189" t="s">
        <v>43</v>
      </c>
      <c r="E124" t="s">
        <v>367</v>
      </c>
      <c r="F124" s="70">
        <v>37134</v>
      </c>
      <c r="G124"/>
      <c r="H124" s="87" t="s">
        <v>313</v>
      </c>
      <c r="I124" s="190" t="s">
        <v>414</v>
      </c>
      <c r="J124" s="72" t="s">
        <v>369</v>
      </c>
      <c r="K124" s="72"/>
      <c r="L124" s="94" t="s">
        <v>40</v>
      </c>
      <c r="M124" s="73"/>
      <c r="N124" s="73"/>
      <c r="O124" s="94"/>
      <c r="P124" s="94"/>
      <c r="Q124" s="94"/>
      <c r="R124" s="105">
        <v>20</v>
      </c>
      <c r="S124" s="94" t="s">
        <v>57</v>
      </c>
      <c r="T124" s="19">
        <f>IF($S124="USD",+$R124,VLOOKUP($S124,Rates!$A$3:$C$7,3)*$R124)</f>
        <v>20</v>
      </c>
      <c r="U124" s="269">
        <f>DATE(2021,8,11)</f>
        <v>44419</v>
      </c>
      <c r="X124" s="84">
        <f t="shared" ref="X124:BD124" ca="1" si="371">IF(AND($U124&gt;W$6,$U124&lt;=X$6),+$T124,0)</f>
        <v>0</v>
      </c>
      <c r="Y124" s="84">
        <f t="shared" si="371"/>
        <v>0</v>
      </c>
      <c r="Z124" s="84">
        <f t="shared" si="371"/>
        <v>0</v>
      </c>
      <c r="AA124" s="84">
        <f t="shared" si="371"/>
        <v>0</v>
      </c>
      <c r="AB124" s="84">
        <f t="shared" si="371"/>
        <v>0</v>
      </c>
      <c r="AC124" s="84">
        <f t="shared" si="371"/>
        <v>0</v>
      </c>
      <c r="AD124" s="84">
        <f t="shared" si="371"/>
        <v>0</v>
      </c>
      <c r="AE124" s="84">
        <f t="shared" si="371"/>
        <v>0</v>
      </c>
      <c r="AF124" s="84">
        <f t="shared" si="371"/>
        <v>0</v>
      </c>
      <c r="AG124" s="84">
        <f t="shared" si="371"/>
        <v>0</v>
      </c>
      <c r="AH124" s="84">
        <f t="shared" si="371"/>
        <v>0</v>
      </c>
      <c r="AI124" s="84">
        <f t="shared" si="371"/>
        <v>0</v>
      </c>
      <c r="AJ124" s="84">
        <f t="shared" si="371"/>
        <v>0</v>
      </c>
      <c r="AK124" s="84">
        <f t="shared" si="371"/>
        <v>0</v>
      </c>
      <c r="AL124" s="84">
        <f t="shared" si="371"/>
        <v>0</v>
      </c>
      <c r="AM124" s="84">
        <f t="shared" si="371"/>
        <v>0</v>
      </c>
      <c r="AN124" s="84">
        <f t="shared" si="371"/>
        <v>0</v>
      </c>
      <c r="AO124" s="84">
        <f t="shared" si="371"/>
        <v>0</v>
      </c>
      <c r="AP124" s="84">
        <f t="shared" si="371"/>
        <v>0</v>
      </c>
      <c r="AQ124" s="84">
        <f t="shared" si="371"/>
        <v>0</v>
      </c>
      <c r="AR124" s="84">
        <f t="shared" si="371"/>
        <v>0</v>
      </c>
      <c r="AS124" s="84">
        <f t="shared" si="371"/>
        <v>0</v>
      </c>
      <c r="AT124" s="84">
        <f t="shared" si="371"/>
        <v>0</v>
      </c>
      <c r="AU124" s="84">
        <f t="shared" si="371"/>
        <v>0</v>
      </c>
      <c r="AV124" s="84">
        <f t="shared" si="371"/>
        <v>0</v>
      </c>
      <c r="AW124" s="84">
        <f t="shared" si="371"/>
        <v>0</v>
      </c>
      <c r="AX124" s="84">
        <f t="shared" si="371"/>
        <v>0</v>
      </c>
      <c r="AY124" s="84">
        <f t="shared" si="371"/>
        <v>0</v>
      </c>
      <c r="AZ124" s="84">
        <f t="shared" si="371"/>
        <v>0</v>
      </c>
      <c r="BA124" s="84">
        <f t="shared" si="371"/>
        <v>0</v>
      </c>
      <c r="BB124" s="84">
        <f t="shared" si="371"/>
        <v>0</v>
      </c>
      <c r="BC124" s="84">
        <f t="shared" si="371"/>
        <v>0</v>
      </c>
      <c r="BD124" s="84">
        <f t="shared" si="371"/>
        <v>0</v>
      </c>
      <c r="BE124" s="84">
        <f t="shared" si="280"/>
        <v>0</v>
      </c>
      <c r="BF124" s="84">
        <f t="shared" si="280"/>
        <v>0</v>
      </c>
      <c r="BG124" s="84">
        <f t="shared" si="280"/>
        <v>0</v>
      </c>
      <c r="BH124" s="84">
        <f t="shared" si="280"/>
        <v>0</v>
      </c>
      <c r="BI124" s="84">
        <f t="shared" ref="BI124:CM124" si="372">IF(AND($U124&gt;BH$6,$U124&lt;=BI$6),+$T124,0)</f>
        <v>0</v>
      </c>
      <c r="BJ124" s="84">
        <f t="shared" si="372"/>
        <v>0</v>
      </c>
      <c r="BK124" s="84">
        <f t="shared" si="372"/>
        <v>0</v>
      </c>
      <c r="BL124" s="84">
        <f t="shared" si="372"/>
        <v>0</v>
      </c>
      <c r="BM124" s="84">
        <f t="shared" si="372"/>
        <v>0</v>
      </c>
      <c r="BN124" s="84">
        <f t="shared" si="372"/>
        <v>0</v>
      </c>
      <c r="BO124" s="84">
        <f t="shared" si="372"/>
        <v>0</v>
      </c>
      <c r="BP124" s="84">
        <f t="shared" si="372"/>
        <v>0</v>
      </c>
      <c r="BQ124" s="84">
        <f t="shared" si="372"/>
        <v>0</v>
      </c>
      <c r="BR124" s="84">
        <f t="shared" si="372"/>
        <v>0</v>
      </c>
      <c r="BS124" s="84">
        <f t="shared" si="372"/>
        <v>0</v>
      </c>
      <c r="BT124" s="84">
        <f t="shared" si="372"/>
        <v>0</v>
      </c>
      <c r="BU124" s="84">
        <f t="shared" si="372"/>
        <v>0</v>
      </c>
      <c r="BV124" s="84">
        <f t="shared" si="372"/>
        <v>0</v>
      </c>
      <c r="BW124" s="84">
        <f t="shared" si="372"/>
        <v>0</v>
      </c>
      <c r="BX124" s="84">
        <f t="shared" si="372"/>
        <v>0</v>
      </c>
      <c r="BY124" s="84">
        <f t="shared" si="372"/>
        <v>0</v>
      </c>
      <c r="BZ124" s="84">
        <f t="shared" si="372"/>
        <v>0</v>
      </c>
      <c r="CA124" s="84">
        <f t="shared" si="372"/>
        <v>0</v>
      </c>
      <c r="CB124" s="84">
        <f t="shared" si="372"/>
        <v>0</v>
      </c>
      <c r="CC124" s="84">
        <f t="shared" si="372"/>
        <v>0</v>
      </c>
      <c r="CD124" s="84">
        <f t="shared" si="372"/>
        <v>0</v>
      </c>
      <c r="CE124" s="84">
        <f t="shared" si="372"/>
        <v>0</v>
      </c>
      <c r="CF124" s="84">
        <f t="shared" si="372"/>
        <v>0</v>
      </c>
      <c r="CG124" s="84">
        <f t="shared" si="372"/>
        <v>0</v>
      </c>
      <c r="CH124" s="84">
        <f t="shared" si="372"/>
        <v>0</v>
      </c>
      <c r="CI124" s="84">
        <f t="shared" si="372"/>
        <v>0</v>
      </c>
      <c r="CJ124" s="84">
        <f t="shared" si="372"/>
        <v>0</v>
      </c>
      <c r="CK124" s="84">
        <f t="shared" si="372"/>
        <v>0</v>
      </c>
      <c r="CL124" s="84">
        <f t="shared" si="372"/>
        <v>0</v>
      </c>
      <c r="CM124" s="84">
        <f t="shared" si="372"/>
        <v>0</v>
      </c>
      <c r="CN124" s="84">
        <f t="shared" ref="CN124:DS124" si="373">IF(AND($U124&gt;CM$6,$U124&lt;=CN$6),+$T124,0)</f>
        <v>0</v>
      </c>
      <c r="CO124" s="84">
        <f t="shared" si="373"/>
        <v>0</v>
      </c>
      <c r="CP124" s="84">
        <f t="shared" si="373"/>
        <v>0</v>
      </c>
      <c r="CQ124" s="84">
        <f t="shared" si="373"/>
        <v>0</v>
      </c>
      <c r="CR124" s="84">
        <f t="shared" si="373"/>
        <v>0</v>
      </c>
      <c r="CS124" s="84">
        <f t="shared" si="373"/>
        <v>0</v>
      </c>
      <c r="CT124" s="84">
        <f t="shared" si="373"/>
        <v>0</v>
      </c>
      <c r="CU124" s="84">
        <f t="shared" si="373"/>
        <v>0</v>
      </c>
      <c r="CV124" s="84">
        <f t="shared" si="373"/>
        <v>0</v>
      </c>
      <c r="CW124" s="84">
        <f t="shared" si="373"/>
        <v>0</v>
      </c>
      <c r="CX124" s="84">
        <f t="shared" si="373"/>
        <v>0</v>
      </c>
      <c r="CY124" s="84">
        <f t="shared" si="373"/>
        <v>0</v>
      </c>
      <c r="CZ124" s="84">
        <f t="shared" si="373"/>
        <v>20</v>
      </c>
      <c r="DA124" s="84">
        <f t="shared" si="373"/>
        <v>0</v>
      </c>
      <c r="DB124" s="84">
        <f t="shared" si="373"/>
        <v>0</v>
      </c>
      <c r="DC124" s="84">
        <f t="shared" si="373"/>
        <v>0</v>
      </c>
      <c r="DD124" s="84">
        <f t="shared" si="373"/>
        <v>0</v>
      </c>
      <c r="DE124" s="84">
        <f t="shared" si="373"/>
        <v>0</v>
      </c>
      <c r="DF124" s="84">
        <f t="shared" si="373"/>
        <v>0</v>
      </c>
      <c r="DG124" s="84">
        <f t="shared" si="373"/>
        <v>0</v>
      </c>
      <c r="DH124" s="84">
        <f t="shared" si="373"/>
        <v>0</v>
      </c>
      <c r="DI124" s="84">
        <f t="shared" si="373"/>
        <v>0</v>
      </c>
      <c r="DJ124" s="84">
        <f t="shared" si="373"/>
        <v>0</v>
      </c>
      <c r="DK124" s="84">
        <f t="shared" si="373"/>
        <v>0</v>
      </c>
      <c r="DL124" s="84">
        <f t="shared" si="373"/>
        <v>0</v>
      </c>
      <c r="DM124" s="84">
        <f t="shared" si="373"/>
        <v>0</v>
      </c>
      <c r="DN124" s="84">
        <f t="shared" si="373"/>
        <v>0</v>
      </c>
      <c r="DO124" s="84">
        <f t="shared" si="373"/>
        <v>0</v>
      </c>
      <c r="DP124" s="84">
        <f t="shared" si="373"/>
        <v>0</v>
      </c>
      <c r="DQ124" s="84">
        <f t="shared" si="373"/>
        <v>0</v>
      </c>
      <c r="DR124" s="84">
        <f t="shared" si="373"/>
        <v>0</v>
      </c>
      <c r="DS124" s="84">
        <f t="shared" si="373"/>
        <v>0</v>
      </c>
      <c r="DT124" s="84">
        <f t="shared" ref="DT124:EY124" si="374">IF(AND($U124&gt;DS$6,$U124&lt;=DT$6),+$T124,0)</f>
        <v>0</v>
      </c>
      <c r="DU124" s="84">
        <f t="shared" si="374"/>
        <v>0</v>
      </c>
      <c r="DV124" s="84">
        <f t="shared" si="374"/>
        <v>0</v>
      </c>
      <c r="DW124" s="84">
        <f t="shared" si="374"/>
        <v>0</v>
      </c>
      <c r="DX124" s="84">
        <f t="shared" si="374"/>
        <v>0</v>
      </c>
      <c r="DY124" s="84">
        <f t="shared" si="374"/>
        <v>0</v>
      </c>
      <c r="DZ124" s="84">
        <f t="shared" si="374"/>
        <v>0</v>
      </c>
      <c r="EA124" s="84">
        <f t="shared" si="374"/>
        <v>0</v>
      </c>
      <c r="EB124" s="84">
        <f t="shared" si="374"/>
        <v>0</v>
      </c>
      <c r="EC124" s="84">
        <f t="shared" si="374"/>
        <v>0</v>
      </c>
      <c r="ED124" s="84">
        <f t="shared" si="374"/>
        <v>0</v>
      </c>
      <c r="EE124" s="84">
        <f t="shared" si="374"/>
        <v>0</v>
      </c>
      <c r="EF124" s="84">
        <f t="shared" si="374"/>
        <v>0</v>
      </c>
      <c r="EG124" s="84">
        <f t="shared" si="374"/>
        <v>0</v>
      </c>
      <c r="EH124" s="84">
        <f t="shared" si="374"/>
        <v>0</v>
      </c>
      <c r="EI124" s="84">
        <f t="shared" si="374"/>
        <v>0</v>
      </c>
      <c r="EJ124" s="84">
        <f t="shared" si="374"/>
        <v>0</v>
      </c>
      <c r="EK124" s="84">
        <f t="shared" si="374"/>
        <v>0</v>
      </c>
      <c r="EL124" s="84">
        <f t="shared" si="374"/>
        <v>0</v>
      </c>
      <c r="EM124" s="84">
        <f t="shared" si="374"/>
        <v>0</v>
      </c>
      <c r="EN124" s="84">
        <f t="shared" si="374"/>
        <v>0</v>
      </c>
      <c r="EO124" s="84">
        <f t="shared" si="374"/>
        <v>0</v>
      </c>
      <c r="EP124" s="84">
        <f t="shared" si="374"/>
        <v>0</v>
      </c>
      <c r="EQ124" s="84">
        <f t="shared" si="374"/>
        <v>0</v>
      </c>
      <c r="ER124" s="84">
        <f t="shared" si="374"/>
        <v>0</v>
      </c>
      <c r="ES124" s="84">
        <f t="shared" si="374"/>
        <v>0</v>
      </c>
      <c r="ET124" s="84">
        <f t="shared" si="374"/>
        <v>0</v>
      </c>
      <c r="EU124" s="84">
        <f t="shared" si="374"/>
        <v>0</v>
      </c>
      <c r="EV124" s="84">
        <f t="shared" si="374"/>
        <v>0</v>
      </c>
      <c r="EW124" s="84">
        <f t="shared" si="374"/>
        <v>0</v>
      </c>
      <c r="EX124" s="84">
        <f t="shared" si="374"/>
        <v>0</v>
      </c>
      <c r="EY124" s="84">
        <f t="shared" si="374"/>
        <v>0</v>
      </c>
      <c r="EZ124" s="84">
        <f t="shared" si="288"/>
        <v>0</v>
      </c>
      <c r="FA124" s="84">
        <f t="shared" ref="FA124:GB124" si="375">IF(AND($U124&gt;EZ$6,$U124&lt;=FA$6),+$T124,0)</f>
        <v>0</v>
      </c>
      <c r="FB124" s="84">
        <f t="shared" si="375"/>
        <v>0</v>
      </c>
      <c r="FC124" s="84">
        <f t="shared" si="375"/>
        <v>0</v>
      </c>
      <c r="FD124" s="84">
        <f t="shared" si="375"/>
        <v>0</v>
      </c>
      <c r="FE124" s="84">
        <f t="shared" si="375"/>
        <v>0</v>
      </c>
      <c r="FF124" s="84">
        <f t="shared" si="375"/>
        <v>0</v>
      </c>
      <c r="FG124" s="84">
        <f t="shared" si="375"/>
        <v>0</v>
      </c>
      <c r="FH124" s="84">
        <f t="shared" si="375"/>
        <v>0</v>
      </c>
      <c r="FI124" s="84">
        <f t="shared" si="375"/>
        <v>0</v>
      </c>
      <c r="FJ124" s="84">
        <f t="shared" si="375"/>
        <v>0</v>
      </c>
      <c r="FK124" s="84">
        <f t="shared" si="375"/>
        <v>0</v>
      </c>
      <c r="FL124" s="84">
        <f t="shared" si="375"/>
        <v>0</v>
      </c>
      <c r="FM124" s="84">
        <f t="shared" si="375"/>
        <v>0</v>
      </c>
      <c r="FN124" s="84">
        <f t="shared" si="375"/>
        <v>0</v>
      </c>
      <c r="FO124" s="84">
        <f t="shared" si="375"/>
        <v>0</v>
      </c>
      <c r="FP124" s="84">
        <f t="shared" si="375"/>
        <v>0</v>
      </c>
      <c r="FQ124" s="84">
        <f t="shared" si="375"/>
        <v>0</v>
      </c>
      <c r="FR124" s="84">
        <f t="shared" si="375"/>
        <v>0</v>
      </c>
      <c r="FS124" s="84">
        <f t="shared" si="375"/>
        <v>0</v>
      </c>
      <c r="FT124" s="84">
        <f t="shared" si="375"/>
        <v>0</v>
      </c>
      <c r="FU124" s="84">
        <f t="shared" si="375"/>
        <v>0</v>
      </c>
      <c r="FV124" s="84">
        <f t="shared" si="375"/>
        <v>0</v>
      </c>
      <c r="FW124" s="84">
        <f t="shared" si="375"/>
        <v>0</v>
      </c>
      <c r="FX124" s="84">
        <f t="shared" si="375"/>
        <v>0</v>
      </c>
      <c r="FY124" s="84">
        <f t="shared" si="375"/>
        <v>0</v>
      </c>
      <c r="FZ124" s="84">
        <f t="shared" si="375"/>
        <v>0</v>
      </c>
      <c r="GA124" s="84">
        <f t="shared" si="375"/>
        <v>0</v>
      </c>
      <c r="GB124" s="84">
        <f t="shared" si="375"/>
        <v>0</v>
      </c>
      <c r="GD124" s="2">
        <f t="shared" ca="1" si="340"/>
        <v>20</v>
      </c>
      <c r="GE124" s="2">
        <f t="shared" ca="1" si="299"/>
        <v>0</v>
      </c>
    </row>
    <row r="125" spans="1:187" s="82" customFormat="1" x14ac:dyDescent="0.2">
      <c r="A125" s="188">
        <v>5</v>
      </c>
      <c r="B125" s="104" t="s">
        <v>12</v>
      </c>
      <c r="C125" s="68" t="s">
        <v>8</v>
      </c>
      <c r="D125" s="189" t="s">
        <v>43</v>
      </c>
      <c r="E125" t="s">
        <v>367</v>
      </c>
      <c r="F125" s="70">
        <v>37134</v>
      </c>
      <c r="G125"/>
      <c r="H125" s="87" t="s">
        <v>313</v>
      </c>
      <c r="I125" s="190" t="s">
        <v>414</v>
      </c>
      <c r="J125" s="72" t="s">
        <v>369</v>
      </c>
      <c r="K125" s="72"/>
      <c r="L125" s="94" t="s">
        <v>40</v>
      </c>
      <c r="M125" s="73"/>
      <c r="N125" s="73"/>
      <c r="O125" s="94"/>
      <c r="P125" s="94"/>
      <c r="Q125" s="94"/>
      <c r="R125" s="105">
        <v>25</v>
      </c>
      <c r="S125" s="94" t="s">
        <v>57</v>
      </c>
      <c r="T125" s="19">
        <f>IF($S125="USD",+$R125,VLOOKUP($S125,Rates!$A$3:$C$7,3)*$R125)</f>
        <v>25</v>
      </c>
      <c r="U125" s="269">
        <f>DATE(2021,12,8)</f>
        <v>44538</v>
      </c>
      <c r="X125" s="84">
        <f t="shared" ref="X125:BD125" ca="1" si="376">IF(AND($U125&gt;W$6,$U125&lt;=X$6),+$T125,0)</f>
        <v>0</v>
      </c>
      <c r="Y125" s="84">
        <f t="shared" si="376"/>
        <v>0</v>
      </c>
      <c r="Z125" s="84">
        <f t="shared" si="376"/>
        <v>0</v>
      </c>
      <c r="AA125" s="84">
        <f t="shared" si="376"/>
        <v>0</v>
      </c>
      <c r="AB125" s="84">
        <f t="shared" si="376"/>
        <v>0</v>
      </c>
      <c r="AC125" s="84">
        <f t="shared" si="376"/>
        <v>0</v>
      </c>
      <c r="AD125" s="84">
        <f t="shared" si="376"/>
        <v>0</v>
      </c>
      <c r="AE125" s="84">
        <f t="shared" si="376"/>
        <v>0</v>
      </c>
      <c r="AF125" s="84">
        <f t="shared" si="376"/>
        <v>0</v>
      </c>
      <c r="AG125" s="84">
        <f t="shared" si="376"/>
        <v>0</v>
      </c>
      <c r="AH125" s="84">
        <f t="shared" si="376"/>
        <v>0</v>
      </c>
      <c r="AI125" s="84">
        <f t="shared" si="376"/>
        <v>0</v>
      </c>
      <c r="AJ125" s="84">
        <f t="shared" si="376"/>
        <v>0</v>
      </c>
      <c r="AK125" s="84">
        <f t="shared" si="376"/>
        <v>0</v>
      </c>
      <c r="AL125" s="84">
        <f t="shared" si="376"/>
        <v>0</v>
      </c>
      <c r="AM125" s="84">
        <f t="shared" si="376"/>
        <v>0</v>
      </c>
      <c r="AN125" s="84">
        <f t="shared" si="376"/>
        <v>0</v>
      </c>
      <c r="AO125" s="84">
        <f t="shared" si="376"/>
        <v>0</v>
      </c>
      <c r="AP125" s="84">
        <f t="shared" si="376"/>
        <v>0</v>
      </c>
      <c r="AQ125" s="84">
        <f t="shared" si="376"/>
        <v>0</v>
      </c>
      <c r="AR125" s="84">
        <f t="shared" si="376"/>
        <v>0</v>
      </c>
      <c r="AS125" s="84">
        <f t="shared" si="376"/>
        <v>0</v>
      </c>
      <c r="AT125" s="84">
        <f t="shared" si="376"/>
        <v>0</v>
      </c>
      <c r="AU125" s="84">
        <f t="shared" si="376"/>
        <v>0</v>
      </c>
      <c r="AV125" s="84">
        <f t="shared" si="376"/>
        <v>0</v>
      </c>
      <c r="AW125" s="84">
        <f t="shared" si="376"/>
        <v>0</v>
      </c>
      <c r="AX125" s="84">
        <f t="shared" si="376"/>
        <v>0</v>
      </c>
      <c r="AY125" s="84">
        <f t="shared" si="376"/>
        <v>0</v>
      </c>
      <c r="AZ125" s="84">
        <f t="shared" si="376"/>
        <v>0</v>
      </c>
      <c r="BA125" s="84">
        <f t="shared" si="376"/>
        <v>0</v>
      </c>
      <c r="BB125" s="84">
        <f t="shared" si="376"/>
        <v>0</v>
      </c>
      <c r="BC125" s="84">
        <f t="shared" si="376"/>
        <v>0</v>
      </c>
      <c r="BD125" s="84">
        <f t="shared" si="376"/>
        <v>0</v>
      </c>
      <c r="BE125" s="84">
        <f t="shared" si="280"/>
        <v>0</v>
      </c>
      <c r="BF125" s="84">
        <f t="shared" si="280"/>
        <v>0</v>
      </c>
      <c r="BG125" s="84">
        <f t="shared" si="280"/>
        <v>0</v>
      </c>
      <c r="BH125" s="84">
        <f t="shared" si="280"/>
        <v>0</v>
      </c>
      <c r="BI125" s="84">
        <f t="shared" ref="BI125:CM125" si="377">IF(AND($U125&gt;BH$6,$U125&lt;=BI$6),+$T125,0)</f>
        <v>0</v>
      </c>
      <c r="BJ125" s="84">
        <f t="shared" si="377"/>
        <v>0</v>
      </c>
      <c r="BK125" s="84">
        <f t="shared" si="377"/>
        <v>0</v>
      </c>
      <c r="BL125" s="84">
        <f t="shared" si="377"/>
        <v>0</v>
      </c>
      <c r="BM125" s="84">
        <f t="shared" si="377"/>
        <v>0</v>
      </c>
      <c r="BN125" s="84">
        <f t="shared" si="377"/>
        <v>0</v>
      </c>
      <c r="BO125" s="84">
        <f t="shared" si="377"/>
        <v>0</v>
      </c>
      <c r="BP125" s="84">
        <f t="shared" si="377"/>
        <v>0</v>
      </c>
      <c r="BQ125" s="84">
        <f t="shared" si="377"/>
        <v>0</v>
      </c>
      <c r="BR125" s="84">
        <f t="shared" si="377"/>
        <v>0</v>
      </c>
      <c r="BS125" s="84">
        <f t="shared" si="377"/>
        <v>0</v>
      </c>
      <c r="BT125" s="84">
        <f t="shared" si="377"/>
        <v>0</v>
      </c>
      <c r="BU125" s="84">
        <f t="shared" si="377"/>
        <v>0</v>
      </c>
      <c r="BV125" s="84">
        <f t="shared" si="377"/>
        <v>0</v>
      </c>
      <c r="BW125" s="84">
        <f t="shared" si="377"/>
        <v>0</v>
      </c>
      <c r="BX125" s="84">
        <f t="shared" si="377"/>
        <v>0</v>
      </c>
      <c r="BY125" s="84">
        <f t="shared" si="377"/>
        <v>0</v>
      </c>
      <c r="BZ125" s="84">
        <f t="shared" si="377"/>
        <v>0</v>
      </c>
      <c r="CA125" s="84">
        <f t="shared" si="377"/>
        <v>0</v>
      </c>
      <c r="CB125" s="84">
        <f t="shared" si="377"/>
        <v>0</v>
      </c>
      <c r="CC125" s="84">
        <f t="shared" si="377"/>
        <v>0</v>
      </c>
      <c r="CD125" s="84">
        <f t="shared" si="377"/>
        <v>0</v>
      </c>
      <c r="CE125" s="84">
        <f t="shared" si="377"/>
        <v>0</v>
      </c>
      <c r="CF125" s="84">
        <f t="shared" si="377"/>
        <v>0</v>
      </c>
      <c r="CG125" s="84">
        <f t="shared" si="377"/>
        <v>0</v>
      </c>
      <c r="CH125" s="84">
        <f t="shared" si="377"/>
        <v>0</v>
      </c>
      <c r="CI125" s="84">
        <f t="shared" si="377"/>
        <v>0</v>
      </c>
      <c r="CJ125" s="84">
        <f t="shared" si="377"/>
        <v>0</v>
      </c>
      <c r="CK125" s="84">
        <f t="shared" si="377"/>
        <v>0</v>
      </c>
      <c r="CL125" s="84">
        <f t="shared" si="377"/>
        <v>0</v>
      </c>
      <c r="CM125" s="84">
        <f t="shared" si="377"/>
        <v>0</v>
      </c>
      <c r="CN125" s="84">
        <f t="shared" ref="CN125:DS125" si="378">IF(AND($U125&gt;CM$6,$U125&lt;=CN$6),+$T125,0)</f>
        <v>0</v>
      </c>
      <c r="CO125" s="84">
        <f t="shared" si="378"/>
        <v>0</v>
      </c>
      <c r="CP125" s="84">
        <f t="shared" si="378"/>
        <v>0</v>
      </c>
      <c r="CQ125" s="84">
        <f t="shared" si="378"/>
        <v>0</v>
      </c>
      <c r="CR125" s="84">
        <f t="shared" si="378"/>
        <v>0</v>
      </c>
      <c r="CS125" s="84">
        <f t="shared" si="378"/>
        <v>0</v>
      </c>
      <c r="CT125" s="84">
        <f t="shared" si="378"/>
        <v>0</v>
      </c>
      <c r="CU125" s="84">
        <f t="shared" si="378"/>
        <v>0</v>
      </c>
      <c r="CV125" s="84">
        <f t="shared" si="378"/>
        <v>0</v>
      </c>
      <c r="CW125" s="84">
        <f t="shared" si="378"/>
        <v>0</v>
      </c>
      <c r="CX125" s="84">
        <f t="shared" si="378"/>
        <v>0</v>
      </c>
      <c r="CY125" s="84">
        <f t="shared" si="378"/>
        <v>0</v>
      </c>
      <c r="CZ125" s="84">
        <f t="shared" si="378"/>
        <v>0</v>
      </c>
      <c r="DA125" s="84">
        <f t="shared" si="378"/>
        <v>25</v>
      </c>
      <c r="DB125" s="84">
        <f t="shared" si="378"/>
        <v>0</v>
      </c>
      <c r="DC125" s="84">
        <f t="shared" si="378"/>
        <v>0</v>
      </c>
      <c r="DD125" s="84">
        <f t="shared" si="378"/>
        <v>0</v>
      </c>
      <c r="DE125" s="84">
        <f t="shared" si="378"/>
        <v>0</v>
      </c>
      <c r="DF125" s="84">
        <f t="shared" si="378"/>
        <v>0</v>
      </c>
      <c r="DG125" s="84">
        <f t="shared" si="378"/>
        <v>0</v>
      </c>
      <c r="DH125" s="84">
        <f t="shared" si="378"/>
        <v>0</v>
      </c>
      <c r="DI125" s="84">
        <f t="shared" si="378"/>
        <v>0</v>
      </c>
      <c r="DJ125" s="84">
        <f t="shared" si="378"/>
        <v>0</v>
      </c>
      <c r="DK125" s="84">
        <f t="shared" si="378"/>
        <v>0</v>
      </c>
      <c r="DL125" s="84">
        <f t="shared" si="378"/>
        <v>0</v>
      </c>
      <c r="DM125" s="84">
        <f t="shared" si="378"/>
        <v>0</v>
      </c>
      <c r="DN125" s="84">
        <f t="shared" si="378"/>
        <v>0</v>
      </c>
      <c r="DO125" s="84">
        <f t="shared" si="378"/>
        <v>0</v>
      </c>
      <c r="DP125" s="84">
        <f t="shared" si="378"/>
        <v>0</v>
      </c>
      <c r="DQ125" s="84">
        <f t="shared" si="378"/>
        <v>0</v>
      </c>
      <c r="DR125" s="84">
        <f t="shared" si="378"/>
        <v>0</v>
      </c>
      <c r="DS125" s="84">
        <f t="shared" si="378"/>
        <v>0</v>
      </c>
      <c r="DT125" s="84">
        <f t="shared" ref="DT125:EY125" si="379">IF(AND($U125&gt;DS$6,$U125&lt;=DT$6),+$T125,0)</f>
        <v>0</v>
      </c>
      <c r="DU125" s="84">
        <f t="shared" si="379"/>
        <v>0</v>
      </c>
      <c r="DV125" s="84">
        <f t="shared" si="379"/>
        <v>0</v>
      </c>
      <c r="DW125" s="84">
        <f t="shared" si="379"/>
        <v>0</v>
      </c>
      <c r="DX125" s="84">
        <f t="shared" si="379"/>
        <v>0</v>
      </c>
      <c r="DY125" s="84">
        <f t="shared" si="379"/>
        <v>0</v>
      </c>
      <c r="DZ125" s="84">
        <f t="shared" si="379"/>
        <v>0</v>
      </c>
      <c r="EA125" s="84">
        <f t="shared" si="379"/>
        <v>0</v>
      </c>
      <c r="EB125" s="84">
        <f t="shared" si="379"/>
        <v>0</v>
      </c>
      <c r="EC125" s="84">
        <f t="shared" si="379"/>
        <v>0</v>
      </c>
      <c r="ED125" s="84">
        <f t="shared" si="379"/>
        <v>0</v>
      </c>
      <c r="EE125" s="84">
        <f t="shared" si="379"/>
        <v>0</v>
      </c>
      <c r="EF125" s="84">
        <f t="shared" si="379"/>
        <v>0</v>
      </c>
      <c r="EG125" s="84">
        <f t="shared" si="379"/>
        <v>0</v>
      </c>
      <c r="EH125" s="84">
        <f t="shared" si="379"/>
        <v>0</v>
      </c>
      <c r="EI125" s="84">
        <f t="shared" si="379"/>
        <v>0</v>
      </c>
      <c r="EJ125" s="84">
        <f t="shared" si="379"/>
        <v>0</v>
      </c>
      <c r="EK125" s="84">
        <f t="shared" si="379"/>
        <v>0</v>
      </c>
      <c r="EL125" s="84">
        <f t="shared" si="379"/>
        <v>0</v>
      </c>
      <c r="EM125" s="84">
        <f t="shared" si="379"/>
        <v>0</v>
      </c>
      <c r="EN125" s="84">
        <f t="shared" si="379"/>
        <v>0</v>
      </c>
      <c r="EO125" s="84">
        <f t="shared" si="379"/>
        <v>0</v>
      </c>
      <c r="EP125" s="84">
        <f t="shared" si="379"/>
        <v>0</v>
      </c>
      <c r="EQ125" s="84">
        <f t="shared" si="379"/>
        <v>0</v>
      </c>
      <c r="ER125" s="84">
        <f t="shared" si="379"/>
        <v>0</v>
      </c>
      <c r="ES125" s="84">
        <f t="shared" si="379"/>
        <v>0</v>
      </c>
      <c r="ET125" s="84">
        <f t="shared" si="379"/>
        <v>0</v>
      </c>
      <c r="EU125" s="84">
        <f t="shared" si="379"/>
        <v>0</v>
      </c>
      <c r="EV125" s="84">
        <f t="shared" si="379"/>
        <v>0</v>
      </c>
      <c r="EW125" s="84">
        <f t="shared" si="379"/>
        <v>0</v>
      </c>
      <c r="EX125" s="84">
        <f t="shared" si="379"/>
        <v>0</v>
      </c>
      <c r="EY125" s="84">
        <f t="shared" si="379"/>
        <v>0</v>
      </c>
      <c r="EZ125" s="84">
        <f t="shared" si="288"/>
        <v>0</v>
      </c>
      <c r="FA125" s="84">
        <f t="shared" ref="FA125:GB125" si="380">IF(AND($U125&gt;EZ$6,$U125&lt;=FA$6),+$T125,0)</f>
        <v>0</v>
      </c>
      <c r="FB125" s="84">
        <f t="shared" si="380"/>
        <v>0</v>
      </c>
      <c r="FC125" s="84">
        <f t="shared" si="380"/>
        <v>0</v>
      </c>
      <c r="FD125" s="84">
        <f t="shared" si="380"/>
        <v>0</v>
      </c>
      <c r="FE125" s="84">
        <f t="shared" si="380"/>
        <v>0</v>
      </c>
      <c r="FF125" s="84">
        <f t="shared" si="380"/>
        <v>0</v>
      </c>
      <c r="FG125" s="84">
        <f t="shared" si="380"/>
        <v>0</v>
      </c>
      <c r="FH125" s="84">
        <f t="shared" si="380"/>
        <v>0</v>
      </c>
      <c r="FI125" s="84">
        <f t="shared" si="380"/>
        <v>0</v>
      </c>
      <c r="FJ125" s="84">
        <f t="shared" si="380"/>
        <v>0</v>
      </c>
      <c r="FK125" s="84">
        <f t="shared" si="380"/>
        <v>0</v>
      </c>
      <c r="FL125" s="84">
        <f t="shared" si="380"/>
        <v>0</v>
      </c>
      <c r="FM125" s="84">
        <f t="shared" si="380"/>
        <v>0</v>
      </c>
      <c r="FN125" s="84">
        <f t="shared" si="380"/>
        <v>0</v>
      </c>
      <c r="FO125" s="84">
        <f t="shared" si="380"/>
        <v>0</v>
      </c>
      <c r="FP125" s="84">
        <f t="shared" si="380"/>
        <v>0</v>
      </c>
      <c r="FQ125" s="84">
        <f t="shared" si="380"/>
        <v>0</v>
      </c>
      <c r="FR125" s="84">
        <f t="shared" si="380"/>
        <v>0</v>
      </c>
      <c r="FS125" s="84">
        <f t="shared" si="380"/>
        <v>0</v>
      </c>
      <c r="FT125" s="84">
        <f t="shared" si="380"/>
        <v>0</v>
      </c>
      <c r="FU125" s="84">
        <f t="shared" si="380"/>
        <v>0</v>
      </c>
      <c r="FV125" s="84">
        <f t="shared" si="380"/>
        <v>0</v>
      </c>
      <c r="FW125" s="84">
        <f t="shared" si="380"/>
        <v>0</v>
      </c>
      <c r="FX125" s="84">
        <f t="shared" si="380"/>
        <v>0</v>
      </c>
      <c r="FY125" s="84">
        <f t="shared" si="380"/>
        <v>0</v>
      </c>
      <c r="FZ125" s="84">
        <f t="shared" si="380"/>
        <v>0</v>
      </c>
      <c r="GA125" s="84">
        <f t="shared" si="380"/>
        <v>0</v>
      </c>
      <c r="GB125" s="84">
        <f t="shared" si="380"/>
        <v>0</v>
      </c>
      <c r="GD125" s="2">
        <f t="shared" ca="1" si="340"/>
        <v>25</v>
      </c>
      <c r="GE125" s="2">
        <f t="shared" ca="1" si="299"/>
        <v>0</v>
      </c>
    </row>
    <row r="126" spans="1:187" s="82" customFormat="1" x14ac:dyDescent="0.2">
      <c r="A126" s="188">
        <v>5</v>
      </c>
      <c r="B126" s="104" t="s">
        <v>12</v>
      </c>
      <c r="C126" s="68" t="s">
        <v>8</v>
      </c>
      <c r="D126" s="189" t="s">
        <v>43</v>
      </c>
      <c r="E126" t="s">
        <v>367</v>
      </c>
      <c r="F126" s="70">
        <v>37134</v>
      </c>
      <c r="G126"/>
      <c r="H126" s="87" t="s">
        <v>313</v>
      </c>
      <c r="I126" s="190" t="s">
        <v>414</v>
      </c>
      <c r="J126" s="72" t="s">
        <v>369</v>
      </c>
      <c r="K126" s="72"/>
      <c r="L126" s="94" t="s">
        <v>40</v>
      </c>
      <c r="M126" s="73"/>
      <c r="N126" s="73"/>
      <c r="O126" s="94"/>
      <c r="P126" s="94"/>
      <c r="Q126" s="94"/>
      <c r="R126" s="105">
        <v>115.1</v>
      </c>
      <c r="S126" s="94" t="s">
        <v>57</v>
      </c>
      <c r="T126" s="19">
        <f>IF($S126="USD",+$R126,VLOOKUP($S126,Rates!$A$3:$C$7,3)*$R126)</f>
        <v>115.1</v>
      </c>
      <c r="U126" s="269">
        <f>DATE(2023,4,15)</f>
        <v>45031</v>
      </c>
      <c r="X126" s="84">
        <f t="shared" ref="X126:BD126" ca="1" si="381">IF(AND($U126&gt;W$6,$U126&lt;=X$6),+$T126,0)</f>
        <v>0</v>
      </c>
      <c r="Y126" s="84">
        <f t="shared" si="381"/>
        <v>0</v>
      </c>
      <c r="Z126" s="84">
        <f t="shared" si="381"/>
        <v>0</v>
      </c>
      <c r="AA126" s="84">
        <f t="shared" si="381"/>
        <v>0</v>
      </c>
      <c r="AB126" s="84">
        <f t="shared" si="381"/>
        <v>0</v>
      </c>
      <c r="AC126" s="84">
        <f t="shared" si="381"/>
        <v>0</v>
      </c>
      <c r="AD126" s="84">
        <f t="shared" si="381"/>
        <v>0</v>
      </c>
      <c r="AE126" s="84">
        <f t="shared" si="381"/>
        <v>0</v>
      </c>
      <c r="AF126" s="84">
        <f t="shared" si="381"/>
        <v>0</v>
      </c>
      <c r="AG126" s="84">
        <f t="shared" si="381"/>
        <v>0</v>
      </c>
      <c r="AH126" s="84">
        <f t="shared" si="381"/>
        <v>0</v>
      </c>
      <c r="AI126" s="84">
        <f t="shared" si="381"/>
        <v>0</v>
      </c>
      <c r="AJ126" s="84">
        <f t="shared" si="381"/>
        <v>0</v>
      </c>
      <c r="AK126" s="84">
        <f t="shared" si="381"/>
        <v>0</v>
      </c>
      <c r="AL126" s="84">
        <f t="shared" si="381"/>
        <v>0</v>
      </c>
      <c r="AM126" s="84">
        <f t="shared" si="381"/>
        <v>0</v>
      </c>
      <c r="AN126" s="84">
        <f t="shared" si="381"/>
        <v>0</v>
      </c>
      <c r="AO126" s="84">
        <f t="shared" si="381"/>
        <v>0</v>
      </c>
      <c r="AP126" s="84">
        <f t="shared" si="381"/>
        <v>0</v>
      </c>
      <c r="AQ126" s="84">
        <f t="shared" si="381"/>
        <v>0</v>
      </c>
      <c r="AR126" s="84">
        <f t="shared" si="381"/>
        <v>0</v>
      </c>
      <c r="AS126" s="84">
        <f t="shared" si="381"/>
        <v>0</v>
      </c>
      <c r="AT126" s="84">
        <f t="shared" si="381"/>
        <v>0</v>
      </c>
      <c r="AU126" s="84">
        <f t="shared" si="381"/>
        <v>0</v>
      </c>
      <c r="AV126" s="84">
        <f t="shared" si="381"/>
        <v>0</v>
      </c>
      <c r="AW126" s="84">
        <f t="shared" si="381"/>
        <v>0</v>
      </c>
      <c r="AX126" s="84">
        <f t="shared" si="381"/>
        <v>0</v>
      </c>
      <c r="AY126" s="84">
        <f t="shared" si="381"/>
        <v>0</v>
      </c>
      <c r="AZ126" s="84">
        <f t="shared" si="381"/>
        <v>0</v>
      </c>
      <c r="BA126" s="84">
        <f t="shared" si="381"/>
        <v>0</v>
      </c>
      <c r="BB126" s="84">
        <f t="shared" si="381"/>
        <v>0</v>
      </c>
      <c r="BC126" s="84">
        <f t="shared" si="381"/>
        <v>0</v>
      </c>
      <c r="BD126" s="84">
        <f t="shared" si="381"/>
        <v>0</v>
      </c>
      <c r="BE126" s="84">
        <f t="shared" si="280"/>
        <v>0</v>
      </c>
      <c r="BF126" s="84">
        <f t="shared" si="280"/>
        <v>0</v>
      </c>
      <c r="BG126" s="84">
        <f t="shared" si="280"/>
        <v>0</v>
      </c>
      <c r="BH126" s="84">
        <f t="shared" si="280"/>
        <v>0</v>
      </c>
      <c r="BI126" s="84">
        <f t="shared" ref="BI126:CM126" si="382">IF(AND($U126&gt;BH$6,$U126&lt;=BI$6),+$T126,0)</f>
        <v>0</v>
      </c>
      <c r="BJ126" s="84">
        <f t="shared" si="382"/>
        <v>0</v>
      </c>
      <c r="BK126" s="84">
        <f t="shared" si="382"/>
        <v>0</v>
      </c>
      <c r="BL126" s="84">
        <f t="shared" si="382"/>
        <v>0</v>
      </c>
      <c r="BM126" s="84">
        <f t="shared" si="382"/>
        <v>0</v>
      </c>
      <c r="BN126" s="84">
        <f t="shared" si="382"/>
        <v>0</v>
      </c>
      <c r="BO126" s="84">
        <f t="shared" si="382"/>
        <v>0</v>
      </c>
      <c r="BP126" s="84">
        <f t="shared" si="382"/>
        <v>0</v>
      </c>
      <c r="BQ126" s="84">
        <f t="shared" si="382"/>
        <v>0</v>
      </c>
      <c r="BR126" s="84">
        <f t="shared" si="382"/>
        <v>0</v>
      </c>
      <c r="BS126" s="84">
        <f t="shared" si="382"/>
        <v>0</v>
      </c>
      <c r="BT126" s="84">
        <f t="shared" si="382"/>
        <v>0</v>
      </c>
      <c r="BU126" s="84">
        <f t="shared" si="382"/>
        <v>0</v>
      </c>
      <c r="BV126" s="84">
        <f t="shared" si="382"/>
        <v>0</v>
      </c>
      <c r="BW126" s="84">
        <f t="shared" si="382"/>
        <v>0</v>
      </c>
      <c r="BX126" s="84">
        <f t="shared" si="382"/>
        <v>0</v>
      </c>
      <c r="BY126" s="84">
        <f t="shared" si="382"/>
        <v>0</v>
      </c>
      <c r="BZ126" s="84">
        <f t="shared" si="382"/>
        <v>0</v>
      </c>
      <c r="CA126" s="84">
        <f t="shared" si="382"/>
        <v>0</v>
      </c>
      <c r="CB126" s="84">
        <f t="shared" si="382"/>
        <v>0</v>
      </c>
      <c r="CC126" s="84">
        <f t="shared" si="382"/>
        <v>0</v>
      </c>
      <c r="CD126" s="84">
        <f t="shared" si="382"/>
        <v>0</v>
      </c>
      <c r="CE126" s="84">
        <f t="shared" si="382"/>
        <v>0</v>
      </c>
      <c r="CF126" s="84">
        <f t="shared" si="382"/>
        <v>0</v>
      </c>
      <c r="CG126" s="84">
        <f t="shared" si="382"/>
        <v>0</v>
      </c>
      <c r="CH126" s="84">
        <f t="shared" si="382"/>
        <v>0</v>
      </c>
      <c r="CI126" s="84">
        <f t="shared" si="382"/>
        <v>0</v>
      </c>
      <c r="CJ126" s="84">
        <f t="shared" si="382"/>
        <v>0</v>
      </c>
      <c r="CK126" s="84">
        <f t="shared" si="382"/>
        <v>0</v>
      </c>
      <c r="CL126" s="84">
        <f t="shared" si="382"/>
        <v>0</v>
      </c>
      <c r="CM126" s="84">
        <f t="shared" si="382"/>
        <v>0</v>
      </c>
      <c r="CN126" s="84">
        <f t="shared" ref="CN126:DS126" si="383">IF(AND($U126&gt;CM$6,$U126&lt;=CN$6),+$T126,0)</f>
        <v>0</v>
      </c>
      <c r="CO126" s="84">
        <f t="shared" si="383"/>
        <v>0</v>
      </c>
      <c r="CP126" s="84">
        <f t="shared" si="383"/>
        <v>0</v>
      </c>
      <c r="CQ126" s="84">
        <f t="shared" si="383"/>
        <v>0</v>
      </c>
      <c r="CR126" s="84">
        <f t="shared" si="383"/>
        <v>0</v>
      </c>
      <c r="CS126" s="84">
        <f t="shared" si="383"/>
        <v>0</v>
      </c>
      <c r="CT126" s="84">
        <f t="shared" si="383"/>
        <v>0</v>
      </c>
      <c r="CU126" s="84">
        <f t="shared" si="383"/>
        <v>0</v>
      </c>
      <c r="CV126" s="84">
        <f t="shared" si="383"/>
        <v>0</v>
      </c>
      <c r="CW126" s="84">
        <f t="shared" si="383"/>
        <v>0</v>
      </c>
      <c r="CX126" s="84">
        <f t="shared" si="383"/>
        <v>0</v>
      </c>
      <c r="CY126" s="84">
        <f t="shared" si="383"/>
        <v>0</v>
      </c>
      <c r="CZ126" s="84">
        <f t="shared" si="383"/>
        <v>0</v>
      </c>
      <c r="DA126" s="84">
        <f t="shared" si="383"/>
        <v>0</v>
      </c>
      <c r="DB126" s="84">
        <f t="shared" si="383"/>
        <v>0</v>
      </c>
      <c r="DC126" s="84">
        <f t="shared" si="383"/>
        <v>0</v>
      </c>
      <c r="DD126" s="84">
        <f t="shared" si="383"/>
        <v>0</v>
      </c>
      <c r="DE126" s="84">
        <f t="shared" si="383"/>
        <v>0</v>
      </c>
      <c r="DF126" s="84">
        <f t="shared" si="383"/>
        <v>0</v>
      </c>
      <c r="DG126" s="84">
        <f t="shared" si="383"/>
        <v>115.1</v>
      </c>
      <c r="DH126" s="84">
        <f t="shared" si="383"/>
        <v>0</v>
      </c>
      <c r="DI126" s="84">
        <f t="shared" si="383"/>
        <v>0</v>
      </c>
      <c r="DJ126" s="84">
        <f t="shared" si="383"/>
        <v>0</v>
      </c>
      <c r="DK126" s="84">
        <f t="shared" si="383"/>
        <v>0</v>
      </c>
      <c r="DL126" s="84">
        <f t="shared" si="383"/>
        <v>0</v>
      </c>
      <c r="DM126" s="84">
        <f t="shared" si="383"/>
        <v>0</v>
      </c>
      <c r="DN126" s="84">
        <f t="shared" si="383"/>
        <v>0</v>
      </c>
      <c r="DO126" s="84">
        <f t="shared" si="383"/>
        <v>0</v>
      </c>
      <c r="DP126" s="84">
        <f t="shared" si="383"/>
        <v>0</v>
      </c>
      <c r="DQ126" s="84">
        <f t="shared" si="383"/>
        <v>0</v>
      </c>
      <c r="DR126" s="84">
        <f t="shared" si="383"/>
        <v>0</v>
      </c>
      <c r="DS126" s="84">
        <f t="shared" si="383"/>
        <v>0</v>
      </c>
      <c r="DT126" s="84">
        <f t="shared" ref="DT126:EY126" si="384">IF(AND($U126&gt;DS$6,$U126&lt;=DT$6),+$T126,0)</f>
        <v>0</v>
      </c>
      <c r="DU126" s="84">
        <f t="shared" si="384"/>
        <v>0</v>
      </c>
      <c r="DV126" s="84">
        <f t="shared" si="384"/>
        <v>0</v>
      </c>
      <c r="DW126" s="84">
        <f t="shared" si="384"/>
        <v>0</v>
      </c>
      <c r="DX126" s="84">
        <f t="shared" si="384"/>
        <v>0</v>
      </c>
      <c r="DY126" s="84">
        <f t="shared" si="384"/>
        <v>0</v>
      </c>
      <c r="DZ126" s="84">
        <f t="shared" si="384"/>
        <v>0</v>
      </c>
      <c r="EA126" s="84">
        <f t="shared" si="384"/>
        <v>0</v>
      </c>
      <c r="EB126" s="84">
        <f t="shared" si="384"/>
        <v>0</v>
      </c>
      <c r="EC126" s="84">
        <f t="shared" si="384"/>
        <v>0</v>
      </c>
      <c r="ED126" s="84">
        <f t="shared" si="384"/>
        <v>0</v>
      </c>
      <c r="EE126" s="84">
        <f t="shared" si="384"/>
        <v>0</v>
      </c>
      <c r="EF126" s="84">
        <f t="shared" si="384"/>
        <v>0</v>
      </c>
      <c r="EG126" s="84">
        <f t="shared" si="384"/>
        <v>0</v>
      </c>
      <c r="EH126" s="84">
        <f t="shared" si="384"/>
        <v>0</v>
      </c>
      <c r="EI126" s="84">
        <f t="shared" si="384"/>
        <v>0</v>
      </c>
      <c r="EJ126" s="84">
        <f t="shared" si="384"/>
        <v>0</v>
      </c>
      <c r="EK126" s="84">
        <f t="shared" si="384"/>
        <v>0</v>
      </c>
      <c r="EL126" s="84">
        <f t="shared" si="384"/>
        <v>0</v>
      </c>
      <c r="EM126" s="84">
        <f t="shared" si="384"/>
        <v>0</v>
      </c>
      <c r="EN126" s="84">
        <f t="shared" si="384"/>
        <v>0</v>
      </c>
      <c r="EO126" s="84">
        <f t="shared" si="384"/>
        <v>0</v>
      </c>
      <c r="EP126" s="84">
        <f t="shared" si="384"/>
        <v>0</v>
      </c>
      <c r="EQ126" s="84">
        <f t="shared" si="384"/>
        <v>0</v>
      </c>
      <c r="ER126" s="84">
        <f t="shared" si="384"/>
        <v>0</v>
      </c>
      <c r="ES126" s="84">
        <f t="shared" si="384"/>
        <v>0</v>
      </c>
      <c r="ET126" s="84">
        <f t="shared" si="384"/>
        <v>0</v>
      </c>
      <c r="EU126" s="84">
        <f t="shared" si="384"/>
        <v>0</v>
      </c>
      <c r="EV126" s="84">
        <f t="shared" si="384"/>
        <v>0</v>
      </c>
      <c r="EW126" s="84">
        <f t="shared" si="384"/>
        <v>0</v>
      </c>
      <c r="EX126" s="84">
        <f t="shared" si="384"/>
        <v>0</v>
      </c>
      <c r="EY126" s="84">
        <f t="shared" si="384"/>
        <v>0</v>
      </c>
      <c r="EZ126" s="84">
        <f t="shared" si="288"/>
        <v>0</v>
      </c>
      <c r="FA126" s="84">
        <f t="shared" ref="FA126:GB126" si="385">IF(AND($U126&gt;EZ$6,$U126&lt;=FA$6),+$T126,0)</f>
        <v>0</v>
      </c>
      <c r="FB126" s="84">
        <f t="shared" si="385"/>
        <v>0</v>
      </c>
      <c r="FC126" s="84">
        <f t="shared" si="385"/>
        <v>0</v>
      </c>
      <c r="FD126" s="84">
        <f t="shared" si="385"/>
        <v>0</v>
      </c>
      <c r="FE126" s="84">
        <f t="shared" si="385"/>
        <v>0</v>
      </c>
      <c r="FF126" s="84">
        <f t="shared" si="385"/>
        <v>0</v>
      </c>
      <c r="FG126" s="84">
        <f t="shared" si="385"/>
        <v>0</v>
      </c>
      <c r="FH126" s="84">
        <f t="shared" si="385"/>
        <v>0</v>
      </c>
      <c r="FI126" s="84">
        <f t="shared" si="385"/>
        <v>0</v>
      </c>
      <c r="FJ126" s="84">
        <f t="shared" si="385"/>
        <v>0</v>
      </c>
      <c r="FK126" s="84">
        <f t="shared" si="385"/>
        <v>0</v>
      </c>
      <c r="FL126" s="84">
        <f t="shared" si="385"/>
        <v>0</v>
      </c>
      <c r="FM126" s="84">
        <f t="shared" si="385"/>
        <v>0</v>
      </c>
      <c r="FN126" s="84">
        <f t="shared" si="385"/>
        <v>0</v>
      </c>
      <c r="FO126" s="84">
        <f t="shared" si="385"/>
        <v>0</v>
      </c>
      <c r="FP126" s="84">
        <f t="shared" si="385"/>
        <v>0</v>
      </c>
      <c r="FQ126" s="84">
        <f t="shared" si="385"/>
        <v>0</v>
      </c>
      <c r="FR126" s="84">
        <f t="shared" si="385"/>
        <v>0</v>
      </c>
      <c r="FS126" s="84">
        <f t="shared" si="385"/>
        <v>0</v>
      </c>
      <c r="FT126" s="84">
        <f t="shared" si="385"/>
        <v>0</v>
      </c>
      <c r="FU126" s="84">
        <f t="shared" si="385"/>
        <v>0</v>
      </c>
      <c r="FV126" s="84">
        <f t="shared" si="385"/>
        <v>0</v>
      </c>
      <c r="FW126" s="84">
        <f t="shared" si="385"/>
        <v>0</v>
      </c>
      <c r="FX126" s="84">
        <f t="shared" si="385"/>
        <v>0</v>
      </c>
      <c r="FY126" s="84">
        <f t="shared" si="385"/>
        <v>0</v>
      </c>
      <c r="FZ126" s="84">
        <f t="shared" si="385"/>
        <v>0</v>
      </c>
      <c r="GA126" s="84">
        <f t="shared" si="385"/>
        <v>0</v>
      </c>
      <c r="GB126" s="84">
        <f t="shared" si="385"/>
        <v>0</v>
      </c>
      <c r="GD126" s="2">
        <f t="shared" ca="1" si="340"/>
        <v>115.1</v>
      </c>
      <c r="GE126" s="2">
        <f t="shared" ca="1" si="299"/>
        <v>0</v>
      </c>
    </row>
    <row r="127" spans="1:187" s="82" customFormat="1" x14ac:dyDescent="0.2">
      <c r="A127" s="188">
        <v>5</v>
      </c>
      <c r="B127" s="104" t="s">
        <v>12</v>
      </c>
      <c r="C127" s="68" t="s">
        <v>8</v>
      </c>
      <c r="D127" s="189" t="s">
        <v>42</v>
      </c>
      <c r="E127" t="s">
        <v>367</v>
      </c>
      <c r="F127" s="70">
        <v>37134</v>
      </c>
      <c r="G127"/>
      <c r="H127" s="87" t="s">
        <v>313</v>
      </c>
      <c r="I127" s="190" t="s">
        <v>414</v>
      </c>
      <c r="J127" s="72" t="s">
        <v>369</v>
      </c>
      <c r="K127" s="72"/>
      <c r="L127" s="94" t="s">
        <v>40</v>
      </c>
      <c r="M127" s="73"/>
      <c r="N127" s="73"/>
      <c r="O127" s="94"/>
      <c r="P127" s="94"/>
      <c r="Q127" s="94"/>
      <c r="R127" s="105">
        <v>5.8</v>
      </c>
      <c r="S127" s="94" t="s">
        <v>57</v>
      </c>
      <c r="T127" s="19">
        <f>IF($S127="USD",+$R127,VLOOKUP($S127,Rates!$A$3:$C$7,3)*$R127)</f>
        <v>5.8</v>
      </c>
      <c r="U127" s="269">
        <f>DATE(2031,12,31)</f>
        <v>48213</v>
      </c>
      <c r="X127" s="84">
        <f t="shared" ref="X127:BD127" ca="1" si="386">IF(AND($U127&gt;W$6,$U127&lt;=X$6),+$T127,0)</f>
        <v>0</v>
      </c>
      <c r="Y127" s="84">
        <f t="shared" si="386"/>
        <v>0</v>
      </c>
      <c r="Z127" s="84">
        <f t="shared" si="386"/>
        <v>0</v>
      </c>
      <c r="AA127" s="84">
        <f t="shared" si="386"/>
        <v>0</v>
      </c>
      <c r="AB127" s="84">
        <f t="shared" si="386"/>
        <v>0</v>
      </c>
      <c r="AC127" s="84">
        <f t="shared" si="386"/>
        <v>0</v>
      </c>
      <c r="AD127" s="84">
        <f t="shared" si="386"/>
        <v>0</v>
      </c>
      <c r="AE127" s="84">
        <f t="shared" si="386"/>
        <v>0</v>
      </c>
      <c r="AF127" s="84">
        <f t="shared" si="386"/>
        <v>0</v>
      </c>
      <c r="AG127" s="84">
        <f t="shared" si="386"/>
        <v>0</v>
      </c>
      <c r="AH127" s="84">
        <f t="shared" si="386"/>
        <v>0</v>
      </c>
      <c r="AI127" s="84">
        <f t="shared" si="386"/>
        <v>0</v>
      </c>
      <c r="AJ127" s="84">
        <f t="shared" si="386"/>
        <v>0</v>
      </c>
      <c r="AK127" s="84">
        <f t="shared" si="386"/>
        <v>0</v>
      </c>
      <c r="AL127" s="84">
        <f t="shared" si="386"/>
        <v>0</v>
      </c>
      <c r="AM127" s="84">
        <f t="shared" si="386"/>
        <v>0</v>
      </c>
      <c r="AN127" s="84">
        <f t="shared" si="386"/>
        <v>0</v>
      </c>
      <c r="AO127" s="84">
        <f t="shared" si="386"/>
        <v>0</v>
      </c>
      <c r="AP127" s="84">
        <f t="shared" si="386"/>
        <v>0</v>
      </c>
      <c r="AQ127" s="84">
        <f t="shared" si="386"/>
        <v>0</v>
      </c>
      <c r="AR127" s="84">
        <f t="shared" si="386"/>
        <v>0</v>
      </c>
      <c r="AS127" s="84">
        <f t="shared" si="386"/>
        <v>0</v>
      </c>
      <c r="AT127" s="84">
        <f t="shared" si="386"/>
        <v>0</v>
      </c>
      <c r="AU127" s="84">
        <f t="shared" si="386"/>
        <v>0</v>
      </c>
      <c r="AV127" s="84">
        <f t="shared" si="386"/>
        <v>0</v>
      </c>
      <c r="AW127" s="84">
        <f t="shared" si="386"/>
        <v>0</v>
      </c>
      <c r="AX127" s="84">
        <f t="shared" si="386"/>
        <v>0</v>
      </c>
      <c r="AY127" s="84">
        <f t="shared" si="386"/>
        <v>0</v>
      </c>
      <c r="AZ127" s="84">
        <f t="shared" si="386"/>
        <v>0</v>
      </c>
      <c r="BA127" s="84">
        <f t="shared" si="386"/>
        <v>0</v>
      </c>
      <c r="BB127" s="84">
        <f t="shared" si="386"/>
        <v>0</v>
      </c>
      <c r="BC127" s="84">
        <f t="shared" si="386"/>
        <v>0</v>
      </c>
      <c r="BD127" s="84">
        <f t="shared" si="386"/>
        <v>0</v>
      </c>
      <c r="BE127" s="84">
        <f t="shared" si="280"/>
        <v>0</v>
      </c>
      <c r="BF127" s="84">
        <f t="shared" si="280"/>
        <v>0</v>
      </c>
      <c r="BG127" s="84">
        <f t="shared" si="280"/>
        <v>0</v>
      </c>
      <c r="BH127" s="84">
        <f t="shared" si="280"/>
        <v>0</v>
      </c>
      <c r="BI127" s="84">
        <f t="shared" ref="BI127:CM127" si="387">IF(AND($U127&gt;BH$6,$U127&lt;=BI$6),+$T127,0)</f>
        <v>0</v>
      </c>
      <c r="BJ127" s="84">
        <f t="shared" si="387"/>
        <v>0</v>
      </c>
      <c r="BK127" s="84">
        <f t="shared" si="387"/>
        <v>0</v>
      </c>
      <c r="BL127" s="84">
        <f t="shared" si="387"/>
        <v>0</v>
      </c>
      <c r="BM127" s="84">
        <f t="shared" si="387"/>
        <v>0</v>
      </c>
      <c r="BN127" s="84">
        <f t="shared" si="387"/>
        <v>0</v>
      </c>
      <c r="BO127" s="84">
        <f t="shared" si="387"/>
        <v>0</v>
      </c>
      <c r="BP127" s="84">
        <f t="shared" si="387"/>
        <v>0</v>
      </c>
      <c r="BQ127" s="84">
        <f t="shared" si="387"/>
        <v>0</v>
      </c>
      <c r="BR127" s="84">
        <f t="shared" si="387"/>
        <v>0</v>
      </c>
      <c r="BS127" s="84">
        <f t="shared" si="387"/>
        <v>0</v>
      </c>
      <c r="BT127" s="84">
        <f t="shared" si="387"/>
        <v>0</v>
      </c>
      <c r="BU127" s="84">
        <f t="shared" si="387"/>
        <v>0</v>
      </c>
      <c r="BV127" s="84">
        <f t="shared" si="387"/>
        <v>0</v>
      </c>
      <c r="BW127" s="84">
        <f t="shared" si="387"/>
        <v>0</v>
      </c>
      <c r="BX127" s="84">
        <f t="shared" si="387"/>
        <v>0</v>
      </c>
      <c r="BY127" s="84">
        <f t="shared" si="387"/>
        <v>0</v>
      </c>
      <c r="BZ127" s="84">
        <f t="shared" si="387"/>
        <v>0</v>
      </c>
      <c r="CA127" s="84">
        <f t="shared" si="387"/>
        <v>0</v>
      </c>
      <c r="CB127" s="84">
        <f t="shared" si="387"/>
        <v>0</v>
      </c>
      <c r="CC127" s="84">
        <f t="shared" si="387"/>
        <v>0</v>
      </c>
      <c r="CD127" s="84">
        <f t="shared" si="387"/>
        <v>0</v>
      </c>
      <c r="CE127" s="84">
        <f t="shared" si="387"/>
        <v>0</v>
      </c>
      <c r="CF127" s="84">
        <f t="shared" si="387"/>
        <v>0</v>
      </c>
      <c r="CG127" s="84">
        <f t="shared" si="387"/>
        <v>0</v>
      </c>
      <c r="CH127" s="84">
        <f t="shared" si="387"/>
        <v>0</v>
      </c>
      <c r="CI127" s="84">
        <f t="shared" si="387"/>
        <v>0</v>
      </c>
      <c r="CJ127" s="84">
        <f t="shared" si="387"/>
        <v>0</v>
      </c>
      <c r="CK127" s="84">
        <f t="shared" si="387"/>
        <v>0</v>
      </c>
      <c r="CL127" s="84">
        <f t="shared" si="387"/>
        <v>0</v>
      </c>
      <c r="CM127" s="84">
        <f t="shared" si="387"/>
        <v>0</v>
      </c>
      <c r="CN127" s="84">
        <f t="shared" ref="CN127:DS127" si="388">IF(AND($U127&gt;CM$6,$U127&lt;=CN$6),+$T127,0)</f>
        <v>0</v>
      </c>
      <c r="CO127" s="84">
        <f t="shared" si="388"/>
        <v>0</v>
      </c>
      <c r="CP127" s="84">
        <f t="shared" si="388"/>
        <v>0</v>
      </c>
      <c r="CQ127" s="84">
        <f t="shared" si="388"/>
        <v>0</v>
      </c>
      <c r="CR127" s="84">
        <f t="shared" si="388"/>
        <v>0</v>
      </c>
      <c r="CS127" s="84">
        <f t="shared" si="388"/>
        <v>0</v>
      </c>
      <c r="CT127" s="84">
        <f t="shared" si="388"/>
        <v>0</v>
      </c>
      <c r="CU127" s="84">
        <f t="shared" si="388"/>
        <v>0</v>
      </c>
      <c r="CV127" s="84">
        <f t="shared" si="388"/>
        <v>0</v>
      </c>
      <c r="CW127" s="84">
        <f t="shared" si="388"/>
        <v>0</v>
      </c>
      <c r="CX127" s="84">
        <f t="shared" si="388"/>
        <v>0</v>
      </c>
      <c r="CY127" s="84">
        <f t="shared" si="388"/>
        <v>0</v>
      </c>
      <c r="CZ127" s="84">
        <f t="shared" si="388"/>
        <v>0</v>
      </c>
      <c r="DA127" s="84">
        <f t="shared" si="388"/>
        <v>0</v>
      </c>
      <c r="DB127" s="84">
        <f t="shared" si="388"/>
        <v>0</v>
      </c>
      <c r="DC127" s="84">
        <f t="shared" si="388"/>
        <v>0</v>
      </c>
      <c r="DD127" s="84">
        <f t="shared" si="388"/>
        <v>0</v>
      </c>
      <c r="DE127" s="84">
        <f t="shared" si="388"/>
        <v>0</v>
      </c>
      <c r="DF127" s="84">
        <f t="shared" si="388"/>
        <v>0</v>
      </c>
      <c r="DG127" s="84">
        <f t="shared" si="388"/>
        <v>0</v>
      </c>
      <c r="DH127" s="84">
        <f t="shared" si="388"/>
        <v>0</v>
      </c>
      <c r="DI127" s="84">
        <f t="shared" si="388"/>
        <v>0</v>
      </c>
      <c r="DJ127" s="84">
        <f t="shared" si="388"/>
        <v>0</v>
      </c>
      <c r="DK127" s="84">
        <f t="shared" si="388"/>
        <v>0</v>
      </c>
      <c r="DL127" s="84">
        <f t="shared" si="388"/>
        <v>0</v>
      </c>
      <c r="DM127" s="84">
        <f t="shared" si="388"/>
        <v>0</v>
      </c>
      <c r="DN127" s="84">
        <f t="shared" si="388"/>
        <v>0</v>
      </c>
      <c r="DO127" s="84">
        <f t="shared" si="388"/>
        <v>0</v>
      </c>
      <c r="DP127" s="84">
        <f t="shared" si="388"/>
        <v>0</v>
      </c>
      <c r="DQ127" s="84">
        <f t="shared" si="388"/>
        <v>0</v>
      </c>
      <c r="DR127" s="84">
        <f t="shared" si="388"/>
        <v>0</v>
      </c>
      <c r="DS127" s="84">
        <f t="shared" si="388"/>
        <v>0</v>
      </c>
      <c r="DT127" s="84">
        <f t="shared" ref="DT127:EY127" si="389">IF(AND($U127&gt;DS$6,$U127&lt;=DT$6),+$T127,0)</f>
        <v>0</v>
      </c>
      <c r="DU127" s="84">
        <f t="shared" si="389"/>
        <v>0</v>
      </c>
      <c r="DV127" s="84">
        <f t="shared" si="389"/>
        <v>0</v>
      </c>
      <c r="DW127" s="84">
        <f t="shared" si="389"/>
        <v>0</v>
      </c>
      <c r="DX127" s="84">
        <f t="shared" si="389"/>
        <v>0</v>
      </c>
      <c r="DY127" s="84">
        <f t="shared" si="389"/>
        <v>0</v>
      </c>
      <c r="DZ127" s="84">
        <f t="shared" si="389"/>
        <v>0</v>
      </c>
      <c r="EA127" s="84">
        <f t="shared" si="389"/>
        <v>0</v>
      </c>
      <c r="EB127" s="84">
        <f t="shared" si="389"/>
        <v>0</v>
      </c>
      <c r="EC127" s="84">
        <f t="shared" si="389"/>
        <v>0</v>
      </c>
      <c r="ED127" s="84">
        <f t="shared" si="389"/>
        <v>0</v>
      </c>
      <c r="EE127" s="84">
        <f t="shared" si="389"/>
        <v>0</v>
      </c>
      <c r="EF127" s="84">
        <f t="shared" si="389"/>
        <v>0</v>
      </c>
      <c r="EG127" s="84">
        <f t="shared" si="389"/>
        <v>0</v>
      </c>
      <c r="EH127" s="84">
        <f t="shared" si="389"/>
        <v>0</v>
      </c>
      <c r="EI127" s="84">
        <f t="shared" si="389"/>
        <v>0</v>
      </c>
      <c r="EJ127" s="84">
        <f t="shared" si="389"/>
        <v>0</v>
      </c>
      <c r="EK127" s="84">
        <f t="shared" si="389"/>
        <v>0</v>
      </c>
      <c r="EL127" s="84">
        <f t="shared" si="389"/>
        <v>0</v>
      </c>
      <c r="EM127" s="84">
        <f t="shared" si="389"/>
        <v>0</v>
      </c>
      <c r="EN127" s="84">
        <f t="shared" si="389"/>
        <v>0</v>
      </c>
      <c r="EO127" s="84">
        <f t="shared" si="389"/>
        <v>5.8</v>
      </c>
      <c r="EP127" s="84">
        <f t="shared" si="389"/>
        <v>0</v>
      </c>
      <c r="EQ127" s="84">
        <f t="shared" si="389"/>
        <v>0</v>
      </c>
      <c r="ER127" s="84">
        <f t="shared" si="389"/>
        <v>0</v>
      </c>
      <c r="ES127" s="84">
        <f t="shared" si="389"/>
        <v>0</v>
      </c>
      <c r="ET127" s="84">
        <f t="shared" si="389"/>
        <v>0</v>
      </c>
      <c r="EU127" s="84">
        <f t="shared" si="389"/>
        <v>0</v>
      </c>
      <c r="EV127" s="84">
        <f t="shared" si="389"/>
        <v>0</v>
      </c>
      <c r="EW127" s="84">
        <f t="shared" si="389"/>
        <v>0</v>
      </c>
      <c r="EX127" s="84">
        <f t="shared" si="389"/>
        <v>0</v>
      </c>
      <c r="EY127" s="84">
        <f t="shared" si="389"/>
        <v>0</v>
      </c>
      <c r="EZ127" s="84">
        <f t="shared" si="288"/>
        <v>0</v>
      </c>
      <c r="FA127" s="84">
        <f t="shared" ref="FA127:GB127" si="390">IF(AND($U127&gt;EZ$6,$U127&lt;=FA$6),+$T127,0)</f>
        <v>0</v>
      </c>
      <c r="FB127" s="84">
        <f t="shared" si="390"/>
        <v>0</v>
      </c>
      <c r="FC127" s="84">
        <f t="shared" si="390"/>
        <v>0</v>
      </c>
      <c r="FD127" s="84">
        <f t="shared" si="390"/>
        <v>0</v>
      </c>
      <c r="FE127" s="84">
        <f t="shared" si="390"/>
        <v>0</v>
      </c>
      <c r="FF127" s="84">
        <f t="shared" si="390"/>
        <v>0</v>
      </c>
      <c r="FG127" s="84">
        <f t="shared" si="390"/>
        <v>0</v>
      </c>
      <c r="FH127" s="84">
        <f t="shared" si="390"/>
        <v>0</v>
      </c>
      <c r="FI127" s="84">
        <f t="shared" si="390"/>
        <v>0</v>
      </c>
      <c r="FJ127" s="84">
        <f t="shared" si="390"/>
        <v>0</v>
      </c>
      <c r="FK127" s="84">
        <f t="shared" si="390"/>
        <v>0</v>
      </c>
      <c r="FL127" s="84">
        <f t="shared" si="390"/>
        <v>0</v>
      </c>
      <c r="FM127" s="84">
        <f t="shared" si="390"/>
        <v>0</v>
      </c>
      <c r="FN127" s="84">
        <f t="shared" si="390"/>
        <v>0</v>
      </c>
      <c r="FO127" s="84">
        <f t="shared" si="390"/>
        <v>0</v>
      </c>
      <c r="FP127" s="84">
        <f t="shared" si="390"/>
        <v>0</v>
      </c>
      <c r="FQ127" s="84">
        <f t="shared" si="390"/>
        <v>0</v>
      </c>
      <c r="FR127" s="84">
        <f t="shared" si="390"/>
        <v>0</v>
      </c>
      <c r="FS127" s="84">
        <f t="shared" si="390"/>
        <v>0</v>
      </c>
      <c r="FT127" s="84">
        <f t="shared" si="390"/>
        <v>0</v>
      </c>
      <c r="FU127" s="84">
        <f t="shared" si="390"/>
        <v>0</v>
      </c>
      <c r="FV127" s="84">
        <f t="shared" si="390"/>
        <v>0</v>
      </c>
      <c r="FW127" s="84">
        <f t="shared" si="390"/>
        <v>0</v>
      </c>
      <c r="FX127" s="84">
        <f t="shared" si="390"/>
        <v>0</v>
      </c>
      <c r="FY127" s="84">
        <f t="shared" si="390"/>
        <v>0</v>
      </c>
      <c r="FZ127" s="84">
        <f t="shared" si="390"/>
        <v>0</v>
      </c>
      <c r="GA127" s="84">
        <f t="shared" si="390"/>
        <v>0</v>
      </c>
      <c r="GB127" s="84">
        <f t="shared" si="390"/>
        <v>0</v>
      </c>
      <c r="GD127" s="2">
        <f t="shared" ca="1" si="340"/>
        <v>5.8</v>
      </c>
      <c r="GE127" s="2">
        <f t="shared" ca="1" si="299"/>
        <v>0</v>
      </c>
    </row>
    <row r="128" spans="1:187" s="82" customFormat="1" x14ac:dyDescent="0.2">
      <c r="A128" s="188">
        <v>5</v>
      </c>
      <c r="B128" s="104" t="s">
        <v>12</v>
      </c>
      <c r="C128" s="68" t="s">
        <v>8</v>
      </c>
      <c r="D128" s="189" t="s">
        <v>43</v>
      </c>
      <c r="E128" t="s">
        <v>367</v>
      </c>
      <c r="F128" s="70">
        <v>37134</v>
      </c>
      <c r="G128"/>
      <c r="H128" s="87" t="s">
        <v>313</v>
      </c>
      <c r="I128" s="190" t="s">
        <v>414</v>
      </c>
      <c r="J128" s="72" t="s">
        <v>369</v>
      </c>
      <c r="K128" s="72"/>
      <c r="L128" s="94" t="s">
        <v>40</v>
      </c>
      <c r="M128" s="73"/>
      <c r="N128" s="73"/>
      <c r="O128" s="94"/>
      <c r="P128" s="94"/>
      <c r="Q128" s="94"/>
      <c r="R128" s="105">
        <v>21</v>
      </c>
      <c r="S128" s="94" t="s">
        <v>57</v>
      </c>
      <c r="T128" s="19">
        <f>IF($S128="USD",+$R128,VLOOKUP($S128,Rates!$A$3:$C$7,3)*$R128)</f>
        <v>21</v>
      </c>
      <c r="U128" s="269">
        <f>DATE(2033,5,1)</f>
        <v>48700</v>
      </c>
      <c r="X128" s="84">
        <f t="shared" ref="X128:BD128" ca="1" si="391">IF(AND($U128&gt;W$6,$U128&lt;=X$6),+$T128,0)</f>
        <v>0</v>
      </c>
      <c r="Y128" s="84">
        <f t="shared" si="391"/>
        <v>0</v>
      </c>
      <c r="Z128" s="84">
        <f t="shared" si="391"/>
        <v>0</v>
      </c>
      <c r="AA128" s="84">
        <f t="shared" si="391"/>
        <v>0</v>
      </c>
      <c r="AB128" s="84">
        <f t="shared" si="391"/>
        <v>0</v>
      </c>
      <c r="AC128" s="84">
        <f t="shared" si="391"/>
        <v>0</v>
      </c>
      <c r="AD128" s="84">
        <f t="shared" si="391"/>
        <v>0</v>
      </c>
      <c r="AE128" s="84">
        <f t="shared" si="391"/>
        <v>0</v>
      </c>
      <c r="AF128" s="84">
        <f t="shared" si="391"/>
        <v>0</v>
      </c>
      <c r="AG128" s="84">
        <f t="shared" si="391"/>
        <v>0</v>
      </c>
      <c r="AH128" s="84">
        <f t="shared" si="391"/>
        <v>0</v>
      </c>
      <c r="AI128" s="84">
        <f t="shared" si="391"/>
        <v>0</v>
      </c>
      <c r="AJ128" s="84">
        <f t="shared" si="391"/>
        <v>0</v>
      </c>
      <c r="AK128" s="84">
        <f t="shared" si="391"/>
        <v>0</v>
      </c>
      <c r="AL128" s="84">
        <f t="shared" si="391"/>
        <v>0</v>
      </c>
      <c r="AM128" s="84">
        <f t="shared" si="391"/>
        <v>0</v>
      </c>
      <c r="AN128" s="84">
        <f t="shared" si="391"/>
        <v>0</v>
      </c>
      <c r="AO128" s="84">
        <f t="shared" si="391"/>
        <v>0</v>
      </c>
      <c r="AP128" s="84">
        <f t="shared" si="391"/>
        <v>0</v>
      </c>
      <c r="AQ128" s="84">
        <f t="shared" si="391"/>
        <v>0</v>
      </c>
      <c r="AR128" s="84">
        <f t="shared" si="391"/>
        <v>0</v>
      </c>
      <c r="AS128" s="84">
        <f t="shared" si="391"/>
        <v>0</v>
      </c>
      <c r="AT128" s="84">
        <f t="shared" si="391"/>
        <v>0</v>
      </c>
      <c r="AU128" s="84">
        <f t="shared" si="391"/>
        <v>0</v>
      </c>
      <c r="AV128" s="84">
        <f t="shared" si="391"/>
        <v>0</v>
      </c>
      <c r="AW128" s="84">
        <f t="shared" si="391"/>
        <v>0</v>
      </c>
      <c r="AX128" s="84">
        <f t="shared" si="391"/>
        <v>0</v>
      </c>
      <c r="AY128" s="84">
        <f t="shared" si="391"/>
        <v>0</v>
      </c>
      <c r="AZ128" s="84">
        <f t="shared" si="391"/>
        <v>0</v>
      </c>
      <c r="BA128" s="84">
        <f t="shared" si="391"/>
        <v>0</v>
      </c>
      <c r="BB128" s="84">
        <f t="shared" si="391"/>
        <v>0</v>
      </c>
      <c r="BC128" s="84">
        <f t="shared" si="391"/>
        <v>0</v>
      </c>
      <c r="BD128" s="84">
        <f t="shared" si="391"/>
        <v>0</v>
      </c>
      <c r="BE128" s="84">
        <f t="shared" si="280"/>
        <v>0</v>
      </c>
      <c r="BF128" s="84">
        <f t="shared" si="280"/>
        <v>0</v>
      </c>
      <c r="BG128" s="84">
        <f t="shared" si="280"/>
        <v>0</v>
      </c>
      <c r="BH128" s="84">
        <f t="shared" si="280"/>
        <v>0</v>
      </c>
      <c r="BI128" s="84">
        <f t="shared" ref="BI128:CM128" si="392">IF(AND($U128&gt;BH$6,$U128&lt;=BI$6),+$T128,0)</f>
        <v>0</v>
      </c>
      <c r="BJ128" s="84">
        <f t="shared" si="392"/>
        <v>0</v>
      </c>
      <c r="BK128" s="84">
        <f t="shared" si="392"/>
        <v>0</v>
      </c>
      <c r="BL128" s="84">
        <f t="shared" si="392"/>
        <v>0</v>
      </c>
      <c r="BM128" s="84">
        <f t="shared" si="392"/>
        <v>0</v>
      </c>
      <c r="BN128" s="84">
        <f t="shared" si="392"/>
        <v>0</v>
      </c>
      <c r="BO128" s="84">
        <f t="shared" si="392"/>
        <v>0</v>
      </c>
      <c r="BP128" s="84">
        <f t="shared" si="392"/>
        <v>0</v>
      </c>
      <c r="BQ128" s="84">
        <f t="shared" si="392"/>
        <v>0</v>
      </c>
      <c r="BR128" s="84">
        <f t="shared" si="392"/>
        <v>0</v>
      </c>
      <c r="BS128" s="84">
        <f t="shared" si="392"/>
        <v>0</v>
      </c>
      <c r="BT128" s="84">
        <f t="shared" si="392"/>
        <v>0</v>
      </c>
      <c r="BU128" s="84">
        <f t="shared" si="392"/>
        <v>0</v>
      </c>
      <c r="BV128" s="84">
        <f t="shared" si="392"/>
        <v>0</v>
      </c>
      <c r="BW128" s="84">
        <f t="shared" si="392"/>
        <v>0</v>
      </c>
      <c r="BX128" s="84">
        <f t="shared" si="392"/>
        <v>0</v>
      </c>
      <c r="BY128" s="84">
        <f t="shared" si="392"/>
        <v>0</v>
      </c>
      <c r="BZ128" s="84">
        <f t="shared" si="392"/>
        <v>0</v>
      </c>
      <c r="CA128" s="84">
        <f t="shared" si="392"/>
        <v>0</v>
      </c>
      <c r="CB128" s="84">
        <f t="shared" si="392"/>
        <v>0</v>
      </c>
      <c r="CC128" s="84">
        <f t="shared" si="392"/>
        <v>0</v>
      </c>
      <c r="CD128" s="84">
        <f t="shared" si="392"/>
        <v>0</v>
      </c>
      <c r="CE128" s="84">
        <f t="shared" si="392"/>
        <v>0</v>
      </c>
      <c r="CF128" s="84">
        <f t="shared" si="392"/>
        <v>0</v>
      </c>
      <c r="CG128" s="84">
        <f t="shared" si="392"/>
        <v>0</v>
      </c>
      <c r="CH128" s="84">
        <f t="shared" si="392"/>
        <v>0</v>
      </c>
      <c r="CI128" s="84">
        <f t="shared" si="392"/>
        <v>0</v>
      </c>
      <c r="CJ128" s="84">
        <f t="shared" si="392"/>
        <v>0</v>
      </c>
      <c r="CK128" s="84">
        <f t="shared" si="392"/>
        <v>0</v>
      </c>
      <c r="CL128" s="84">
        <f t="shared" si="392"/>
        <v>0</v>
      </c>
      <c r="CM128" s="84">
        <f t="shared" si="392"/>
        <v>0</v>
      </c>
      <c r="CN128" s="84">
        <f t="shared" ref="CN128:DS128" si="393">IF(AND($U128&gt;CM$6,$U128&lt;=CN$6),+$T128,0)</f>
        <v>0</v>
      </c>
      <c r="CO128" s="84">
        <f t="shared" si="393"/>
        <v>0</v>
      </c>
      <c r="CP128" s="84">
        <f t="shared" si="393"/>
        <v>0</v>
      </c>
      <c r="CQ128" s="84">
        <f t="shared" si="393"/>
        <v>0</v>
      </c>
      <c r="CR128" s="84">
        <f t="shared" si="393"/>
        <v>0</v>
      </c>
      <c r="CS128" s="84">
        <f t="shared" si="393"/>
        <v>0</v>
      </c>
      <c r="CT128" s="84">
        <f t="shared" si="393"/>
        <v>0</v>
      </c>
      <c r="CU128" s="84">
        <f t="shared" si="393"/>
        <v>0</v>
      </c>
      <c r="CV128" s="84">
        <f t="shared" si="393"/>
        <v>0</v>
      </c>
      <c r="CW128" s="84">
        <f t="shared" si="393"/>
        <v>0</v>
      </c>
      <c r="CX128" s="84">
        <f t="shared" si="393"/>
        <v>0</v>
      </c>
      <c r="CY128" s="84">
        <f t="shared" si="393"/>
        <v>0</v>
      </c>
      <c r="CZ128" s="84">
        <f t="shared" si="393"/>
        <v>0</v>
      </c>
      <c r="DA128" s="84">
        <f t="shared" si="393"/>
        <v>0</v>
      </c>
      <c r="DB128" s="84">
        <f t="shared" si="393"/>
        <v>0</v>
      </c>
      <c r="DC128" s="84">
        <f t="shared" si="393"/>
        <v>0</v>
      </c>
      <c r="DD128" s="84">
        <f t="shared" si="393"/>
        <v>0</v>
      </c>
      <c r="DE128" s="84">
        <f t="shared" si="393"/>
        <v>0</v>
      </c>
      <c r="DF128" s="84">
        <f t="shared" si="393"/>
        <v>0</v>
      </c>
      <c r="DG128" s="84">
        <f t="shared" si="393"/>
        <v>0</v>
      </c>
      <c r="DH128" s="84">
        <f t="shared" si="393"/>
        <v>0</v>
      </c>
      <c r="DI128" s="84">
        <f t="shared" si="393"/>
        <v>0</v>
      </c>
      <c r="DJ128" s="84">
        <f t="shared" si="393"/>
        <v>0</v>
      </c>
      <c r="DK128" s="84">
        <f t="shared" si="393"/>
        <v>0</v>
      </c>
      <c r="DL128" s="84">
        <f t="shared" si="393"/>
        <v>0</v>
      </c>
      <c r="DM128" s="84">
        <f t="shared" si="393"/>
        <v>0</v>
      </c>
      <c r="DN128" s="84">
        <f t="shared" si="393"/>
        <v>0</v>
      </c>
      <c r="DO128" s="84">
        <f t="shared" si="393"/>
        <v>0</v>
      </c>
      <c r="DP128" s="84">
        <f t="shared" si="393"/>
        <v>0</v>
      </c>
      <c r="DQ128" s="84">
        <f t="shared" si="393"/>
        <v>0</v>
      </c>
      <c r="DR128" s="84">
        <f t="shared" si="393"/>
        <v>0</v>
      </c>
      <c r="DS128" s="84">
        <f t="shared" si="393"/>
        <v>0</v>
      </c>
      <c r="DT128" s="84">
        <f t="shared" ref="DT128:EY128" si="394">IF(AND($U128&gt;DS$6,$U128&lt;=DT$6),+$T128,0)</f>
        <v>0</v>
      </c>
      <c r="DU128" s="84">
        <f t="shared" si="394"/>
        <v>0</v>
      </c>
      <c r="DV128" s="84">
        <f t="shared" si="394"/>
        <v>0</v>
      </c>
      <c r="DW128" s="84">
        <f t="shared" si="394"/>
        <v>0</v>
      </c>
      <c r="DX128" s="84">
        <f t="shared" si="394"/>
        <v>0</v>
      </c>
      <c r="DY128" s="84">
        <f t="shared" si="394"/>
        <v>0</v>
      </c>
      <c r="DZ128" s="84">
        <f t="shared" si="394"/>
        <v>0</v>
      </c>
      <c r="EA128" s="84">
        <f t="shared" si="394"/>
        <v>0</v>
      </c>
      <c r="EB128" s="84">
        <f t="shared" si="394"/>
        <v>0</v>
      </c>
      <c r="EC128" s="84">
        <f t="shared" si="394"/>
        <v>0</v>
      </c>
      <c r="ED128" s="84">
        <f t="shared" si="394"/>
        <v>0</v>
      </c>
      <c r="EE128" s="84">
        <f t="shared" si="394"/>
        <v>0</v>
      </c>
      <c r="EF128" s="84">
        <f t="shared" si="394"/>
        <v>0</v>
      </c>
      <c r="EG128" s="84">
        <f t="shared" si="394"/>
        <v>0</v>
      </c>
      <c r="EH128" s="84">
        <f t="shared" si="394"/>
        <v>0</v>
      </c>
      <c r="EI128" s="84">
        <f t="shared" si="394"/>
        <v>0</v>
      </c>
      <c r="EJ128" s="84">
        <f t="shared" si="394"/>
        <v>0</v>
      </c>
      <c r="EK128" s="84">
        <f t="shared" si="394"/>
        <v>0</v>
      </c>
      <c r="EL128" s="84">
        <f t="shared" si="394"/>
        <v>0</v>
      </c>
      <c r="EM128" s="84">
        <f t="shared" si="394"/>
        <v>0</v>
      </c>
      <c r="EN128" s="84">
        <f t="shared" si="394"/>
        <v>0</v>
      </c>
      <c r="EO128" s="84">
        <f t="shared" si="394"/>
        <v>0</v>
      </c>
      <c r="EP128" s="84">
        <f t="shared" si="394"/>
        <v>0</v>
      </c>
      <c r="EQ128" s="84">
        <f t="shared" si="394"/>
        <v>0</v>
      </c>
      <c r="ER128" s="84">
        <f t="shared" si="394"/>
        <v>0</v>
      </c>
      <c r="ES128" s="84">
        <f t="shared" si="394"/>
        <v>0</v>
      </c>
      <c r="ET128" s="84">
        <f t="shared" si="394"/>
        <v>0</v>
      </c>
      <c r="EU128" s="84">
        <f t="shared" si="394"/>
        <v>21</v>
      </c>
      <c r="EV128" s="84">
        <f t="shared" si="394"/>
        <v>0</v>
      </c>
      <c r="EW128" s="84">
        <f t="shared" si="394"/>
        <v>0</v>
      </c>
      <c r="EX128" s="84">
        <f t="shared" si="394"/>
        <v>0</v>
      </c>
      <c r="EY128" s="84">
        <f t="shared" si="394"/>
        <v>0</v>
      </c>
      <c r="EZ128" s="84">
        <f t="shared" si="288"/>
        <v>0</v>
      </c>
      <c r="FA128" s="84">
        <f t="shared" ref="FA128:GB128" si="395">IF(AND($U128&gt;EZ$6,$U128&lt;=FA$6),+$T128,0)</f>
        <v>0</v>
      </c>
      <c r="FB128" s="84">
        <f t="shared" si="395"/>
        <v>0</v>
      </c>
      <c r="FC128" s="84">
        <f t="shared" si="395"/>
        <v>0</v>
      </c>
      <c r="FD128" s="84">
        <f t="shared" si="395"/>
        <v>0</v>
      </c>
      <c r="FE128" s="84">
        <f t="shared" si="395"/>
        <v>0</v>
      </c>
      <c r="FF128" s="84">
        <f t="shared" si="395"/>
        <v>0</v>
      </c>
      <c r="FG128" s="84">
        <f t="shared" si="395"/>
        <v>0</v>
      </c>
      <c r="FH128" s="84">
        <f t="shared" si="395"/>
        <v>0</v>
      </c>
      <c r="FI128" s="84">
        <f t="shared" si="395"/>
        <v>0</v>
      </c>
      <c r="FJ128" s="84">
        <f t="shared" si="395"/>
        <v>0</v>
      </c>
      <c r="FK128" s="84">
        <f t="shared" si="395"/>
        <v>0</v>
      </c>
      <c r="FL128" s="84">
        <f t="shared" si="395"/>
        <v>0</v>
      </c>
      <c r="FM128" s="84">
        <f t="shared" si="395"/>
        <v>0</v>
      </c>
      <c r="FN128" s="84">
        <f t="shared" si="395"/>
        <v>0</v>
      </c>
      <c r="FO128" s="84">
        <f t="shared" si="395"/>
        <v>0</v>
      </c>
      <c r="FP128" s="84">
        <f t="shared" si="395"/>
        <v>0</v>
      </c>
      <c r="FQ128" s="84">
        <f t="shared" si="395"/>
        <v>0</v>
      </c>
      <c r="FR128" s="84">
        <f t="shared" si="395"/>
        <v>0</v>
      </c>
      <c r="FS128" s="84">
        <f t="shared" si="395"/>
        <v>0</v>
      </c>
      <c r="FT128" s="84">
        <f t="shared" si="395"/>
        <v>0</v>
      </c>
      <c r="FU128" s="84">
        <f t="shared" si="395"/>
        <v>0</v>
      </c>
      <c r="FV128" s="84">
        <f t="shared" si="395"/>
        <v>0</v>
      </c>
      <c r="FW128" s="84">
        <f t="shared" si="395"/>
        <v>0</v>
      </c>
      <c r="FX128" s="84">
        <f t="shared" si="395"/>
        <v>0</v>
      </c>
      <c r="FY128" s="84">
        <f t="shared" si="395"/>
        <v>0</v>
      </c>
      <c r="FZ128" s="84">
        <f t="shared" si="395"/>
        <v>0</v>
      </c>
      <c r="GA128" s="84">
        <f t="shared" si="395"/>
        <v>0</v>
      </c>
      <c r="GB128" s="84">
        <f t="shared" si="395"/>
        <v>0</v>
      </c>
      <c r="GD128" s="2">
        <f t="shared" ca="1" si="340"/>
        <v>21</v>
      </c>
      <c r="GE128" s="2">
        <f t="shared" ca="1" si="299"/>
        <v>0</v>
      </c>
    </row>
    <row r="129" spans="1:187" s="82" customFormat="1" x14ac:dyDescent="0.2">
      <c r="A129" s="188">
        <v>5</v>
      </c>
      <c r="B129" s="104" t="s">
        <v>12</v>
      </c>
      <c r="C129" s="68" t="s">
        <v>8</v>
      </c>
      <c r="D129" s="189" t="s">
        <v>43</v>
      </c>
      <c r="E129" t="s">
        <v>367</v>
      </c>
      <c r="F129" s="70">
        <v>37134</v>
      </c>
      <c r="G129"/>
      <c r="H129" s="87" t="s">
        <v>313</v>
      </c>
      <c r="I129" s="190" t="s">
        <v>414</v>
      </c>
      <c r="J129" s="72" t="s">
        <v>369</v>
      </c>
      <c r="K129" s="72"/>
      <c r="L129" s="94" t="s">
        <v>40</v>
      </c>
      <c r="M129" s="73"/>
      <c r="N129" s="73"/>
      <c r="O129" s="94"/>
      <c r="P129" s="94"/>
      <c r="Q129" s="94"/>
      <c r="R129" s="105">
        <v>23.6</v>
      </c>
      <c r="S129" s="94" t="s">
        <v>57</v>
      </c>
      <c r="T129" s="19">
        <f>IF($S129="USD",+$R129,VLOOKUP($S129,Rates!$A$3:$C$7,3)*$R129)</f>
        <v>23.6</v>
      </c>
      <c r="U129" s="269">
        <f>DATE(2033,5,1)</f>
        <v>48700</v>
      </c>
      <c r="X129" s="84">
        <f t="shared" ref="X129:BD129" ca="1" si="396">IF(AND($U129&gt;W$6,$U129&lt;=X$6),+$T129,0)</f>
        <v>0</v>
      </c>
      <c r="Y129" s="84">
        <f t="shared" si="396"/>
        <v>0</v>
      </c>
      <c r="Z129" s="84">
        <f t="shared" si="396"/>
        <v>0</v>
      </c>
      <c r="AA129" s="84">
        <f t="shared" si="396"/>
        <v>0</v>
      </c>
      <c r="AB129" s="84">
        <f t="shared" si="396"/>
        <v>0</v>
      </c>
      <c r="AC129" s="84">
        <f t="shared" si="396"/>
        <v>0</v>
      </c>
      <c r="AD129" s="84">
        <f t="shared" si="396"/>
        <v>0</v>
      </c>
      <c r="AE129" s="84">
        <f t="shared" si="396"/>
        <v>0</v>
      </c>
      <c r="AF129" s="84">
        <f t="shared" si="396"/>
        <v>0</v>
      </c>
      <c r="AG129" s="84">
        <f t="shared" si="396"/>
        <v>0</v>
      </c>
      <c r="AH129" s="84">
        <f t="shared" si="396"/>
        <v>0</v>
      </c>
      <c r="AI129" s="84">
        <f t="shared" si="396"/>
        <v>0</v>
      </c>
      <c r="AJ129" s="84">
        <f t="shared" si="396"/>
        <v>0</v>
      </c>
      <c r="AK129" s="84">
        <f t="shared" si="396"/>
        <v>0</v>
      </c>
      <c r="AL129" s="84">
        <f t="shared" si="396"/>
        <v>0</v>
      </c>
      <c r="AM129" s="84">
        <f t="shared" si="396"/>
        <v>0</v>
      </c>
      <c r="AN129" s="84">
        <f t="shared" si="396"/>
        <v>0</v>
      </c>
      <c r="AO129" s="84">
        <f t="shared" si="396"/>
        <v>0</v>
      </c>
      <c r="AP129" s="84">
        <f t="shared" si="396"/>
        <v>0</v>
      </c>
      <c r="AQ129" s="84">
        <f t="shared" si="396"/>
        <v>0</v>
      </c>
      <c r="AR129" s="84">
        <f t="shared" si="396"/>
        <v>0</v>
      </c>
      <c r="AS129" s="84">
        <f t="shared" si="396"/>
        <v>0</v>
      </c>
      <c r="AT129" s="84">
        <f t="shared" si="396"/>
        <v>0</v>
      </c>
      <c r="AU129" s="84">
        <f t="shared" si="396"/>
        <v>0</v>
      </c>
      <c r="AV129" s="84">
        <f t="shared" si="396"/>
        <v>0</v>
      </c>
      <c r="AW129" s="84">
        <f t="shared" si="396"/>
        <v>0</v>
      </c>
      <c r="AX129" s="84">
        <f t="shared" si="396"/>
        <v>0</v>
      </c>
      <c r="AY129" s="84">
        <f t="shared" si="396"/>
        <v>0</v>
      </c>
      <c r="AZ129" s="84">
        <f t="shared" si="396"/>
        <v>0</v>
      </c>
      <c r="BA129" s="84">
        <f t="shared" si="396"/>
        <v>0</v>
      </c>
      <c r="BB129" s="84">
        <f t="shared" si="396"/>
        <v>0</v>
      </c>
      <c r="BC129" s="84">
        <f t="shared" si="396"/>
        <v>0</v>
      </c>
      <c r="BD129" s="84">
        <f t="shared" si="396"/>
        <v>0</v>
      </c>
      <c r="BE129" s="84">
        <f t="shared" si="280"/>
        <v>0</v>
      </c>
      <c r="BF129" s="84">
        <f t="shared" si="280"/>
        <v>0</v>
      </c>
      <c r="BG129" s="84">
        <f t="shared" si="280"/>
        <v>0</v>
      </c>
      <c r="BH129" s="84">
        <f t="shared" si="280"/>
        <v>0</v>
      </c>
      <c r="BI129" s="84">
        <f t="shared" ref="BI129:CM129" si="397">IF(AND($U129&gt;BH$6,$U129&lt;=BI$6),+$T129,0)</f>
        <v>0</v>
      </c>
      <c r="BJ129" s="84">
        <f t="shared" si="397"/>
        <v>0</v>
      </c>
      <c r="BK129" s="84">
        <f t="shared" si="397"/>
        <v>0</v>
      </c>
      <c r="BL129" s="84">
        <f t="shared" si="397"/>
        <v>0</v>
      </c>
      <c r="BM129" s="84">
        <f t="shared" si="397"/>
        <v>0</v>
      </c>
      <c r="BN129" s="84">
        <f t="shared" si="397"/>
        <v>0</v>
      </c>
      <c r="BO129" s="84">
        <f t="shared" si="397"/>
        <v>0</v>
      </c>
      <c r="BP129" s="84">
        <f t="shared" si="397"/>
        <v>0</v>
      </c>
      <c r="BQ129" s="84">
        <f t="shared" si="397"/>
        <v>0</v>
      </c>
      <c r="BR129" s="84">
        <f t="shared" si="397"/>
        <v>0</v>
      </c>
      <c r="BS129" s="84">
        <f t="shared" si="397"/>
        <v>0</v>
      </c>
      <c r="BT129" s="84">
        <f t="shared" si="397"/>
        <v>0</v>
      </c>
      <c r="BU129" s="84">
        <f t="shared" si="397"/>
        <v>0</v>
      </c>
      <c r="BV129" s="84">
        <f t="shared" si="397"/>
        <v>0</v>
      </c>
      <c r="BW129" s="84">
        <f t="shared" si="397"/>
        <v>0</v>
      </c>
      <c r="BX129" s="84">
        <f t="shared" si="397"/>
        <v>0</v>
      </c>
      <c r="BY129" s="84">
        <f t="shared" si="397"/>
        <v>0</v>
      </c>
      <c r="BZ129" s="84">
        <f t="shared" si="397"/>
        <v>0</v>
      </c>
      <c r="CA129" s="84">
        <f t="shared" si="397"/>
        <v>0</v>
      </c>
      <c r="CB129" s="84">
        <f t="shared" si="397"/>
        <v>0</v>
      </c>
      <c r="CC129" s="84">
        <f t="shared" si="397"/>
        <v>0</v>
      </c>
      <c r="CD129" s="84">
        <f t="shared" si="397"/>
        <v>0</v>
      </c>
      <c r="CE129" s="84">
        <f t="shared" si="397"/>
        <v>0</v>
      </c>
      <c r="CF129" s="84">
        <f t="shared" si="397"/>
        <v>0</v>
      </c>
      <c r="CG129" s="84">
        <f t="shared" si="397"/>
        <v>0</v>
      </c>
      <c r="CH129" s="84">
        <f t="shared" si="397"/>
        <v>0</v>
      </c>
      <c r="CI129" s="84">
        <f t="shared" si="397"/>
        <v>0</v>
      </c>
      <c r="CJ129" s="84">
        <f t="shared" si="397"/>
        <v>0</v>
      </c>
      <c r="CK129" s="84">
        <f t="shared" si="397"/>
        <v>0</v>
      </c>
      <c r="CL129" s="84">
        <f t="shared" si="397"/>
        <v>0</v>
      </c>
      <c r="CM129" s="84">
        <f t="shared" si="397"/>
        <v>0</v>
      </c>
      <c r="CN129" s="84">
        <f t="shared" ref="CN129:DS129" si="398">IF(AND($U129&gt;CM$6,$U129&lt;=CN$6),+$T129,0)</f>
        <v>0</v>
      </c>
      <c r="CO129" s="84">
        <f t="shared" si="398"/>
        <v>0</v>
      </c>
      <c r="CP129" s="84">
        <f t="shared" si="398"/>
        <v>0</v>
      </c>
      <c r="CQ129" s="84">
        <f t="shared" si="398"/>
        <v>0</v>
      </c>
      <c r="CR129" s="84">
        <f t="shared" si="398"/>
        <v>0</v>
      </c>
      <c r="CS129" s="84">
        <f t="shared" si="398"/>
        <v>0</v>
      </c>
      <c r="CT129" s="84">
        <f t="shared" si="398"/>
        <v>0</v>
      </c>
      <c r="CU129" s="84">
        <f t="shared" si="398"/>
        <v>0</v>
      </c>
      <c r="CV129" s="84">
        <f t="shared" si="398"/>
        <v>0</v>
      </c>
      <c r="CW129" s="84">
        <f t="shared" si="398"/>
        <v>0</v>
      </c>
      <c r="CX129" s="84">
        <f t="shared" si="398"/>
        <v>0</v>
      </c>
      <c r="CY129" s="84">
        <f t="shared" si="398"/>
        <v>0</v>
      </c>
      <c r="CZ129" s="84">
        <f t="shared" si="398"/>
        <v>0</v>
      </c>
      <c r="DA129" s="84">
        <f t="shared" si="398"/>
        <v>0</v>
      </c>
      <c r="DB129" s="84">
        <f t="shared" si="398"/>
        <v>0</v>
      </c>
      <c r="DC129" s="84">
        <f t="shared" si="398"/>
        <v>0</v>
      </c>
      <c r="DD129" s="84">
        <f t="shared" si="398"/>
        <v>0</v>
      </c>
      <c r="DE129" s="84">
        <f t="shared" si="398"/>
        <v>0</v>
      </c>
      <c r="DF129" s="84">
        <f t="shared" si="398"/>
        <v>0</v>
      </c>
      <c r="DG129" s="84">
        <f t="shared" si="398"/>
        <v>0</v>
      </c>
      <c r="DH129" s="84">
        <f t="shared" si="398"/>
        <v>0</v>
      </c>
      <c r="DI129" s="84">
        <f t="shared" si="398"/>
        <v>0</v>
      </c>
      <c r="DJ129" s="84">
        <f t="shared" si="398"/>
        <v>0</v>
      </c>
      <c r="DK129" s="84">
        <f t="shared" si="398"/>
        <v>0</v>
      </c>
      <c r="DL129" s="84">
        <f t="shared" si="398"/>
        <v>0</v>
      </c>
      <c r="DM129" s="84">
        <f t="shared" si="398"/>
        <v>0</v>
      </c>
      <c r="DN129" s="84">
        <f t="shared" si="398"/>
        <v>0</v>
      </c>
      <c r="DO129" s="84">
        <f t="shared" si="398"/>
        <v>0</v>
      </c>
      <c r="DP129" s="84">
        <f t="shared" si="398"/>
        <v>0</v>
      </c>
      <c r="DQ129" s="84">
        <f t="shared" si="398"/>
        <v>0</v>
      </c>
      <c r="DR129" s="84">
        <f t="shared" si="398"/>
        <v>0</v>
      </c>
      <c r="DS129" s="84">
        <f t="shared" si="398"/>
        <v>0</v>
      </c>
      <c r="DT129" s="84">
        <f t="shared" ref="DT129:EY129" si="399">IF(AND($U129&gt;DS$6,$U129&lt;=DT$6),+$T129,0)</f>
        <v>0</v>
      </c>
      <c r="DU129" s="84">
        <f t="shared" si="399"/>
        <v>0</v>
      </c>
      <c r="DV129" s="84">
        <f t="shared" si="399"/>
        <v>0</v>
      </c>
      <c r="DW129" s="84">
        <f t="shared" si="399"/>
        <v>0</v>
      </c>
      <c r="DX129" s="84">
        <f t="shared" si="399"/>
        <v>0</v>
      </c>
      <c r="DY129" s="84">
        <f t="shared" si="399"/>
        <v>0</v>
      </c>
      <c r="DZ129" s="84">
        <f t="shared" si="399"/>
        <v>0</v>
      </c>
      <c r="EA129" s="84">
        <f t="shared" si="399"/>
        <v>0</v>
      </c>
      <c r="EB129" s="84">
        <f t="shared" si="399"/>
        <v>0</v>
      </c>
      <c r="EC129" s="84">
        <f t="shared" si="399"/>
        <v>0</v>
      </c>
      <c r="ED129" s="84">
        <f t="shared" si="399"/>
        <v>0</v>
      </c>
      <c r="EE129" s="84">
        <f t="shared" si="399"/>
        <v>0</v>
      </c>
      <c r="EF129" s="84">
        <f t="shared" si="399"/>
        <v>0</v>
      </c>
      <c r="EG129" s="84">
        <f t="shared" si="399"/>
        <v>0</v>
      </c>
      <c r="EH129" s="84">
        <f t="shared" si="399"/>
        <v>0</v>
      </c>
      <c r="EI129" s="84">
        <f t="shared" si="399"/>
        <v>0</v>
      </c>
      <c r="EJ129" s="84">
        <f t="shared" si="399"/>
        <v>0</v>
      </c>
      <c r="EK129" s="84">
        <f t="shared" si="399"/>
        <v>0</v>
      </c>
      <c r="EL129" s="84">
        <f t="shared" si="399"/>
        <v>0</v>
      </c>
      <c r="EM129" s="84">
        <f t="shared" si="399"/>
        <v>0</v>
      </c>
      <c r="EN129" s="84">
        <f t="shared" si="399"/>
        <v>0</v>
      </c>
      <c r="EO129" s="84">
        <f t="shared" si="399"/>
        <v>0</v>
      </c>
      <c r="EP129" s="84">
        <f t="shared" si="399"/>
        <v>0</v>
      </c>
      <c r="EQ129" s="84">
        <f t="shared" si="399"/>
        <v>0</v>
      </c>
      <c r="ER129" s="84">
        <f t="shared" si="399"/>
        <v>0</v>
      </c>
      <c r="ES129" s="84">
        <f t="shared" si="399"/>
        <v>0</v>
      </c>
      <c r="ET129" s="84">
        <f t="shared" si="399"/>
        <v>0</v>
      </c>
      <c r="EU129" s="84">
        <f t="shared" si="399"/>
        <v>23.6</v>
      </c>
      <c r="EV129" s="84">
        <f t="shared" si="399"/>
        <v>0</v>
      </c>
      <c r="EW129" s="84">
        <f t="shared" si="399"/>
        <v>0</v>
      </c>
      <c r="EX129" s="84">
        <f t="shared" si="399"/>
        <v>0</v>
      </c>
      <c r="EY129" s="84">
        <f t="shared" si="399"/>
        <v>0</v>
      </c>
      <c r="EZ129" s="84">
        <f t="shared" si="288"/>
        <v>0</v>
      </c>
      <c r="FA129" s="84">
        <f t="shared" ref="FA129:GB129" si="400">IF(AND($U129&gt;EZ$6,$U129&lt;=FA$6),+$T129,0)</f>
        <v>0</v>
      </c>
      <c r="FB129" s="84">
        <f t="shared" si="400"/>
        <v>0</v>
      </c>
      <c r="FC129" s="84">
        <f t="shared" si="400"/>
        <v>0</v>
      </c>
      <c r="FD129" s="84">
        <f t="shared" si="400"/>
        <v>0</v>
      </c>
      <c r="FE129" s="84">
        <f t="shared" si="400"/>
        <v>0</v>
      </c>
      <c r="FF129" s="84">
        <f t="shared" si="400"/>
        <v>0</v>
      </c>
      <c r="FG129" s="84">
        <f t="shared" si="400"/>
        <v>0</v>
      </c>
      <c r="FH129" s="84">
        <f t="shared" si="400"/>
        <v>0</v>
      </c>
      <c r="FI129" s="84">
        <f t="shared" si="400"/>
        <v>0</v>
      </c>
      <c r="FJ129" s="84">
        <f t="shared" si="400"/>
        <v>0</v>
      </c>
      <c r="FK129" s="84">
        <f t="shared" si="400"/>
        <v>0</v>
      </c>
      <c r="FL129" s="84">
        <f t="shared" si="400"/>
        <v>0</v>
      </c>
      <c r="FM129" s="84">
        <f t="shared" si="400"/>
        <v>0</v>
      </c>
      <c r="FN129" s="84">
        <f t="shared" si="400"/>
        <v>0</v>
      </c>
      <c r="FO129" s="84">
        <f t="shared" si="400"/>
        <v>0</v>
      </c>
      <c r="FP129" s="84">
        <f t="shared" si="400"/>
        <v>0</v>
      </c>
      <c r="FQ129" s="84">
        <f t="shared" si="400"/>
        <v>0</v>
      </c>
      <c r="FR129" s="84">
        <f t="shared" si="400"/>
        <v>0</v>
      </c>
      <c r="FS129" s="84">
        <f t="shared" si="400"/>
        <v>0</v>
      </c>
      <c r="FT129" s="84">
        <f t="shared" si="400"/>
        <v>0</v>
      </c>
      <c r="FU129" s="84">
        <f t="shared" si="400"/>
        <v>0</v>
      </c>
      <c r="FV129" s="84">
        <f t="shared" si="400"/>
        <v>0</v>
      </c>
      <c r="FW129" s="84">
        <f t="shared" si="400"/>
        <v>0</v>
      </c>
      <c r="FX129" s="84">
        <f t="shared" si="400"/>
        <v>0</v>
      </c>
      <c r="FY129" s="84">
        <f t="shared" si="400"/>
        <v>0</v>
      </c>
      <c r="FZ129" s="84">
        <f t="shared" si="400"/>
        <v>0</v>
      </c>
      <c r="GA129" s="84">
        <f t="shared" si="400"/>
        <v>0</v>
      </c>
      <c r="GB129" s="84">
        <f t="shared" si="400"/>
        <v>0</v>
      </c>
      <c r="GD129" s="2">
        <f t="shared" ca="1" si="340"/>
        <v>23.6</v>
      </c>
      <c r="GE129" s="2">
        <f t="shared" ca="1" si="299"/>
        <v>0</v>
      </c>
    </row>
    <row r="130" spans="1:187" s="82" customFormat="1" x14ac:dyDescent="0.2">
      <c r="A130" s="188">
        <v>5</v>
      </c>
      <c r="B130" s="104" t="s">
        <v>12</v>
      </c>
      <c r="C130" s="68" t="s">
        <v>8</v>
      </c>
      <c r="D130" s="189" t="s">
        <v>43</v>
      </c>
      <c r="E130" t="s">
        <v>367</v>
      </c>
      <c r="F130" s="70">
        <v>37134</v>
      </c>
      <c r="G130"/>
      <c r="H130" s="87" t="s">
        <v>313</v>
      </c>
      <c r="I130" s="190" t="s">
        <v>414</v>
      </c>
      <c r="J130" s="72" t="s">
        <v>369</v>
      </c>
      <c r="K130" s="72"/>
      <c r="L130" s="94" t="s">
        <v>40</v>
      </c>
      <c r="M130" s="73"/>
      <c r="N130" s="73"/>
      <c r="O130" s="94"/>
      <c r="P130" s="94"/>
      <c r="Q130" s="94"/>
      <c r="R130" s="105">
        <v>97.8</v>
      </c>
      <c r="S130" s="94" t="s">
        <v>57</v>
      </c>
      <c r="T130" s="19">
        <f>IF($S130="USD",+$R130,VLOOKUP($S130,Rates!$A$3:$C$7,3)*$R130)</f>
        <v>97.8</v>
      </c>
      <c r="U130" s="269">
        <f>DATE(2033,5,1)</f>
        <v>48700</v>
      </c>
      <c r="X130" s="84">
        <f t="shared" ref="X130:BD130" ca="1" si="401">IF(AND($U130&gt;W$6,$U130&lt;=X$6),+$T130,0)</f>
        <v>0</v>
      </c>
      <c r="Y130" s="84">
        <f t="shared" si="401"/>
        <v>0</v>
      </c>
      <c r="Z130" s="84">
        <f t="shared" si="401"/>
        <v>0</v>
      </c>
      <c r="AA130" s="84">
        <f t="shared" si="401"/>
        <v>0</v>
      </c>
      <c r="AB130" s="84">
        <f t="shared" si="401"/>
        <v>0</v>
      </c>
      <c r="AC130" s="84">
        <f t="shared" si="401"/>
        <v>0</v>
      </c>
      <c r="AD130" s="84">
        <f t="shared" si="401"/>
        <v>0</v>
      </c>
      <c r="AE130" s="84">
        <f t="shared" si="401"/>
        <v>0</v>
      </c>
      <c r="AF130" s="84">
        <f t="shared" si="401"/>
        <v>0</v>
      </c>
      <c r="AG130" s="84">
        <f t="shared" si="401"/>
        <v>0</v>
      </c>
      <c r="AH130" s="84">
        <f t="shared" si="401"/>
        <v>0</v>
      </c>
      <c r="AI130" s="84">
        <f t="shared" si="401"/>
        <v>0</v>
      </c>
      <c r="AJ130" s="84">
        <f t="shared" si="401"/>
        <v>0</v>
      </c>
      <c r="AK130" s="84">
        <f t="shared" si="401"/>
        <v>0</v>
      </c>
      <c r="AL130" s="84">
        <f t="shared" si="401"/>
        <v>0</v>
      </c>
      <c r="AM130" s="84">
        <f t="shared" si="401"/>
        <v>0</v>
      </c>
      <c r="AN130" s="84">
        <f t="shared" si="401"/>
        <v>0</v>
      </c>
      <c r="AO130" s="84">
        <f t="shared" si="401"/>
        <v>0</v>
      </c>
      <c r="AP130" s="84">
        <f t="shared" si="401"/>
        <v>0</v>
      </c>
      <c r="AQ130" s="84">
        <f t="shared" si="401"/>
        <v>0</v>
      </c>
      <c r="AR130" s="84">
        <f t="shared" si="401"/>
        <v>0</v>
      </c>
      <c r="AS130" s="84">
        <f t="shared" si="401"/>
        <v>0</v>
      </c>
      <c r="AT130" s="84">
        <f t="shared" si="401"/>
        <v>0</v>
      </c>
      <c r="AU130" s="84">
        <f t="shared" si="401"/>
        <v>0</v>
      </c>
      <c r="AV130" s="84">
        <f t="shared" si="401"/>
        <v>0</v>
      </c>
      <c r="AW130" s="84">
        <f t="shared" si="401"/>
        <v>0</v>
      </c>
      <c r="AX130" s="84">
        <f t="shared" si="401"/>
        <v>0</v>
      </c>
      <c r="AY130" s="84">
        <f t="shared" si="401"/>
        <v>0</v>
      </c>
      <c r="AZ130" s="84">
        <f t="shared" si="401"/>
        <v>0</v>
      </c>
      <c r="BA130" s="84">
        <f t="shared" si="401"/>
        <v>0</v>
      </c>
      <c r="BB130" s="84">
        <f t="shared" si="401"/>
        <v>0</v>
      </c>
      <c r="BC130" s="84">
        <f t="shared" si="401"/>
        <v>0</v>
      </c>
      <c r="BD130" s="84">
        <f t="shared" si="401"/>
        <v>0</v>
      </c>
      <c r="BE130" s="84">
        <f t="shared" si="280"/>
        <v>0</v>
      </c>
      <c r="BF130" s="84">
        <f t="shared" si="280"/>
        <v>0</v>
      </c>
      <c r="BG130" s="84">
        <f t="shared" si="280"/>
        <v>0</v>
      </c>
      <c r="BH130" s="84">
        <f t="shared" si="280"/>
        <v>0</v>
      </c>
      <c r="BI130" s="84">
        <f t="shared" ref="BI130:CM130" si="402">IF(AND($U130&gt;BH$6,$U130&lt;=BI$6),+$T130,0)</f>
        <v>0</v>
      </c>
      <c r="BJ130" s="84">
        <f t="shared" si="402"/>
        <v>0</v>
      </c>
      <c r="BK130" s="84">
        <f t="shared" si="402"/>
        <v>0</v>
      </c>
      <c r="BL130" s="84">
        <f t="shared" si="402"/>
        <v>0</v>
      </c>
      <c r="BM130" s="84">
        <f t="shared" si="402"/>
        <v>0</v>
      </c>
      <c r="BN130" s="84">
        <f t="shared" si="402"/>
        <v>0</v>
      </c>
      <c r="BO130" s="84">
        <f t="shared" si="402"/>
        <v>0</v>
      </c>
      <c r="BP130" s="84">
        <f t="shared" si="402"/>
        <v>0</v>
      </c>
      <c r="BQ130" s="84">
        <f t="shared" si="402"/>
        <v>0</v>
      </c>
      <c r="BR130" s="84">
        <f t="shared" si="402"/>
        <v>0</v>
      </c>
      <c r="BS130" s="84">
        <f t="shared" si="402"/>
        <v>0</v>
      </c>
      <c r="BT130" s="84">
        <f t="shared" si="402"/>
        <v>0</v>
      </c>
      <c r="BU130" s="84">
        <f t="shared" si="402"/>
        <v>0</v>
      </c>
      <c r="BV130" s="84">
        <f t="shared" si="402"/>
        <v>0</v>
      </c>
      <c r="BW130" s="84">
        <f t="shared" si="402"/>
        <v>0</v>
      </c>
      <c r="BX130" s="84">
        <f t="shared" si="402"/>
        <v>0</v>
      </c>
      <c r="BY130" s="84">
        <f t="shared" si="402"/>
        <v>0</v>
      </c>
      <c r="BZ130" s="84">
        <f t="shared" si="402"/>
        <v>0</v>
      </c>
      <c r="CA130" s="84">
        <f t="shared" si="402"/>
        <v>0</v>
      </c>
      <c r="CB130" s="84">
        <f t="shared" si="402"/>
        <v>0</v>
      </c>
      <c r="CC130" s="84">
        <f t="shared" si="402"/>
        <v>0</v>
      </c>
      <c r="CD130" s="84">
        <f t="shared" si="402"/>
        <v>0</v>
      </c>
      <c r="CE130" s="84">
        <f t="shared" si="402"/>
        <v>0</v>
      </c>
      <c r="CF130" s="84">
        <f t="shared" si="402"/>
        <v>0</v>
      </c>
      <c r="CG130" s="84">
        <f t="shared" si="402"/>
        <v>0</v>
      </c>
      <c r="CH130" s="84">
        <f t="shared" si="402"/>
        <v>0</v>
      </c>
      <c r="CI130" s="84">
        <f t="shared" si="402"/>
        <v>0</v>
      </c>
      <c r="CJ130" s="84">
        <f t="shared" si="402"/>
        <v>0</v>
      </c>
      <c r="CK130" s="84">
        <f t="shared" si="402"/>
        <v>0</v>
      </c>
      <c r="CL130" s="84">
        <f t="shared" si="402"/>
        <v>0</v>
      </c>
      <c r="CM130" s="84">
        <f t="shared" si="402"/>
        <v>0</v>
      </c>
      <c r="CN130" s="84">
        <f t="shared" ref="CN130:DS130" si="403">IF(AND($U130&gt;CM$6,$U130&lt;=CN$6),+$T130,0)</f>
        <v>0</v>
      </c>
      <c r="CO130" s="84">
        <f t="shared" si="403"/>
        <v>0</v>
      </c>
      <c r="CP130" s="84">
        <f t="shared" si="403"/>
        <v>0</v>
      </c>
      <c r="CQ130" s="84">
        <f t="shared" si="403"/>
        <v>0</v>
      </c>
      <c r="CR130" s="84">
        <f t="shared" si="403"/>
        <v>0</v>
      </c>
      <c r="CS130" s="84">
        <f t="shared" si="403"/>
        <v>0</v>
      </c>
      <c r="CT130" s="84">
        <f t="shared" si="403"/>
        <v>0</v>
      </c>
      <c r="CU130" s="84">
        <f t="shared" si="403"/>
        <v>0</v>
      </c>
      <c r="CV130" s="84">
        <f t="shared" si="403"/>
        <v>0</v>
      </c>
      <c r="CW130" s="84">
        <f t="shared" si="403"/>
        <v>0</v>
      </c>
      <c r="CX130" s="84">
        <f t="shared" si="403"/>
        <v>0</v>
      </c>
      <c r="CY130" s="84">
        <f t="shared" si="403"/>
        <v>0</v>
      </c>
      <c r="CZ130" s="84">
        <f t="shared" si="403"/>
        <v>0</v>
      </c>
      <c r="DA130" s="84">
        <f t="shared" si="403"/>
        <v>0</v>
      </c>
      <c r="DB130" s="84">
        <f t="shared" si="403"/>
        <v>0</v>
      </c>
      <c r="DC130" s="84">
        <f t="shared" si="403"/>
        <v>0</v>
      </c>
      <c r="DD130" s="84">
        <f t="shared" si="403"/>
        <v>0</v>
      </c>
      <c r="DE130" s="84">
        <f t="shared" si="403"/>
        <v>0</v>
      </c>
      <c r="DF130" s="84">
        <f t="shared" si="403"/>
        <v>0</v>
      </c>
      <c r="DG130" s="84">
        <f t="shared" si="403"/>
        <v>0</v>
      </c>
      <c r="DH130" s="84">
        <f t="shared" si="403"/>
        <v>0</v>
      </c>
      <c r="DI130" s="84">
        <f t="shared" si="403"/>
        <v>0</v>
      </c>
      <c r="DJ130" s="84">
        <f t="shared" si="403"/>
        <v>0</v>
      </c>
      <c r="DK130" s="84">
        <f t="shared" si="403"/>
        <v>0</v>
      </c>
      <c r="DL130" s="84">
        <f t="shared" si="403"/>
        <v>0</v>
      </c>
      <c r="DM130" s="84">
        <f t="shared" si="403"/>
        <v>0</v>
      </c>
      <c r="DN130" s="84">
        <f t="shared" si="403"/>
        <v>0</v>
      </c>
      <c r="DO130" s="84">
        <f t="shared" si="403"/>
        <v>0</v>
      </c>
      <c r="DP130" s="84">
        <f t="shared" si="403"/>
        <v>0</v>
      </c>
      <c r="DQ130" s="84">
        <f t="shared" si="403"/>
        <v>0</v>
      </c>
      <c r="DR130" s="84">
        <f t="shared" si="403"/>
        <v>0</v>
      </c>
      <c r="DS130" s="84">
        <f t="shared" si="403"/>
        <v>0</v>
      </c>
      <c r="DT130" s="84">
        <f t="shared" ref="DT130:EY130" si="404">IF(AND($U130&gt;DS$6,$U130&lt;=DT$6),+$T130,0)</f>
        <v>0</v>
      </c>
      <c r="DU130" s="84">
        <f t="shared" si="404"/>
        <v>0</v>
      </c>
      <c r="DV130" s="84">
        <f t="shared" si="404"/>
        <v>0</v>
      </c>
      <c r="DW130" s="84">
        <f t="shared" si="404"/>
        <v>0</v>
      </c>
      <c r="DX130" s="84">
        <f t="shared" si="404"/>
        <v>0</v>
      </c>
      <c r="DY130" s="84">
        <f t="shared" si="404"/>
        <v>0</v>
      </c>
      <c r="DZ130" s="84">
        <f t="shared" si="404"/>
        <v>0</v>
      </c>
      <c r="EA130" s="84">
        <f t="shared" si="404"/>
        <v>0</v>
      </c>
      <c r="EB130" s="84">
        <f t="shared" si="404"/>
        <v>0</v>
      </c>
      <c r="EC130" s="84">
        <f t="shared" si="404"/>
        <v>0</v>
      </c>
      <c r="ED130" s="84">
        <f t="shared" si="404"/>
        <v>0</v>
      </c>
      <c r="EE130" s="84">
        <f t="shared" si="404"/>
        <v>0</v>
      </c>
      <c r="EF130" s="84">
        <f t="shared" si="404"/>
        <v>0</v>
      </c>
      <c r="EG130" s="84">
        <f t="shared" si="404"/>
        <v>0</v>
      </c>
      <c r="EH130" s="84">
        <f t="shared" si="404"/>
        <v>0</v>
      </c>
      <c r="EI130" s="84">
        <f t="shared" si="404"/>
        <v>0</v>
      </c>
      <c r="EJ130" s="84">
        <f t="shared" si="404"/>
        <v>0</v>
      </c>
      <c r="EK130" s="84">
        <f t="shared" si="404"/>
        <v>0</v>
      </c>
      <c r="EL130" s="84">
        <f t="shared" si="404"/>
        <v>0</v>
      </c>
      <c r="EM130" s="84">
        <f t="shared" si="404"/>
        <v>0</v>
      </c>
      <c r="EN130" s="84">
        <f t="shared" si="404"/>
        <v>0</v>
      </c>
      <c r="EO130" s="84">
        <f t="shared" si="404"/>
        <v>0</v>
      </c>
      <c r="EP130" s="84">
        <f t="shared" si="404"/>
        <v>0</v>
      </c>
      <c r="EQ130" s="84">
        <f t="shared" si="404"/>
        <v>0</v>
      </c>
      <c r="ER130" s="84">
        <f t="shared" si="404"/>
        <v>0</v>
      </c>
      <c r="ES130" s="84">
        <f t="shared" si="404"/>
        <v>0</v>
      </c>
      <c r="ET130" s="84">
        <f t="shared" si="404"/>
        <v>0</v>
      </c>
      <c r="EU130" s="84">
        <f t="shared" si="404"/>
        <v>97.8</v>
      </c>
      <c r="EV130" s="84">
        <f t="shared" si="404"/>
        <v>0</v>
      </c>
      <c r="EW130" s="84">
        <f t="shared" si="404"/>
        <v>0</v>
      </c>
      <c r="EX130" s="84">
        <f t="shared" si="404"/>
        <v>0</v>
      </c>
      <c r="EY130" s="84">
        <f t="shared" si="404"/>
        <v>0</v>
      </c>
      <c r="EZ130" s="84">
        <f t="shared" si="288"/>
        <v>0</v>
      </c>
      <c r="FA130" s="84">
        <f t="shared" ref="FA130:GB130" si="405">IF(AND($U130&gt;EZ$6,$U130&lt;=FA$6),+$T130,0)</f>
        <v>0</v>
      </c>
      <c r="FB130" s="84">
        <f t="shared" si="405"/>
        <v>0</v>
      </c>
      <c r="FC130" s="84">
        <f t="shared" si="405"/>
        <v>0</v>
      </c>
      <c r="FD130" s="84">
        <f t="shared" si="405"/>
        <v>0</v>
      </c>
      <c r="FE130" s="84">
        <f t="shared" si="405"/>
        <v>0</v>
      </c>
      <c r="FF130" s="84">
        <f t="shared" si="405"/>
        <v>0</v>
      </c>
      <c r="FG130" s="84">
        <f t="shared" si="405"/>
        <v>0</v>
      </c>
      <c r="FH130" s="84">
        <f t="shared" si="405"/>
        <v>0</v>
      </c>
      <c r="FI130" s="84">
        <f t="shared" si="405"/>
        <v>0</v>
      </c>
      <c r="FJ130" s="84">
        <f t="shared" si="405"/>
        <v>0</v>
      </c>
      <c r="FK130" s="84">
        <f t="shared" si="405"/>
        <v>0</v>
      </c>
      <c r="FL130" s="84">
        <f t="shared" si="405"/>
        <v>0</v>
      </c>
      <c r="FM130" s="84">
        <f t="shared" si="405"/>
        <v>0</v>
      </c>
      <c r="FN130" s="84">
        <f t="shared" si="405"/>
        <v>0</v>
      </c>
      <c r="FO130" s="84">
        <f t="shared" si="405"/>
        <v>0</v>
      </c>
      <c r="FP130" s="84">
        <f t="shared" si="405"/>
        <v>0</v>
      </c>
      <c r="FQ130" s="84">
        <f t="shared" si="405"/>
        <v>0</v>
      </c>
      <c r="FR130" s="84">
        <f t="shared" si="405"/>
        <v>0</v>
      </c>
      <c r="FS130" s="84">
        <f t="shared" si="405"/>
        <v>0</v>
      </c>
      <c r="FT130" s="84">
        <f t="shared" si="405"/>
        <v>0</v>
      </c>
      <c r="FU130" s="84">
        <f t="shared" si="405"/>
        <v>0</v>
      </c>
      <c r="FV130" s="84">
        <f t="shared" si="405"/>
        <v>0</v>
      </c>
      <c r="FW130" s="84">
        <f t="shared" si="405"/>
        <v>0</v>
      </c>
      <c r="FX130" s="84">
        <f t="shared" si="405"/>
        <v>0</v>
      </c>
      <c r="FY130" s="84">
        <f t="shared" si="405"/>
        <v>0</v>
      </c>
      <c r="FZ130" s="84">
        <f t="shared" si="405"/>
        <v>0</v>
      </c>
      <c r="GA130" s="84">
        <f t="shared" si="405"/>
        <v>0</v>
      </c>
      <c r="GB130" s="84">
        <f t="shared" si="405"/>
        <v>0</v>
      </c>
      <c r="GD130" s="2">
        <f t="shared" ca="1" si="340"/>
        <v>97.8</v>
      </c>
      <c r="GE130" s="2">
        <f t="shared" ca="1" si="299"/>
        <v>0</v>
      </c>
    </row>
    <row r="131" spans="1:187" s="82" customFormat="1" x14ac:dyDescent="0.2">
      <c r="A131" s="188">
        <v>5</v>
      </c>
      <c r="B131" s="104" t="s">
        <v>12</v>
      </c>
      <c r="C131" s="68" t="s">
        <v>8</v>
      </c>
      <c r="D131" s="189" t="s">
        <v>43</v>
      </c>
      <c r="E131" t="s">
        <v>367</v>
      </c>
      <c r="F131" s="70">
        <v>37134</v>
      </c>
      <c r="G131"/>
      <c r="H131" s="87" t="s">
        <v>313</v>
      </c>
      <c r="I131" s="190" t="s">
        <v>414</v>
      </c>
      <c r="J131" s="72" t="s">
        <v>369</v>
      </c>
      <c r="K131" s="72"/>
      <c r="L131" s="94" t="s">
        <v>40</v>
      </c>
      <c r="M131" s="73"/>
      <c r="N131" s="73"/>
      <c r="O131" s="94"/>
      <c r="P131" s="94"/>
      <c r="Q131" s="94"/>
      <c r="R131" s="105">
        <v>75</v>
      </c>
      <c r="S131" s="94" t="s">
        <v>57</v>
      </c>
      <c r="T131" s="19">
        <f>IF($S131="USD",+$R131,VLOOKUP($S131,Rates!$A$3:$C$7,3)*$R131)</f>
        <v>75</v>
      </c>
      <c r="U131" s="269">
        <f>DATE(2035,12,31)</f>
        <v>49674</v>
      </c>
      <c r="X131" s="84">
        <f t="shared" ref="X131:BD131" ca="1" si="406">IF(AND($U131&gt;W$6,$U131&lt;=X$6),+$T131,0)</f>
        <v>0</v>
      </c>
      <c r="Y131" s="84">
        <f t="shared" si="406"/>
        <v>0</v>
      </c>
      <c r="Z131" s="84">
        <f t="shared" si="406"/>
        <v>0</v>
      </c>
      <c r="AA131" s="84">
        <f t="shared" si="406"/>
        <v>0</v>
      </c>
      <c r="AB131" s="84">
        <f t="shared" si="406"/>
        <v>0</v>
      </c>
      <c r="AC131" s="84">
        <f t="shared" si="406"/>
        <v>0</v>
      </c>
      <c r="AD131" s="84">
        <f t="shared" si="406"/>
        <v>0</v>
      </c>
      <c r="AE131" s="84">
        <f t="shared" si="406"/>
        <v>0</v>
      </c>
      <c r="AF131" s="84">
        <f t="shared" si="406"/>
        <v>0</v>
      </c>
      <c r="AG131" s="84">
        <f t="shared" si="406"/>
        <v>0</v>
      </c>
      <c r="AH131" s="84">
        <f t="shared" si="406"/>
        <v>0</v>
      </c>
      <c r="AI131" s="84">
        <f t="shared" si="406"/>
        <v>0</v>
      </c>
      <c r="AJ131" s="84">
        <f t="shared" si="406"/>
        <v>0</v>
      </c>
      <c r="AK131" s="84">
        <f t="shared" si="406"/>
        <v>0</v>
      </c>
      <c r="AL131" s="84">
        <f t="shared" si="406"/>
        <v>0</v>
      </c>
      <c r="AM131" s="84">
        <f t="shared" si="406"/>
        <v>0</v>
      </c>
      <c r="AN131" s="84">
        <f t="shared" si="406"/>
        <v>0</v>
      </c>
      <c r="AO131" s="84">
        <f t="shared" si="406"/>
        <v>0</v>
      </c>
      <c r="AP131" s="84">
        <f t="shared" si="406"/>
        <v>0</v>
      </c>
      <c r="AQ131" s="84">
        <f t="shared" si="406"/>
        <v>0</v>
      </c>
      <c r="AR131" s="84">
        <f t="shared" si="406"/>
        <v>0</v>
      </c>
      <c r="AS131" s="84">
        <f t="shared" si="406"/>
        <v>0</v>
      </c>
      <c r="AT131" s="84">
        <f t="shared" si="406"/>
        <v>0</v>
      </c>
      <c r="AU131" s="84">
        <f t="shared" si="406"/>
        <v>0</v>
      </c>
      <c r="AV131" s="84">
        <f t="shared" si="406"/>
        <v>0</v>
      </c>
      <c r="AW131" s="84">
        <f t="shared" si="406"/>
        <v>0</v>
      </c>
      <c r="AX131" s="84">
        <f t="shared" si="406"/>
        <v>0</v>
      </c>
      <c r="AY131" s="84">
        <f t="shared" si="406"/>
        <v>0</v>
      </c>
      <c r="AZ131" s="84">
        <f t="shared" si="406"/>
        <v>0</v>
      </c>
      <c r="BA131" s="84">
        <f t="shared" si="406"/>
        <v>0</v>
      </c>
      <c r="BB131" s="84">
        <f t="shared" si="406"/>
        <v>0</v>
      </c>
      <c r="BC131" s="84">
        <f t="shared" si="406"/>
        <v>0</v>
      </c>
      <c r="BD131" s="84">
        <f t="shared" si="406"/>
        <v>0</v>
      </c>
      <c r="BE131" s="84">
        <f t="shared" si="280"/>
        <v>0</v>
      </c>
      <c r="BF131" s="84">
        <f t="shared" si="280"/>
        <v>0</v>
      </c>
      <c r="BG131" s="84">
        <f t="shared" si="280"/>
        <v>0</v>
      </c>
      <c r="BH131" s="84">
        <f t="shared" si="280"/>
        <v>0</v>
      </c>
      <c r="BI131" s="84">
        <f t="shared" ref="BI131:CM131" si="407">IF(AND($U131&gt;BH$6,$U131&lt;=BI$6),+$T131,0)</f>
        <v>0</v>
      </c>
      <c r="BJ131" s="84">
        <f t="shared" si="407"/>
        <v>0</v>
      </c>
      <c r="BK131" s="84">
        <f t="shared" si="407"/>
        <v>0</v>
      </c>
      <c r="BL131" s="84">
        <f t="shared" si="407"/>
        <v>0</v>
      </c>
      <c r="BM131" s="84">
        <f t="shared" si="407"/>
        <v>0</v>
      </c>
      <c r="BN131" s="84">
        <f t="shared" si="407"/>
        <v>0</v>
      </c>
      <c r="BO131" s="84">
        <f t="shared" si="407"/>
        <v>0</v>
      </c>
      <c r="BP131" s="84">
        <f t="shared" si="407"/>
        <v>0</v>
      </c>
      <c r="BQ131" s="84">
        <f t="shared" si="407"/>
        <v>0</v>
      </c>
      <c r="BR131" s="84">
        <f t="shared" si="407"/>
        <v>0</v>
      </c>
      <c r="BS131" s="84">
        <f t="shared" si="407"/>
        <v>0</v>
      </c>
      <c r="BT131" s="84">
        <f t="shared" si="407"/>
        <v>0</v>
      </c>
      <c r="BU131" s="84">
        <f t="shared" si="407"/>
        <v>0</v>
      </c>
      <c r="BV131" s="84">
        <f t="shared" si="407"/>
        <v>0</v>
      </c>
      <c r="BW131" s="84">
        <f t="shared" si="407"/>
        <v>0</v>
      </c>
      <c r="BX131" s="84">
        <f t="shared" si="407"/>
        <v>0</v>
      </c>
      <c r="BY131" s="84">
        <f t="shared" si="407"/>
        <v>0</v>
      </c>
      <c r="BZ131" s="84">
        <f t="shared" si="407"/>
        <v>0</v>
      </c>
      <c r="CA131" s="84">
        <f t="shared" si="407"/>
        <v>0</v>
      </c>
      <c r="CB131" s="84">
        <f t="shared" si="407"/>
        <v>0</v>
      </c>
      <c r="CC131" s="84">
        <f t="shared" si="407"/>
        <v>0</v>
      </c>
      <c r="CD131" s="84">
        <f t="shared" si="407"/>
        <v>0</v>
      </c>
      <c r="CE131" s="84">
        <f t="shared" si="407"/>
        <v>0</v>
      </c>
      <c r="CF131" s="84">
        <f t="shared" si="407"/>
        <v>0</v>
      </c>
      <c r="CG131" s="84">
        <f t="shared" si="407"/>
        <v>0</v>
      </c>
      <c r="CH131" s="84">
        <f t="shared" si="407"/>
        <v>0</v>
      </c>
      <c r="CI131" s="84">
        <f t="shared" si="407"/>
        <v>0</v>
      </c>
      <c r="CJ131" s="84">
        <f t="shared" si="407"/>
        <v>0</v>
      </c>
      <c r="CK131" s="84">
        <f t="shared" si="407"/>
        <v>0</v>
      </c>
      <c r="CL131" s="84">
        <f t="shared" si="407"/>
        <v>0</v>
      </c>
      <c r="CM131" s="84">
        <f t="shared" si="407"/>
        <v>0</v>
      </c>
      <c r="CN131" s="84">
        <f t="shared" ref="CN131:DS131" si="408">IF(AND($U131&gt;CM$6,$U131&lt;=CN$6),+$T131,0)</f>
        <v>0</v>
      </c>
      <c r="CO131" s="84">
        <f t="shared" si="408"/>
        <v>0</v>
      </c>
      <c r="CP131" s="84">
        <f t="shared" si="408"/>
        <v>0</v>
      </c>
      <c r="CQ131" s="84">
        <f t="shared" si="408"/>
        <v>0</v>
      </c>
      <c r="CR131" s="84">
        <f t="shared" si="408"/>
        <v>0</v>
      </c>
      <c r="CS131" s="84">
        <f t="shared" si="408"/>
        <v>0</v>
      </c>
      <c r="CT131" s="84">
        <f t="shared" si="408"/>
        <v>0</v>
      </c>
      <c r="CU131" s="84">
        <f t="shared" si="408"/>
        <v>0</v>
      </c>
      <c r="CV131" s="84">
        <f t="shared" si="408"/>
        <v>0</v>
      </c>
      <c r="CW131" s="84">
        <f t="shared" si="408"/>
        <v>0</v>
      </c>
      <c r="CX131" s="84">
        <f t="shared" si="408"/>
        <v>0</v>
      </c>
      <c r="CY131" s="84">
        <f t="shared" si="408"/>
        <v>0</v>
      </c>
      <c r="CZ131" s="84">
        <f t="shared" si="408"/>
        <v>0</v>
      </c>
      <c r="DA131" s="84">
        <f t="shared" si="408"/>
        <v>0</v>
      </c>
      <c r="DB131" s="84">
        <f t="shared" si="408"/>
        <v>0</v>
      </c>
      <c r="DC131" s="84">
        <f t="shared" si="408"/>
        <v>0</v>
      </c>
      <c r="DD131" s="84">
        <f t="shared" si="408"/>
        <v>0</v>
      </c>
      <c r="DE131" s="84">
        <f t="shared" si="408"/>
        <v>0</v>
      </c>
      <c r="DF131" s="84">
        <f t="shared" si="408"/>
        <v>0</v>
      </c>
      <c r="DG131" s="84">
        <f t="shared" si="408"/>
        <v>0</v>
      </c>
      <c r="DH131" s="84">
        <f t="shared" si="408"/>
        <v>0</v>
      </c>
      <c r="DI131" s="84">
        <f t="shared" si="408"/>
        <v>0</v>
      </c>
      <c r="DJ131" s="84">
        <f t="shared" si="408"/>
        <v>0</v>
      </c>
      <c r="DK131" s="84">
        <f t="shared" si="408"/>
        <v>0</v>
      </c>
      <c r="DL131" s="84">
        <f t="shared" si="408"/>
        <v>0</v>
      </c>
      <c r="DM131" s="84">
        <f t="shared" si="408"/>
        <v>0</v>
      </c>
      <c r="DN131" s="84">
        <f t="shared" si="408"/>
        <v>0</v>
      </c>
      <c r="DO131" s="84">
        <f t="shared" si="408"/>
        <v>0</v>
      </c>
      <c r="DP131" s="84">
        <f t="shared" si="408"/>
        <v>0</v>
      </c>
      <c r="DQ131" s="84">
        <f t="shared" si="408"/>
        <v>0</v>
      </c>
      <c r="DR131" s="84">
        <f t="shared" si="408"/>
        <v>0</v>
      </c>
      <c r="DS131" s="84">
        <f t="shared" si="408"/>
        <v>0</v>
      </c>
      <c r="DT131" s="84">
        <f t="shared" ref="DT131:EY131" si="409">IF(AND($U131&gt;DS$6,$U131&lt;=DT$6),+$T131,0)</f>
        <v>0</v>
      </c>
      <c r="DU131" s="84">
        <f t="shared" si="409"/>
        <v>0</v>
      </c>
      <c r="DV131" s="84">
        <f t="shared" si="409"/>
        <v>0</v>
      </c>
      <c r="DW131" s="84">
        <f t="shared" si="409"/>
        <v>0</v>
      </c>
      <c r="DX131" s="84">
        <f t="shared" si="409"/>
        <v>0</v>
      </c>
      <c r="DY131" s="84">
        <f t="shared" si="409"/>
        <v>0</v>
      </c>
      <c r="DZ131" s="84">
        <f t="shared" si="409"/>
        <v>0</v>
      </c>
      <c r="EA131" s="84">
        <f t="shared" si="409"/>
        <v>0</v>
      </c>
      <c r="EB131" s="84">
        <f t="shared" si="409"/>
        <v>0</v>
      </c>
      <c r="EC131" s="84">
        <f t="shared" si="409"/>
        <v>0</v>
      </c>
      <c r="ED131" s="84">
        <f t="shared" si="409"/>
        <v>0</v>
      </c>
      <c r="EE131" s="84">
        <f t="shared" si="409"/>
        <v>0</v>
      </c>
      <c r="EF131" s="84">
        <f t="shared" si="409"/>
        <v>0</v>
      </c>
      <c r="EG131" s="84">
        <f t="shared" si="409"/>
        <v>0</v>
      </c>
      <c r="EH131" s="84">
        <f t="shared" si="409"/>
        <v>0</v>
      </c>
      <c r="EI131" s="84">
        <f t="shared" si="409"/>
        <v>0</v>
      </c>
      <c r="EJ131" s="84">
        <f t="shared" si="409"/>
        <v>0</v>
      </c>
      <c r="EK131" s="84">
        <f t="shared" si="409"/>
        <v>0</v>
      </c>
      <c r="EL131" s="84">
        <f t="shared" si="409"/>
        <v>0</v>
      </c>
      <c r="EM131" s="84">
        <f t="shared" si="409"/>
        <v>0</v>
      </c>
      <c r="EN131" s="84">
        <f t="shared" si="409"/>
        <v>0</v>
      </c>
      <c r="EO131" s="84">
        <f t="shared" si="409"/>
        <v>0</v>
      </c>
      <c r="EP131" s="84">
        <f t="shared" si="409"/>
        <v>0</v>
      </c>
      <c r="EQ131" s="84">
        <f t="shared" si="409"/>
        <v>0</v>
      </c>
      <c r="ER131" s="84">
        <f t="shared" si="409"/>
        <v>0</v>
      </c>
      <c r="ES131" s="84">
        <f t="shared" si="409"/>
        <v>0</v>
      </c>
      <c r="ET131" s="84">
        <f t="shared" si="409"/>
        <v>0</v>
      </c>
      <c r="EU131" s="84">
        <f t="shared" si="409"/>
        <v>0</v>
      </c>
      <c r="EV131" s="84">
        <f t="shared" si="409"/>
        <v>0</v>
      </c>
      <c r="EW131" s="84">
        <f t="shared" si="409"/>
        <v>0</v>
      </c>
      <c r="EX131" s="84">
        <f t="shared" si="409"/>
        <v>0</v>
      </c>
      <c r="EY131" s="84">
        <f t="shared" si="409"/>
        <v>0</v>
      </c>
      <c r="EZ131" s="84">
        <f t="shared" si="288"/>
        <v>0</v>
      </c>
      <c r="FA131" s="84">
        <f t="shared" ref="FA131:GB131" si="410">IF(AND($U131&gt;EZ$6,$U131&lt;=FA$6),+$T131,0)</f>
        <v>0</v>
      </c>
      <c r="FB131" s="84">
        <f t="shared" si="410"/>
        <v>0</v>
      </c>
      <c r="FC131" s="84">
        <f t="shared" si="410"/>
        <v>0</v>
      </c>
      <c r="FD131" s="84">
        <f t="shared" si="410"/>
        <v>0</v>
      </c>
      <c r="FE131" s="84">
        <f t="shared" si="410"/>
        <v>75</v>
      </c>
      <c r="FF131" s="84">
        <f t="shared" si="410"/>
        <v>0</v>
      </c>
      <c r="FG131" s="84">
        <f t="shared" si="410"/>
        <v>0</v>
      </c>
      <c r="FH131" s="84">
        <f t="shared" si="410"/>
        <v>0</v>
      </c>
      <c r="FI131" s="84">
        <f t="shared" si="410"/>
        <v>0</v>
      </c>
      <c r="FJ131" s="84">
        <f t="shared" si="410"/>
        <v>0</v>
      </c>
      <c r="FK131" s="84">
        <f t="shared" si="410"/>
        <v>0</v>
      </c>
      <c r="FL131" s="84">
        <f t="shared" si="410"/>
        <v>0</v>
      </c>
      <c r="FM131" s="84">
        <f t="shared" si="410"/>
        <v>0</v>
      </c>
      <c r="FN131" s="84">
        <f t="shared" si="410"/>
        <v>0</v>
      </c>
      <c r="FO131" s="84">
        <f t="shared" si="410"/>
        <v>0</v>
      </c>
      <c r="FP131" s="84">
        <f t="shared" si="410"/>
        <v>0</v>
      </c>
      <c r="FQ131" s="84">
        <f t="shared" si="410"/>
        <v>0</v>
      </c>
      <c r="FR131" s="84">
        <f t="shared" si="410"/>
        <v>0</v>
      </c>
      <c r="FS131" s="84">
        <f t="shared" si="410"/>
        <v>0</v>
      </c>
      <c r="FT131" s="84">
        <f t="shared" si="410"/>
        <v>0</v>
      </c>
      <c r="FU131" s="84">
        <f t="shared" si="410"/>
        <v>0</v>
      </c>
      <c r="FV131" s="84">
        <f t="shared" si="410"/>
        <v>0</v>
      </c>
      <c r="FW131" s="84">
        <f t="shared" si="410"/>
        <v>0</v>
      </c>
      <c r="FX131" s="84">
        <f t="shared" si="410"/>
        <v>0</v>
      </c>
      <c r="FY131" s="84">
        <f t="shared" si="410"/>
        <v>0</v>
      </c>
      <c r="FZ131" s="84">
        <f t="shared" si="410"/>
        <v>0</v>
      </c>
      <c r="GA131" s="84">
        <f t="shared" si="410"/>
        <v>0</v>
      </c>
      <c r="GB131" s="84">
        <f t="shared" si="410"/>
        <v>0</v>
      </c>
      <c r="GD131" s="2">
        <f t="shared" ca="1" si="340"/>
        <v>75</v>
      </c>
      <c r="GE131" s="2">
        <f t="shared" ca="1" si="299"/>
        <v>0</v>
      </c>
    </row>
    <row r="132" spans="1:187" s="82" customFormat="1" x14ac:dyDescent="0.2">
      <c r="A132" s="188">
        <v>6</v>
      </c>
      <c r="B132" s="104" t="s">
        <v>12</v>
      </c>
      <c r="C132" s="68" t="s">
        <v>7</v>
      </c>
      <c r="D132" s="189" t="s">
        <v>43</v>
      </c>
      <c r="E132" s="194" t="s">
        <v>415</v>
      </c>
      <c r="F132" s="70">
        <v>37134</v>
      </c>
      <c r="G132" s="194"/>
      <c r="H132" s="71" t="s">
        <v>48</v>
      </c>
      <c r="I132" s="73" t="s">
        <v>416</v>
      </c>
      <c r="J132" s="72"/>
      <c r="K132" s="72"/>
      <c r="L132" s="94" t="s">
        <v>40</v>
      </c>
      <c r="M132" s="73"/>
      <c r="N132" s="73"/>
      <c r="O132" s="94"/>
      <c r="P132" s="94"/>
      <c r="Q132" s="94"/>
      <c r="R132" s="19">
        <v>102.91500000000001</v>
      </c>
      <c r="S132" s="94" t="s">
        <v>57</v>
      </c>
      <c r="T132" s="19">
        <f>IF($S132="USD",+$R132,VLOOKUP($S132,Rates!$A$3:$C$7,3)*$R132)</f>
        <v>102.91500000000001</v>
      </c>
      <c r="U132" s="267">
        <v>38078</v>
      </c>
      <c r="X132" s="84">
        <f t="shared" ref="X132:BD132" ca="1" si="411">IF(AND($U132&gt;W$6,$U132&lt;=X$6),+$T132,0)</f>
        <v>0</v>
      </c>
      <c r="Y132" s="84">
        <f t="shared" si="411"/>
        <v>0</v>
      </c>
      <c r="Z132" s="84">
        <f t="shared" si="411"/>
        <v>0</v>
      </c>
      <c r="AA132" s="84">
        <f t="shared" si="411"/>
        <v>0</v>
      </c>
      <c r="AB132" s="84">
        <f t="shared" si="411"/>
        <v>0</v>
      </c>
      <c r="AC132" s="84">
        <f t="shared" si="411"/>
        <v>0</v>
      </c>
      <c r="AD132" s="84">
        <f t="shared" si="411"/>
        <v>0</v>
      </c>
      <c r="AE132" s="84">
        <f t="shared" si="411"/>
        <v>0</v>
      </c>
      <c r="AF132" s="84">
        <f t="shared" si="411"/>
        <v>0</v>
      </c>
      <c r="AG132" s="84">
        <f t="shared" si="411"/>
        <v>0</v>
      </c>
      <c r="AH132" s="84">
        <f t="shared" si="411"/>
        <v>0</v>
      </c>
      <c r="AI132" s="84">
        <f t="shared" si="411"/>
        <v>102.91500000000001</v>
      </c>
      <c r="AJ132" s="84">
        <f t="shared" si="411"/>
        <v>0</v>
      </c>
      <c r="AK132" s="84">
        <f t="shared" si="411"/>
        <v>0</v>
      </c>
      <c r="AL132" s="84">
        <f t="shared" si="411"/>
        <v>0</v>
      </c>
      <c r="AM132" s="84">
        <f t="shared" si="411"/>
        <v>0</v>
      </c>
      <c r="AN132" s="84">
        <f t="shared" si="411"/>
        <v>0</v>
      </c>
      <c r="AO132" s="84">
        <f t="shared" si="411"/>
        <v>0</v>
      </c>
      <c r="AP132" s="84">
        <f t="shared" si="411"/>
        <v>0</v>
      </c>
      <c r="AQ132" s="84">
        <f t="shared" si="411"/>
        <v>0</v>
      </c>
      <c r="AR132" s="84">
        <f t="shared" si="411"/>
        <v>0</v>
      </c>
      <c r="AS132" s="84">
        <f t="shared" si="411"/>
        <v>0</v>
      </c>
      <c r="AT132" s="84">
        <f t="shared" si="411"/>
        <v>0</v>
      </c>
      <c r="AU132" s="84">
        <f t="shared" si="411"/>
        <v>0</v>
      </c>
      <c r="AV132" s="84">
        <f t="shared" si="411"/>
        <v>0</v>
      </c>
      <c r="AW132" s="84">
        <f t="shared" si="411"/>
        <v>0</v>
      </c>
      <c r="AX132" s="84">
        <f t="shared" si="411"/>
        <v>0</v>
      </c>
      <c r="AY132" s="84">
        <f t="shared" si="411"/>
        <v>0</v>
      </c>
      <c r="AZ132" s="84">
        <f t="shared" si="411"/>
        <v>0</v>
      </c>
      <c r="BA132" s="84">
        <f t="shared" si="411"/>
        <v>0</v>
      </c>
      <c r="BB132" s="84">
        <f t="shared" si="411"/>
        <v>0</v>
      </c>
      <c r="BC132" s="84">
        <f t="shared" si="411"/>
        <v>0</v>
      </c>
      <c r="BD132" s="84">
        <f t="shared" si="411"/>
        <v>0</v>
      </c>
      <c r="BE132" s="84">
        <f t="shared" si="280"/>
        <v>0</v>
      </c>
      <c r="BF132" s="84">
        <f t="shared" si="280"/>
        <v>0</v>
      </c>
      <c r="BG132" s="84">
        <f t="shared" si="280"/>
        <v>0</v>
      </c>
      <c r="BH132" s="84">
        <f t="shared" si="280"/>
        <v>0</v>
      </c>
      <c r="BI132" s="84">
        <f t="shared" ref="BI132:CN139" si="412">IF(AND($U132&gt;BH$6,$U132&lt;=BI$6),+$T132,0)</f>
        <v>0</v>
      </c>
      <c r="BJ132" s="84">
        <f t="shared" si="412"/>
        <v>0</v>
      </c>
      <c r="BK132" s="84">
        <f t="shared" si="412"/>
        <v>0</v>
      </c>
      <c r="BL132" s="84">
        <f t="shared" si="412"/>
        <v>0</v>
      </c>
      <c r="BM132" s="84">
        <f t="shared" si="412"/>
        <v>0</v>
      </c>
      <c r="BN132" s="84">
        <f t="shared" si="412"/>
        <v>0</v>
      </c>
      <c r="BO132" s="84">
        <f t="shared" si="412"/>
        <v>0</v>
      </c>
      <c r="BP132" s="84">
        <f t="shared" si="412"/>
        <v>0</v>
      </c>
      <c r="BQ132" s="84">
        <f t="shared" si="412"/>
        <v>0</v>
      </c>
      <c r="BR132" s="84">
        <f t="shared" si="412"/>
        <v>0</v>
      </c>
      <c r="BS132" s="84">
        <f t="shared" si="412"/>
        <v>0</v>
      </c>
      <c r="BT132" s="84">
        <f t="shared" si="412"/>
        <v>0</v>
      </c>
      <c r="BU132" s="84">
        <f t="shared" si="412"/>
        <v>0</v>
      </c>
      <c r="BV132" s="84">
        <f t="shared" si="412"/>
        <v>0</v>
      </c>
      <c r="BW132" s="84">
        <f t="shared" si="412"/>
        <v>0</v>
      </c>
      <c r="BX132" s="84">
        <f t="shared" si="412"/>
        <v>0</v>
      </c>
      <c r="BY132" s="84">
        <f t="shared" si="412"/>
        <v>0</v>
      </c>
      <c r="BZ132" s="84">
        <f t="shared" si="412"/>
        <v>0</v>
      </c>
      <c r="CA132" s="84">
        <f t="shared" si="412"/>
        <v>0</v>
      </c>
      <c r="CB132" s="84">
        <f t="shared" si="412"/>
        <v>0</v>
      </c>
      <c r="CC132" s="84">
        <f t="shared" si="412"/>
        <v>0</v>
      </c>
      <c r="CD132" s="84">
        <f t="shared" si="412"/>
        <v>0</v>
      </c>
      <c r="CE132" s="84">
        <f t="shared" si="412"/>
        <v>0</v>
      </c>
      <c r="CF132" s="84">
        <f t="shared" si="412"/>
        <v>0</v>
      </c>
      <c r="CG132" s="84">
        <f t="shared" si="412"/>
        <v>0</v>
      </c>
      <c r="CH132" s="84">
        <f t="shared" si="412"/>
        <v>0</v>
      </c>
      <c r="CI132" s="84">
        <f t="shared" si="412"/>
        <v>0</v>
      </c>
      <c r="CJ132" s="84">
        <f t="shared" si="412"/>
        <v>0</v>
      </c>
      <c r="CK132" s="84">
        <f t="shared" si="412"/>
        <v>0</v>
      </c>
      <c r="CL132" s="84">
        <f t="shared" si="412"/>
        <v>0</v>
      </c>
      <c r="CM132" s="84">
        <f t="shared" si="412"/>
        <v>0</v>
      </c>
      <c r="CN132" s="84">
        <f t="shared" si="412"/>
        <v>0</v>
      </c>
      <c r="CO132" s="84">
        <f t="shared" ref="CO132:DT132" si="413">IF(AND($U132&gt;CN$6,$U132&lt;=CO$6),+$T132,0)</f>
        <v>0</v>
      </c>
      <c r="CP132" s="84">
        <f t="shared" si="413"/>
        <v>0</v>
      </c>
      <c r="CQ132" s="84">
        <f t="shared" si="413"/>
        <v>0</v>
      </c>
      <c r="CR132" s="84">
        <f t="shared" si="413"/>
        <v>0</v>
      </c>
      <c r="CS132" s="84">
        <f t="shared" si="413"/>
        <v>0</v>
      </c>
      <c r="CT132" s="84">
        <f t="shared" si="413"/>
        <v>0</v>
      </c>
      <c r="CU132" s="84">
        <f t="shared" si="413"/>
        <v>0</v>
      </c>
      <c r="CV132" s="84">
        <f t="shared" si="413"/>
        <v>0</v>
      </c>
      <c r="CW132" s="84">
        <f t="shared" si="413"/>
        <v>0</v>
      </c>
      <c r="CX132" s="84">
        <f t="shared" si="413"/>
        <v>0</v>
      </c>
      <c r="CY132" s="84">
        <f t="shared" si="413"/>
        <v>0</v>
      </c>
      <c r="CZ132" s="84">
        <f t="shared" si="413"/>
        <v>0</v>
      </c>
      <c r="DA132" s="84">
        <f t="shared" si="413"/>
        <v>0</v>
      </c>
      <c r="DB132" s="84">
        <f t="shared" si="413"/>
        <v>0</v>
      </c>
      <c r="DC132" s="84">
        <f t="shared" si="413"/>
        <v>0</v>
      </c>
      <c r="DD132" s="84">
        <f t="shared" si="413"/>
        <v>0</v>
      </c>
      <c r="DE132" s="84">
        <f t="shared" si="413"/>
        <v>0</v>
      </c>
      <c r="DF132" s="84">
        <f t="shared" si="413"/>
        <v>0</v>
      </c>
      <c r="DG132" s="84">
        <f t="shared" si="413"/>
        <v>0</v>
      </c>
      <c r="DH132" s="84">
        <f t="shared" si="413"/>
        <v>0</v>
      </c>
      <c r="DI132" s="84">
        <f t="shared" si="413"/>
        <v>0</v>
      </c>
      <c r="DJ132" s="84">
        <f t="shared" si="413"/>
        <v>0</v>
      </c>
      <c r="DK132" s="84">
        <f t="shared" si="413"/>
        <v>0</v>
      </c>
      <c r="DL132" s="84">
        <f t="shared" si="413"/>
        <v>0</v>
      </c>
      <c r="DM132" s="84">
        <f t="shared" si="413"/>
        <v>0</v>
      </c>
      <c r="DN132" s="84">
        <f t="shared" si="413"/>
        <v>0</v>
      </c>
      <c r="DO132" s="84">
        <f t="shared" si="413"/>
        <v>0</v>
      </c>
      <c r="DP132" s="84">
        <f t="shared" si="413"/>
        <v>0</v>
      </c>
      <c r="DQ132" s="84">
        <f t="shared" si="413"/>
        <v>0</v>
      </c>
      <c r="DR132" s="84">
        <f t="shared" si="413"/>
        <v>0</v>
      </c>
      <c r="DS132" s="84">
        <f t="shared" si="413"/>
        <v>0</v>
      </c>
      <c r="DT132" s="84">
        <f t="shared" si="413"/>
        <v>0</v>
      </c>
      <c r="DU132" s="84">
        <f t="shared" ref="DU132:EY132" si="414">IF(AND($U132&gt;DT$6,$U132&lt;=DU$6),+$T132,0)</f>
        <v>0</v>
      </c>
      <c r="DV132" s="84">
        <f t="shared" si="414"/>
        <v>0</v>
      </c>
      <c r="DW132" s="84">
        <f t="shared" si="414"/>
        <v>0</v>
      </c>
      <c r="DX132" s="84">
        <f t="shared" si="414"/>
        <v>0</v>
      </c>
      <c r="DY132" s="84">
        <f t="shared" si="414"/>
        <v>0</v>
      </c>
      <c r="DZ132" s="84">
        <f t="shared" si="414"/>
        <v>0</v>
      </c>
      <c r="EA132" s="84">
        <f t="shared" si="414"/>
        <v>0</v>
      </c>
      <c r="EB132" s="84">
        <f t="shared" si="414"/>
        <v>0</v>
      </c>
      <c r="EC132" s="84">
        <f t="shared" si="414"/>
        <v>0</v>
      </c>
      <c r="ED132" s="84">
        <f t="shared" si="414"/>
        <v>0</v>
      </c>
      <c r="EE132" s="84">
        <f t="shared" si="414"/>
        <v>0</v>
      </c>
      <c r="EF132" s="84">
        <f t="shared" si="414"/>
        <v>0</v>
      </c>
      <c r="EG132" s="84">
        <f t="shared" si="414"/>
        <v>0</v>
      </c>
      <c r="EH132" s="84">
        <f t="shared" si="414"/>
        <v>0</v>
      </c>
      <c r="EI132" s="84">
        <f t="shared" si="414"/>
        <v>0</v>
      </c>
      <c r="EJ132" s="84">
        <f t="shared" si="414"/>
        <v>0</v>
      </c>
      <c r="EK132" s="84">
        <f t="shared" si="414"/>
        <v>0</v>
      </c>
      <c r="EL132" s="84">
        <f t="shared" si="414"/>
        <v>0</v>
      </c>
      <c r="EM132" s="84">
        <f t="shared" si="414"/>
        <v>0</v>
      </c>
      <c r="EN132" s="84">
        <f t="shared" si="414"/>
        <v>0</v>
      </c>
      <c r="EO132" s="84">
        <f t="shared" si="414"/>
        <v>0</v>
      </c>
      <c r="EP132" s="84">
        <f t="shared" si="414"/>
        <v>0</v>
      </c>
      <c r="EQ132" s="84">
        <f t="shared" si="414"/>
        <v>0</v>
      </c>
      <c r="ER132" s="84">
        <f t="shared" si="414"/>
        <v>0</v>
      </c>
      <c r="ES132" s="84">
        <f t="shared" si="414"/>
        <v>0</v>
      </c>
      <c r="ET132" s="84">
        <f t="shared" si="414"/>
        <v>0</v>
      </c>
      <c r="EU132" s="84">
        <f t="shared" si="414"/>
        <v>0</v>
      </c>
      <c r="EV132" s="84">
        <f t="shared" si="414"/>
        <v>0</v>
      </c>
      <c r="EW132" s="84">
        <f t="shared" si="414"/>
        <v>0</v>
      </c>
      <c r="EX132" s="84">
        <f t="shared" si="414"/>
        <v>0</v>
      </c>
      <c r="EY132" s="84">
        <f t="shared" si="414"/>
        <v>0</v>
      </c>
      <c r="EZ132" s="84">
        <f t="shared" si="288"/>
        <v>0</v>
      </c>
      <c r="FA132" s="84">
        <f t="shared" ref="FA132:GB132" si="415">IF(AND($U132&gt;EZ$6,$U132&lt;=FA$6),+$T132,0)</f>
        <v>0</v>
      </c>
      <c r="FB132" s="84">
        <f t="shared" si="415"/>
        <v>0</v>
      </c>
      <c r="FC132" s="84">
        <f t="shared" si="415"/>
        <v>0</v>
      </c>
      <c r="FD132" s="84">
        <f t="shared" si="415"/>
        <v>0</v>
      </c>
      <c r="FE132" s="84">
        <f t="shared" si="415"/>
        <v>0</v>
      </c>
      <c r="FF132" s="84">
        <f t="shared" si="415"/>
        <v>0</v>
      </c>
      <c r="FG132" s="84">
        <f t="shared" si="415"/>
        <v>0</v>
      </c>
      <c r="FH132" s="84">
        <f t="shared" si="415"/>
        <v>0</v>
      </c>
      <c r="FI132" s="84">
        <f t="shared" si="415"/>
        <v>0</v>
      </c>
      <c r="FJ132" s="84">
        <f t="shared" si="415"/>
        <v>0</v>
      </c>
      <c r="FK132" s="84">
        <f t="shared" si="415"/>
        <v>0</v>
      </c>
      <c r="FL132" s="84">
        <f t="shared" si="415"/>
        <v>0</v>
      </c>
      <c r="FM132" s="84">
        <f t="shared" si="415"/>
        <v>0</v>
      </c>
      <c r="FN132" s="84">
        <f t="shared" si="415"/>
        <v>0</v>
      </c>
      <c r="FO132" s="84">
        <f t="shared" si="415"/>
        <v>0</v>
      </c>
      <c r="FP132" s="84">
        <f t="shared" si="415"/>
        <v>0</v>
      </c>
      <c r="FQ132" s="84">
        <f t="shared" si="415"/>
        <v>0</v>
      </c>
      <c r="FR132" s="84">
        <f t="shared" si="415"/>
        <v>0</v>
      </c>
      <c r="FS132" s="84">
        <f t="shared" si="415"/>
        <v>0</v>
      </c>
      <c r="FT132" s="84">
        <f t="shared" si="415"/>
        <v>0</v>
      </c>
      <c r="FU132" s="84">
        <f t="shared" si="415"/>
        <v>0</v>
      </c>
      <c r="FV132" s="84">
        <f t="shared" si="415"/>
        <v>0</v>
      </c>
      <c r="FW132" s="84">
        <f t="shared" si="415"/>
        <v>0</v>
      </c>
      <c r="FX132" s="84">
        <f t="shared" si="415"/>
        <v>0</v>
      </c>
      <c r="FY132" s="84">
        <f t="shared" si="415"/>
        <v>0</v>
      </c>
      <c r="FZ132" s="84">
        <f t="shared" si="415"/>
        <v>0</v>
      </c>
      <c r="GA132" s="84">
        <f t="shared" si="415"/>
        <v>0</v>
      </c>
      <c r="GB132" s="84">
        <f t="shared" si="415"/>
        <v>0</v>
      </c>
      <c r="GD132" s="2">
        <f t="shared" ca="1" si="340"/>
        <v>102.91500000000001</v>
      </c>
      <c r="GE132" s="2">
        <f t="shared" ca="1" si="268"/>
        <v>0</v>
      </c>
    </row>
    <row r="133" spans="1:187" s="82" customFormat="1" x14ac:dyDescent="0.2">
      <c r="A133" s="188">
        <v>6</v>
      </c>
      <c r="B133" s="104" t="s">
        <v>12</v>
      </c>
      <c r="C133" s="68" t="s">
        <v>7</v>
      </c>
      <c r="D133" s="189" t="s">
        <v>43</v>
      </c>
      <c r="E133" s="194" t="s">
        <v>415</v>
      </c>
      <c r="F133" s="70">
        <v>37134</v>
      </c>
      <c r="G133" s="194"/>
      <c r="H133" s="71" t="s">
        <v>48</v>
      </c>
      <c r="I133" s="73" t="s">
        <v>416</v>
      </c>
      <c r="J133" s="72"/>
      <c r="K133" s="72"/>
      <c r="L133" s="94" t="s">
        <v>40</v>
      </c>
      <c r="M133" s="73"/>
      <c r="N133" s="73"/>
      <c r="O133" s="94"/>
      <c r="P133" s="94"/>
      <c r="Q133" s="94"/>
      <c r="R133" s="19">
        <v>8.7999999999999995E-2</v>
      </c>
      <c r="S133" s="94" t="s">
        <v>57</v>
      </c>
      <c r="T133" s="19">
        <f>IF($S133="USD",+$R133,VLOOKUP($S133,Rates!$A$3:$C$7,3)*$R133)</f>
        <v>8.7999999999999995E-2</v>
      </c>
      <c r="U133" s="267">
        <v>38837</v>
      </c>
      <c r="X133" s="84">
        <f t="shared" ref="X133:BD133" ca="1" si="416">IF(AND($U133&gt;W$6,$U133&lt;=X$6),+$T133,0)</f>
        <v>0</v>
      </c>
      <c r="Y133" s="84">
        <f t="shared" si="416"/>
        <v>0</v>
      </c>
      <c r="Z133" s="84">
        <f t="shared" si="416"/>
        <v>0</v>
      </c>
      <c r="AA133" s="84">
        <f t="shared" si="416"/>
        <v>0</v>
      </c>
      <c r="AB133" s="84">
        <f t="shared" si="416"/>
        <v>0</v>
      </c>
      <c r="AC133" s="84">
        <f t="shared" si="416"/>
        <v>0</v>
      </c>
      <c r="AD133" s="84">
        <f t="shared" si="416"/>
        <v>0</v>
      </c>
      <c r="AE133" s="84">
        <f t="shared" si="416"/>
        <v>0</v>
      </c>
      <c r="AF133" s="84">
        <f t="shared" si="416"/>
        <v>0</v>
      </c>
      <c r="AG133" s="84">
        <f t="shared" si="416"/>
        <v>0</v>
      </c>
      <c r="AH133" s="84">
        <f t="shared" si="416"/>
        <v>0</v>
      </c>
      <c r="AI133" s="84">
        <f t="shared" si="416"/>
        <v>0</v>
      </c>
      <c r="AJ133" s="84">
        <f t="shared" si="416"/>
        <v>0</v>
      </c>
      <c r="AK133" s="84">
        <f t="shared" si="416"/>
        <v>0</v>
      </c>
      <c r="AL133" s="84">
        <f t="shared" si="416"/>
        <v>0</v>
      </c>
      <c r="AM133" s="84">
        <f t="shared" si="416"/>
        <v>0</v>
      </c>
      <c r="AN133" s="84">
        <f t="shared" si="416"/>
        <v>0</v>
      </c>
      <c r="AO133" s="84">
        <f t="shared" si="416"/>
        <v>0</v>
      </c>
      <c r="AP133" s="84">
        <f t="shared" si="416"/>
        <v>0</v>
      </c>
      <c r="AQ133" s="84">
        <f t="shared" si="416"/>
        <v>8.7999999999999995E-2</v>
      </c>
      <c r="AR133" s="84">
        <f t="shared" si="416"/>
        <v>0</v>
      </c>
      <c r="AS133" s="84">
        <f t="shared" si="416"/>
        <v>0</v>
      </c>
      <c r="AT133" s="84">
        <f t="shared" si="416"/>
        <v>0</v>
      </c>
      <c r="AU133" s="84">
        <f t="shared" si="416"/>
        <v>0</v>
      </c>
      <c r="AV133" s="84">
        <f t="shared" si="416"/>
        <v>0</v>
      </c>
      <c r="AW133" s="84">
        <f t="shared" si="416"/>
        <v>0</v>
      </c>
      <c r="AX133" s="84">
        <f t="shared" si="416"/>
        <v>0</v>
      </c>
      <c r="AY133" s="84">
        <f t="shared" si="416"/>
        <v>0</v>
      </c>
      <c r="AZ133" s="84">
        <f t="shared" si="416"/>
        <v>0</v>
      </c>
      <c r="BA133" s="84">
        <f t="shared" si="416"/>
        <v>0</v>
      </c>
      <c r="BB133" s="84">
        <f t="shared" si="416"/>
        <v>0</v>
      </c>
      <c r="BC133" s="84">
        <f t="shared" si="416"/>
        <v>0</v>
      </c>
      <c r="BD133" s="84">
        <f t="shared" si="416"/>
        <v>0</v>
      </c>
      <c r="BE133" s="84">
        <f t="shared" si="280"/>
        <v>0</v>
      </c>
      <c r="BF133" s="84">
        <f t="shared" si="280"/>
        <v>0</v>
      </c>
      <c r="BG133" s="84">
        <f t="shared" si="280"/>
        <v>0</v>
      </c>
      <c r="BH133" s="84">
        <f t="shared" si="280"/>
        <v>0</v>
      </c>
      <c r="BI133" s="84">
        <f t="shared" si="412"/>
        <v>0</v>
      </c>
      <c r="BJ133" s="84">
        <f t="shared" si="412"/>
        <v>0</v>
      </c>
      <c r="BK133" s="84">
        <f t="shared" si="412"/>
        <v>0</v>
      </c>
      <c r="BL133" s="84">
        <f t="shared" si="412"/>
        <v>0</v>
      </c>
      <c r="BM133" s="84">
        <f t="shared" si="412"/>
        <v>0</v>
      </c>
      <c r="BN133" s="84">
        <f t="shared" si="412"/>
        <v>0</v>
      </c>
      <c r="BO133" s="84">
        <f t="shared" si="412"/>
        <v>0</v>
      </c>
      <c r="BP133" s="84">
        <f t="shared" si="412"/>
        <v>0</v>
      </c>
      <c r="BQ133" s="84">
        <f t="shared" si="412"/>
        <v>0</v>
      </c>
      <c r="BR133" s="84">
        <f t="shared" si="412"/>
        <v>0</v>
      </c>
      <c r="BS133" s="84">
        <f t="shared" si="412"/>
        <v>0</v>
      </c>
      <c r="BT133" s="84">
        <f t="shared" si="412"/>
        <v>0</v>
      </c>
      <c r="BU133" s="84">
        <f t="shared" si="412"/>
        <v>0</v>
      </c>
      <c r="BV133" s="84">
        <f t="shared" si="412"/>
        <v>0</v>
      </c>
      <c r="BW133" s="84">
        <f t="shared" si="412"/>
        <v>0</v>
      </c>
      <c r="BX133" s="84">
        <f t="shared" si="412"/>
        <v>0</v>
      </c>
      <c r="BY133" s="84">
        <f t="shared" si="412"/>
        <v>0</v>
      </c>
      <c r="BZ133" s="84">
        <f t="shared" si="412"/>
        <v>0</v>
      </c>
      <c r="CA133" s="84">
        <f t="shared" si="412"/>
        <v>0</v>
      </c>
      <c r="CB133" s="84">
        <f t="shared" si="412"/>
        <v>0</v>
      </c>
      <c r="CC133" s="84">
        <f t="shared" si="412"/>
        <v>0</v>
      </c>
      <c r="CD133" s="84">
        <f t="shared" si="412"/>
        <v>0</v>
      </c>
      <c r="CE133" s="84">
        <f t="shared" si="412"/>
        <v>0</v>
      </c>
      <c r="CF133" s="84">
        <f t="shared" si="412"/>
        <v>0</v>
      </c>
      <c r="CG133" s="84">
        <f t="shared" si="412"/>
        <v>0</v>
      </c>
      <c r="CH133" s="84">
        <f t="shared" si="412"/>
        <v>0</v>
      </c>
      <c r="CI133" s="84">
        <f t="shared" si="412"/>
        <v>0</v>
      </c>
      <c r="CJ133" s="84">
        <f t="shared" si="412"/>
        <v>0</v>
      </c>
      <c r="CK133" s="84">
        <f t="shared" si="412"/>
        <v>0</v>
      </c>
      <c r="CL133" s="84">
        <f t="shared" si="412"/>
        <v>0</v>
      </c>
      <c r="CM133" s="84">
        <f t="shared" si="412"/>
        <v>0</v>
      </c>
      <c r="CN133" s="84">
        <f t="shared" si="412"/>
        <v>0</v>
      </c>
      <c r="CO133" s="84">
        <f t="shared" ref="CO133:DT133" si="417">IF(AND($U133&gt;CN$6,$U133&lt;=CO$6),+$T133,0)</f>
        <v>0</v>
      </c>
      <c r="CP133" s="84">
        <f t="shared" si="417"/>
        <v>0</v>
      </c>
      <c r="CQ133" s="84">
        <f t="shared" si="417"/>
        <v>0</v>
      </c>
      <c r="CR133" s="84">
        <f t="shared" si="417"/>
        <v>0</v>
      </c>
      <c r="CS133" s="84">
        <f t="shared" si="417"/>
        <v>0</v>
      </c>
      <c r="CT133" s="84">
        <f t="shared" si="417"/>
        <v>0</v>
      </c>
      <c r="CU133" s="84">
        <f t="shared" si="417"/>
        <v>0</v>
      </c>
      <c r="CV133" s="84">
        <f t="shared" si="417"/>
        <v>0</v>
      </c>
      <c r="CW133" s="84">
        <f t="shared" si="417"/>
        <v>0</v>
      </c>
      <c r="CX133" s="84">
        <f t="shared" si="417"/>
        <v>0</v>
      </c>
      <c r="CY133" s="84">
        <f t="shared" si="417"/>
        <v>0</v>
      </c>
      <c r="CZ133" s="84">
        <f t="shared" si="417"/>
        <v>0</v>
      </c>
      <c r="DA133" s="84">
        <f t="shared" si="417"/>
        <v>0</v>
      </c>
      <c r="DB133" s="84">
        <f t="shared" si="417"/>
        <v>0</v>
      </c>
      <c r="DC133" s="84">
        <f t="shared" si="417"/>
        <v>0</v>
      </c>
      <c r="DD133" s="84">
        <f t="shared" si="417"/>
        <v>0</v>
      </c>
      <c r="DE133" s="84">
        <f t="shared" si="417"/>
        <v>0</v>
      </c>
      <c r="DF133" s="84">
        <f t="shared" si="417"/>
        <v>0</v>
      </c>
      <c r="DG133" s="84">
        <f t="shared" si="417"/>
        <v>0</v>
      </c>
      <c r="DH133" s="84">
        <f t="shared" si="417"/>
        <v>0</v>
      </c>
      <c r="DI133" s="84">
        <f t="shared" si="417"/>
        <v>0</v>
      </c>
      <c r="DJ133" s="84">
        <f t="shared" si="417"/>
        <v>0</v>
      </c>
      <c r="DK133" s="84">
        <f t="shared" si="417"/>
        <v>0</v>
      </c>
      <c r="DL133" s="84">
        <f t="shared" si="417"/>
        <v>0</v>
      </c>
      <c r="DM133" s="84">
        <f t="shared" si="417"/>
        <v>0</v>
      </c>
      <c r="DN133" s="84">
        <f t="shared" si="417"/>
        <v>0</v>
      </c>
      <c r="DO133" s="84">
        <f t="shared" si="417"/>
        <v>0</v>
      </c>
      <c r="DP133" s="84">
        <f t="shared" si="417"/>
        <v>0</v>
      </c>
      <c r="DQ133" s="84">
        <f t="shared" si="417"/>
        <v>0</v>
      </c>
      <c r="DR133" s="84">
        <f t="shared" si="417"/>
        <v>0</v>
      </c>
      <c r="DS133" s="84">
        <f t="shared" si="417"/>
        <v>0</v>
      </c>
      <c r="DT133" s="84">
        <f t="shared" si="417"/>
        <v>0</v>
      </c>
      <c r="DU133" s="84">
        <f t="shared" ref="DU133:EY133" si="418">IF(AND($U133&gt;DT$6,$U133&lt;=DU$6),+$T133,0)</f>
        <v>0</v>
      </c>
      <c r="DV133" s="84">
        <f t="shared" si="418"/>
        <v>0</v>
      </c>
      <c r="DW133" s="84">
        <f t="shared" si="418"/>
        <v>0</v>
      </c>
      <c r="DX133" s="84">
        <f t="shared" si="418"/>
        <v>0</v>
      </c>
      <c r="DY133" s="84">
        <f t="shared" si="418"/>
        <v>0</v>
      </c>
      <c r="DZ133" s="84">
        <f t="shared" si="418"/>
        <v>0</v>
      </c>
      <c r="EA133" s="84">
        <f t="shared" si="418"/>
        <v>0</v>
      </c>
      <c r="EB133" s="84">
        <f t="shared" si="418"/>
        <v>0</v>
      </c>
      <c r="EC133" s="84">
        <f t="shared" si="418"/>
        <v>0</v>
      </c>
      <c r="ED133" s="84">
        <f t="shared" si="418"/>
        <v>0</v>
      </c>
      <c r="EE133" s="84">
        <f t="shared" si="418"/>
        <v>0</v>
      </c>
      <c r="EF133" s="84">
        <f t="shared" si="418"/>
        <v>0</v>
      </c>
      <c r="EG133" s="84">
        <f t="shared" si="418"/>
        <v>0</v>
      </c>
      <c r="EH133" s="84">
        <f t="shared" si="418"/>
        <v>0</v>
      </c>
      <c r="EI133" s="84">
        <f t="shared" si="418"/>
        <v>0</v>
      </c>
      <c r="EJ133" s="84">
        <f t="shared" si="418"/>
        <v>0</v>
      </c>
      <c r="EK133" s="84">
        <f t="shared" si="418"/>
        <v>0</v>
      </c>
      <c r="EL133" s="84">
        <f t="shared" si="418"/>
        <v>0</v>
      </c>
      <c r="EM133" s="84">
        <f t="shared" si="418"/>
        <v>0</v>
      </c>
      <c r="EN133" s="84">
        <f t="shared" si="418"/>
        <v>0</v>
      </c>
      <c r="EO133" s="84">
        <f t="shared" si="418"/>
        <v>0</v>
      </c>
      <c r="EP133" s="84">
        <f t="shared" si="418"/>
        <v>0</v>
      </c>
      <c r="EQ133" s="84">
        <f t="shared" si="418"/>
        <v>0</v>
      </c>
      <c r="ER133" s="84">
        <f t="shared" si="418"/>
        <v>0</v>
      </c>
      <c r="ES133" s="84">
        <f t="shared" si="418"/>
        <v>0</v>
      </c>
      <c r="ET133" s="84">
        <f t="shared" si="418"/>
        <v>0</v>
      </c>
      <c r="EU133" s="84">
        <f t="shared" si="418"/>
        <v>0</v>
      </c>
      <c r="EV133" s="84">
        <f t="shared" si="418"/>
        <v>0</v>
      </c>
      <c r="EW133" s="84">
        <f t="shared" si="418"/>
        <v>0</v>
      </c>
      <c r="EX133" s="84">
        <f t="shared" si="418"/>
        <v>0</v>
      </c>
      <c r="EY133" s="84">
        <f t="shared" si="418"/>
        <v>0</v>
      </c>
      <c r="EZ133" s="84">
        <f t="shared" si="288"/>
        <v>0</v>
      </c>
      <c r="FA133" s="84">
        <f t="shared" ref="FA133:GB133" si="419">IF(AND($U133&gt;EZ$6,$U133&lt;=FA$6),+$T133,0)</f>
        <v>0</v>
      </c>
      <c r="FB133" s="84">
        <f t="shared" si="419"/>
        <v>0</v>
      </c>
      <c r="FC133" s="84">
        <f t="shared" si="419"/>
        <v>0</v>
      </c>
      <c r="FD133" s="84">
        <f t="shared" si="419"/>
        <v>0</v>
      </c>
      <c r="FE133" s="84">
        <f t="shared" si="419"/>
        <v>0</v>
      </c>
      <c r="FF133" s="84">
        <f t="shared" si="419"/>
        <v>0</v>
      </c>
      <c r="FG133" s="84">
        <f t="shared" si="419"/>
        <v>0</v>
      </c>
      <c r="FH133" s="84">
        <f t="shared" si="419"/>
        <v>0</v>
      </c>
      <c r="FI133" s="84">
        <f t="shared" si="419"/>
        <v>0</v>
      </c>
      <c r="FJ133" s="84">
        <f t="shared" si="419"/>
        <v>0</v>
      </c>
      <c r="FK133" s="84">
        <f t="shared" si="419"/>
        <v>0</v>
      </c>
      <c r="FL133" s="84">
        <f t="shared" si="419"/>
        <v>0</v>
      </c>
      <c r="FM133" s="84">
        <f t="shared" si="419"/>
        <v>0</v>
      </c>
      <c r="FN133" s="84">
        <f t="shared" si="419"/>
        <v>0</v>
      </c>
      <c r="FO133" s="84">
        <f t="shared" si="419"/>
        <v>0</v>
      </c>
      <c r="FP133" s="84">
        <f t="shared" si="419"/>
        <v>0</v>
      </c>
      <c r="FQ133" s="84">
        <f t="shared" si="419"/>
        <v>0</v>
      </c>
      <c r="FR133" s="84">
        <f t="shared" si="419"/>
        <v>0</v>
      </c>
      <c r="FS133" s="84">
        <f t="shared" si="419"/>
        <v>0</v>
      </c>
      <c r="FT133" s="84">
        <f t="shared" si="419"/>
        <v>0</v>
      </c>
      <c r="FU133" s="84">
        <f t="shared" si="419"/>
        <v>0</v>
      </c>
      <c r="FV133" s="84">
        <f t="shared" si="419"/>
        <v>0</v>
      </c>
      <c r="FW133" s="84">
        <f t="shared" si="419"/>
        <v>0</v>
      </c>
      <c r="FX133" s="84">
        <f t="shared" si="419"/>
        <v>0</v>
      </c>
      <c r="FY133" s="84">
        <f t="shared" si="419"/>
        <v>0</v>
      </c>
      <c r="FZ133" s="84">
        <f t="shared" si="419"/>
        <v>0</v>
      </c>
      <c r="GA133" s="84">
        <f t="shared" si="419"/>
        <v>0</v>
      </c>
      <c r="GB133" s="84">
        <f t="shared" si="419"/>
        <v>0</v>
      </c>
      <c r="GD133" s="2">
        <f t="shared" ref="GD133:GD143" ca="1" si="420">SUM($X133:$GC133)</f>
        <v>8.7999999999999995E-2</v>
      </c>
      <c r="GE133" s="2">
        <f t="shared" ca="1" si="268"/>
        <v>0</v>
      </c>
    </row>
    <row r="134" spans="1:187" s="82" customFormat="1" x14ac:dyDescent="0.2">
      <c r="A134" s="188">
        <v>6</v>
      </c>
      <c r="B134" s="104" t="s">
        <v>12</v>
      </c>
      <c r="C134" s="68" t="s">
        <v>7</v>
      </c>
      <c r="D134" s="189" t="s">
        <v>43</v>
      </c>
      <c r="E134" s="194" t="s">
        <v>415</v>
      </c>
      <c r="F134" s="70">
        <v>37134</v>
      </c>
      <c r="G134" s="194"/>
      <c r="H134" s="71" t="s">
        <v>48</v>
      </c>
      <c r="I134" s="73" t="s">
        <v>417</v>
      </c>
      <c r="J134" s="72"/>
      <c r="K134" s="72"/>
      <c r="L134" s="94" t="s">
        <v>40</v>
      </c>
      <c r="M134" s="73"/>
      <c r="N134" s="73"/>
      <c r="O134" s="94"/>
      <c r="P134" s="94"/>
      <c r="Q134" s="94"/>
      <c r="R134" s="19">
        <f>30-0.441</f>
        <v>29.559000000000001</v>
      </c>
      <c r="S134" s="94" t="s">
        <v>57</v>
      </c>
      <c r="T134" s="19">
        <f>IF($S134="USD",+$R134,VLOOKUP($S134,Rates!$A$3:$C$7,3)*$R134)</f>
        <v>29.559000000000001</v>
      </c>
      <c r="U134" s="267">
        <v>39248</v>
      </c>
      <c r="X134" s="84">
        <f t="shared" ref="X134:BD134" ca="1" si="421">IF(AND($U134&gt;W$6,$U134&lt;=X$6),+$T134,0)</f>
        <v>0</v>
      </c>
      <c r="Y134" s="84">
        <f t="shared" si="421"/>
        <v>0</v>
      </c>
      <c r="Z134" s="84">
        <f t="shared" si="421"/>
        <v>0</v>
      </c>
      <c r="AA134" s="84">
        <f t="shared" si="421"/>
        <v>0</v>
      </c>
      <c r="AB134" s="84">
        <f t="shared" si="421"/>
        <v>0</v>
      </c>
      <c r="AC134" s="84">
        <f t="shared" si="421"/>
        <v>0</v>
      </c>
      <c r="AD134" s="84">
        <f t="shared" si="421"/>
        <v>0</v>
      </c>
      <c r="AE134" s="84">
        <f t="shared" si="421"/>
        <v>0</v>
      </c>
      <c r="AF134" s="84">
        <f t="shared" si="421"/>
        <v>0</v>
      </c>
      <c r="AG134" s="84">
        <f t="shared" si="421"/>
        <v>0</v>
      </c>
      <c r="AH134" s="84">
        <f t="shared" si="421"/>
        <v>0</v>
      </c>
      <c r="AI134" s="84">
        <f t="shared" si="421"/>
        <v>0</v>
      </c>
      <c r="AJ134" s="84">
        <f t="shared" si="421"/>
        <v>0</v>
      </c>
      <c r="AK134" s="84">
        <f t="shared" si="421"/>
        <v>0</v>
      </c>
      <c r="AL134" s="84">
        <f t="shared" si="421"/>
        <v>0</v>
      </c>
      <c r="AM134" s="84">
        <f t="shared" si="421"/>
        <v>0</v>
      </c>
      <c r="AN134" s="84">
        <f t="shared" si="421"/>
        <v>0</v>
      </c>
      <c r="AO134" s="84">
        <f t="shared" si="421"/>
        <v>0</v>
      </c>
      <c r="AP134" s="84">
        <f t="shared" si="421"/>
        <v>0</v>
      </c>
      <c r="AQ134" s="84">
        <f t="shared" si="421"/>
        <v>0</v>
      </c>
      <c r="AR134" s="84">
        <f t="shared" si="421"/>
        <v>0</v>
      </c>
      <c r="AS134" s="84">
        <f t="shared" si="421"/>
        <v>0</v>
      </c>
      <c r="AT134" s="84">
        <f t="shared" si="421"/>
        <v>0</v>
      </c>
      <c r="AU134" s="84">
        <f t="shared" si="421"/>
        <v>29.559000000000001</v>
      </c>
      <c r="AV134" s="84">
        <f t="shared" si="421"/>
        <v>0</v>
      </c>
      <c r="AW134" s="84">
        <f t="shared" si="421"/>
        <v>0</v>
      </c>
      <c r="AX134" s="84">
        <f t="shared" si="421"/>
        <v>0</v>
      </c>
      <c r="AY134" s="84">
        <f t="shared" si="421"/>
        <v>0</v>
      </c>
      <c r="AZ134" s="84">
        <f t="shared" si="421"/>
        <v>0</v>
      </c>
      <c r="BA134" s="84">
        <f t="shared" si="421"/>
        <v>0</v>
      </c>
      <c r="BB134" s="84">
        <f t="shared" si="421"/>
        <v>0</v>
      </c>
      <c r="BC134" s="84">
        <f t="shared" si="421"/>
        <v>0</v>
      </c>
      <c r="BD134" s="84">
        <f t="shared" si="421"/>
        <v>0</v>
      </c>
      <c r="BE134" s="84">
        <f t="shared" si="280"/>
        <v>0</v>
      </c>
      <c r="BF134" s="84">
        <f t="shared" si="280"/>
        <v>0</v>
      </c>
      <c r="BG134" s="84">
        <f t="shared" si="280"/>
        <v>0</v>
      </c>
      <c r="BH134" s="84">
        <f t="shared" si="280"/>
        <v>0</v>
      </c>
      <c r="BI134" s="84">
        <f t="shared" si="412"/>
        <v>0</v>
      </c>
      <c r="BJ134" s="84">
        <f t="shared" si="412"/>
        <v>0</v>
      </c>
      <c r="BK134" s="84">
        <f t="shared" si="412"/>
        <v>0</v>
      </c>
      <c r="BL134" s="84">
        <f t="shared" si="412"/>
        <v>0</v>
      </c>
      <c r="BM134" s="84">
        <f t="shared" si="412"/>
        <v>0</v>
      </c>
      <c r="BN134" s="84">
        <f t="shared" si="412"/>
        <v>0</v>
      </c>
      <c r="BO134" s="84">
        <f t="shared" si="412"/>
        <v>0</v>
      </c>
      <c r="BP134" s="84">
        <f t="shared" si="412"/>
        <v>0</v>
      </c>
      <c r="BQ134" s="84">
        <f t="shared" si="412"/>
        <v>0</v>
      </c>
      <c r="BR134" s="84">
        <f t="shared" si="412"/>
        <v>0</v>
      </c>
      <c r="BS134" s="84">
        <f t="shared" si="412"/>
        <v>0</v>
      </c>
      <c r="BT134" s="84">
        <f t="shared" si="412"/>
        <v>0</v>
      </c>
      <c r="BU134" s="84">
        <f t="shared" si="412"/>
        <v>0</v>
      </c>
      <c r="BV134" s="84">
        <f t="shared" si="412"/>
        <v>0</v>
      </c>
      <c r="BW134" s="84">
        <f t="shared" si="412"/>
        <v>0</v>
      </c>
      <c r="BX134" s="84">
        <f t="shared" si="412"/>
        <v>0</v>
      </c>
      <c r="BY134" s="84">
        <f t="shared" si="412"/>
        <v>0</v>
      </c>
      <c r="BZ134" s="84">
        <f t="shared" si="412"/>
        <v>0</v>
      </c>
      <c r="CA134" s="84">
        <f t="shared" si="412"/>
        <v>0</v>
      </c>
      <c r="CB134" s="84">
        <f t="shared" si="412"/>
        <v>0</v>
      </c>
      <c r="CC134" s="84">
        <f t="shared" si="412"/>
        <v>0</v>
      </c>
      <c r="CD134" s="84">
        <f t="shared" si="412"/>
        <v>0</v>
      </c>
      <c r="CE134" s="84">
        <f t="shared" si="412"/>
        <v>0</v>
      </c>
      <c r="CF134" s="84">
        <f t="shared" si="412"/>
        <v>0</v>
      </c>
      <c r="CG134" s="84">
        <f t="shared" si="412"/>
        <v>0</v>
      </c>
      <c r="CH134" s="84">
        <f t="shared" si="412"/>
        <v>0</v>
      </c>
      <c r="CI134" s="84">
        <f t="shared" si="412"/>
        <v>0</v>
      </c>
      <c r="CJ134" s="84">
        <f t="shared" si="412"/>
        <v>0</v>
      </c>
      <c r="CK134" s="84">
        <f t="shared" si="412"/>
        <v>0</v>
      </c>
      <c r="CL134" s="84">
        <f t="shared" si="412"/>
        <v>0</v>
      </c>
      <c r="CM134" s="84">
        <f t="shared" si="412"/>
        <v>0</v>
      </c>
      <c r="CN134" s="84">
        <f t="shared" si="412"/>
        <v>0</v>
      </c>
      <c r="CO134" s="84">
        <f t="shared" ref="CO134:DT134" si="422">IF(AND($U134&gt;CN$6,$U134&lt;=CO$6),+$T134,0)</f>
        <v>0</v>
      </c>
      <c r="CP134" s="84">
        <f t="shared" si="422"/>
        <v>0</v>
      </c>
      <c r="CQ134" s="84">
        <f t="shared" si="422"/>
        <v>0</v>
      </c>
      <c r="CR134" s="84">
        <f t="shared" si="422"/>
        <v>0</v>
      </c>
      <c r="CS134" s="84">
        <f t="shared" si="422"/>
        <v>0</v>
      </c>
      <c r="CT134" s="84">
        <f t="shared" si="422"/>
        <v>0</v>
      </c>
      <c r="CU134" s="84">
        <f t="shared" si="422"/>
        <v>0</v>
      </c>
      <c r="CV134" s="84">
        <f t="shared" si="422"/>
        <v>0</v>
      </c>
      <c r="CW134" s="84">
        <f t="shared" si="422"/>
        <v>0</v>
      </c>
      <c r="CX134" s="84">
        <f t="shared" si="422"/>
        <v>0</v>
      </c>
      <c r="CY134" s="84">
        <f t="shared" si="422"/>
        <v>0</v>
      </c>
      <c r="CZ134" s="84">
        <f t="shared" si="422"/>
        <v>0</v>
      </c>
      <c r="DA134" s="84">
        <f t="shared" si="422"/>
        <v>0</v>
      </c>
      <c r="DB134" s="84">
        <f t="shared" si="422"/>
        <v>0</v>
      </c>
      <c r="DC134" s="84">
        <f t="shared" si="422"/>
        <v>0</v>
      </c>
      <c r="DD134" s="84">
        <f t="shared" si="422"/>
        <v>0</v>
      </c>
      <c r="DE134" s="84">
        <f t="shared" si="422"/>
        <v>0</v>
      </c>
      <c r="DF134" s="84">
        <f t="shared" si="422"/>
        <v>0</v>
      </c>
      <c r="DG134" s="84">
        <f t="shared" si="422"/>
        <v>0</v>
      </c>
      <c r="DH134" s="84">
        <f t="shared" si="422"/>
        <v>0</v>
      </c>
      <c r="DI134" s="84">
        <f t="shared" si="422"/>
        <v>0</v>
      </c>
      <c r="DJ134" s="84">
        <f t="shared" si="422"/>
        <v>0</v>
      </c>
      <c r="DK134" s="84">
        <f t="shared" si="422"/>
        <v>0</v>
      </c>
      <c r="DL134" s="84">
        <f t="shared" si="422"/>
        <v>0</v>
      </c>
      <c r="DM134" s="84">
        <f t="shared" si="422"/>
        <v>0</v>
      </c>
      <c r="DN134" s="84">
        <f t="shared" si="422"/>
        <v>0</v>
      </c>
      <c r="DO134" s="84">
        <f t="shared" si="422"/>
        <v>0</v>
      </c>
      <c r="DP134" s="84">
        <f t="shared" si="422"/>
        <v>0</v>
      </c>
      <c r="DQ134" s="84">
        <f t="shared" si="422"/>
        <v>0</v>
      </c>
      <c r="DR134" s="84">
        <f t="shared" si="422"/>
        <v>0</v>
      </c>
      <c r="DS134" s="84">
        <f t="shared" si="422"/>
        <v>0</v>
      </c>
      <c r="DT134" s="84">
        <f t="shared" si="422"/>
        <v>0</v>
      </c>
      <c r="DU134" s="84">
        <f t="shared" ref="DU134:EY134" si="423">IF(AND($U134&gt;DT$6,$U134&lt;=DU$6),+$T134,0)</f>
        <v>0</v>
      </c>
      <c r="DV134" s="84">
        <f t="shared" si="423"/>
        <v>0</v>
      </c>
      <c r="DW134" s="84">
        <f t="shared" si="423"/>
        <v>0</v>
      </c>
      <c r="DX134" s="84">
        <f t="shared" si="423"/>
        <v>0</v>
      </c>
      <c r="DY134" s="84">
        <f t="shared" si="423"/>
        <v>0</v>
      </c>
      <c r="DZ134" s="84">
        <f t="shared" si="423"/>
        <v>0</v>
      </c>
      <c r="EA134" s="84">
        <f t="shared" si="423"/>
        <v>0</v>
      </c>
      <c r="EB134" s="84">
        <f t="shared" si="423"/>
        <v>0</v>
      </c>
      <c r="EC134" s="84">
        <f t="shared" si="423"/>
        <v>0</v>
      </c>
      <c r="ED134" s="84">
        <f t="shared" si="423"/>
        <v>0</v>
      </c>
      <c r="EE134" s="84">
        <f t="shared" si="423"/>
        <v>0</v>
      </c>
      <c r="EF134" s="84">
        <f t="shared" si="423"/>
        <v>0</v>
      </c>
      <c r="EG134" s="84">
        <f t="shared" si="423"/>
        <v>0</v>
      </c>
      <c r="EH134" s="84">
        <f t="shared" si="423"/>
        <v>0</v>
      </c>
      <c r="EI134" s="84">
        <f t="shared" si="423"/>
        <v>0</v>
      </c>
      <c r="EJ134" s="84">
        <f t="shared" si="423"/>
        <v>0</v>
      </c>
      <c r="EK134" s="84">
        <f t="shared" si="423"/>
        <v>0</v>
      </c>
      <c r="EL134" s="84">
        <f t="shared" si="423"/>
        <v>0</v>
      </c>
      <c r="EM134" s="84">
        <f t="shared" si="423"/>
        <v>0</v>
      </c>
      <c r="EN134" s="84">
        <f t="shared" si="423"/>
        <v>0</v>
      </c>
      <c r="EO134" s="84">
        <f t="shared" si="423"/>
        <v>0</v>
      </c>
      <c r="EP134" s="84">
        <f t="shared" si="423"/>
        <v>0</v>
      </c>
      <c r="EQ134" s="84">
        <f t="shared" si="423"/>
        <v>0</v>
      </c>
      <c r="ER134" s="84">
        <f t="shared" si="423"/>
        <v>0</v>
      </c>
      <c r="ES134" s="84">
        <f t="shared" si="423"/>
        <v>0</v>
      </c>
      <c r="ET134" s="84">
        <f t="shared" si="423"/>
        <v>0</v>
      </c>
      <c r="EU134" s="84">
        <f t="shared" si="423"/>
        <v>0</v>
      </c>
      <c r="EV134" s="84">
        <f t="shared" si="423"/>
        <v>0</v>
      </c>
      <c r="EW134" s="84">
        <f t="shared" si="423"/>
        <v>0</v>
      </c>
      <c r="EX134" s="84">
        <f t="shared" si="423"/>
        <v>0</v>
      </c>
      <c r="EY134" s="84">
        <f t="shared" si="423"/>
        <v>0</v>
      </c>
      <c r="EZ134" s="84">
        <f t="shared" si="288"/>
        <v>0</v>
      </c>
      <c r="FA134" s="84">
        <f t="shared" ref="FA134:FN134" si="424">IF(AND($U134&gt;EZ$6,$U134&lt;=FA$6),+$T134,0)</f>
        <v>0</v>
      </c>
      <c r="FB134" s="84">
        <f t="shared" si="424"/>
        <v>0</v>
      </c>
      <c r="FC134" s="84">
        <f t="shared" si="424"/>
        <v>0</v>
      </c>
      <c r="FD134" s="84">
        <f t="shared" si="424"/>
        <v>0</v>
      </c>
      <c r="FE134" s="84">
        <f t="shared" si="424"/>
        <v>0</v>
      </c>
      <c r="FF134" s="84">
        <f t="shared" si="424"/>
        <v>0</v>
      </c>
      <c r="FG134" s="84">
        <f t="shared" si="424"/>
        <v>0</v>
      </c>
      <c r="FH134" s="84">
        <f t="shared" si="424"/>
        <v>0</v>
      </c>
      <c r="FI134" s="84">
        <f t="shared" si="424"/>
        <v>0</v>
      </c>
      <c r="FJ134" s="84">
        <f t="shared" si="424"/>
        <v>0</v>
      </c>
      <c r="FK134" s="84">
        <f t="shared" si="424"/>
        <v>0</v>
      </c>
      <c r="FL134" s="84">
        <f t="shared" si="424"/>
        <v>0</v>
      </c>
      <c r="FM134" s="84">
        <f t="shared" si="424"/>
        <v>0</v>
      </c>
      <c r="FN134" s="84">
        <f t="shared" si="424"/>
        <v>0</v>
      </c>
      <c r="FO134" s="84">
        <f t="shared" ref="FO134:GB134" si="425">IF(AND($U134&gt;FN$6,$U134&lt;=FO$6),+$T134,0)</f>
        <v>0</v>
      </c>
      <c r="FP134" s="84">
        <f t="shared" si="425"/>
        <v>0</v>
      </c>
      <c r="FQ134" s="84">
        <f t="shared" si="425"/>
        <v>0</v>
      </c>
      <c r="FR134" s="84">
        <f t="shared" si="425"/>
        <v>0</v>
      </c>
      <c r="FS134" s="84">
        <f t="shared" si="425"/>
        <v>0</v>
      </c>
      <c r="FT134" s="84">
        <f t="shared" si="425"/>
        <v>0</v>
      </c>
      <c r="FU134" s="84">
        <f t="shared" si="425"/>
        <v>0</v>
      </c>
      <c r="FV134" s="84">
        <f t="shared" si="425"/>
        <v>0</v>
      </c>
      <c r="FW134" s="84">
        <f t="shared" si="425"/>
        <v>0</v>
      </c>
      <c r="FX134" s="84">
        <f t="shared" si="425"/>
        <v>0</v>
      </c>
      <c r="FY134" s="84">
        <f t="shared" si="425"/>
        <v>0</v>
      </c>
      <c r="FZ134" s="84">
        <f t="shared" si="425"/>
        <v>0</v>
      </c>
      <c r="GA134" s="84">
        <f t="shared" si="425"/>
        <v>0</v>
      </c>
      <c r="GB134" s="84">
        <f t="shared" si="425"/>
        <v>0</v>
      </c>
      <c r="GD134" s="2">
        <f t="shared" ca="1" si="420"/>
        <v>29.559000000000001</v>
      </c>
      <c r="GE134" s="2">
        <f t="shared" ca="1" si="268"/>
        <v>0</v>
      </c>
    </row>
    <row r="135" spans="1:187" s="82" customFormat="1" x14ac:dyDescent="0.2">
      <c r="A135" s="188">
        <v>6</v>
      </c>
      <c r="B135" s="104" t="s">
        <v>12</v>
      </c>
      <c r="C135" s="68" t="s">
        <v>7</v>
      </c>
      <c r="D135" s="189" t="s">
        <v>43</v>
      </c>
      <c r="E135" s="194" t="s">
        <v>415</v>
      </c>
      <c r="F135" s="70">
        <v>37134</v>
      </c>
      <c r="G135" s="194"/>
      <c r="H135" s="71" t="s">
        <v>48</v>
      </c>
      <c r="I135" s="73" t="s">
        <v>418</v>
      </c>
      <c r="J135" s="72"/>
      <c r="K135" s="72"/>
      <c r="L135" s="94" t="s">
        <v>40</v>
      </c>
      <c r="M135" s="73"/>
      <c r="N135" s="73"/>
      <c r="O135" s="94"/>
      <c r="P135" s="94"/>
      <c r="Q135" s="94"/>
      <c r="R135" s="19">
        <v>22.398</v>
      </c>
      <c r="S135" s="94" t="s">
        <v>57</v>
      </c>
      <c r="T135" s="19">
        <f>IF($S135="USD",+$R135,VLOOKUP($S135,Rates!$A$3:$C$7,3)*$R135)</f>
        <v>22.398</v>
      </c>
      <c r="U135" s="267">
        <v>39263</v>
      </c>
      <c r="X135" s="84">
        <f t="shared" ref="X135:BH141" ca="1" si="426">IF(AND($U135&gt;W$6,$U135&lt;=X$6),+$T135,0)</f>
        <v>0</v>
      </c>
      <c r="Y135" s="84">
        <f t="shared" si="426"/>
        <v>0</v>
      </c>
      <c r="Z135" s="84">
        <f t="shared" si="426"/>
        <v>0</v>
      </c>
      <c r="AA135" s="84">
        <f t="shared" si="426"/>
        <v>0</v>
      </c>
      <c r="AB135" s="84">
        <f t="shared" si="426"/>
        <v>0</v>
      </c>
      <c r="AC135" s="84">
        <f t="shared" si="426"/>
        <v>0</v>
      </c>
      <c r="AD135" s="84">
        <f t="shared" si="426"/>
        <v>0</v>
      </c>
      <c r="AE135" s="84">
        <f t="shared" si="426"/>
        <v>0</v>
      </c>
      <c r="AF135" s="84">
        <f t="shared" si="426"/>
        <v>0</v>
      </c>
      <c r="AG135" s="84">
        <f t="shared" si="426"/>
        <v>0</v>
      </c>
      <c r="AH135" s="84">
        <f t="shared" si="426"/>
        <v>0</v>
      </c>
      <c r="AI135" s="84">
        <f t="shared" si="426"/>
        <v>0</v>
      </c>
      <c r="AJ135" s="84">
        <f t="shared" si="426"/>
        <v>0</v>
      </c>
      <c r="AK135" s="84">
        <f t="shared" si="426"/>
        <v>0</v>
      </c>
      <c r="AL135" s="84">
        <f t="shared" si="426"/>
        <v>0</v>
      </c>
      <c r="AM135" s="84">
        <f t="shared" si="426"/>
        <v>0</v>
      </c>
      <c r="AN135" s="84">
        <f t="shared" si="426"/>
        <v>0</v>
      </c>
      <c r="AO135" s="84">
        <f t="shared" si="426"/>
        <v>0</v>
      </c>
      <c r="AP135" s="84">
        <f t="shared" si="426"/>
        <v>0</v>
      </c>
      <c r="AQ135" s="84">
        <f t="shared" si="426"/>
        <v>0</v>
      </c>
      <c r="AR135" s="84">
        <f t="shared" si="426"/>
        <v>0</v>
      </c>
      <c r="AS135" s="84">
        <f t="shared" si="426"/>
        <v>0</v>
      </c>
      <c r="AT135" s="84">
        <f t="shared" si="426"/>
        <v>0</v>
      </c>
      <c r="AU135" s="84">
        <f t="shared" si="426"/>
        <v>22.398</v>
      </c>
      <c r="AV135" s="84">
        <f t="shared" si="426"/>
        <v>0</v>
      </c>
      <c r="AW135" s="84">
        <f t="shared" si="426"/>
        <v>0</v>
      </c>
      <c r="AX135" s="84">
        <f t="shared" si="426"/>
        <v>0</v>
      </c>
      <c r="AY135" s="84">
        <f t="shared" si="426"/>
        <v>0</v>
      </c>
      <c r="AZ135" s="84">
        <f t="shared" si="426"/>
        <v>0</v>
      </c>
      <c r="BA135" s="84">
        <f t="shared" si="426"/>
        <v>0</v>
      </c>
      <c r="BB135" s="84">
        <f t="shared" si="426"/>
        <v>0</v>
      </c>
      <c r="BC135" s="84">
        <f t="shared" si="426"/>
        <v>0</v>
      </c>
      <c r="BD135" s="84">
        <f t="shared" si="426"/>
        <v>0</v>
      </c>
      <c r="BE135" s="84">
        <f t="shared" si="426"/>
        <v>0</v>
      </c>
      <c r="BF135" s="84">
        <f t="shared" si="426"/>
        <v>0</v>
      </c>
      <c r="BG135" s="84">
        <f t="shared" si="426"/>
        <v>0</v>
      </c>
      <c r="BH135" s="84">
        <f t="shared" si="426"/>
        <v>0</v>
      </c>
      <c r="BI135" s="84">
        <f t="shared" si="412"/>
        <v>0</v>
      </c>
      <c r="BJ135" s="84">
        <f t="shared" si="412"/>
        <v>0</v>
      </c>
      <c r="BK135" s="84">
        <f t="shared" si="412"/>
        <v>0</v>
      </c>
      <c r="BL135" s="84">
        <f t="shared" si="412"/>
        <v>0</v>
      </c>
      <c r="BM135" s="84">
        <f t="shared" si="412"/>
        <v>0</v>
      </c>
      <c r="BN135" s="84">
        <f t="shared" si="412"/>
        <v>0</v>
      </c>
      <c r="BO135" s="84">
        <f t="shared" si="412"/>
        <v>0</v>
      </c>
      <c r="BP135" s="84">
        <f t="shared" si="412"/>
        <v>0</v>
      </c>
      <c r="BQ135" s="84">
        <f t="shared" si="412"/>
        <v>0</v>
      </c>
      <c r="BR135" s="84">
        <f t="shared" si="412"/>
        <v>0</v>
      </c>
      <c r="BS135" s="84">
        <f t="shared" si="412"/>
        <v>0</v>
      </c>
      <c r="BT135" s="84">
        <f t="shared" si="412"/>
        <v>0</v>
      </c>
      <c r="BU135" s="84">
        <f t="shared" si="412"/>
        <v>0</v>
      </c>
      <c r="BV135" s="84">
        <f t="shared" si="412"/>
        <v>0</v>
      </c>
      <c r="BW135" s="84">
        <f t="shared" si="412"/>
        <v>0</v>
      </c>
      <c r="BX135" s="84">
        <f t="shared" si="412"/>
        <v>0</v>
      </c>
      <c r="BY135" s="84">
        <f t="shared" si="412"/>
        <v>0</v>
      </c>
      <c r="BZ135" s="84">
        <f t="shared" si="412"/>
        <v>0</v>
      </c>
      <c r="CA135" s="84">
        <f t="shared" si="412"/>
        <v>0</v>
      </c>
      <c r="CB135" s="84">
        <f t="shared" si="412"/>
        <v>0</v>
      </c>
      <c r="CC135" s="84">
        <f t="shared" si="412"/>
        <v>0</v>
      </c>
      <c r="CD135" s="84">
        <f t="shared" si="412"/>
        <v>0</v>
      </c>
      <c r="CE135" s="84">
        <f t="shared" si="412"/>
        <v>0</v>
      </c>
      <c r="CF135" s="84">
        <f t="shared" si="412"/>
        <v>0</v>
      </c>
      <c r="CG135" s="84">
        <f t="shared" si="412"/>
        <v>0</v>
      </c>
      <c r="CH135" s="84">
        <f t="shared" si="412"/>
        <v>0</v>
      </c>
      <c r="CI135" s="84">
        <f t="shared" si="412"/>
        <v>0</v>
      </c>
      <c r="CJ135" s="84">
        <f t="shared" si="412"/>
        <v>0</v>
      </c>
      <c r="CK135" s="84">
        <f t="shared" si="412"/>
        <v>0</v>
      </c>
      <c r="CL135" s="84">
        <f t="shared" si="412"/>
        <v>0</v>
      </c>
      <c r="CM135" s="84">
        <f t="shared" si="412"/>
        <v>0</v>
      </c>
      <c r="CN135" s="84">
        <f t="shared" si="412"/>
        <v>0</v>
      </c>
      <c r="CO135" s="84">
        <f>IF(AND($U135&gt;CN$6,$U135&lt;=CO$6),+$T135,0)</f>
        <v>0</v>
      </c>
      <c r="CP135" s="84">
        <f>IF(AND($U135&gt;CO$6,$U135&lt;=CP$6),+$T135,0)</f>
        <v>0</v>
      </c>
      <c r="CQ135" s="84">
        <f t="shared" ref="CQ135:FB141" si="427">IF(AND($U135&gt;CP$6,$U135&lt;=CQ$6),+$T135,0)</f>
        <v>0</v>
      </c>
      <c r="CR135" s="84">
        <f t="shared" si="427"/>
        <v>0</v>
      </c>
      <c r="CS135" s="84">
        <f t="shared" si="427"/>
        <v>0</v>
      </c>
      <c r="CT135" s="84">
        <f t="shared" si="427"/>
        <v>0</v>
      </c>
      <c r="CU135" s="84">
        <f t="shared" si="427"/>
        <v>0</v>
      </c>
      <c r="CV135" s="84">
        <f t="shared" si="427"/>
        <v>0</v>
      </c>
      <c r="CW135" s="84">
        <f t="shared" si="427"/>
        <v>0</v>
      </c>
      <c r="CX135" s="84">
        <f t="shared" si="427"/>
        <v>0</v>
      </c>
      <c r="CY135" s="84">
        <f t="shared" si="427"/>
        <v>0</v>
      </c>
      <c r="CZ135" s="84">
        <f t="shared" si="427"/>
        <v>0</v>
      </c>
      <c r="DA135" s="84">
        <f t="shared" si="427"/>
        <v>0</v>
      </c>
      <c r="DB135" s="84">
        <f t="shared" si="427"/>
        <v>0</v>
      </c>
      <c r="DC135" s="84">
        <f t="shared" si="427"/>
        <v>0</v>
      </c>
      <c r="DD135" s="84">
        <f t="shared" si="427"/>
        <v>0</v>
      </c>
      <c r="DE135" s="84">
        <f t="shared" si="427"/>
        <v>0</v>
      </c>
      <c r="DF135" s="84">
        <f t="shared" si="427"/>
        <v>0</v>
      </c>
      <c r="DG135" s="84">
        <f t="shared" si="427"/>
        <v>0</v>
      </c>
      <c r="DH135" s="84">
        <f t="shared" si="427"/>
        <v>0</v>
      </c>
      <c r="DI135" s="84">
        <f t="shared" si="427"/>
        <v>0</v>
      </c>
      <c r="DJ135" s="84">
        <f t="shared" si="427"/>
        <v>0</v>
      </c>
      <c r="DK135" s="84">
        <f t="shared" si="427"/>
        <v>0</v>
      </c>
      <c r="DL135" s="84">
        <f t="shared" si="427"/>
        <v>0</v>
      </c>
      <c r="DM135" s="84">
        <f t="shared" si="427"/>
        <v>0</v>
      </c>
      <c r="DN135" s="84">
        <f t="shared" si="427"/>
        <v>0</v>
      </c>
      <c r="DO135" s="84">
        <f t="shared" si="427"/>
        <v>0</v>
      </c>
      <c r="DP135" s="84">
        <f t="shared" si="427"/>
        <v>0</v>
      </c>
      <c r="DQ135" s="84">
        <f t="shared" si="427"/>
        <v>0</v>
      </c>
      <c r="DR135" s="84">
        <f t="shared" si="427"/>
        <v>0</v>
      </c>
      <c r="DS135" s="84">
        <f t="shared" si="427"/>
        <v>0</v>
      </c>
      <c r="DT135" s="84">
        <f t="shared" si="427"/>
        <v>0</v>
      </c>
      <c r="DU135" s="84">
        <f t="shared" si="427"/>
        <v>0</v>
      </c>
      <c r="DV135" s="84">
        <f t="shared" si="427"/>
        <v>0</v>
      </c>
      <c r="DW135" s="84">
        <f t="shared" si="427"/>
        <v>0</v>
      </c>
      <c r="DX135" s="84">
        <f t="shared" si="427"/>
        <v>0</v>
      </c>
      <c r="DY135" s="84">
        <f t="shared" si="427"/>
        <v>0</v>
      </c>
      <c r="DZ135" s="84">
        <f t="shared" si="427"/>
        <v>0</v>
      </c>
      <c r="EA135" s="84">
        <f t="shared" si="427"/>
        <v>0</v>
      </c>
      <c r="EB135" s="84">
        <f t="shared" si="427"/>
        <v>0</v>
      </c>
      <c r="EC135" s="84">
        <f t="shared" si="427"/>
        <v>0</v>
      </c>
      <c r="ED135" s="84">
        <f t="shared" si="427"/>
        <v>0</v>
      </c>
      <c r="EE135" s="84">
        <f t="shared" si="427"/>
        <v>0</v>
      </c>
      <c r="EF135" s="84">
        <f t="shared" si="427"/>
        <v>0</v>
      </c>
      <c r="EG135" s="84">
        <f t="shared" si="427"/>
        <v>0</v>
      </c>
      <c r="EH135" s="84">
        <f t="shared" si="427"/>
        <v>0</v>
      </c>
      <c r="EI135" s="84">
        <f t="shared" si="427"/>
        <v>0</v>
      </c>
      <c r="EJ135" s="84">
        <f t="shared" si="427"/>
        <v>0</v>
      </c>
      <c r="EK135" s="84">
        <f t="shared" si="427"/>
        <v>0</v>
      </c>
      <c r="EL135" s="84">
        <f t="shared" si="427"/>
        <v>0</v>
      </c>
      <c r="EM135" s="84">
        <f t="shared" si="427"/>
        <v>0</v>
      </c>
      <c r="EN135" s="84">
        <f t="shared" si="427"/>
        <v>0</v>
      </c>
      <c r="EO135" s="84">
        <f t="shared" si="427"/>
        <v>0</v>
      </c>
      <c r="EP135" s="84">
        <f t="shared" si="427"/>
        <v>0</v>
      </c>
      <c r="EQ135" s="84">
        <f t="shared" si="427"/>
        <v>0</v>
      </c>
      <c r="ER135" s="84">
        <f t="shared" si="427"/>
        <v>0</v>
      </c>
      <c r="ES135" s="84">
        <f t="shared" si="427"/>
        <v>0</v>
      </c>
      <c r="ET135" s="84">
        <f t="shared" si="427"/>
        <v>0</v>
      </c>
      <c r="EU135" s="84">
        <f t="shared" si="427"/>
        <v>0</v>
      </c>
      <c r="EV135" s="84">
        <f t="shared" si="427"/>
        <v>0</v>
      </c>
      <c r="EW135" s="84">
        <f t="shared" si="427"/>
        <v>0</v>
      </c>
      <c r="EX135" s="84">
        <f t="shared" si="427"/>
        <v>0</v>
      </c>
      <c r="EY135" s="84">
        <f t="shared" si="427"/>
        <v>0</v>
      </c>
      <c r="EZ135" s="84">
        <f t="shared" si="427"/>
        <v>0</v>
      </c>
      <c r="FA135" s="84">
        <f t="shared" si="427"/>
        <v>0</v>
      </c>
      <c r="FB135" s="84">
        <f t="shared" si="427"/>
        <v>0</v>
      </c>
      <c r="FC135" s="84">
        <f t="shared" ref="FC135:GB140" si="428">IF(AND($U135&gt;FB$6,$U135&lt;=FC$6),+$T135,0)</f>
        <v>0</v>
      </c>
      <c r="FD135" s="84">
        <f t="shared" si="428"/>
        <v>0</v>
      </c>
      <c r="FE135" s="84">
        <f t="shared" si="428"/>
        <v>0</v>
      </c>
      <c r="FF135" s="84">
        <f t="shared" si="428"/>
        <v>0</v>
      </c>
      <c r="FG135" s="84">
        <f t="shared" si="428"/>
        <v>0</v>
      </c>
      <c r="FH135" s="84">
        <f t="shared" si="428"/>
        <v>0</v>
      </c>
      <c r="FI135" s="84">
        <f t="shared" si="428"/>
        <v>0</v>
      </c>
      <c r="FJ135" s="84">
        <f t="shared" si="428"/>
        <v>0</v>
      </c>
      <c r="FK135" s="84">
        <f t="shared" si="428"/>
        <v>0</v>
      </c>
      <c r="FL135" s="84">
        <f t="shared" si="428"/>
        <v>0</v>
      </c>
      <c r="FM135" s="84">
        <f t="shared" si="428"/>
        <v>0</v>
      </c>
      <c r="FN135" s="84">
        <f t="shared" si="428"/>
        <v>0</v>
      </c>
      <c r="FO135" s="84">
        <f t="shared" si="428"/>
        <v>0</v>
      </c>
      <c r="FP135" s="84">
        <f t="shared" si="428"/>
        <v>0</v>
      </c>
      <c r="FQ135" s="84">
        <f t="shared" si="428"/>
        <v>0</v>
      </c>
      <c r="FR135" s="84">
        <f t="shared" si="428"/>
        <v>0</v>
      </c>
      <c r="FS135" s="84">
        <f t="shared" si="428"/>
        <v>0</v>
      </c>
      <c r="FT135" s="84">
        <f t="shared" si="428"/>
        <v>0</v>
      </c>
      <c r="FU135" s="84">
        <f t="shared" si="428"/>
        <v>0</v>
      </c>
      <c r="FV135" s="84">
        <f t="shared" si="428"/>
        <v>0</v>
      </c>
      <c r="FW135" s="84">
        <f t="shared" si="428"/>
        <v>0</v>
      </c>
      <c r="FX135" s="84">
        <f t="shared" si="428"/>
        <v>0</v>
      </c>
      <c r="FY135" s="84">
        <f t="shared" si="428"/>
        <v>0</v>
      </c>
      <c r="FZ135" s="84">
        <f t="shared" si="428"/>
        <v>0</v>
      </c>
      <c r="GA135" s="84">
        <f t="shared" si="428"/>
        <v>0</v>
      </c>
      <c r="GB135" s="84">
        <f t="shared" si="428"/>
        <v>0</v>
      </c>
      <c r="GD135" s="2">
        <f t="shared" ca="1" si="420"/>
        <v>22.398</v>
      </c>
      <c r="GE135" s="2">
        <f t="shared" ca="1" si="268"/>
        <v>0</v>
      </c>
    </row>
    <row r="136" spans="1:187" s="82" customFormat="1" x14ac:dyDescent="0.2">
      <c r="A136" s="188">
        <v>6</v>
      </c>
      <c r="B136" s="104" t="s">
        <v>12</v>
      </c>
      <c r="C136" s="68" t="s">
        <v>7</v>
      </c>
      <c r="D136" s="189" t="s">
        <v>43</v>
      </c>
      <c r="E136" s="194" t="s">
        <v>415</v>
      </c>
      <c r="F136" s="70">
        <v>37134</v>
      </c>
      <c r="G136" s="194"/>
      <c r="H136" s="71" t="s">
        <v>48</v>
      </c>
      <c r="I136" s="73" t="s">
        <v>419</v>
      </c>
      <c r="J136" s="72"/>
      <c r="K136" s="72"/>
      <c r="L136" s="94" t="s">
        <v>40</v>
      </c>
      <c r="M136" s="73"/>
      <c r="N136" s="73"/>
      <c r="O136" s="94"/>
      <c r="P136" s="94"/>
      <c r="Q136" s="94"/>
      <c r="R136" s="19">
        <v>0.04</v>
      </c>
      <c r="S136" s="94" t="s">
        <v>57</v>
      </c>
      <c r="T136" s="19">
        <f>IF($S136="USD",+$R136,VLOOKUP($S136,Rates!$A$3:$C$7,3)*$R136)</f>
        <v>0.04</v>
      </c>
      <c r="U136" s="268">
        <v>40544</v>
      </c>
      <c r="X136" s="84">
        <f t="shared" ca="1" si="426"/>
        <v>0</v>
      </c>
      <c r="Y136" s="84">
        <f t="shared" si="426"/>
        <v>0</v>
      </c>
      <c r="Z136" s="84">
        <f t="shared" si="426"/>
        <v>0</v>
      </c>
      <c r="AA136" s="84">
        <f t="shared" si="426"/>
        <v>0</v>
      </c>
      <c r="AB136" s="84">
        <f t="shared" si="426"/>
        <v>0</v>
      </c>
      <c r="AC136" s="84">
        <f t="shared" si="426"/>
        <v>0</v>
      </c>
      <c r="AD136" s="84">
        <f t="shared" si="426"/>
        <v>0</v>
      </c>
      <c r="AE136" s="84">
        <f t="shared" si="426"/>
        <v>0</v>
      </c>
      <c r="AF136" s="84">
        <f t="shared" si="426"/>
        <v>0</v>
      </c>
      <c r="AG136" s="84">
        <f t="shared" si="426"/>
        <v>0</v>
      </c>
      <c r="AH136" s="84">
        <f t="shared" si="426"/>
        <v>0</v>
      </c>
      <c r="AI136" s="84">
        <f t="shared" si="426"/>
        <v>0</v>
      </c>
      <c r="AJ136" s="84">
        <f t="shared" si="426"/>
        <v>0</v>
      </c>
      <c r="AK136" s="84">
        <f t="shared" si="426"/>
        <v>0</v>
      </c>
      <c r="AL136" s="84">
        <f t="shared" si="426"/>
        <v>0</v>
      </c>
      <c r="AM136" s="84">
        <f t="shared" si="426"/>
        <v>0</v>
      </c>
      <c r="AN136" s="84">
        <f t="shared" si="426"/>
        <v>0</v>
      </c>
      <c r="AO136" s="84">
        <f t="shared" si="426"/>
        <v>0</v>
      </c>
      <c r="AP136" s="84">
        <f t="shared" si="426"/>
        <v>0</v>
      </c>
      <c r="AQ136" s="84">
        <f t="shared" si="426"/>
        <v>0</v>
      </c>
      <c r="AR136" s="84">
        <f t="shared" si="426"/>
        <v>0</v>
      </c>
      <c r="AS136" s="84">
        <f t="shared" si="426"/>
        <v>0</v>
      </c>
      <c r="AT136" s="84">
        <f t="shared" si="426"/>
        <v>0</v>
      </c>
      <c r="AU136" s="84">
        <f t="shared" si="426"/>
        <v>0</v>
      </c>
      <c r="AV136" s="84">
        <f t="shared" si="426"/>
        <v>0</v>
      </c>
      <c r="AW136" s="84">
        <f t="shared" si="426"/>
        <v>0</v>
      </c>
      <c r="AX136" s="84">
        <f t="shared" si="426"/>
        <v>0</v>
      </c>
      <c r="AY136" s="84">
        <f t="shared" si="426"/>
        <v>0</v>
      </c>
      <c r="AZ136" s="84">
        <f t="shared" si="426"/>
        <v>0</v>
      </c>
      <c r="BA136" s="84">
        <f t="shared" si="426"/>
        <v>0</v>
      </c>
      <c r="BB136" s="84">
        <f t="shared" si="426"/>
        <v>0</v>
      </c>
      <c r="BC136" s="84">
        <f t="shared" si="426"/>
        <v>0</v>
      </c>
      <c r="BD136" s="84">
        <f t="shared" si="426"/>
        <v>0</v>
      </c>
      <c r="BE136" s="84">
        <f t="shared" si="426"/>
        <v>0</v>
      </c>
      <c r="BF136" s="84">
        <f t="shared" si="426"/>
        <v>0</v>
      </c>
      <c r="BG136" s="84">
        <f t="shared" si="426"/>
        <v>0</v>
      </c>
      <c r="BH136" s="84">
        <f t="shared" si="426"/>
        <v>0</v>
      </c>
      <c r="BI136" s="84">
        <f t="shared" si="412"/>
        <v>0</v>
      </c>
      <c r="BJ136" s="84">
        <f t="shared" si="412"/>
        <v>0.04</v>
      </c>
      <c r="BK136" s="84">
        <f t="shared" si="412"/>
        <v>0</v>
      </c>
      <c r="BL136" s="84">
        <f t="shared" si="412"/>
        <v>0</v>
      </c>
      <c r="BM136" s="84">
        <f t="shared" si="412"/>
        <v>0</v>
      </c>
      <c r="BN136" s="84">
        <f t="shared" si="412"/>
        <v>0</v>
      </c>
      <c r="BO136" s="84">
        <f t="shared" si="412"/>
        <v>0</v>
      </c>
      <c r="BP136" s="84">
        <f t="shared" si="412"/>
        <v>0</v>
      </c>
      <c r="BQ136" s="84">
        <f t="shared" si="412"/>
        <v>0</v>
      </c>
      <c r="BR136" s="84">
        <f t="shared" si="412"/>
        <v>0</v>
      </c>
      <c r="BS136" s="84">
        <f t="shared" si="412"/>
        <v>0</v>
      </c>
      <c r="BT136" s="84">
        <f t="shared" si="412"/>
        <v>0</v>
      </c>
      <c r="BU136" s="84">
        <f t="shared" si="412"/>
        <v>0</v>
      </c>
      <c r="BV136" s="84">
        <f t="shared" si="412"/>
        <v>0</v>
      </c>
      <c r="BW136" s="84">
        <f t="shared" si="412"/>
        <v>0</v>
      </c>
      <c r="BX136" s="84">
        <f t="shared" si="412"/>
        <v>0</v>
      </c>
      <c r="BY136" s="84">
        <f t="shared" si="412"/>
        <v>0</v>
      </c>
      <c r="BZ136" s="84">
        <f t="shared" si="412"/>
        <v>0</v>
      </c>
      <c r="CA136" s="84">
        <f t="shared" si="412"/>
        <v>0</v>
      </c>
      <c r="CB136" s="84">
        <f t="shared" si="412"/>
        <v>0</v>
      </c>
      <c r="CC136" s="84">
        <f t="shared" si="412"/>
        <v>0</v>
      </c>
      <c r="CD136" s="84">
        <f t="shared" si="412"/>
        <v>0</v>
      </c>
      <c r="CE136" s="84">
        <f t="shared" si="412"/>
        <v>0</v>
      </c>
      <c r="CF136" s="84">
        <f t="shared" si="412"/>
        <v>0</v>
      </c>
      <c r="CG136" s="84">
        <f t="shared" si="412"/>
        <v>0</v>
      </c>
      <c r="CH136" s="84">
        <f t="shared" si="412"/>
        <v>0</v>
      </c>
      <c r="CI136" s="84">
        <f t="shared" si="412"/>
        <v>0</v>
      </c>
      <c r="CJ136" s="84">
        <f t="shared" si="412"/>
        <v>0</v>
      </c>
      <c r="CK136" s="84">
        <f t="shared" si="412"/>
        <v>0</v>
      </c>
      <c r="CL136" s="84">
        <f t="shared" si="412"/>
        <v>0</v>
      </c>
      <c r="CM136" s="84">
        <f t="shared" si="412"/>
        <v>0</v>
      </c>
      <c r="CN136" s="84">
        <f t="shared" si="412"/>
        <v>0</v>
      </c>
      <c r="CO136" s="84">
        <f t="shared" ref="CO136:DT143" si="429">IF(AND($U136&gt;CN$6,$U136&lt;=CO$6),+$T136,0)</f>
        <v>0</v>
      </c>
      <c r="CP136" s="84">
        <f t="shared" si="429"/>
        <v>0</v>
      </c>
      <c r="CQ136" s="84">
        <f t="shared" si="429"/>
        <v>0</v>
      </c>
      <c r="CR136" s="84">
        <f t="shared" si="429"/>
        <v>0</v>
      </c>
      <c r="CS136" s="84">
        <f t="shared" si="429"/>
        <v>0</v>
      </c>
      <c r="CT136" s="84">
        <f t="shared" si="429"/>
        <v>0</v>
      </c>
      <c r="CU136" s="84">
        <f t="shared" si="429"/>
        <v>0</v>
      </c>
      <c r="CV136" s="84">
        <f t="shared" si="429"/>
        <v>0</v>
      </c>
      <c r="CW136" s="84">
        <f t="shared" si="429"/>
        <v>0</v>
      </c>
      <c r="CX136" s="84">
        <f t="shared" si="429"/>
        <v>0</v>
      </c>
      <c r="CY136" s="84">
        <f t="shared" si="429"/>
        <v>0</v>
      </c>
      <c r="CZ136" s="84">
        <f t="shared" si="429"/>
        <v>0</v>
      </c>
      <c r="DA136" s="84">
        <f t="shared" si="429"/>
        <v>0</v>
      </c>
      <c r="DB136" s="84">
        <f t="shared" si="429"/>
        <v>0</v>
      </c>
      <c r="DC136" s="84">
        <f t="shared" si="429"/>
        <v>0</v>
      </c>
      <c r="DD136" s="84">
        <f t="shared" si="429"/>
        <v>0</v>
      </c>
      <c r="DE136" s="84">
        <f t="shared" si="429"/>
        <v>0</v>
      </c>
      <c r="DF136" s="84">
        <f t="shared" si="429"/>
        <v>0</v>
      </c>
      <c r="DG136" s="84">
        <f t="shared" si="429"/>
        <v>0</v>
      </c>
      <c r="DH136" s="84">
        <f t="shared" si="429"/>
        <v>0</v>
      </c>
      <c r="DI136" s="84">
        <f t="shared" si="429"/>
        <v>0</v>
      </c>
      <c r="DJ136" s="84">
        <f t="shared" si="429"/>
        <v>0</v>
      </c>
      <c r="DK136" s="84">
        <f t="shared" si="429"/>
        <v>0</v>
      </c>
      <c r="DL136" s="84">
        <f t="shared" si="429"/>
        <v>0</v>
      </c>
      <c r="DM136" s="84">
        <f t="shared" si="429"/>
        <v>0</v>
      </c>
      <c r="DN136" s="84">
        <f t="shared" si="429"/>
        <v>0</v>
      </c>
      <c r="DO136" s="84">
        <f t="shared" si="429"/>
        <v>0</v>
      </c>
      <c r="DP136" s="84">
        <f t="shared" si="429"/>
        <v>0</v>
      </c>
      <c r="DQ136" s="84">
        <f t="shared" si="429"/>
        <v>0</v>
      </c>
      <c r="DR136" s="84">
        <f t="shared" si="429"/>
        <v>0</v>
      </c>
      <c r="DS136" s="84">
        <f t="shared" si="429"/>
        <v>0</v>
      </c>
      <c r="DT136" s="84">
        <f t="shared" si="429"/>
        <v>0</v>
      </c>
      <c r="DU136" s="84">
        <f t="shared" si="427"/>
        <v>0</v>
      </c>
      <c r="DV136" s="84">
        <f t="shared" si="427"/>
        <v>0</v>
      </c>
      <c r="DW136" s="84">
        <f t="shared" si="427"/>
        <v>0</v>
      </c>
      <c r="DX136" s="84">
        <f t="shared" si="427"/>
        <v>0</v>
      </c>
      <c r="DY136" s="84">
        <f t="shared" si="427"/>
        <v>0</v>
      </c>
      <c r="DZ136" s="84">
        <f t="shared" si="427"/>
        <v>0</v>
      </c>
      <c r="EA136" s="84">
        <f t="shared" si="427"/>
        <v>0</v>
      </c>
      <c r="EB136" s="84">
        <f t="shared" si="427"/>
        <v>0</v>
      </c>
      <c r="EC136" s="84">
        <f t="shared" si="427"/>
        <v>0</v>
      </c>
      <c r="ED136" s="84">
        <f t="shared" si="427"/>
        <v>0</v>
      </c>
      <c r="EE136" s="84">
        <f t="shared" si="427"/>
        <v>0</v>
      </c>
      <c r="EF136" s="84">
        <f t="shared" si="427"/>
        <v>0</v>
      </c>
      <c r="EG136" s="84">
        <f t="shared" si="427"/>
        <v>0</v>
      </c>
      <c r="EH136" s="84">
        <f t="shared" si="427"/>
        <v>0</v>
      </c>
      <c r="EI136" s="84">
        <f t="shared" si="427"/>
        <v>0</v>
      </c>
      <c r="EJ136" s="84">
        <f t="shared" si="427"/>
        <v>0</v>
      </c>
      <c r="EK136" s="84">
        <f t="shared" si="427"/>
        <v>0</v>
      </c>
      <c r="EL136" s="84">
        <f t="shared" si="427"/>
        <v>0</v>
      </c>
      <c r="EM136" s="84">
        <f t="shared" si="427"/>
        <v>0</v>
      </c>
      <c r="EN136" s="84">
        <f t="shared" si="427"/>
        <v>0</v>
      </c>
      <c r="EO136" s="84">
        <f t="shared" si="427"/>
        <v>0</v>
      </c>
      <c r="EP136" s="84">
        <f t="shared" si="427"/>
        <v>0</v>
      </c>
      <c r="EQ136" s="84">
        <f t="shared" si="427"/>
        <v>0</v>
      </c>
      <c r="ER136" s="84">
        <f t="shared" si="427"/>
        <v>0</v>
      </c>
      <c r="ES136" s="84">
        <f t="shared" si="427"/>
        <v>0</v>
      </c>
      <c r="ET136" s="84">
        <f t="shared" si="427"/>
        <v>0</v>
      </c>
      <c r="EU136" s="84">
        <f t="shared" si="427"/>
        <v>0</v>
      </c>
      <c r="EV136" s="84">
        <f t="shared" si="427"/>
        <v>0</v>
      </c>
      <c r="EW136" s="84">
        <f t="shared" si="427"/>
        <v>0</v>
      </c>
      <c r="EX136" s="84">
        <f t="shared" si="427"/>
        <v>0</v>
      </c>
      <c r="EY136" s="84">
        <f t="shared" si="427"/>
        <v>0</v>
      </c>
      <c r="EZ136" s="84">
        <f t="shared" si="427"/>
        <v>0</v>
      </c>
      <c r="FA136" s="84">
        <f t="shared" si="427"/>
        <v>0</v>
      </c>
      <c r="FB136" s="84">
        <f t="shared" si="427"/>
        <v>0</v>
      </c>
      <c r="FC136" s="84">
        <f t="shared" si="428"/>
        <v>0</v>
      </c>
      <c r="FD136" s="84">
        <f t="shared" si="428"/>
        <v>0</v>
      </c>
      <c r="FE136" s="84">
        <f t="shared" si="428"/>
        <v>0</v>
      </c>
      <c r="FF136" s="84">
        <f t="shared" si="428"/>
        <v>0</v>
      </c>
      <c r="FG136" s="84">
        <f t="shared" si="428"/>
        <v>0</v>
      </c>
      <c r="FH136" s="84">
        <f t="shared" si="428"/>
        <v>0</v>
      </c>
      <c r="FI136" s="84">
        <f t="shared" si="428"/>
        <v>0</v>
      </c>
      <c r="FJ136" s="84">
        <f t="shared" si="428"/>
        <v>0</v>
      </c>
      <c r="FK136" s="84">
        <f t="shared" si="428"/>
        <v>0</v>
      </c>
      <c r="FL136" s="84">
        <f t="shared" si="428"/>
        <v>0</v>
      </c>
      <c r="FM136" s="84">
        <f t="shared" si="428"/>
        <v>0</v>
      </c>
      <c r="FN136" s="84">
        <f t="shared" si="428"/>
        <v>0</v>
      </c>
      <c r="FO136" s="84">
        <f t="shared" si="428"/>
        <v>0</v>
      </c>
      <c r="FP136" s="84">
        <f t="shared" si="428"/>
        <v>0</v>
      </c>
      <c r="FQ136" s="84">
        <f t="shared" si="428"/>
        <v>0</v>
      </c>
      <c r="FR136" s="84">
        <f t="shared" si="428"/>
        <v>0</v>
      </c>
      <c r="FS136" s="84">
        <f t="shared" si="428"/>
        <v>0</v>
      </c>
      <c r="FT136" s="84">
        <f t="shared" si="428"/>
        <v>0</v>
      </c>
      <c r="FU136" s="84">
        <f t="shared" si="428"/>
        <v>0</v>
      </c>
      <c r="FV136" s="84">
        <f t="shared" si="428"/>
        <v>0</v>
      </c>
      <c r="FW136" s="84">
        <f t="shared" si="428"/>
        <v>0</v>
      </c>
      <c r="FX136" s="84">
        <f t="shared" si="428"/>
        <v>0</v>
      </c>
      <c r="FY136" s="84">
        <f t="shared" si="428"/>
        <v>0</v>
      </c>
      <c r="FZ136" s="84">
        <f t="shared" si="428"/>
        <v>0</v>
      </c>
      <c r="GA136" s="84">
        <f t="shared" si="428"/>
        <v>0</v>
      </c>
      <c r="GB136" s="84">
        <f t="shared" si="428"/>
        <v>0</v>
      </c>
      <c r="GD136" s="2">
        <f t="shared" ca="1" si="420"/>
        <v>0.04</v>
      </c>
      <c r="GE136" s="2">
        <f t="shared" ca="1" si="268"/>
        <v>0</v>
      </c>
    </row>
    <row r="137" spans="1:187" s="82" customFormat="1" x14ac:dyDescent="0.2">
      <c r="A137" s="188">
        <v>6</v>
      </c>
      <c r="B137" s="104" t="s">
        <v>12</v>
      </c>
      <c r="C137" s="68" t="s">
        <v>7</v>
      </c>
      <c r="D137" s="189" t="s">
        <v>43</v>
      </c>
      <c r="E137" s="194" t="s">
        <v>415</v>
      </c>
      <c r="F137" s="70">
        <v>37134</v>
      </c>
      <c r="G137" s="194"/>
      <c r="H137" s="71" t="s">
        <v>48</v>
      </c>
      <c r="I137" s="73" t="s">
        <v>420</v>
      </c>
      <c r="J137" s="72"/>
      <c r="K137" s="72"/>
      <c r="L137" s="94" t="s">
        <v>40</v>
      </c>
      <c r="M137" s="73"/>
      <c r="N137" s="73"/>
      <c r="O137" s="94"/>
      <c r="P137" s="94"/>
      <c r="Q137" s="94"/>
      <c r="R137" s="19">
        <v>0.104</v>
      </c>
      <c r="S137" s="94" t="s">
        <v>57</v>
      </c>
      <c r="T137" s="19">
        <f>IF($S137="USD",+$R137,VLOOKUP($S137,Rates!$A$3:$C$7,3)*$R137)</f>
        <v>0.104</v>
      </c>
      <c r="U137" s="268">
        <v>40544</v>
      </c>
      <c r="X137" s="84">
        <f t="shared" ca="1" si="426"/>
        <v>0</v>
      </c>
      <c r="Y137" s="84">
        <f t="shared" si="426"/>
        <v>0</v>
      </c>
      <c r="Z137" s="84">
        <f t="shared" si="426"/>
        <v>0</v>
      </c>
      <c r="AA137" s="84">
        <f t="shared" si="426"/>
        <v>0</v>
      </c>
      <c r="AB137" s="84">
        <f t="shared" si="426"/>
        <v>0</v>
      </c>
      <c r="AC137" s="84">
        <f t="shared" si="426"/>
        <v>0</v>
      </c>
      <c r="AD137" s="84">
        <f t="shared" si="426"/>
        <v>0</v>
      </c>
      <c r="AE137" s="84">
        <f t="shared" si="426"/>
        <v>0</v>
      </c>
      <c r="AF137" s="84">
        <f t="shared" si="426"/>
        <v>0</v>
      </c>
      <c r="AG137" s="84">
        <f t="shared" si="426"/>
        <v>0</v>
      </c>
      <c r="AH137" s="84">
        <f t="shared" si="426"/>
        <v>0</v>
      </c>
      <c r="AI137" s="84">
        <f t="shared" si="426"/>
        <v>0</v>
      </c>
      <c r="AJ137" s="84">
        <f t="shared" si="426"/>
        <v>0</v>
      </c>
      <c r="AK137" s="84">
        <f t="shared" si="426"/>
        <v>0</v>
      </c>
      <c r="AL137" s="84">
        <f t="shared" si="426"/>
        <v>0</v>
      </c>
      <c r="AM137" s="84">
        <f t="shared" si="426"/>
        <v>0</v>
      </c>
      <c r="AN137" s="84">
        <f t="shared" si="426"/>
        <v>0</v>
      </c>
      <c r="AO137" s="84">
        <f t="shared" si="426"/>
        <v>0</v>
      </c>
      <c r="AP137" s="84">
        <f t="shared" si="426"/>
        <v>0</v>
      </c>
      <c r="AQ137" s="84">
        <f t="shared" si="426"/>
        <v>0</v>
      </c>
      <c r="AR137" s="84">
        <f t="shared" si="426"/>
        <v>0</v>
      </c>
      <c r="AS137" s="84">
        <f t="shared" si="426"/>
        <v>0</v>
      </c>
      <c r="AT137" s="84">
        <f t="shared" si="426"/>
        <v>0</v>
      </c>
      <c r="AU137" s="84">
        <f t="shared" si="426"/>
        <v>0</v>
      </c>
      <c r="AV137" s="84">
        <f t="shared" si="426"/>
        <v>0</v>
      </c>
      <c r="AW137" s="84">
        <f t="shared" si="426"/>
        <v>0</v>
      </c>
      <c r="AX137" s="84">
        <f t="shared" si="426"/>
        <v>0</v>
      </c>
      <c r="AY137" s="84">
        <f t="shared" si="426"/>
        <v>0</v>
      </c>
      <c r="AZ137" s="84">
        <f t="shared" si="426"/>
        <v>0</v>
      </c>
      <c r="BA137" s="84">
        <f t="shared" si="426"/>
        <v>0</v>
      </c>
      <c r="BB137" s="84">
        <f t="shared" si="426"/>
        <v>0</v>
      </c>
      <c r="BC137" s="84">
        <f t="shared" si="426"/>
        <v>0</v>
      </c>
      <c r="BD137" s="84">
        <f t="shared" si="426"/>
        <v>0</v>
      </c>
      <c r="BE137" s="84">
        <f t="shared" si="426"/>
        <v>0</v>
      </c>
      <c r="BF137" s="84">
        <f t="shared" si="426"/>
        <v>0</v>
      </c>
      <c r="BG137" s="84">
        <f t="shared" si="426"/>
        <v>0</v>
      </c>
      <c r="BH137" s="84">
        <f t="shared" si="426"/>
        <v>0</v>
      </c>
      <c r="BI137" s="84">
        <f t="shared" si="412"/>
        <v>0</v>
      </c>
      <c r="BJ137" s="84">
        <f t="shared" si="412"/>
        <v>0.104</v>
      </c>
      <c r="BK137" s="84">
        <f t="shared" si="412"/>
        <v>0</v>
      </c>
      <c r="BL137" s="84">
        <f t="shared" si="412"/>
        <v>0</v>
      </c>
      <c r="BM137" s="84">
        <f t="shared" si="412"/>
        <v>0</v>
      </c>
      <c r="BN137" s="84">
        <f t="shared" si="412"/>
        <v>0</v>
      </c>
      <c r="BO137" s="84">
        <f t="shared" si="412"/>
        <v>0</v>
      </c>
      <c r="BP137" s="84">
        <f t="shared" si="412"/>
        <v>0</v>
      </c>
      <c r="BQ137" s="84">
        <f t="shared" si="412"/>
        <v>0</v>
      </c>
      <c r="BR137" s="84">
        <f t="shared" si="412"/>
        <v>0</v>
      </c>
      <c r="BS137" s="84">
        <f t="shared" si="412"/>
        <v>0</v>
      </c>
      <c r="BT137" s="84">
        <f t="shared" si="412"/>
        <v>0</v>
      </c>
      <c r="BU137" s="84">
        <f t="shared" si="412"/>
        <v>0</v>
      </c>
      <c r="BV137" s="84">
        <f t="shared" si="412"/>
        <v>0</v>
      </c>
      <c r="BW137" s="84">
        <f t="shared" si="412"/>
        <v>0</v>
      </c>
      <c r="BX137" s="84">
        <f t="shared" si="412"/>
        <v>0</v>
      </c>
      <c r="BY137" s="84">
        <f t="shared" si="412"/>
        <v>0</v>
      </c>
      <c r="BZ137" s="84">
        <f t="shared" si="412"/>
        <v>0</v>
      </c>
      <c r="CA137" s="84">
        <f t="shared" si="412"/>
        <v>0</v>
      </c>
      <c r="CB137" s="84">
        <f t="shared" si="412"/>
        <v>0</v>
      </c>
      <c r="CC137" s="84">
        <f t="shared" si="412"/>
        <v>0</v>
      </c>
      <c r="CD137" s="84">
        <f t="shared" si="412"/>
        <v>0</v>
      </c>
      <c r="CE137" s="84">
        <f t="shared" si="412"/>
        <v>0</v>
      </c>
      <c r="CF137" s="84">
        <f t="shared" si="412"/>
        <v>0</v>
      </c>
      <c r="CG137" s="84">
        <f t="shared" si="412"/>
        <v>0</v>
      </c>
      <c r="CH137" s="84">
        <f t="shared" si="412"/>
        <v>0</v>
      </c>
      <c r="CI137" s="84">
        <f t="shared" si="412"/>
        <v>0</v>
      </c>
      <c r="CJ137" s="84">
        <f t="shared" si="412"/>
        <v>0</v>
      </c>
      <c r="CK137" s="84">
        <f t="shared" si="412"/>
        <v>0</v>
      </c>
      <c r="CL137" s="84">
        <f t="shared" si="412"/>
        <v>0</v>
      </c>
      <c r="CM137" s="84">
        <f t="shared" si="412"/>
        <v>0</v>
      </c>
      <c r="CN137" s="84">
        <f t="shared" si="412"/>
        <v>0</v>
      </c>
      <c r="CO137" s="84">
        <f t="shared" si="429"/>
        <v>0</v>
      </c>
      <c r="CP137" s="84">
        <f t="shared" si="429"/>
        <v>0</v>
      </c>
      <c r="CQ137" s="84">
        <f t="shared" si="429"/>
        <v>0</v>
      </c>
      <c r="CR137" s="84">
        <f t="shared" si="429"/>
        <v>0</v>
      </c>
      <c r="CS137" s="84">
        <f t="shared" si="429"/>
        <v>0</v>
      </c>
      <c r="CT137" s="84">
        <f t="shared" si="429"/>
        <v>0</v>
      </c>
      <c r="CU137" s="84">
        <f t="shared" si="429"/>
        <v>0</v>
      </c>
      <c r="CV137" s="84">
        <f t="shared" si="429"/>
        <v>0</v>
      </c>
      <c r="CW137" s="84">
        <f t="shared" si="429"/>
        <v>0</v>
      </c>
      <c r="CX137" s="84">
        <f t="shared" si="429"/>
        <v>0</v>
      </c>
      <c r="CY137" s="84">
        <f t="shared" si="429"/>
        <v>0</v>
      </c>
      <c r="CZ137" s="84">
        <f t="shared" si="429"/>
        <v>0</v>
      </c>
      <c r="DA137" s="84">
        <f t="shared" si="429"/>
        <v>0</v>
      </c>
      <c r="DB137" s="84">
        <f t="shared" si="429"/>
        <v>0</v>
      </c>
      <c r="DC137" s="84">
        <f t="shared" si="429"/>
        <v>0</v>
      </c>
      <c r="DD137" s="84">
        <f t="shared" si="429"/>
        <v>0</v>
      </c>
      <c r="DE137" s="84">
        <f t="shared" si="429"/>
        <v>0</v>
      </c>
      <c r="DF137" s="84">
        <f t="shared" si="429"/>
        <v>0</v>
      </c>
      <c r="DG137" s="84">
        <f t="shared" si="429"/>
        <v>0</v>
      </c>
      <c r="DH137" s="84">
        <f t="shared" si="429"/>
        <v>0</v>
      </c>
      <c r="DI137" s="84">
        <f t="shared" si="429"/>
        <v>0</v>
      </c>
      <c r="DJ137" s="84">
        <f t="shared" si="429"/>
        <v>0</v>
      </c>
      <c r="DK137" s="84">
        <f t="shared" si="429"/>
        <v>0</v>
      </c>
      <c r="DL137" s="84">
        <f t="shared" si="429"/>
        <v>0</v>
      </c>
      <c r="DM137" s="84">
        <f t="shared" si="429"/>
        <v>0</v>
      </c>
      <c r="DN137" s="84">
        <f t="shared" si="429"/>
        <v>0</v>
      </c>
      <c r="DO137" s="84">
        <f t="shared" si="429"/>
        <v>0</v>
      </c>
      <c r="DP137" s="84">
        <f t="shared" si="429"/>
        <v>0</v>
      </c>
      <c r="DQ137" s="84">
        <f t="shared" si="429"/>
        <v>0</v>
      </c>
      <c r="DR137" s="84">
        <f t="shared" si="429"/>
        <v>0</v>
      </c>
      <c r="DS137" s="84">
        <f t="shared" si="429"/>
        <v>0</v>
      </c>
      <c r="DT137" s="84">
        <f t="shared" si="429"/>
        <v>0</v>
      </c>
      <c r="DU137" s="84">
        <f t="shared" si="427"/>
        <v>0</v>
      </c>
      <c r="DV137" s="84">
        <f t="shared" si="427"/>
        <v>0</v>
      </c>
      <c r="DW137" s="84">
        <f t="shared" si="427"/>
        <v>0</v>
      </c>
      <c r="DX137" s="84">
        <f t="shared" si="427"/>
        <v>0</v>
      </c>
      <c r="DY137" s="84">
        <f t="shared" si="427"/>
        <v>0</v>
      </c>
      <c r="DZ137" s="84">
        <f t="shared" si="427"/>
        <v>0</v>
      </c>
      <c r="EA137" s="84">
        <f t="shared" si="427"/>
        <v>0</v>
      </c>
      <c r="EB137" s="84">
        <f t="shared" si="427"/>
        <v>0</v>
      </c>
      <c r="EC137" s="84">
        <f t="shared" si="427"/>
        <v>0</v>
      </c>
      <c r="ED137" s="84">
        <f t="shared" si="427"/>
        <v>0</v>
      </c>
      <c r="EE137" s="84">
        <f t="shared" si="427"/>
        <v>0</v>
      </c>
      <c r="EF137" s="84">
        <f t="shared" si="427"/>
        <v>0</v>
      </c>
      <c r="EG137" s="84">
        <f t="shared" si="427"/>
        <v>0</v>
      </c>
      <c r="EH137" s="84">
        <f t="shared" si="427"/>
        <v>0</v>
      </c>
      <c r="EI137" s="84">
        <f t="shared" si="427"/>
        <v>0</v>
      </c>
      <c r="EJ137" s="84">
        <f t="shared" si="427"/>
        <v>0</v>
      </c>
      <c r="EK137" s="84">
        <f t="shared" si="427"/>
        <v>0</v>
      </c>
      <c r="EL137" s="84">
        <f t="shared" si="427"/>
        <v>0</v>
      </c>
      <c r="EM137" s="84">
        <f t="shared" si="427"/>
        <v>0</v>
      </c>
      <c r="EN137" s="84">
        <f t="shared" si="427"/>
        <v>0</v>
      </c>
      <c r="EO137" s="84">
        <f t="shared" si="427"/>
        <v>0</v>
      </c>
      <c r="EP137" s="84">
        <f t="shared" si="427"/>
        <v>0</v>
      </c>
      <c r="EQ137" s="84">
        <f t="shared" si="427"/>
        <v>0</v>
      </c>
      <c r="ER137" s="84">
        <f t="shared" si="427"/>
        <v>0</v>
      </c>
      <c r="ES137" s="84">
        <f t="shared" si="427"/>
        <v>0</v>
      </c>
      <c r="ET137" s="84">
        <f t="shared" si="427"/>
        <v>0</v>
      </c>
      <c r="EU137" s="84">
        <f t="shared" si="427"/>
        <v>0</v>
      </c>
      <c r="EV137" s="84">
        <f t="shared" si="427"/>
        <v>0</v>
      </c>
      <c r="EW137" s="84">
        <f t="shared" si="427"/>
        <v>0</v>
      </c>
      <c r="EX137" s="84">
        <f t="shared" si="427"/>
        <v>0</v>
      </c>
      <c r="EY137" s="84">
        <f t="shared" si="427"/>
        <v>0</v>
      </c>
      <c r="EZ137" s="84">
        <f t="shared" si="427"/>
        <v>0</v>
      </c>
      <c r="FA137" s="84">
        <f t="shared" si="427"/>
        <v>0</v>
      </c>
      <c r="FB137" s="84">
        <f t="shared" si="427"/>
        <v>0</v>
      </c>
      <c r="FC137" s="84">
        <f t="shared" si="428"/>
        <v>0</v>
      </c>
      <c r="FD137" s="84">
        <f t="shared" si="428"/>
        <v>0</v>
      </c>
      <c r="FE137" s="84">
        <f t="shared" si="428"/>
        <v>0</v>
      </c>
      <c r="FF137" s="84">
        <f t="shared" si="428"/>
        <v>0</v>
      </c>
      <c r="FG137" s="84">
        <f t="shared" si="428"/>
        <v>0</v>
      </c>
      <c r="FH137" s="84">
        <f t="shared" si="428"/>
        <v>0</v>
      </c>
      <c r="FI137" s="84">
        <f t="shared" si="428"/>
        <v>0</v>
      </c>
      <c r="FJ137" s="84">
        <f t="shared" si="428"/>
        <v>0</v>
      </c>
      <c r="FK137" s="84">
        <f t="shared" si="428"/>
        <v>0</v>
      </c>
      <c r="FL137" s="84">
        <f t="shared" si="428"/>
        <v>0</v>
      </c>
      <c r="FM137" s="84">
        <f t="shared" si="428"/>
        <v>0</v>
      </c>
      <c r="FN137" s="84">
        <f t="shared" si="428"/>
        <v>0</v>
      </c>
      <c r="FO137" s="84">
        <f t="shared" si="428"/>
        <v>0</v>
      </c>
      <c r="FP137" s="84">
        <f t="shared" si="428"/>
        <v>0</v>
      </c>
      <c r="FQ137" s="84">
        <f t="shared" si="428"/>
        <v>0</v>
      </c>
      <c r="FR137" s="84">
        <f t="shared" si="428"/>
        <v>0</v>
      </c>
      <c r="FS137" s="84">
        <f t="shared" si="428"/>
        <v>0</v>
      </c>
      <c r="FT137" s="84">
        <f t="shared" si="428"/>
        <v>0</v>
      </c>
      <c r="FU137" s="84">
        <f t="shared" si="428"/>
        <v>0</v>
      </c>
      <c r="FV137" s="84">
        <f t="shared" si="428"/>
        <v>0</v>
      </c>
      <c r="FW137" s="84">
        <f t="shared" si="428"/>
        <v>0</v>
      </c>
      <c r="FX137" s="84">
        <f t="shared" si="428"/>
        <v>0</v>
      </c>
      <c r="FY137" s="84">
        <f t="shared" si="428"/>
        <v>0</v>
      </c>
      <c r="FZ137" s="84">
        <f t="shared" si="428"/>
        <v>0</v>
      </c>
      <c r="GA137" s="84">
        <f t="shared" si="428"/>
        <v>0</v>
      </c>
      <c r="GB137" s="84">
        <f t="shared" si="428"/>
        <v>0</v>
      </c>
      <c r="GD137" s="2">
        <f t="shared" ca="1" si="420"/>
        <v>0.104</v>
      </c>
      <c r="GE137" s="2">
        <f t="shared" ca="1" si="268"/>
        <v>0</v>
      </c>
    </row>
    <row r="138" spans="1:187" s="82" customFormat="1" x14ac:dyDescent="0.2">
      <c r="A138" s="188">
        <v>6</v>
      </c>
      <c r="B138" s="104" t="s">
        <v>12</v>
      </c>
      <c r="C138" s="68" t="s">
        <v>7</v>
      </c>
      <c r="D138" s="189" t="s">
        <v>43</v>
      </c>
      <c r="E138" s="194" t="s">
        <v>415</v>
      </c>
      <c r="F138" s="70">
        <v>37134</v>
      </c>
      <c r="G138" s="194"/>
      <c r="H138" s="71" t="s">
        <v>48</v>
      </c>
      <c r="I138" s="192" t="s">
        <v>421</v>
      </c>
      <c r="J138" s="72"/>
      <c r="K138" s="72"/>
      <c r="L138" s="94" t="s">
        <v>40</v>
      </c>
      <c r="M138" s="73"/>
      <c r="N138" s="73"/>
      <c r="O138" s="94"/>
      <c r="P138" s="94"/>
      <c r="Q138" s="94"/>
      <c r="R138" s="19">
        <v>4.7089999999999996</v>
      </c>
      <c r="S138" s="94" t="s">
        <v>57</v>
      </c>
      <c r="T138" s="19">
        <f>IF($S138="USD",+$R138,VLOOKUP($S138,Rates!$A$3:$C$7,3)*$R138)</f>
        <v>4.7089999999999996</v>
      </c>
      <c r="U138" s="268">
        <v>40544</v>
      </c>
      <c r="X138" s="84">
        <f t="shared" ca="1" si="426"/>
        <v>0</v>
      </c>
      <c r="Y138" s="84">
        <f t="shared" si="426"/>
        <v>0</v>
      </c>
      <c r="Z138" s="84">
        <f t="shared" si="426"/>
        <v>0</v>
      </c>
      <c r="AA138" s="84">
        <f t="shared" si="426"/>
        <v>0</v>
      </c>
      <c r="AB138" s="84">
        <f t="shared" si="426"/>
        <v>0</v>
      </c>
      <c r="AC138" s="84">
        <f t="shared" si="426"/>
        <v>0</v>
      </c>
      <c r="AD138" s="84">
        <f t="shared" si="426"/>
        <v>0</v>
      </c>
      <c r="AE138" s="84">
        <f t="shared" si="426"/>
        <v>0</v>
      </c>
      <c r="AF138" s="84">
        <f t="shared" si="426"/>
        <v>0</v>
      </c>
      <c r="AG138" s="84">
        <f t="shared" si="426"/>
        <v>0</v>
      </c>
      <c r="AH138" s="84">
        <f t="shared" si="426"/>
        <v>0</v>
      </c>
      <c r="AI138" s="84">
        <f t="shared" si="426"/>
        <v>0</v>
      </c>
      <c r="AJ138" s="84">
        <f t="shared" si="426"/>
        <v>0</v>
      </c>
      <c r="AK138" s="84">
        <f t="shared" si="426"/>
        <v>0</v>
      </c>
      <c r="AL138" s="84">
        <f t="shared" si="426"/>
        <v>0</v>
      </c>
      <c r="AM138" s="84">
        <f t="shared" si="426"/>
        <v>0</v>
      </c>
      <c r="AN138" s="84">
        <f t="shared" si="426"/>
        <v>0</v>
      </c>
      <c r="AO138" s="84">
        <f t="shared" si="426"/>
        <v>0</v>
      </c>
      <c r="AP138" s="84">
        <f t="shared" si="426"/>
        <v>0</v>
      </c>
      <c r="AQ138" s="84">
        <f t="shared" si="426"/>
        <v>0</v>
      </c>
      <c r="AR138" s="84">
        <f t="shared" si="426"/>
        <v>0</v>
      </c>
      <c r="AS138" s="84">
        <f t="shared" si="426"/>
        <v>0</v>
      </c>
      <c r="AT138" s="84">
        <f t="shared" si="426"/>
        <v>0</v>
      </c>
      <c r="AU138" s="84">
        <f t="shared" si="426"/>
        <v>0</v>
      </c>
      <c r="AV138" s="84">
        <f t="shared" si="426"/>
        <v>0</v>
      </c>
      <c r="AW138" s="84">
        <f t="shared" si="426"/>
        <v>0</v>
      </c>
      <c r="AX138" s="84">
        <f t="shared" si="426"/>
        <v>0</v>
      </c>
      <c r="AY138" s="84">
        <f t="shared" si="426"/>
        <v>0</v>
      </c>
      <c r="AZ138" s="84">
        <f t="shared" si="426"/>
        <v>0</v>
      </c>
      <c r="BA138" s="84">
        <f t="shared" si="426"/>
        <v>0</v>
      </c>
      <c r="BB138" s="84">
        <f t="shared" si="426"/>
        <v>0</v>
      </c>
      <c r="BC138" s="84">
        <f t="shared" si="426"/>
        <v>0</v>
      </c>
      <c r="BD138" s="84">
        <f t="shared" si="426"/>
        <v>0</v>
      </c>
      <c r="BE138" s="84">
        <f t="shared" si="426"/>
        <v>0</v>
      </c>
      <c r="BF138" s="84">
        <f t="shared" si="426"/>
        <v>0</v>
      </c>
      <c r="BG138" s="84">
        <f t="shared" si="426"/>
        <v>0</v>
      </c>
      <c r="BH138" s="84">
        <f t="shared" si="426"/>
        <v>0</v>
      </c>
      <c r="BI138" s="84">
        <f t="shared" si="412"/>
        <v>0</v>
      </c>
      <c r="BJ138" s="84">
        <f t="shared" si="412"/>
        <v>4.7089999999999996</v>
      </c>
      <c r="BK138" s="84">
        <f t="shared" si="412"/>
        <v>0</v>
      </c>
      <c r="BL138" s="84">
        <f t="shared" si="412"/>
        <v>0</v>
      </c>
      <c r="BM138" s="84">
        <f t="shared" si="412"/>
        <v>0</v>
      </c>
      <c r="BN138" s="84">
        <f t="shared" si="412"/>
        <v>0</v>
      </c>
      <c r="BO138" s="84">
        <f t="shared" si="412"/>
        <v>0</v>
      </c>
      <c r="BP138" s="84">
        <f t="shared" si="412"/>
        <v>0</v>
      </c>
      <c r="BQ138" s="84">
        <f t="shared" si="412"/>
        <v>0</v>
      </c>
      <c r="BR138" s="84">
        <f t="shared" si="412"/>
        <v>0</v>
      </c>
      <c r="BS138" s="84">
        <f t="shared" si="412"/>
        <v>0</v>
      </c>
      <c r="BT138" s="84">
        <f t="shared" si="412"/>
        <v>0</v>
      </c>
      <c r="BU138" s="84">
        <f t="shared" si="412"/>
        <v>0</v>
      </c>
      <c r="BV138" s="84">
        <f t="shared" si="412"/>
        <v>0</v>
      </c>
      <c r="BW138" s="84">
        <f t="shared" si="412"/>
        <v>0</v>
      </c>
      <c r="BX138" s="84">
        <f t="shared" si="412"/>
        <v>0</v>
      </c>
      <c r="BY138" s="84">
        <f t="shared" si="412"/>
        <v>0</v>
      </c>
      <c r="BZ138" s="84">
        <f t="shared" si="412"/>
        <v>0</v>
      </c>
      <c r="CA138" s="84">
        <f t="shared" si="412"/>
        <v>0</v>
      </c>
      <c r="CB138" s="84">
        <f t="shared" si="412"/>
        <v>0</v>
      </c>
      <c r="CC138" s="84">
        <f t="shared" si="412"/>
        <v>0</v>
      </c>
      <c r="CD138" s="84">
        <f t="shared" si="412"/>
        <v>0</v>
      </c>
      <c r="CE138" s="84">
        <f t="shared" si="412"/>
        <v>0</v>
      </c>
      <c r="CF138" s="84">
        <f t="shared" si="412"/>
        <v>0</v>
      </c>
      <c r="CG138" s="84">
        <f t="shared" si="412"/>
        <v>0</v>
      </c>
      <c r="CH138" s="84">
        <f t="shared" si="412"/>
        <v>0</v>
      </c>
      <c r="CI138" s="84">
        <f t="shared" si="412"/>
        <v>0</v>
      </c>
      <c r="CJ138" s="84">
        <f t="shared" si="412"/>
        <v>0</v>
      </c>
      <c r="CK138" s="84">
        <f t="shared" si="412"/>
        <v>0</v>
      </c>
      <c r="CL138" s="84">
        <f t="shared" si="412"/>
        <v>0</v>
      </c>
      <c r="CM138" s="84">
        <f t="shared" si="412"/>
        <v>0</v>
      </c>
      <c r="CN138" s="84">
        <f t="shared" si="412"/>
        <v>0</v>
      </c>
      <c r="CO138" s="84">
        <f t="shared" si="429"/>
        <v>0</v>
      </c>
      <c r="CP138" s="84">
        <f t="shared" si="429"/>
        <v>0</v>
      </c>
      <c r="CQ138" s="84">
        <f t="shared" si="429"/>
        <v>0</v>
      </c>
      <c r="CR138" s="84">
        <f t="shared" si="429"/>
        <v>0</v>
      </c>
      <c r="CS138" s="84">
        <f t="shared" si="429"/>
        <v>0</v>
      </c>
      <c r="CT138" s="84">
        <f t="shared" si="429"/>
        <v>0</v>
      </c>
      <c r="CU138" s="84">
        <f t="shared" si="429"/>
        <v>0</v>
      </c>
      <c r="CV138" s="84">
        <f t="shared" si="429"/>
        <v>0</v>
      </c>
      <c r="CW138" s="84">
        <f t="shared" si="429"/>
        <v>0</v>
      </c>
      <c r="CX138" s="84">
        <f t="shared" si="429"/>
        <v>0</v>
      </c>
      <c r="CY138" s="84">
        <f t="shared" si="429"/>
        <v>0</v>
      </c>
      <c r="CZ138" s="84">
        <f t="shared" si="429"/>
        <v>0</v>
      </c>
      <c r="DA138" s="84">
        <f t="shared" si="429"/>
        <v>0</v>
      </c>
      <c r="DB138" s="84">
        <f t="shared" si="429"/>
        <v>0</v>
      </c>
      <c r="DC138" s="84">
        <f t="shared" si="429"/>
        <v>0</v>
      </c>
      <c r="DD138" s="84">
        <f t="shared" si="429"/>
        <v>0</v>
      </c>
      <c r="DE138" s="84">
        <f t="shared" si="429"/>
        <v>0</v>
      </c>
      <c r="DF138" s="84">
        <f t="shared" si="429"/>
        <v>0</v>
      </c>
      <c r="DG138" s="84">
        <f t="shared" si="429"/>
        <v>0</v>
      </c>
      <c r="DH138" s="84">
        <f t="shared" si="429"/>
        <v>0</v>
      </c>
      <c r="DI138" s="84">
        <f t="shared" si="429"/>
        <v>0</v>
      </c>
      <c r="DJ138" s="84">
        <f t="shared" si="429"/>
        <v>0</v>
      </c>
      <c r="DK138" s="84">
        <f t="shared" si="429"/>
        <v>0</v>
      </c>
      <c r="DL138" s="84">
        <f t="shared" si="429"/>
        <v>0</v>
      </c>
      <c r="DM138" s="84">
        <f t="shared" si="429"/>
        <v>0</v>
      </c>
      <c r="DN138" s="84">
        <f t="shared" si="429"/>
        <v>0</v>
      </c>
      <c r="DO138" s="84">
        <f t="shared" si="429"/>
        <v>0</v>
      </c>
      <c r="DP138" s="84">
        <f t="shared" si="429"/>
        <v>0</v>
      </c>
      <c r="DQ138" s="84">
        <f t="shared" si="429"/>
        <v>0</v>
      </c>
      <c r="DR138" s="84">
        <f t="shared" si="429"/>
        <v>0</v>
      </c>
      <c r="DS138" s="84">
        <f t="shared" si="429"/>
        <v>0</v>
      </c>
      <c r="DT138" s="84">
        <f t="shared" si="429"/>
        <v>0</v>
      </c>
      <c r="DU138" s="84">
        <f t="shared" si="427"/>
        <v>0</v>
      </c>
      <c r="DV138" s="84">
        <f t="shared" si="427"/>
        <v>0</v>
      </c>
      <c r="DW138" s="84">
        <f t="shared" si="427"/>
        <v>0</v>
      </c>
      <c r="DX138" s="84">
        <f t="shared" si="427"/>
        <v>0</v>
      </c>
      <c r="DY138" s="84">
        <f t="shared" si="427"/>
        <v>0</v>
      </c>
      <c r="DZ138" s="84">
        <f t="shared" si="427"/>
        <v>0</v>
      </c>
      <c r="EA138" s="84">
        <f t="shared" si="427"/>
        <v>0</v>
      </c>
      <c r="EB138" s="84">
        <f t="shared" si="427"/>
        <v>0</v>
      </c>
      <c r="EC138" s="84">
        <f t="shared" si="427"/>
        <v>0</v>
      </c>
      <c r="ED138" s="84">
        <f t="shared" si="427"/>
        <v>0</v>
      </c>
      <c r="EE138" s="84">
        <f t="shared" si="427"/>
        <v>0</v>
      </c>
      <c r="EF138" s="84">
        <f t="shared" si="427"/>
        <v>0</v>
      </c>
      <c r="EG138" s="84">
        <f t="shared" si="427"/>
        <v>0</v>
      </c>
      <c r="EH138" s="84">
        <f t="shared" si="427"/>
        <v>0</v>
      </c>
      <c r="EI138" s="84">
        <f t="shared" si="427"/>
        <v>0</v>
      </c>
      <c r="EJ138" s="84">
        <f t="shared" si="427"/>
        <v>0</v>
      </c>
      <c r="EK138" s="84">
        <f t="shared" si="427"/>
        <v>0</v>
      </c>
      <c r="EL138" s="84">
        <f t="shared" si="427"/>
        <v>0</v>
      </c>
      <c r="EM138" s="84">
        <f t="shared" si="427"/>
        <v>0</v>
      </c>
      <c r="EN138" s="84">
        <f t="shared" si="427"/>
        <v>0</v>
      </c>
      <c r="EO138" s="84">
        <f t="shared" si="427"/>
        <v>0</v>
      </c>
      <c r="EP138" s="84">
        <f t="shared" si="427"/>
        <v>0</v>
      </c>
      <c r="EQ138" s="84">
        <f t="shared" si="427"/>
        <v>0</v>
      </c>
      <c r="ER138" s="84">
        <f t="shared" si="427"/>
        <v>0</v>
      </c>
      <c r="ES138" s="84">
        <f t="shared" si="427"/>
        <v>0</v>
      </c>
      <c r="ET138" s="84">
        <f t="shared" si="427"/>
        <v>0</v>
      </c>
      <c r="EU138" s="84">
        <f t="shared" si="427"/>
        <v>0</v>
      </c>
      <c r="EV138" s="84">
        <f t="shared" si="427"/>
        <v>0</v>
      </c>
      <c r="EW138" s="84">
        <f t="shared" si="427"/>
        <v>0</v>
      </c>
      <c r="EX138" s="84">
        <f t="shared" si="427"/>
        <v>0</v>
      </c>
      <c r="EY138" s="84">
        <f t="shared" si="427"/>
        <v>0</v>
      </c>
      <c r="EZ138" s="84">
        <f t="shared" si="427"/>
        <v>0</v>
      </c>
      <c r="FA138" s="84">
        <f t="shared" si="427"/>
        <v>0</v>
      </c>
      <c r="FB138" s="84">
        <f t="shared" si="427"/>
        <v>0</v>
      </c>
      <c r="FC138" s="84">
        <f t="shared" si="428"/>
        <v>0</v>
      </c>
      <c r="FD138" s="84">
        <f t="shared" si="428"/>
        <v>0</v>
      </c>
      <c r="FE138" s="84">
        <f t="shared" si="428"/>
        <v>0</v>
      </c>
      <c r="FF138" s="84">
        <f t="shared" si="428"/>
        <v>0</v>
      </c>
      <c r="FG138" s="84">
        <f t="shared" si="428"/>
        <v>0</v>
      </c>
      <c r="FH138" s="84">
        <f t="shared" si="428"/>
        <v>0</v>
      </c>
      <c r="FI138" s="84">
        <f t="shared" si="428"/>
        <v>0</v>
      </c>
      <c r="FJ138" s="84">
        <f t="shared" si="428"/>
        <v>0</v>
      </c>
      <c r="FK138" s="84">
        <f t="shared" si="428"/>
        <v>0</v>
      </c>
      <c r="FL138" s="84">
        <f t="shared" si="428"/>
        <v>0</v>
      </c>
      <c r="FM138" s="84">
        <f t="shared" si="428"/>
        <v>0</v>
      </c>
      <c r="FN138" s="84">
        <f t="shared" si="428"/>
        <v>0</v>
      </c>
      <c r="FO138" s="84">
        <f t="shared" si="428"/>
        <v>0</v>
      </c>
      <c r="FP138" s="84">
        <f t="shared" si="428"/>
        <v>0</v>
      </c>
      <c r="FQ138" s="84">
        <f t="shared" si="428"/>
        <v>0</v>
      </c>
      <c r="FR138" s="84">
        <f t="shared" si="428"/>
        <v>0</v>
      </c>
      <c r="FS138" s="84">
        <f t="shared" si="428"/>
        <v>0</v>
      </c>
      <c r="FT138" s="84">
        <f t="shared" si="428"/>
        <v>0</v>
      </c>
      <c r="FU138" s="84">
        <f t="shared" si="428"/>
        <v>0</v>
      </c>
      <c r="FV138" s="84">
        <f t="shared" si="428"/>
        <v>0</v>
      </c>
      <c r="FW138" s="84">
        <f t="shared" si="428"/>
        <v>0</v>
      </c>
      <c r="FX138" s="84">
        <f t="shared" si="428"/>
        <v>0</v>
      </c>
      <c r="FY138" s="84">
        <f t="shared" si="428"/>
        <v>0</v>
      </c>
      <c r="FZ138" s="84">
        <f t="shared" si="428"/>
        <v>0</v>
      </c>
      <c r="GA138" s="84">
        <f t="shared" si="428"/>
        <v>0</v>
      </c>
      <c r="GB138" s="84">
        <f t="shared" si="428"/>
        <v>0</v>
      </c>
      <c r="GD138" s="2">
        <f t="shared" ca="1" si="420"/>
        <v>4.7089999999999996</v>
      </c>
      <c r="GE138" s="2">
        <f t="shared" ca="1" si="268"/>
        <v>0</v>
      </c>
    </row>
    <row r="139" spans="1:187" s="82" customFormat="1" x14ac:dyDescent="0.2">
      <c r="A139" s="188">
        <v>6</v>
      </c>
      <c r="B139" s="104" t="s">
        <v>12</v>
      </c>
      <c r="C139" s="68" t="s">
        <v>7</v>
      </c>
      <c r="D139" s="189" t="s">
        <v>43</v>
      </c>
      <c r="E139" s="194" t="s">
        <v>415</v>
      </c>
      <c r="F139" s="70">
        <v>37134</v>
      </c>
      <c r="G139" s="194"/>
      <c r="H139" s="71" t="s">
        <v>48</v>
      </c>
      <c r="I139" s="73" t="s">
        <v>422</v>
      </c>
      <c r="J139" s="72"/>
      <c r="K139" s="72"/>
      <c r="L139" s="94" t="s">
        <v>40</v>
      </c>
      <c r="M139" s="73"/>
      <c r="N139" s="73"/>
      <c r="O139" s="94"/>
      <c r="P139" s="94"/>
      <c r="Q139" s="94"/>
      <c r="R139" s="19">
        <v>105</v>
      </c>
      <c r="S139" s="94" t="s">
        <v>57</v>
      </c>
      <c r="T139" s="19">
        <f>IF($S139="USD",+$R139,VLOOKUP($S139,Rates!$A$3:$C$7,3)*$R139)</f>
        <v>105</v>
      </c>
      <c r="U139" s="267">
        <v>41639</v>
      </c>
      <c r="X139" s="84">
        <f t="shared" ca="1" si="426"/>
        <v>0</v>
      </c>
      <c r="Y139" s="84">
        <f t="shared" si="426"/>
        <v>0</v>
      </c>
      <c r="Z139" s="84">
        <f t="shared" si="426"/>
        <v>0</v>
      </c>
      <c r="AA139" s="84">
        <f t="shared" si="426"/>
        <v>0</v>
      </c>
      <c r="AB139" s="84">
        <f t="shared" si="426"/>
        <v>0</v>
      </c>
      <c r="AC139" s="84">
        <f t="shared" si="426"/>
        <v>0</v>
      </c>
      <c r="AD139" s="84">
        <f t="shared" si="426"/>
        <v>0</v>
      </c>
      <c r="AE139" s="84">
        <f t="shared" si="426"/>
        <v>0</v>
      </c>
      <c r="AF139" s="84">
        <f t="shared" si="426"/>
        <v>0</v>
      </c>
      <c r="AG139" s="84">
        <f t="shared" si="426"/>
        <v>0</v>
      </c>
      <c r="AH139" s="84">
        <f t="shared" si="426"/>
        <v>0</v>
      </c>
      <c r="AI139" s="84">
        <f t="shared" si="426"/>
        <v>0</v>
      </c>
      <c r="AJ139" s="84">
        <f t="shared" si="426"/>
        <v>0</v>
      </c>
      <c r="AK139" s="84">
        <f t="shared" si="426"/>
        <v>0</v>
      </c>
      <c r="AL139" s="84">
        <f t="shared" si="426"/>
        <v>0</v>
      </c>
      <c r="AM139" s="84">
        <f t="shared" si="426"/>
        <v>0</v>
      </c>
      <c r="AN139" s="84">
        <f t="shared" si="426"/>
        <v>0</v>
      </c>
      <c r="AO139" s="84">
        <f t="shared" si="426"/>
        <v>0</v>
      </c>
      <c r="AP139" s="84">
        <f t="shared" si="426"/>
        <v>0</v>
      </c>
      <c r="AQ139" s="84">
        <f t="shared" si="426"/>
        <v>0</v>
      </c>
      <c r="AR139" s="84">
        <f t="shared" si="426"/>
        <v>0</v>
      </c>
      <c r="AS139" s="84">
        <f t="shared" si="426"/>
        <v>0</v>
      </c>
      <c r="AT139" s="84">
        <f t="shared" si="426"/>
        <v>0</v>
      </c>
      <c r="AU139" s="84">
        <f t="shared" si="426"/>
        <v>0</v>
      </c>
      <c r="AV139" s="84">
        <f t="shared" si="426"/>
        <v>0</v>
      </c>
      <c r="AW139" s="84">
        <f t="shared" si="426"/>
        <v>0</v>
      </c>
      <c r="AX139" s="84">
        <f t="shared" si="426"/>
        <v>0</v>
      </c>
      <c r="AY139" s="84">
        <f t="shared" si="426"/>
        <v>0</v>
      </c>
      <c r="AZ139" s="84">
        <f t="shared" si="426"/>
        <v>0</v>
      </c>
      <c r="BA139" s="84">
        <f t="shared" si="426"/>
        <v>0</v>
      </c>
      <c r="BB139" s="84">
        <f t="shared" si="426"/>
        <v>0</v>
      </c>
      <c r="BC139" s="84">
        <f t="shared" si="426"/>
        <v>0</v>
      </c>
      <c r="BD139" s="84">
        <f t="shared" si="426"/>
        <v>0</v>
      </c>
      <c r="BE139" s="84">
        <f t="shared" si="426"/>
        <v>0</v>
      </c>
      <c r="BF139" s="84">
        <f t="shared" si="426"/>
        <v>0</v>
      </c>
      <c r="BG139" s="84">
        <f t="shared" si="426"/>
        <v>0</v>
      </c>
      <c r="BH139" s="84">
        <f t="shared" si="426"/>
        <v>0</v>
      </c>
      <c r="BI139" s="84">
        <f t="shared" si="412"/>
        <v>0</v>
      </c>
      <c r="BJ139" s="84">
        <f t="shared" si="412"/>
        <v>0</v>
      </c>
      <c r="BK139" s="84">
        <f t="shared" si="412"/>
        <v>0</v>
      </c>
      <c r="BL139" s="84">
        <f t="shared" si="412"/>
        <v>0</v>
      </c>
      <c r="BM139" s="84">
        <f t="shared" si="412"/>
        <v>0</v>
      </c>
      <c r="BN139" s="84">
        <f t="shared" si="412"/>
        <v>0</v>
      </c>
      <c r="BO139" s="84">
        <f t="shared" si="412"/>
        <v>0</v>
      </c>
      <c r="BP139" s="84">
        <f t="shared" si="412"/>
        <v>0</v>
      </c>
      <c r="BQ139" s="84">
        <f t="shared" si="412"/>
        <v>0</v>
      </c>
      <c r="BR139" s="84">
        <f t="shared" si="412"/>
        <v>0</v>
      </c>
      <c r="BS139" s="84">
        <f t="shared" si="412"/>
        <v>0</v>
      </c>
      <c r="BT139" s="84">
        <f t="shared" si="412"/>
        <v>0</v>
      </c>
      <c r="BU139" s="84">
        <f t="shared" si="412"/>
        <v>105</v>
      </c>
      <c r="BV139" s="84">
        <f t="shared" si="412"/>
        <v>0</v>
      </c>
      <c r="BW139" s="84">
        <f t="shared" si="412"/>
        <v>0</v>
      </c>
      <c r="BX139" s="84">
        <f t="shared" si="412"/>
        <v>0</v>
      </c>
      <c r="BY139" s="84">
        <f t="shared" si="412"/>
        <v>0</v>
      </c>
      <c r="BZ139" s="84">
        <f t="shared" si="412"/>
        <v>0</v>
      </c>
      <c r="CA139" s="84">
        <f t="shared" si="412"/>
        <v>0</v>
      </c>
      <c r="CB139" s="84">
        <f t="shared" si="412"/>
        <v>0</v>
      </c>
      <c r="CC139" s="84">
        <f t="shared" si="412"/>
        <v>0</v>
      </c>
      <c r="CD139" s="84">
        <f t="shared" si="412"/>
        <v>0</v>
      </c>
      <c r="CE139" s="84">
        <f t="shared" si="412"/>
        <v>0</v>
      </c>
      <c r="CF139" s="84">
        <f t="shared" si="412"/>
        <v>0</v>
      </c>
      <c r="CG139" s="84">
        <f t="shared" si="412"/>
        <v>0</v>
      </c>
      <c r="CH139" s="84">
        <f t="shared" si="412"/>
        <v>0</v>
      </c>
      <c r="CI139" s="84">
        <f t="shared" si="412"/>
        <v>0</v>
      </c>
      <c r="CJ139" s="84">
        <f t="shared" si="412"/>
        <v>0</v>
      </c>
      <c r="CK139" s="84">
        <f t="shared" si="412"/>
        <v>0</v>
      </c>
      <c r="CL139" s="84">
        <f t="shared" si="412"/>
        <v>0</v>
      </c>
      <c r="CM139" s="84">
        <f t="shared" si="412"/>
        <v>0</v>
      </c>
      <c r="CN139" s="84">
        <f>IF(AND($U139&gt;CM$6,$U139&lt;=CN$6),+$T139,0)</f>
        <v>0</v>
      </c>
      <c r="CO139" s="84">
        <f t="shared" si="429"/>
        <v>0</v>
      </c>
      <c r="CP139" s="84">
        <f t="shared" si="429"/>
        <v>0</v>
      </c>
      <c r="CQ139" s="84">
        <f t="shared" si="429"/>
        <v>0</v>
      </c>
      <c r="CR139" s="84">
        <f t="shared" si="429"/>
        <v>0</v>
      </c>
      <c r="CS139" s="84">
        <f t="shared" si="429"/>
        <v>0</v>
      </c>
      <c r="CT139" s="84">
        <f t="shared" si="429"/>
        <v>0</v>
      </c>
      <c r="CU139" s="84">
        <f t="shared" si="429"/>
        <v>0</v>
      </c>
      <c r="CV139" s="84">
        <f t="shared" si="429"/>
        <v>0</v>
      </c>
      <c r="CW139" s="84">
        <f t="shared" si="429"/>
        <v>0</v>
      </c>
      <c r="CX139" s="84">
        <f t="shared" si="429"/>
        <v>0</v>
      </c>
      <c r="CY139" s="84">
        <f t="shared" si="429"/>
        <v>0</v>
      </c>
      <c r="CZ139" s="84">
        <f t="shared" si="429"/>
        <v>0</v>
      </c>
      <c r="DA139" s="84">
        <f t="shared" si="429"/>
        <v>0</v>
      </c>
      <c r="DB139" s="84">
        <f t="shared" si="429"/>
        <v>0</v>
      </c>
      <c r="DC139" s="84">
        <f t="shared" si="429"/>
        <v>0</v>
      </c>
      <c r="DD139" s="84">
        <f t="shared" si="429"/>
        <v>0</v>
      </c>
      <c r="DE139" s="84">
        <f t="shared" si="429"/>
        <v>0</v>
      </c>
      <c r="DF139" s="84">
        <f t="shared" si="429"/>
        <v>0</v>
      </c>
      <c r="DG139" s="84">
        <f t="shared" si="429"/>
        <v>0</v>
      </c>
      <c r="DH139" s="84">
        <f t="shared" si="429"/>
        <v>0</v>
      </c>
      <c r="DI139" s="84">
        <f t="shared" si="429"/>
        <v>0</v>
      </c>
      <c r="DJ139" s="84">
        <f t="shared" si="429"/>
        <v>0</v>
      </c>
      <c r="DK139" s="84">
        <f t="shared" si="429"/>
        <v>0</v>
      </c>
      <c r="DL139" s="84">
        <f t="shared" si="429"/>
        <v>0</v>
      </c>
      <c r="DM139" s="84">
        <f t="shared" si="429"/>
        <v>0</v>
      </c>
      <c r="DN139" s="84">
        <f t="shared" si="429"/>
        <v>0</v>
      </c>
      <c r="DO139" s="84">
        <f t="shared" si="429"/>
        <v>0</v>
      </c>
      <c r="DP139" s="84">
        <f t="shared" si="429"/>
        <v>0</v>
      </c>
      <c r="DQ139" s="84">
        <f t="shared" si="429"/>
        <v>0</v>
      </c>
      <c r="DR139" s="84">
        <f t="shared" si="429"/>
        <v>0</v>
      </c>
      <c r="DS139" s="84">
        <f t="shared" si="429"/>
        <v>0</v>
      </c>
      <c r="DT139" s="84">
        <f t="shared" si="429"/>
        <v>0</v>
      </c>
      <c r="DU139" s="84">
        <f t="shared" si="427"/>
        <v>0</v>
      </c>
      <c r="DV139" s="84">
        <f t="shared" si="427"/>
        <v>0</v>
      </c>
      <c r="DW139" s="84">
        <f t="shared" si="427"/>
        <v>0</v>
      </c>
      <c r="DX139" s="84">
        <f t="shared" si="427"/>
        <v>0</v>
      </c>
      <c r="DY139" s="84">
        <f t="shared" si="427"/>
        <v>0</v>
      </c>
      <c r="DZ139" s="84">
        <f t="shared" si="427"/>
        <v>0</v>
      </c>
      <c r="EA139" s="84">
        <f t="shared" si="427"/>
        <v>0</v>
      </c>
      <c r="EB139" s="84">
        <f t="shared" si="427"/>
        <v>0</v>
      </c>
      <c r="EC139" s="84">
        <f t="shared" si="427"/>
        <v>0</v>
      </c>
      <c r="ED139" s="84">
        <f t="shared" si="427"/>
        <v>0</v>
      </c>
      <c r="EE139" s="84">
        <f t="shared" si="427"/>
        <v>0</v>
      </c>
      <c r="EF139" s="84">
        <f t="shared" si="427"/>
        <v>0</v>
      </c>
      <c r="EG139" s="84">
        <f t="shared" si="427"/>
        <v>0</v>
      </c>
      <c r="EH139" s="84">
        <f t="shared" si="427"/>
        <v>0</v>
      </c>
      <c r="EI139" s="84">
        <f t="shared" si="427"/>
        <v>0</v>
      </c>
      <c r="EJ139" s="84">
        <f t="shared" si="427"/>
        <v>0</v>
      </c>
      <c r="EK139" s="84">
        <f t="shared" si="427"/>
        <v>0</v>
      </c>
      <c r="EL139" s="84">
        <f t="shared" si="427"/>
        <v>0</v>
      </c>
      <c r="EM139" s="84">
        <f t="shared" si="427"/>
        <v>0</v>
      </c>
      <c r="EN139" s="84">
        <f t="shared" si="427"/>
        <v>0</v>
      </c>
      <c r="EO139" s="84">
        <f t="shared" si="427"/>
        <v>0</v>
      </c>
      <c r="EP139" s="84">
        <f t="shared" si="427"/>
        <v>0</v>
      </c>
      <c r="EQ139" s="84">
        <f t="shared" si="427"/>
        <v>0</v>
      </c>
      <c r="ER139" s="84">
        <f t="shared" si="427"/>
        <v>0</v>
      </c>
      <c r="ES139" s="84">
        <f t="shared" si="427"/>
        <v>0</v>
      </c>
      <c r="ET139" s="84">
        <f t="shared" si="427"/>
        <v>0</v>
      </c>
      <c r="EU139" s="84">
        <f t="shared" si="427"/>
        <v>0</v>
      </c>
      <c r="EV139" s="84">
        <f t="shared" si="427"/>
        <v>0</v>
      </c>
      <c r="EW139" s="84">
        <f t="shared" si="427"/>
        <v>0</v>
      </c>
      <c r="EX139" s="84">
        <f t="shared" si="427"/>
        <v>0</v>
      </c>
      <c r="EY139" s="84">
        <f t="shared" si="427"/>
        <v>0</v>
      </c>
      <c r="EZ139" s="84">
        <f t="shared" si="427"/>
        <v>0</v>
      </c>
      <c r="FA139" s="84">
        <f t="shared" si="427"/>
        <v>0</v>
      </c>
      <c r="FB139" s="84">
        <f t="shared" si="427"/>
        <v>0</v>
      </c>
      <c r="FC139" s="84">
        <f t="shared" si="428"/>
        <v>0</v>
      </c>
      <c r="FD139" s="84">
        <f t="shared" si="428"/>
        <v>0</v>
      </c>
      <c r="FE139" s="84">
        <f t="shared" si="428"/>
        <v>0</v>
      </c>
      <c r="FF139" s="84">
        <f t="shared" si="428"/>
        <v>0</v>
      </c>
      <c r="FG139" s="84">
        <f t="shared" si="428"/>
        <v>0</v>
      </c>
      <c r="FH139" s="84">
        <f t="shared" si="428"/>
        <v>0</v>
      </c>
      <c r="FI139" s="84">
        <f t="shared" si="428"/>
        <v>0</v>
      </c>
      <c r="FJ139" s="84">
        <f t="shared" si="428"/>
        <v>0</v>
      </c>
      <c r="FK139" s="84">
        <f t="shared" si="428"/>
        <v>0</v>
      </c>
      <c r="FL139" s="84">
        <f t="shared" si="428"/>
        <v>0</v>
      </c>
      <c r="FM139" s="84">
        <f t="shared" si="428"/>
        <v>0</v>
      </c>
      <c r="FN139" s="84">
        <f t="shared" si="428"/>
        <v>0</v>
      </c>
      <c r="FO139" s="84">
        <f t="shared" si="428"/>
        <v>0</v>
      </c>
      <c r="FP139" s="84">
        <f t="shared" si="428"/>
        <v>0</v>
      </c>
      <c r="FQ139" s="84">
        <f t="shared" si="428"/>
        <v>0</v>
      </c>
      <c r="FR139" s="84">
        <f t="shared" si="428"/>
        <v>0</v>
      </c>
      <c r="FS139" s="84">
        <f t="shared" si="428"/>
        <v>0</v>
      </c>
      <c r="FT139" s="84">
        <f t="shared" si="428"/>
        <v>0</v>
      </c>
      <c r="FU139" s="84">
        <f t="shared" si="428"/>
        <v>0</v>
      </c>
      <c r="FV139" s="84">
        <f t="shared" si="428"/>
        <v>0</v>
      </c>
      <c r="FW139" s="84">
        <f t="shared" si="428"/>
        <v>0</v>
      </c>
      <c r="FX139" s="84">
        <f t="shared" si="428"/>
        <v>0</v>
      </c>
      <c r="FY139" s="84">
        <f t="shared" si="428"/>
        <v>0</v>
      </c>
      <c r="FZ139" s="84">
        <f t="shared" si="428"/>
        <v>0</v>
      </c>
      <c r="GA139" s="84">
        <f t="shared" si="428"/>
        <v>0</v>
      </c>
      <c r="GB139" s="84">
        <f t="shared" si="428"/>
        <v>0</v>
      </c>
      <c r="GD139" s="2">
        <f t="shared" ca="1" si="420"/>
        <v>105</v>
      </c>
      <c r="GE139" s="2">
        <f t="shared" ca="1" si="268"/>
        <v>0</v>
      </c>
    </row>
    <row r="140" spans="1:187" s="82" customFormat="1" x14ac:dyDescent="0.2">
      <c r="A140" s="188">
        <v>6</v>
      </c>
      <c r="B140" s="104" t="s">
        <v>12</v>
      </c>
      <c r="C140" s="68" t="s">
        <v>7</v>
      </c>
      <c r="D140" s="189" t="s">
        <v>43</v>
      </c>
      <c r="E140" s="194" t="s">
        <v>415</v>
      </c>
      <c r="F140" s="70">
        <v>37134</v>
      </c>
      <c r="G140" s="194"/>
      <c r="H140" s="71" t="s">
        <v>48</v>
      </c>
      <c r="I140" s="73" t="s">
        <v>423</v>
      </c>
      <c r="J140" s="72"/>
      <c r="K140" s="72"/>
      <c r="L140" s="94" t="s">
        <v>40</v>
      </c>
      <c r="M140" s="73" t="s">
        <v>380</v>
      </c>
      <c r="N140" s="73"/>
      <c r="O140" s="94"/>
      <c r="P140" s="94" t="s">
        <v>56</v>
      </c>
      <c r="Q140" s="94"/>
      <c r="R140" s="19">
        <v>75</v>
      </c>
      <c r="S140" s="94" t="s">
        <v>57</v>
      </c>
      <c r="T140" s="19">
        <f>IF($S140="USD",+$R140,VLOOKUP($S140,Rates!$A$3:$C$7,3)*$R140)</f>
        <v>75</v>
      </c>
      <c r="U140" s="267">
        <v>45535</v>
      </c>
      <c r="X140" s="84">
        <f t="shared" ca="1" si="426"/>
        <v>0</v>
      </c>
      <c r="Y140" s="84">
        <f t="shared" si="426"/>
        <v>0</v>
      </c>
      <c r="Z140" s="84">
        <f t="shared" si="426"/>
        <v>0</v>
      </c>
      <c r="AA140" s="84">
        <f t="shared" si="426"/>
        <v>0</v>
      </c>
      <c r="AB140" s="84">
        <f t="shared" si="426"/>
        <v>0</v>
      </c>
      <c r="AC140" s="84">
        <f t="shared" si="426"/>
        <v>0</v>
      </c>
      <c r="AD140" s="84">
        <f t="shared" si="426"/>
        <v>0</v>
      </c>
      <c r="AE140" s="84">
        <f t="shared" si="426"/>
        <v>0</v>
      </c>
      <c r="AF140" s="84">
        <f t="shared" si="426"/>
        <v>0</v>
      </c>
      <c r="AG140" s="84">
        <f t="shared" si="426"/>
        <v>0</v>
      </c>
      <c r="AH140" s="84">
        <f t="shared" si="426"/>
        <v>0</v>
      </c>
      <c r="AI140" s="84">
        <f t="shared" si="426"/>
        <v>0</v>
      </c>
      <c r="AJ140" s="84">
        <f t="shared" si="426"/>
        <v>0</v>
      </c>
      <c r="AK140" s="84">
        <f t="shared" si="426"/>
        <v>0</v>
      </c>
      <c r="AL140" s="84">
        <f t="shared" si="426"/>
        <v>0</v>
      </c>
      <c r="AM140" s="84">
        <f t="shared" si="426"/>
        <v>0</v>
      </c>
      <c r="AN140" s="84">
        <f t="shared" si="426"/>
        <v>0</v>
      </c>
      <c r="AO140" s="84">
        <f t="shared" si="426"/>
        <v>0</v>
      </c>
      <c r="AP140" s="84">
        <f t="shared" si="426"/>
        <v>0</v>
      </c>
      <c r="AQ140" s="84">
        <f t="shared" si="426"/>
        <v>0</v>
      </c>
      <c r="AR140" s="84">
        <f t="shared" si="426"/>
        <v>0</v>
      </c>
      <c r="AS140" s="84">
        <f t="shared" si="426"/>
        <v>0</v>
      </c>
      <c r="AT140" s="84">
        <f t="shared" si="426"/>
        <v>0</v>
      </c>
      <c r="AU140" s="84">
        <f t="shared" si="426"/>
        <v>0</v>
      </c>
      <c r="AV140" s="84">
        <f t="shared" si="426"/>
        <v>0</v>
      </c>
      <c r="AW140" s="84">
        <f t="shared" si="426"/>
        <v>0</v>
      </c>
      <c r="AX140" s="84">
        <f t="shared" si="426"/>
        <v>0</v>
      </c>
      <c r="AY140" s="84">
        <f t="shared" si="426"/>
        <v>0</v>
      </c>
      <c r="AZ140" s="84">
        <f t="shared" si="426"/>
        <v>0</v>
      </c>
      <c r="BA140" s="84">
        <f t="shared" si="426"/>
        <v>0</v>
      </c>
      <c r="BB140" s="84">
        <f t="shared" si="426"/>
        <v>0</v>
      </c>
      <c r="BC140" s="84">
        <f t="shared" si="426"/>
        <v>0</v>
      </c>
      <c r="BD140" s="84">
        <f t="shared" si="426"/>
        <v>0</v>
      </c>
      <c r="BE140" s="84">
        <f t="shared" si="426"/>
        <v>0</v>
      </c>
      <c r="BF140" s="84">
        <f t="shared" si="426"/>
        <v>0</v>
      </c>
      <c r="BG140" s="84">
        <f t="shared" si="426"/>
        <v>0</v>
      </c>
      <c r="BH140" s="84">
        <f t="shared" si="426"/>
        <v>0</v>
      </c>
      <c r="BI140" s="84">
        <f t="shared" ref="BI140:CN143" si="430">IF(AND($U140&gt;BH$6,$U140&lt;=BI$6),+$T140,0)</f>
        <v>0</v>
      </c>
      <c r="BJ140" s="84">
        <f t="shared" si="430"/>
        <v>0</v>
      </c>
      <c r="BK140" s="84">
        <f t="shared" si="430"/>
        <v>0</v>
      </c>
      <c r="BL140" s="84">
        <f t="shared" si="430"/>
        <v>0</v>
      </c>
      <c r="BM140" s="84">
        <f t="shared" si="430"/>
        <v>0</v>
      </c>
      <c r="BN140" s="84">
        <f t="shared" si="430"/>
        <v>0</v>
      </c>
      <c r="BO140" s="84">
        <f t="shared" si="430"/>
        <v>0</v>
      </c>
      <c r="BP140" s="84">
        <f t="shared" si="430"/>
        <v>0</v>
      </c>
      <c r="BQ140" s="84">
        <f t="shared" si="430"/>
        <v>0</v>
      </c>
      <c r="BR140" s="84">
        <f t="shared" si="430"/>
        <v>0</v>
      </c>
      <c r="BS140" s="84">
        <f t="shared" si="430"/>
        <v>0</v>
      </c>
      <c r="BT140" s="84">
        <f t="shared" si="430"/>
        <v>0</v>
      </c>
      <c r="BU140" s="84">
        <f t="shared" si="430"/>
        <v>0</v>
      </c>
      <c r="BV140" s="84">
        <f t="shared" si="430"/>
        <v>0</v>
      </c>
      <c r="BW140" s="84">
        <f t="shared" si="430"/>
        <v>0</v>
      </c>
      <c r="BX140" s="84">
        <f t="shared" si="430"/>
        <v>0</v>
      </c>
      <c r="BY140" s="84">
        <f t="shared" si="430"/>
        <v>0</v>
      </c>
      <c r="BZ140" s="84">
        <f t="shared" si="430"/>
        <v>0</v>
      </c>
      <c r="CA140" s="84">
        <f t="shared" si="430"/>
        <v>0</v>
      </c>
      <c r="CB140" s="84">
        <f t="shared" si="430"/>
        <v>0</v>
      </c>
      <c r="CC140" s="84">
        <f t="shared" si="430"/>
        <v>0</v>
      </c>
      <c r="CD140" s="84">
        <f t="shared" si="430"/>
        <v>0</v>
      </c>
      <c r="CE140" s="84">
        <f t="shared" si="430"/>
        <v>0</v>
      </c>
      <c r="CF140" s="84">
        <f t="shared" si="430"/>
        <v>0</v>
      </c>
      <c r="CG140" s="84">
        <f t="shared" si="430"/>
        <v>0</v>
      </c>
      <c r="CH140" s="84">
        <f t="shared" si="430"/>
        <v>0</v>
      </c>
      <c r="CI140" s="84">
        <f t="shared" si="430"/>
        <v>0</v>
      </c>
      <c r="CJ140" s="84">
        <f t="shared" si="430"/>
        <v>0</v>
      </c>
      <c r="CK140" s="84">
        <f t="shared" si="430"/>
        <v>0</v>
      </c>
      <c r="CL140" s="84">
        <f t="shared" si="430"/>
        <v>0</v>
      </c>
      <c r="CM140" s="84">
        <f t="shared" si="430"/>
        <v>0</v>
      </c>
      <c r="CN140" s="84">
        <f t="shared" si="430"/>
        <v>0</v>
      </c>
      <c r="CO140" s="84">
        <f t="shared" si="429"/>
        <v>0</v>
      </c>
      <c r="CP140" s="84">
        <f t="shared" si="429"/>
        <v>0</v>
      </c>
      <c r="CQ140" s="84">
        <f t="shared" si="429"/>
        <v>0</v>
      </c>
      <c r="CR140" s="84">
        <f t="shared" si="429"/>
        <v>0</v>
      </c>
      <c r="CS140" s="84">
        <f t="shared" si="429"/>
        <v>0</v>
      </c>
      <c r="CT140" s="84">
        <f t="shared" si="429"/>
        <v>0</v>
      </c>
      <c r="CU140" s="84">
        <f t="shared" si="429"/>
        <v>0</v>
      </c>
      <c r="CV140" s="84">
        <f t="shared" si="429"/>
        <v>0</v>
      </c>
      <c r="CW140" s="84">
        <f t="shared" si="429"/>
        <v>0</v>
      </c>
      <c r="CX140" s="84">
        <f t="shared" si="429"/>
        <v>0</v>
      </c>
      <c r="CY140" s="84">
        <f t="shared" si="429"/>
        <v>0</v>
      </c>
      <c r="CZ140" s="84">
        <f t="shared" si="429"/>
        <v>0</v>
      </c>
      <c r="DA140" s="84">
        <f t="shared" si="429"/>
        <v>0</v>
      </c>
      <c r="DB140" s="84">
        <f t="shared" si="429"/>
        <v>0</v>
      </c>
      <c r="DC140" s="84">
        <f t="shared" si="429"/>
        <v>0</v>
      </c>
      <c r="DD140" s="84">
        <f t="shared" si="429"/>
        <v>0</v>
      </c>
      <c r="DE140" s="84">
        <f t="shared" si="429"/>
        <v>0</v>
      </c>
      <c r="DF140" s="84">
        <f t="shared" si="429"/>
        <v>0</v>
      </c>
      <c r="DG140" s="84">
        <f t="shared" si="429"/>
        <v>0</v>
      </c>
      <c r="DH140" s="84">
        <f t="shared" si="429"/>
        <v>0</v>
      </c>
      <c r="DI140" s="84">
        <f t="shared" si="429"/>
        <v>0</v>
      </c>
      <c r="DJ140" s="84">
        <f t="shared" si="429"/>
        <v>0</v>
      </c>
      <c r="DK140" s="84">
        <f t="shared" si="429"/>
        <v>0</v>
      </c>
      <c r="DL140" s="84">
        <f t="shared" si="429"/>
        <v>75</v>
      </c>
      <c r="DM140" s="84">
        <f t="shared" si="429"/>
        <v>0</v>
      </c>
      <c r="DN140" s="84">
        <f t="shared" si="429"/>
        <v>0</v>
      </c>
      <c r="DO140" s="84">
        <f t="shared" si="429"/>
        <v>0</v>
      </c>
      <c r="DP140" s="84">
        <f t="shared" si="429"/>
        <v>0</v>
      </c>
      <c r="DQ140" s="84">
        <f t="shared" si="429"/>
        <v>0</v>
      </c>
      <c r="DR140" s="84">
        <f t="shared" si="429"/>
        <v>0</v>
      </c>
      <c r="DS140" s="84">
        <f t="shared" si="429"/>
        <v>0</v>
      </c>
      <c r="DT140" s="84">
        <f t="shared" si="429"/>
        <v>0</v>
      </c>
      <c r="DU140" s="84">
        <f t="shared" si="427"/>
        <v>0</v>
      </c>
      <c r="DV140" s="84">
        <f t="shared" si="427"/>
        <v>0</v>
      </c>
      <c r="DW140" s="84">
        <f t="shared" si="427"/>
        <v>0</v>
      </c>
      <c r="DX140" s="84">
        <f t="shared" si="427"/>
        <v>0</v>
      </c>
      <c r="DY140" s="84">
        <f t="shared" si="427"/>
        <v>0</v>
      </c>
      <c r="DZ140" s="84">
        <f t="shared" si="427"/>
        <v>0</v>
      </c>
      <c r="EA140" s="84">
        <f t="shared" si="427"/>
        <v>0</v>
      </c>
      <c r="EB140" s="84">
        <f t="shared" si="427"/>
        <v>0</v>
      </c>
      <c r="EC140" s="84">
        <f t="shared" si="427"/>
        <v>0</v>
      </c>
      <c r="ED140" s="84">
        <f t="shared" si="427"/>
        <v>0</v>
      </c>
      <c r="EE140" s="84">
        <f t="shared" si="427"/>
        <v>0</v>
      </c>
      <c r="EF140" s="84">
        <f t="shared" si="427"/>
        <v>0</v>
      </c>
      <c r="EG140" s="84">
        <f t="shared" si="427"/>
        <v>0</v>
      </c>
      <c r="EH140" s="84">
        <f t="shared" si="427"/>
        <v>0</v>
      </c>
      <c r="EI140" s="84">
        <f t="shared" si="427"/>
        <v>0</v>
      </c>
      <c r="EJ140" s="84">
        <f t="shared" si="427"/>
        <v>0</v>
      </c>
      <c r="EK140" s="84">
        <f t="shared" si="427"/>
        <v>0</v>
      </c>
      <c r="EL140" s="84">
        <f t="shared" si="427"/>
        <v>0</v>
      </c>
      <c r="EM140" s="84">
        <f t="shared" si="427"/>
        <v>0</v>
      </c>
      <c r="EN140" s="84">
        <f t="shared" si="427"/>
        <v>0</v>
      </c>
      <c r="EO140" s="84">
        <f t="shared" si="427"/>
        <v>0</v>
      </c>
      <c r="EP140" s="84">
        <f t="shared" si="427"/>
        <v>0</v>
      </c>
      <c r="EQ140" s="84">
        <f t="shared" si="427"/>
        <v>0</v>
      </c>
      <c r="ER140" s="84">
        <f t="shared" si="427"/>
        <v>0</v>
      </c>
      <c r="ES140" s="84">
        <f t="shared" si="427"/>
        <v>0</v>
      </c>
      <c r="ET140" s="84">
        <f t="shared" si="427"/>
        <v>0</v>
      </c>
      <c r="EU140" s="84">
        <f t="shared" si="427"/>
        <v>0</v>
      </c>
      <c r="EV140" s="84">
        <f t="shared" si="427"/>
        <v>0</v>
      </c>
      <c r="EW140" s="84">
        <f t="shared" si="427"/>
        <v>0</v>
      </c>
      <c r="EX140" s="84">
        <f t="shared" si="427"/>
        <v>0</v>
      </c>
      <c r="EY140" s="84">
        <f t="shared" si="427"/>
        <v>0</v>
      </c>
      <c r="EZ140" s="84">
        <f t="shared" si="427"/>
        <v>0</v>
      </c>
      <c r="FA140" s="84">
        <f t="shared" si="427"/>
        <v>0</v>
      </c>
      <c r="FB140" s="84">
        <f t="shared" si="427"/>
        <v>0</v>
      </c>
      <c r="FC140" s="84">
        <f t="shared" si="428"/>
        <v>0</v>
      </c>
      <c r="FD140" s="84">
        <f t="shared" si="428"/>
        <v>0</v>
      </c>
      <c r="FE140" s="84">
        <f t="shared" si="428"/>
        <v>0</v>
      </c>
      <c r="FF140" s="84">
        <f t="shared" si="428"/>
        <v>0</v>
      </c>
      <c r="FG140" s="84">
        <f t="shared" si="428"/>
        <v>0</v>
      </c>
      <c r="FH140" s="84">
        <f t="shared" si="428"/>
        <v>0</v>
      </c>
      <c r="FI140" s="84">
        <f t="shared" si="428"/>
        <v>0</v>
      </c>
      <c r="FJ140" s="84">
        <f t="shared" si="428"/>
        <v>0</v>
      </c>
      <c r="FK140" s="84">
        <f t="shared" si="428"/>
        <v>0</v>
      </c>
      <c r="FL140" s="84">
        <f t="shared" si="428"/>
        <v>0</v>
      </c>
      <c r="FM140" s="84">
        <f t="shared" si="428"/>
        <v>0</v>
      </c>
      <c r="FN140" s="84">
        <f t="shared" si="428"/>
        <v>0</v>
      </c>
      <c r="FO140" s="84">
        <f t="shared" si="428"/>
        <v>0</v>
      </c>
      <c r="FP140" s="84">
        <f t="shared" si="428"/>
        <v>0</v>
      </c>
      <c r="FQ140" s="84">
        <f t="shared" si="428"/>
        <v>0</v>
      </c>
      <c r="FR140" s="84">
        <f t="shared" si="428"/>
        <v>0</v>
      </c>
      <c r="FS140" s="84">
        <f t="shared" si="428"/>
        <v>0</v>
      </c>
      <c r="FT140" s="84">
        <f t="shared" si="428"/>
        <v>0</v>
      </c>
      <c r="FU140" s="84">
        <f t="shared" si="428"/>
        <v>0</v>
      </c>
      <c r="FV140" s="84">
        <f t="shared" si="428"/>
        <v>0</v>
      </c>
      <c r="FW140" s="84">
        <f t="shared" si="428"/>
        <v>0</v>
      </c>
      <c r="FX140" s="84">
        <f t="shared" si="428"/>
        <v>0</v>
      </c>
      <c r="FY140" s="84">
        <f t="shared" si="428"/>
        <v>0</v>
      </c>
      <c r="FZ140" s="84">
        <f t="shared" si="428"/>
        <v>0</v>
      </c>
      <c r="GA140" s="84">
        <f t="shared" si="428"/>
        <v>0</v>
      </c>
      <c r="GB140" s="84">
        <f t="shared" si="428"/>
        <v>0</v>
      </c>
      <c r="GD140" s="2">
        <f t="shared" ca="1" si="420"/>
        <v>75</v>
      </c>
      <c r="GE140" s="2">
        <f t="shared" ca="1" si="268"/>
        <v>0</v>
      </c>
    </row>
    <row r="141" spans="1:187" s="82" customFormat="1" x14ac:dyDescent="0.2">
      <c r="A141" s="188">
        <v>6</v>
      </c>
      <c r="B141" s="104" t="s">
        <v>12</v>
      </c>
      <c r="C141" s="68" t="s">
        <v>7</v>
      </c>
      <c r="D141" s="189" t="s">
        <v>43</v>
      </c>
      <c r="E141" s="194" t="s">
        <v>415</v>
      </c>
      <c r="F141" s="70">
        <v>37134</v>
      </c>
      <c r="G141" s="194"/>
      <c r="H141" s="71" t="s">
        <v>48</v>
      </c>
      <c r="I141" s="73" t="s">
        <v>423</v>
      </c>
      <c r="J141" s="72"/>
      <c r="K141" s="72"/>
      <c r="L141" s="94" t="s">
        <v>40</v>
      </c>
      <c r="M141" s="73" t="s">
        <v>383</v>
      </c>
      <c r="N141" s="73"/>
      <c r="O141" s="94"/>
      <c r="P141" s="94" t="s">
        <v>56</v>
      </c>
      <c r="Q141" s="94"/>
      <c r="R141" s="19">
        <v>213.75</v>
      </c>
      <c r="S141" s="94" t="s">
        <v>57</v>
      </c>
      <c r="T141" s="19">
        <f>IF($S141="USD",+$R141,VLOOKUP($S141,Rates!$A$3:$C$7,3)*$R141)</f>
        <v>213.75</v>
      </c>
      <c r="U141" s="267">
        <v>52565</v>
      </c>
      <c r="X141" s="84">
        <f t="shared" ca="1" si="426"/>
        <v>0</v>
      </c>
      <c r="Y141" s="84">
        <f t="shared" si="426"/>
        <v>0</v>
      </c>
      <c r="Z141" s="84">
        <f t="shared" si="426"/>
        <v>0</v>
      </c>
      <c r="AA141" s="84">
        <f t="shared" si="426"/>
        <v>0</v>
      </c>
      <c r="AB141" s="84">
        <f t="shared" si="426"/>
        <v>0</v>
      </c>
      <c r="AC141" s="84">
        <f t="shared" si="426"/>
        <v>0</v>
      </c>
      <c r="AD141" s="84">
        <f t="shared" si="426"/>
        <v>0</v>
      </c>
      <c r="AE141" s="84">
        <f t="shared" si="426"/>
        <v>0</v>
      </c>
      <c r="AF141" s="84">
        <f t="shared" si="426"/>
        <v>0</v>
      </c>
      <c r="AG141" s="84">
        <f t="shared" si="426"/>
        <v>0</v>
      </c>
      <c r="AH141" s="84">
        <f t="shared" si="426"/>
        <v>0</v>
      </c>
      <c r="AI141" s="84">
        <f t="shared" si="426"/>
        <v>0</v>
      </c>
      <c r="AJ141" s="84">
        <f t="shared" si="426"/>
        <v>0</v>
      </c>
      <c r="AK141" s="84">
        <f t="shared" si="426"/>
        <v>0</v>
      </c>
      <c r="AL141" s="84">
        <f t="shared" si="426"/>
        <v>0</v>
      </c>
      <c r="AM141" s="84">
        <f t="shared" si="426"/>
        <v>0</v>
      </c>
      <c r="AN141" s="84">
        <f t="shared" si="426"/>
        <v>0</v>
      </c>
      <c r="AO141" s="84">
        <f t="shared" si="426"/>
        <v>0</v>
      </c>
      <c r="AP141" s="84">
        <f t="shared" si="426"/>
        <v>0</v>
      </c>
      <c r="AQ141" s="84">
        <f t="shared" si="426"/>
        <v>0</v>
      </c>
      <c r="AR141" s="84">
        <f t="shared" si="426"/>
        <v>0</v>
      </c>
      <c r="AS141" s="84">
        <f t="shared" si="426"/>
        <v>0</v>
      </c>
      <c r="AT141" s="84">
        <f t="shared" si="426"/>
        <v>0</v>
      </c>
      <c r="AU141" s="84">
        <f t="shared" si="426"/>
        <v>0</v>
      </c>
      <c r="AV141" s="84">
        <f t="shared" si="426"/>
        <v>0</v>
      </c>
      <c r="AW141" s="84">
        <f t="shared" si="426"/>
        <v>0</v>
      </c>
      <c r="AX141" s="84">
        <f t="shared" si="426"/>
        <v>0</v>
      </c>
      <c r="AY141" s="84">
        <f t="shared" si="426"/>
        <v>0</v>
      </c>
      <c r="AZ141" s="84">
        <f t="shared" si="426"/>
        <v>0</v>
      </c>
      <c r="BA141" s="84">
        <f t="shared" si="426"/>
        <v>0</v>
      </c>
      <c r="BB141" s="84">
        <f t="shared" si="426"/>
        <v>0</v>
      </c>
      <c r="BC141" s="84">
        <f t="shared" si="426"/>
        <v>0</v>
      </c>
      <c r="BD141" s="84">
        <f t="shared" si="426"/>
        <v>0</v>
      </c>
      <c r="BE141" s="84">
        <f>IF(AND($U141&gt;BD$6,$U141&lt;=BE$6),+$T141,0)</f>
        <v>0</v>
      </c>
      <c r="BF141" s="84">
        <f>IF(AND($U141&gt;BE$6,$U141&lt;=BF$6),+$T141,0)</f>
        <v>0</v>
      </c>
      <c r="BG141" s="84">
        <f>IF(AND($U141&gt;BF$6,$U141&lt;=BG$6),+$T141,0)</f>
        <v>0</v>
      </c>
      <c r="BH141" s="84">
        <f>IF(AND($U141&gt;BG$6,$U141&lt;=BH$6),+$T141,0)</f>
        <v>0</v>
      </c>
      <c r="BI141" s="84">
        <f t="shared" si="430"/>
        <v>0</v>
      </c>
      <c r="BJ141" s="84">
        <f t="shared" si="430"/>
        <v>0</v>
      </c>
      <c r="BK141" s="84">
        <f t="shared" si="430"/>
        <v>0</v>
      </c>
      <c r="BL141" s="84">
        <f t="shared" si="430"/>
        <v>0</v>
      </c>
      <c r="BM141" s="84">
        <f t="shared" si="430"/>
        <v>0</v>
      </c>
      <c r="BN141" s="84">
        <f t="shared" si="430"/>
        <v>0</v>
      </c>
      <c r="BO141" s="84">
        <f t="shared" si="430"/>
        <v>0</v>
      </c>
      <c r="BP141" s="84">
        <f t="shared" si="430"/>
        <v>0</v>
      </c>
      <c r="BQ141" s="84">
        <f t="shared" si="430"/>
        <v>0</v>
      </c>
      <c r="BR141" s="84">
        <f t="shared" si="430"/>
        <v>0</v>
      </c>
      <c r="BS141" s="84">
        <f t="shared" si="430"/>
        <v>0</v>
      </c>
      <c r="BT141" s="84">
        <f t="shared" si="430"/>
        <v>0</v>
      </c>
      <c r="BU141" s="84">
        <f t="shared" si="430"/>
        <v>0</v>
      </c>
      <c r="BV141" s="84">
        <f t="shared" si="430"/>
        <v>0</v>
      </c>
      <c r="BW141" s="84">
        <f t="shared" si="430"/>
        <v>0</v>
      </c>
      <c r="BX141" s="84">
        <f t="shared" si="430"/>
        <v>0</v>
      </c>
      <c r="BY141" s="84">
        <f t="shared" si="430"/>
        <v>0</v>
      </c>
      <c r="BZ141" s="84">
        <f t="shared" si="430"/>
        <v>0</v>
      </c>
      <c r="CA141" s="84">
        <f t="shared" si="430"/>
        <v>0</v>
      </c>
      <c r="CB141" s="84">
        <f t="shared" si="430"/>
        <v>0</v>
      </c>
      <c r="CC141" s="84">
        <f t="shared" si="430"/>
        <v>0</v>
      </c>
      <c r="CD141" s="84">
        <f t="shared" si="430"/>
        <v>0</v>
      </c>
      <c r="CE141" s="84">
        <f t="shared" si="430"/>
        <v>0</v>
      </c>
      <c r="CF141" s="84">
        <f t="shared" si="430"/>
        <v>0</v>
      </c>
      <c r="CG141" s="84">
        <f t="shared" si="430"/>
        <v>0</v>
      </c>
      <c r="CH141" s="84">
        <f t="shared" si="430"/>
        <v>0</v>
      </c>
      <c r="CI141" s="84">
        <f t="shared" si="430"/>
        <v>0</v>
      </c>
      <c r="CJ141" s="84">
        <f t="shared" si="430"/>
        <v>0</v>
      </c>
      <c r="CK141" s="84">
        <f t="shared" si="430"/>
        <v>0</v>
      </c>
      <c r="CL141" s="84">
        <f t="shared" si="430"/>
        <v>0</v>
      </c>
      <c r="CM141" s="84">
        <f t="shared" si="430"/>
        <v>0</v>
      </c>
      <c r="CN141" s="84">
        <f t="shared" si="430"/>
        <v>0</v>
      </c>
      <c r="CO141" s="84">
        <f t="shared" si="429"/>
        <v>0</v>
      </c>
      <c r="CP141" s="84">
        <f t="shared" si="429"/>
        <v>0</v>
      </c>
      <c r="CQ141" s="84">
        <f t="shared" si="429"/>
        <v>0</v>
      </c>
      <c r="CR141" s="84">
        <f t="shared" si="429"/>
        <v>0</v>
      </c>
      <c r="CS141" s="84">
        <f t="shared" si="429"/>
        <v>0</v>
      </c>
      <c r="CT141" s="84">
        <f t="shared" si="429"/>
        <v>0</v>
      </c>
      <c r="CU141" s="84">
        <f t="shared" si="429"/>
        <v>0</v>
      </c>
      <c r="CV141" s="84">
        <f t="shared" si="429"/>
        <v>0</v>
      </c>
      <c r="CW141" s="84">
        <f t="shared" si="429"/>
        <v>0</v>
      </c>
      <c r="CX141" s="84">
        <f t="shared" si="429"/>
        <v>0</v>
      </c>
      <c r="CY141" s="84">
        <f t="shared" si="429"/>
        <v>0</v>
      </c>
      <c r="CZ141" s="84">
        <f t="shared" si="429"/>
        <v>0</v>
      </c>
      <c r="DA141" s="84">
        <f t="shared" si="429"/>
        <v>0</v>
      </c>
      <c r="DB141" s="84">
        <f t="shared" si="429"/>
        <v>0</v>
      </c>
      <c r="DC141" s="84">
        <f t="shared" si="429"/>
        <v>0</v>
      </c>
      <c r="DD141" s="84">
        <f t="shared" si="429"/>
        <v>0</v>
      </c>
      <c r="DE141" s="84">
        <f t="shared" si="429"/>
        <v>0</v>
      </c>
      <c r="DF141" s="84">
        <f t="shared" si="429"/>
        <v>0</v>
      </c>
      <c r="DG141" s="84">
        <f t="shared" si="429"/>
        <v>0</v>
      </c>
      <c r="DH141" s="84">
        <f t="shared" si="429"/>
        <v>0</v>
      </c>
      <c r="DI141" s="84">
        <f t="shared" si="429"/>
        <v>0</v>
      </c>
      <c r="DJ141" s="84">
        <f t="shared" si="429"/>
        <v>0</v>
      </c>
      <c r="DK141" s="84">
        <f t="shared" si="429"/>
        <v>0</v>
      </c>
      <c r="DL141" s="84">
        <f t="shared" si="429"/>
        <v>0</v>
      </c>
      <c r="DM141" s="84">
        <f t="shared" si="429"/>
        <v>0</v>
      </c>
      <c r="DN141" s="84">
        <f t="shared" si="429"/>
        <v>0</v>
      </c>
      <c r="DO141" s="84">
        <f t="shared" si="429"/>
        <v>0</v>
      </c>
      <c r="DP141" s="84">
        <f t="shared" si="429"/>
        <v>0</v>
      </c>
      <c r="DQ141" s="84">
        <f t="shared" si="429"/>
        <v>0</v>
      </c>
      <c r="DR141" s="84">
        <f t="shared" si="429"/>
        <v>0</v>
      </c>
      <c r="DS141" s="84">
        <f t="shared" si="429"/>
        <v>0</v>
      </c>
      <c r="DT141" s="84">
        <f t="shared" si="429"/>
        <v>0</v>
      </c>
      <c r="DU141" s="84">
        <f t="shared" si="427"/>
        <v>0</v>
      </c>
      <c r="DV141" s="84">
        <f t="shared" si="427"/>
        <v>0</v>
      </c>
      <c r="DW141" s="84">
        <f t="shared" si="427"/>
        <v>0</v>
      </c>
      <c r="DX141" s="84">
        <f t="shared" si="427"/>
        <v>0</v>
      </c>
      <c r="DY141" s="84">
        <f t="shared" si="427"/>
        <v>0</v>
      </c>
      <c r="DZ141" s="84">
        <f t="shared" si="427"/>
        <v>0</v>
      </c>
      <c r="EA141" s="84">
        <f t="shared" si="427"/>
        <v>0</v>
      </c>
      <c r="EB141" s="84">
        <f t="shared" si="427"/>
        <v>0</v>
      </c>
      <c r="EC141" s="84">
        <f t="shared" si="427"/>
        <v>0</v>
      </c>
      <c r="ED141" s="84">
        <f t="shared" si="427"/>
        <v>0</v>
      </c>
      <c r="EE141" s="84">
        <f t="shared" si="427"/>
        <v>0</v>
      </c>
      <c r="EF141" s="84">
        <f t="shared" si="427"/>
        <v>0</v>
      </c>
      <c r="EG141" s="84">
        <f t="shared" si="427"/>
        <v>0</v>
      </c>
      <c r="EH141" s="84">
        <f t="shared" si="427"/>
        <v>0</v>
      </c>
      <c r="EI141" s="84">
        <f t="shared" si="427"/>
        <v>0</v>
      </c>
      <c r="EJ141" s="84">
        <f t="shared" si="427"/>
        <v>0</v>
      </c>
      <c r="EK141" s="84">
        <f t="shared" si="427"/>
        <v>0</v>
      </c>
      <c r="EL141" s="84">
        <f t="shared" si="427"/>
        <v>0</v>
      </c>
      <c r="EM141" s="84">
        <f t="shared" si="427"/>
        <v>0</v>
      </c>
      <c r="EN141" s="84">
        <f t="shared" si="427"/>
        <v>0</v>
      </c>
      <c r="EO141" s="84">
        <f t="shared" si="427"/>
        <v>0</v>
      </c>
      <c r="EP141" s="84">
        <f t="shared" ref="EP141:GB143" si="431">IF(AND($U141&gt;EO$6,$U141&lt;=EP$6),+$T141,0)</f>
        <v>0</v>
      </c>
      <c r="EQ141" s="84">
        <f t="shared" si="431"/>
        <v>0</v>
      </c>
      <c r="ER141" s="84">
        <f t="shared" si="431"/>
        <v>0</v>
      </c>
      <c r="ES141" s="84">
        <f t="shared" si="431"/>
        <v>0</v>
      </c>
      <c r="ET141" s="84">
        <f t="shared" si="431"/>
        <v>0</v>
      </c>
      <c r="EU141" s="84">
        <f t="shared" si="431"/>
        <v>0</v>
      </c>
      <c r="EV141" s="84">
        <f t="shared" si="431"/>
        <v>0</v>
      </c>
      <c r="EW141" s="84">
        <f t="shared" si="431"/>
        <v>0</v>
      </c>
      <c r="EX141" s="84">
        <f t="shared" si="431"/>
        <v>0</v>
      </c>
      <c r="EY141" s="84">
        <f t="shared" si="431"/>
        <v>0</v>
      </c>
      <c r="EZ141" s="84">
        <f t="shared" si="431"/>
        <v>0</v>
      </c>
      <c r="FA141" s="84">
        <f t="shared" si="431"/>
        <v>0</v>
      </c>
      <c r="FB141" s="84">
        <f t="shared" si="431"/>
        <v>0</v>
      </c>
      <c r="FC141" s="84">
        <f t="shared" si="431"/>
        <v>0</v>
      </c>
      <c r="FD141" s="84">
        <f t="shared" si="431"/>
        <v>0</v>
      </c>
      <c r="FE141" s="84">
        <f t="shared" si="431"/>
        <v>0</v>
      </c>
      <c r="FF141" s="84">
        <f t="shared" si="431"/>
        <v>0</v>
      </c>
      <c r="FG141" s="84">
        <f t="shared" si="431"/>
        <v>0</v>
      </c>
      <c r="FH141" s="84">
        <f t="shared" si="431"/>
        <v>0</v>
      </c>
      <c r="FI141" s="84">
        <f t="shared" si="431"/>
        <v>0</v>
      </c>
      <c r="FJ141" s="84">
        <f t="shared" si="431"/>
        <v>0</v>
      </c>
      <c r="FK141" s="84">
        <f t="shared" si="431"/>
        <v>0</v>
      </c>
      <c r="FL141" s="84">
        <f t="shared" si="431"/>
        <v>0</v>
      </c>
      <c r="FM141" s="84">
        <f t="shared" si="431"/>
        <v>0</v>
      </c>
      <c r="FN141" s="84">
        <f t="shared" si="431"/>
        <v>0</v>
      </c>
      <c r="FO141" s="84">
        <f t="shared" si="431"/>
        <v>0</v>
      </c>
      <c r="FP141" s="84">
        <f t="shared" si="431"/>
        <v>0</v>
      </c>
      <c r="FQ141" s="84">
        <f t="shared" si="431"/>
        <v>0</v>
      </c>
      <c r="FR141" s="84">
        <f t="shared" si="431"/>
        <v>0</v>
      </c>
      <c r="FS141" s="84">
        <f t="shared" si="431"/>
        <v>0</v>
      </c>
      <c r="FT141" s="84">
        <f t="shared" si="431"/>
        <v>0</v>
      </c>
      <c r="FU141" s="84">
        <f t="shared" si="431"/>
        <v>0</v>
      </c>
      <c r="FV141" s="84">
        <f t="shared" si="431"/>
        <v>0</v>
      </c>
      <c r="FW141" s="84">
        <f t="shared" si="431"/>
        <v>0</v>
      </c>
      <c r="FX141" s="84">
        <f t="shared" si="431"/>
        <v>0</v>
      </c>
      <c r="FY141" s="84">
        <f t="shared" si="431"/>
        <v>0</v>
      </c>
      <c r="FZ141" s="84">
        <f t="shared" si="431"/>
        <v>0</v>
      </c>
      <c r="GA141" s="84">
        <f t="shared" si="431"/>
        <v>0</v>
      </c>
      <c r="GB141" s="84">
        <f t="shared" si="431"/>
        <v>213.75</v>
      </c>
      <c r="GD141" s="2">
        <f t="shared" ca="1" si="420"/>
        <v>213.75</v>
      </c>
      <c r="GE141" s="2">
        <f t="shared" ca="1" si="268"/>
        <v>0</v>
      </c>
    </row>
    <row r="142" spans="1:187" s="82" customFormat="1" x14ac:dyDescent="0.2">
      <c r="A142" s="188">
        <v>6</v>
      </c>
      <c r="B142" s="104" t="s">
        <v>12</v>
      </c>
      <c r="C142" s="68" t="s">
        <v>7</v>
      </c>
      <c r="D142" s="189" t="s">
        <v>43</v>
      </c>
      <c r="E142" s="194" t="s">
        <v>415</v>
      </c>
      <c r="F142" s="70">
        <v>37134</v>
      </c>
      <c r="G142" s="194"/>
      <c r="H142" s="71" t="s">
        <v>48</v>
      </c>
      <c r="I142" s="73" t="s">
        <v>424</v>
      </c>
      <c r="J142" s="72"/>
      <c r="K142" s="72"/>
      <c r="L142" s="94" t="s">
        <v>40</v>
      </c>
      <c r="M142" s="73" t="s">
        <v>380</v>
      </c>
      <c r="N142" s="73"/>
      <c r="O142" s="94"/>
      <c r="P142" s="94" t="s">
        <v>56</v>
      </c>
      <c r="Q142" s="94"/>
      <c r="R142" s="19">
        <v>150</v>
      </c>
      <c r="S142" s="94" t="s">
        <v>57</v>
      </c>
      <c r="T142" s="19">
        <f>IF($S142="USD",+$R142,VLOOKUP($S142,Rates!$A$3:$C$7,3)*$R142)</f>
        <v>150</v>
      </c>
      <c r="U142" s="267">
        <v>55470</v>
      </c>
      <c r="X142" s="84">
        <f t="shared" ref="X142:BH143" ca="1" si="432">IF(AND($U142&gt;W$6,$U142&lt;=X$6),+$T142,0)</f>
        <v>0</v>
      </c>
      <c r="Y142" s="84">
        <f t="shared" si="432"/>
        <v>0</v>
      </c>
      <c r="Z142" s="84">
        <f t="shared" si="432"/>
        <v>0</v>
      </c>
      <c r="AA142" s="84">
        <f t="shared" si="432"/>
        <v>0</v>
      </c>
      <c r="AB142" s="84">
        <f t="shared" si="432"/>
        <v>0</v>
      </c>
      <c r="AC142" s="84">
        <f t="shared" si="432"/>
        <v>0</v>
      </c>
      <c r="AD142" s="84">
        <f t="shared" si="432"/>
        <v>0</v>
      </c>
      <c r="AE142" s="84">
        <f t="shared" si="432"/>
        <v>0</v>
      </c>
      <c r="AF142" s="84">
        <f t="shared" si="432"/>
        <v>0</v>
      </c>
      <c r="AG142" s="84">
        <f t="shared" si="432"/>
        <v>0</v>
      </c>
      <c r="AH142" s="84">
        <f t="shared" si="432"/>
        <v>0</v>
      </c>
      <c r="AI142" s="84">
        <f t="shared" si="432"/>
        <v>0</v>
      </c>
      <c r="AJ142" s="84">
        <f t="shared" si="432"/>
        <v>0</v>
      </c>
      <c r="AK142" s="84">
        <f t="shared" si="432"/>
        <v>0</v>
      </c>
      <c r="AL142" s="84">
        <f t="shared" si="432"/>
        <v>0</v>
      </c>
      <c r="AM142" s="84">
        <f t="shared" si="432"/>
        <v>0</v>
      </c>
      <c r="AN142" s="84">
        <f t="shared" si="432"/>
        <v>0</v>
      </c>
      <c r="AO142" s="84">
        <f t="shared" si="432"/>
        <v>0</v>
      </c>
      <c r="AP142" s="84">
        <f t="shared" si="432"/>
        <v>0</v>
      </c>
      <c r="AQ142" s="84">
        <f t="shared" si="432"/>
        <v>0</v>
      </c>
      <c r="AR142" s="84">
        <f t="shared" si="432"/>
        <v>0</v>
      </c>
      <c r="AS142" s="84">
        <f t="shared" si="432"/>
        <v>0</v>
      </c>
      <c r="AT142" s="84">
        <f t="shared" si="432"/>
        <v>0</v>
      </c>
      <c r="AU142" s="84">
        <f t="shared" si="432"/>
        <v>0</v>
      </c>
      <c r="AV142" s="84">
        <f t="shared" si="432"/>
        <v>0</v>
      </c>
      <c r="AW142" s="84">
        <f t="shared" si="432"/>
        <v>0</v>
      </c>
      <c r="AX142" s="84">
        <f t="shared" si="432"/>
        <v>0</v>
      </c>
      <c r="AY142" s="84">
        <f t="shared" si="432"/>
        <v>0</v>
      </c>
      <c r="AZ142" s="84">
        <f t="shared" si="432"/>
        <v>0</v>
      </c>
      <c r="BA142" s="84">
        <f t="shared" si="432"/>
        <v>0</v>
      </c>
      <c r="BB142" s="84">
        <f t="shared" si="432"/>
        <v>0</v>
      </c>
      <c r="BC142" s="84">
        <f t="shared" si="432"/>
        <v>0</v>
      </c>
      <c r="BD142" s="84">
        <f t="shared" si="432"/>
        <v>0</v>
      </c>
      <c r="BE142" s="84">
        <f t="shared" si="432"/>
        <v>0</v>
      </c>
      <c r="BF142" s="84">
        <f t="shared" si="432"/>
        <v>0</v>
      </c>
      <c r="BG142" s="84">
        <f t="shared" si="432"/>
        <v>0</v>
      </c>
      <c r="BH142" s="84">
        <f t="shared" si="432"/>
        <v>0</v>
      </c>
      <c r="BI142" s="84">
        <f t="shared" si="430"/>
        <v>0</v>
      </c>
      <c r="BJ142" s="84">
        <f t="shared" si="430"/>
        <v>0</v>
      </c>
      <c r="BK142" s="84">
        <f t="shared" si="430"/>
        <v>0</v>
      </c>
      <c r="BL142" s="84">
        <f t="shared" si="430"/>
        <v>0</v>
      </c>
      <c r="BM142" s="84">
        <f t="shared" si="430"/>
        <v>0</v>
      </c>
      <c r="BN142" s="84">
        <f t="shared" si="430"/>
        <v>0</v>
      </c>
      <c r="BO142" s="84">
        <f t="shared" si="430"/>
        <v>0</v>
      </c>
      <c r="BP142" s="84">
        <f t="shared" si="430"/>
        <v>0</v>
      </c>
      <c r="BQ142" s="84">
        <f t="shared" si="430"/>
        <v>0</v>
      </c>
      <c r="BR142" s="84">
        <f t="shared" si="430"/>
        <v>0</v>
      </c>
      <c r="BS142" s="84">
        <f t="shared" si="430"/>
        <v>0</v>
      </c>
      <c r="BT142" s="84">
        <f t="shared" si="430"/>
        <v>0</v>
      </c>
      <c r="BU142" s="84">
        <f t="shared" si="430"/>
        <v>0</v>
      </c>
      <c r="BV142" s="84">
        <f t="shared" si="430"/>
        <v>0</v>
      </c>
      <c r="BW142" s="84">
        <f t="shared" si="430"/>
        <v>0</v>
      </c>
      <c r="BX142" s="84">
        <f t="shared" si="430"/>
        <v>0</v>
      </c>
      <c r="BY142" s="84">
        <f t="shared" si="430"/>
        <v>0</v>
      </c>
      <c r="BZ142" s="84">
        <f t="shared" si="430"/>
        <v>0</v>
      </c>
      <c r="CA142" s="84">
        <f t="shared" si="430"/>
        <v>0</v>
      </c>
      <c r="CB142" s="84">
        <f t="shared" si="430"/>
        <v>0</v>
      </c>
      <c r="CC142" s="84">
        <f t="shared" si="430"/>
        <v>0</v>
      </c>
      <c r="CD142" s="84">
        <f t="shared" si="430"/>
        <v>0</v>
      </c>
      <c r="CE142" s="84">
        <f t="shared" si="430"/>
        <v>0</v>
      </c>
      <c r="CF142" s="84">
        <f t="shared" si="430"/>
        <v>0</v>
      </c>
      <c r="CG142" s="84">
        <f t="shared" si="430"/>
        <v>0</v>
      </c>
      <c r="CH142" s="84">
        <f t="shared" si="430"/>
        <v>0</v>
      </c>
      <c r="CI142" s="84">
        <f t="shared" si="430"/>
        <v>0</v>
      </c>
      <c r="CJ142" s="84">
        <f t="shared" si="430"/>
        <v>0</v>
      </c>
      <c r="CK142" s="84">
        <f t="shared" si="430"/>
        <v>0</v>
      </c>
      <c r="CL142" s="84">
        <f t="shared" si="430"/>
        <v>0</v>
      </c>
      <c r="CM142" s="84">
        <f t="shared" si="430"/>
        <v>0</v>
      </c>
      <c r="CN142" s="84">
        <f t="shared" si="430"/>
        <v>0</v>
      </c>
      <c r="CO142" s="84">
        <f t="shared" si="429"/>
        <v>0</v>
      </c>
      <c r="CP142" s="84">
        <f t="shared" si="429"/>
        <v>0</v>
      </c>
      <c r="CQ142" s="84">
        <f t="shared" si="429"/>
        <v>0</v>
      </c>
      <c r="CR142" s="84">
        <f t="shared" si="429"/>
        <v>0</v>
      </c>
      <c r="CS142" s="84">
        <f t="shared" si="429"/>
        <v>0</v>
      </c>
      <c r="CT142" s="84">
        <f t="shared" si="429"/>
        <v>0</v>
      </c>
      <c r="CU142" s="84">
        <f t="shared" si="429"/>
        <v>0</v>
      </c>
      <c r="CV142" s="84">
        <f t="shared" si="429"/>
        <v>0</v>
      </c>
      <c r="CW142" s="84">
        <f t="shared" si="429"/>
        <v>0</v>
      </c>
      <c r="CX142" s="84">
        <f t="shared" si="429"/>
        <v>0</v>
      </c>
      <c r="CY142" s="84">
        <f t="shared" si="429"/>
        <v>0</v>
      </c>
      <c r="CZ142" s="84">
        <f t="shared" si="429"/>
        <v>0</v>
      </c>
      <c r="DA142" s="84">
        <f t="shared" si="429"/>
        <v>0</v>
      </c>
      <c r="DB142" s="84">
        <f t="shared" si="429"/>
        <v>0</v>
      </c>
      <c r="DC142" s="84">
        <f t="shared" si="429"/>
        <v>0</v>
      </c>
      <c r="DD142" s="84">
        <f t="shared" si="429"/>
        <v>0</v>
      </c>
      <c r="DE142" s="84">
        <f t="shared" si="429"/>
        <v>0</v>
      </c>
      <c r="DF142" s="84">
        <f t="shared" si="429"/>
        <v>0</v>
      </c>
      <c r="DG142" s="84">
        <f t="shared" si="429"/>
        <v>0</v>
      </c>
      <c r="DH142" s="84">
        <f t="shared" si="429"/>
        <v>0</v>
      </c>
      <c r="DI142" s="84">
        <f t="shared" si="429"/>
        <v>0</v>
      </c>
      <c r="DJ142" s="84">
        <f t="shared" si="429"/>
        <v>0</v>
      </c>
      <c r="DK142" s="84">
        <f t="shared" si="429"/>
        <v>0</v>
      </c>
      <c r="DL142" s="84">
        <f t="shared" si="429"/>
        <v>0</v>
      </c>
      <c r="DM142" s="84">
        <f t="shared" si="429"/>
        <v>0</v>
      </c>
      <c r="DN142" s="84">
        <f t="shared" si="429"/>
        <v>0</v>
      </c>
      <c r="DO142" s="84">
        <f t="shared" si="429"/>
        <v>0</v>
      </c>
      <c r="DP142" s="84">
        <f t="shared" si="429"/>
        <v>0</v>
      </c>
      <c r="DQ142" s="84">
        <f t="shared" si="429"/>
        <v>0</v>
      </c>
      <c r="DR142" s="84">
        <f t="shared" si="429"/>
        <v>0</v>
      </c>
      <c r="DS142" s="84">
        <f t="shared" si="429"/>
        <v>0</v>
      </c>
      <c r="DT142" s="84">
        <f t="shared" si="429"/>
        <v>0</v>
      </c>
      <c r="DU142" s="84">
        <f t="shared" ref="DU142:EZ143" si="433">IF(AND($U142&gt;DT$6,$U142&lt;=DU$6),+$T142,0)</f>
        <v>0</v>
      </c>
      <c r="DV142" s="84">
        <f t="shared" si="433"/>
        <v>0</v>
      </c>
      <c r="DW142" s="84">
        <f t="shared" si="433"/>
        <v>0</v>
      </c>
      <c r="DX142" s="84">
        <f t="shared" si="433"/>
        <v>0</v>
      </c>
      <c r="DY142" s="84">
        <f t="shared" si="433"/>
        <v>0</v>
      </c>
      <c r="DZ142" s="84">
        <f t="shared" si="433"/>
        <v>0</v>
      </c>
      <c r="EA142" s="84">
        <f t="shared" si="433"/>
        <v>0</v>
      </c>
      <c r="EB142" s="84">
        <f t="shared" si="433"/>
        <v>0</v>
      </c>
      <c r="EC142" s="84">
        <f t="shared" si="433"/>
        <v>0</v>
      </c>
      <c r="ED142" s="84">
        <f t="shared" si="433"/>
        <v>0</v>
      </c>
      <c r="EE142" s="84">
        <f t="shared" si="433"/>
        <v>0</v>
      </c>
      <c r="EF142" s="84">
        <f t="shared" si="433"/>
        <v>0</v>
      </c>
      <c r="EG142" s="84">
        <f t="shared" si="433"/>
        <v>0</v>
      </c>
      <c r="EH142" s="84">
        <f t="shared" si="433"/>
        <v>0</v>
      </c>
      <c r="EI142" s="84">
        <f t="shared" si="433"/>
        <v>0</v>
      </c>
      <c r="EJ142" s="84">
        <f t="shared" si="433"/>
        <v>0</v>
      </c>
      <c r="EK142" s="84">
        <f t="shared" si="433"/>
        <v>0</v>
      </c>
      <c r="EL142" s="84">
        <f t="shared" si="433"/>
        <v>0</v>
      </c>
      <c r="EM142" s="84">
        <f t="shared" si="433"/>
        <v>0</v>
      </c>
      <c r="EN142" s="84">
        <f t="shared" si="433"/>
        <v>0</v>
      </c>
      <c r="EO142" s="84">
        <f t="shared" si="433"/>
        <v>0</v>
      </c>
      <c r="EP142" s="84">
        <f t="shared" si="433"/>
        <v>0</v>
      </c>
      <c r="EQ142" s="84">
        <f t="shared" si="433"/>
        <v>0</v>
      </c>
      <c r="ER142" s="84">
        <f t="shared" si="433"/>
        <v>0</v>
      </c>
      <c r="ES142" s="84">
        <f t="shared" si="433"/>
        <v>0</v>
      </c>
      <c r="ET142" s="84">
        <f t="shared" si="433"/>
        <v>0</v>
      </c>
      <c r="EU142" s="84">
        <f t="shared" si="433"/>
        <v>0</v>
      </c>
      <c r="EV142" s="84">
        <f t="shared" si="433"/>
        <v>0</v>
      </c>
      <c r="EW142" s="84">
        <f t="shared" si="433"/>
        <v>0</v>
      </c>
      <c r="EX142" s="84">
        <f t="shared" si="433"/>
        <v>0</v>
      </c>
      <c r="EY142" s="84">
        <f t="shared" si="433"/>
        <v>0</v>
      </c>
      <c r="EZ142" s="84">
        <f t="shared" si="433"/>
        <v>0</v>
      </c>
      <c r="FA142" s="84">
        <f t="shared" si="431"/>
        <v>0</v>
      </c>
      <c r="FB142" s="84">
        <f t="shared" si="431"/>
        <v>0</v>
      </c>
      <c r="FC142" s="84">
        <f t="shared" si="431"/>
        <v>0</v>
      </c>
      <c r="FD142" s="84">
        <f t="shared" si="431"/>
        <v>0</v>
      </c>
      <c r="FE142" s="84">
        <f t="shared" si="431"/>
        <v>0</v>
      </c>
      <c r="FF142" s="84">
        <f t="shared" si="431"/>
        <v>0</v>
      </c>
      <c r="FG142" s="84">
        <f t="shared" si="431"/>
        <v>0</v>
      </c>
      <c r="FH142" s="84">
        <f t="shared" si="431"/>
        <v>0</v>
      </c>
      <c r="FI142" s="84">
        <f t="shared" si="431"/>
        <v>0</v>
      </c>
      <c r="FJ142" s="84">
        <f t="shared" si="431"/>
        <v>0</v>
      </c>
      <c r="FK142" s="84">
        <f t="shared" si="431"/>
        <v>0</v>
      </c>
      <c r="FL142" s="84">
        <f t="shared" si="431"/>
        <v>0</v>
      </c>
      <c r="FM142" s="84">
        <f t="shared" si="431"/>
        <v>0</v>
      </c>
      <c r="FN142" s="84">
        <f t="shared" si="431"/>
        <v>0</v>
      </c>
      <c r="FO142" s="84">
        <f t="shared" si="431"/>
        <v>0</v>
      </c>
      <c r="FP142" s="84">
        <f t="shared" si="431"/>
        <v>0</v>
      </c>
      <c r="FQ142" s="84">
        <f t="shared" si="431"/>
        <v>0</v>
      </c>
      <c r="FR142" s="84">
        <f t="shared" si="431"/>
        <v>0</v>
      </c>
      <c r="FS142" s="84">
        <f t="shared" si="431"/>
        <v>0</v>
      </c>
      <c r="FT142" s="84">
        <f t="shared" si="431"/>
        <v>0</v>
      </c>
      <c r="FU142" s="84">
        <f t="shared" si="431"/>
        <v>0</v>
      </c>
      <c r="FV142" s="84">
        <f t="shared" si="431"/>
        <v>0</v>
      </c>
      <c r="FW142" s="84">
        <f t="shared" si="431"/>
        <v>0</v>
      </c>
      <c r="FX142" s="84">
        <f t="shared" si="431"/>
        <v>0</v>
      </c>
      <c r="FY142" s="84">
        <f t="shared" si="431"/>
        <v>0</v>
      </c>
      <c r="FZ142" s="84">
        <f t="shared" si="431"/>
        <v>0</v>
      </c>
      <c r="GA142" s="84">
        <f t="shared" si="431"/>
        <v>0</v>
      </c>
      <c r="GB142" s="84">
        <f t="shared" si="431"/>
        <v>150</v>
      </c>
      <c r="GD142" s="2">
        <f t="shared" ca="1" si="420"/>
        <v>150</v>
      </c>
      <c r="GE142" s="2">
        <f t="shared" ca="1" si="268"/>
        <v>0</v>
      </c>
    </row>
    <row r="143" spans="1:187" s="82" customFormat="1" x14ac:dyDescent="0.2">
      <c r="A143" s="188">
        <v>6</v>
      </c>
      <c r="B143" s="104" t="s">
        <v>12</v>
      </c>
      <c r="C143" s="68" t="s">
        <v>7</v>
      </c>
      <c r="D143" s="189" t="s">
        <v>43</v>
      </c>
      <c r="E143" s="194" t="s">
        <v>415</v>
      </c>
      <c r="F143" s="70">
        <v>37134</v>
      </c>
      <c r="G143" s="194"/>
      <c r="H143" s="71" t="s">
        <v>48</v>
      </c>
      <c r="I143" s="73" t="s">
        <v>425</v>
      </c>
      <c r="J143" s="72"/>
      <c r="K143" s="72"/>
      <c r="L143" s="94" t="s">
        <v>40</v>
      </c>
      <c r="M143" s="73" t="s">
        <v>380</v>
      </c>
      <c r="N143" s="73"/>
      <c r="O143" s="94"/>
      <c r="P143" s="94" t="s">
        <v>56</v>
      </c>
      <c r="Q143" s="94"/>
      <c r="R143" s="19">
        <v>200</v>
      </c>
      <c r="S143" s="94" t="s">
        <v>57</v>
      </c>
      <c r="T143" s="19">
        <f>IF($S143="USD",+$R143,VLOOKUP($S143,Rates!$A$3:$C$7,3)*$R143)</f>
        <v>200</v>
      </c>
      <c r="U143" s="267">
        <v>55470</v>
      </c>
      <c r="X143" s="84">
        <f t="shared" ca="1" si="432"/>
        <v>0</v>
      </c>
      <c r="Y143" s="84">
        <f t="shared" si="432"/>
        <v>0</v>
      </c>
      <c r="Z143" s="84">
        <f t="shared" si="432"/>
        <v>0</v>
      </c>
      <c r="AA143" s="84">
        <f t="shared" si="432"/>
        <v>0</v>
      </c>
      <c r="AB143" s="84">
        <f t="shared" si="432"/>
        <v>0</v>
      </c>
      <c r="AC143" s="84">
        <f t="shared" si="432"/>
        <v>0</v>
      </c>
      <c r="AD143" s="84">
        <f t="shared" si="432"/>
        <v>0</v>
      </c>
      <c r="AE143" s="84">
        <f t="shared" si="432"/>
        <v>0</v>
      </c>
      <c r="AF143" s="84">
        <f t="shared" si="432"/>
        <v>0</v>
      </c>
      <c r="AG143" s="84">
        <f t="shared" si="432"/>
        <v>0</v>
      </c>
      <c r="AH143" s="84">
        <f t="shared" si="432"/>
        <v>0</v>
      </c>
      <c r="AI143" s="84">
        <f t="shared" si="432"/>
        <v>0</v>
      </c>
      <c r="AJ143" s="84">
        <f t="shared" si="432"/>
        <v>0</v>
      </c>
      <c r="AK143" s="84">
        <f t="shared" si="432"/>
        <v>0</v>
      </c>
      <c r="AL143" s="84">
        <f t="shared" si="432"/>
        <v>0</v>
      </c>
      <c r="AM143" s="84">
        <f t="shared" si="432"/>
        <v>0</v>
      </c>
      <c r="AN143" s="84">
        <f t="shared" si="432"/>
        <v>0</v>
      </c>
      <c r="AO143" s="84">
        <f t="shared" si="432"/>
        <v>0</v>
      </c>
      <c r="AP143" s="84">
        <f t="shared" si="432"/>
        <v>0</v>
      </c>
      <c r="AQ143" s="84">
        <f t="shared" si="432"/>
        <v>0</v>
      </c>
      <c r="AR143" s="84">
        <f t="shared" si="432"/>
        <v>0</v>
      </c>
      <c r="AS143" s="84">
        <f t="shared" si="432"/>
        <v>0</v>
      </c>
      <c r="AT143" s="84">
        <f t="shared" si="432"/>
        <v>0</v>
      </c>
      <c r="AU143" s="84">
        <f t="shared" si="432"/>
        <v>0</v>
      </c>
      <c r="AV143" s="84">
        <f t="shared" si="432"/>
        <v>0</v>
      </c>
      <c r="AW143" s="84">
        <f t="shared" si="432"/>
        <v>0</v>
      </c>
      <c r="AX143" s="84">
        <f t="shared" si="432"/>
        <v>0</v>
      </c>
      <c r="AY143" s="84">
        <f t="shared" si="432"/>
        <v>0</v>
      </c>
      <c r="AZ143" s="84">
        <f t="shared" si="432"/>
        <v>0</v>
      </c>
      <c r="BA143" s="84">
        <f t="shared" si="432"/>
        <v>0</v>
      </c>
      <c r="BB143" s="84">
        <f t="shared" si="432"/>
        <v>0</v>
      </c>
      <c r="BC143" s="84">
        <f t="shared" si="432"/>
        <v>0</v>
      </c>
      <c r="BD143" s="84">
        <f t="shared" si="432"/>
        <v>0</v>
      </c>
      <c r="BE143" s="84">
        <f t="shared" si="432"/>
        <v>0</v>
      </c>
      <c r="BF143" s="84">
        <f t="shared" si="432"/>
        <v>0</v>
      </c>
      <c r="BG143" s="84">
        <f t="shared" si="432"/>
        <v>0</v>
      </c>
      <c r="BH143" s="84">
        <f t="shared" si="432"/>
        <v>0</v>
      </c>
      <c r="BI143" s="84">
        <f t="shared" si="430"/>
        <v>0</v>
      </c>
      <c r="BJ143" s="84">
        <f t="shared" si="430"/>
        <v>0</v>
      </c>
      <c r="BK143" s="84">
        <f t="shared" si="430"/>
        <v>0</v>
      </c>
      <c r="BL143" s="84">
        <f t="shared" si="430"/>
        <v>0</v>
      </c>
      <c r="BM143" s="84">
        <f t="shared" si="430"/>
        <v>0</v>
      </c>
      <c r="BN143" s="84">
        <f t="shared" si="430"/>
        <v>0</v>
      </c>
      <c r="BO143" s="84">
        <f t="shared" si="430"/>
        <v>0</v>
      </c>
      <c r="BP143" s="84">
        <f t="shared" si="430"/>
        <v>0</v>
      </c>
      <c r="BQ143" s="84">
        <f t="shared" si="430"/>
        <v>0</v>
      </c>
      <c r="BR143" s="84">
        <f t="shared" si="430"/>
        <v>0</v>
      </c>
      <c r="BS143" s="84">
        <f t="shared" si="430"/>
        <v>0</v>
      </c>
      <c r="BT143" s="84">
        <f t="shared" si="430"/>
        <v>0</v>
      </c>
      <c r="BU143" s="84">
        <f t="shared" si="430"/>
        <v>0</v>
      </c>
      <c r="BV143" s="84">
        <f t="shared" si="430"/>
        <v>0</v>
      </c>
      <c r="BW143" s="84">
        <f t="shared" si="430"/>
        <v>0</v>
      </c>
      <c r="BX143" s="84">
        <f t="shared" si="430"/>
        <v>0</v>
      </c>
      <c r="BY143" s="84">
        <f t="shared" si="430"/>
        <v>0</v>
      </c>
      <c r="BZ143" s="84">
        <f t="shared" si="430"/>
        <v>0</v>
      </c>
      <c r="CA143" s="84">
        <f t="shared" si="430"/>
        <v>0</v>
      </c>
      <c r="CB143" s="84">
        <f t="shared" si="430"/>
        <v>0</v>
      </c>
      <c r="CC143" s="84">
        <f t="shared" si="430"/>
        <v>0</v>
      </c>
      <c r="CD143" s="84">
        <f t="shared" si="430"/>
        <v>0</v>
      </c>
      <c r="CE143" s="84">
        <f t="shared" si="430"/>
        <v>0</v>
      </c>
      <c r="CF143" s="84">
        <f t="shared" si="430"/>
        <v>0</v>
      </c>
      <c r="CG143" s="84">
        <f t="shared" si="430"/>
        <v>0</v>
      </c>
      <c r="CH143" s="84">
        <f t="shared" si="430"/>
        <v>0</v>
      </c>
      <c r="CI143" s="84">
        <f t="shared" si="430"/>
        <v>0</v>
      </c>
      <c r="CJ143" s="84">
        <f t="shared" si="430"/>
        <v>0</v>
      </c>
      <c r="CK143" s="84">
        <f t="shared" si="430"/>
        <v>0</v>
      </c>
      <c r="CL143" s="84">
        <f t="shared" si="430"/>
        <v>0</v>
      </c>
      <c r="CM143" s="84">
        <f t="shared" si="430"/>
        <v>0</v>
      </c>
      <c r="CN143" s="84">
        <f t="shared" si="430"/>
        <v>0</v>
      </c>
      <c r="CO143" s="84">
        <f t="shared" si="429"/>
        <v>0</v>
      </c>
      <c r="CP143" s="84">
        <f t="shared" si="429"/>
        <v>0</v>
      </c>
      <c r="CQ143" s="84">
        <f t="shared" si="429"/>
        <v>0</v>
      </c>
      <c r="CR143" s="84">
        <f t="shared" si="429"/>
        <v>0</v>
      </c>
      <c r="CS143" s="84">
        <f t="shared" si="429"/>
        <v>0</v>
      </c>
      <c r="CT143" s="84">
        <f t="shared" si="429"/>
        <v>0</v>
      </c>
      <c r="CU143" s="84">
        <f t="shared" si="429"/>
        <v>0</v>
      </c>
      <c r="CV143" s="84">
        <f t="shared" si="429"/>
        <v>0</v>
      </c>
      <c r="CW143" s="84">
        <f t="shared" si="429"/>
        <v>0</v>
      </c>
      <c r="CX143" s="84">
        <f t="shared" si="429"/>
        <v>0</v>
      </c>
      <c r="CY143" s="84">
        <f t="shared" si="429"/>
        <v>0</v>
      </c>
      <c r="CZ143" s="84">
        <f t="shared" si="429"/>
        <v>0</v>
      </c>
      <c r="DA143" s="84">
        <f t="shared" si="429"/>
        <v>0</v>
      </c>
      <c r="DB143" s="84">
        <f t="shared" si="429"/>
        <v>0</v>
      </c>
      <c r="DC143" s="84">
        <f t="shared" si="429"/>
        <v>0</v>
      </c>
      <c r="DD143" s="84">
        <f t="shared" si="429"/>
        <v>0</v>
      </c>
      <c r="DE143" s="84">
        <f t="shared" si="429"/>
        <v>0</v>
      </c>
      <c r="DF143" s="84">
        <f t="shared" si="429"/>
        <v>0</v>
      </c>
      <c r="DG143" s="84">
        <f t="shared" si="429"/>
        <v>0</v>
      </c>
      <c r="DH143" s="84">
        <f t="shared" si="429"/>
        <v>0</v>
      </c>
      <c r="DI143" s="84">
        <f t="shared" si="429"/>
        <v>0</v>
      </c>
      <c r="DJ143" s="84">
        <f t="shared" si="429"/>
        <v>0</v>
      </c>
      <c r="DK143" s="84">
        <f t="shared" si="429"/>
        <v>0</v>
      </c>
      <c r="DL143" s="84">
        <f t="shared" si="429"/>
        <v>0</v>
      </c>
      <c r="DM143" s="84">
        <f t="shared" si="429"/>
        <v>0</v>
      </c>
      <c r="DN143" s="84">
        <f t="shared" si="429"/>
        <v>0</v>
      </c>
      <c r="DO143" s="84">
        <f t="shared" si="429"/>
        <v>0</v>
      </c>
      <c r="DP143" s="84">
        <f t="shared" si="429"/>
        <v>0</v>
      </c>
      <c r="DQ143" s="84">
        <f t="shared" si="429"/>
        <v>0</v>
      </c>
      <c r="DR143" s="84">
        <f t="shared" si="429"/>
        <v>0</v>
      </c>
      <c r="DS143" s="84">
        <f t="shared" si="429"/>
        <v>0</v>
      </c>
      <c r="DT143" s="84">
        <f>IF(AND($U143&gt;DS$6,$U143&lt;=DT$6),+$T143,0)</f>
        <v>0</v>
      </c>
      <c r="DU143" s="84">
        <f t="shared" si="433"/>
        <v>0</v>
      </c>
      <c r="DV143" s="84">
        <f t="shared" si="433"/>
        <v>0</v>
      </c>
      <c r="DW143" s="84">
        <f t="shared" si="433"/>
        <v>0</v>
      </c>
      <c r="DX143" s="84">
        <f t="shared" si="433"/>
        <v>0</v>
      </c>
      <c r="DY143" s="84">
        <f t="shared" si="433"/>
        <v>0</v>
      </c>
      <c r="DZ143" s="84">
        <f t="shared" si="433"/>
        <v>0</v>
      </c>
      <c r="EA143" s="84">
        <f t="shared" si="433"/>
        <v>0</v>
      </c>
      <c r="EB143" s="84">
        <f t="shared" si="433"/>
        <v>0</v>
      </c>
      <c r="EC143" s="84">
        <f t="shared" si="433"/>
        <v>0</v>
      </c>
      <c r="ED143" s="84">
        <f t="shared" si="433"/>
        <v>0</v>
      </c>
      <c r="EE143" s="84">
        <f t="shared" si="433"/>
        <v>0</v>
      </c>
      <c r="EF143" s="84">
        <f t="shared" si="433"/>
        <v>0</v>
      </c>
      <c r="EG143" s="84">
        <f t="shared" si="433"/>
        <v>0</v>
      </c>
      <c r="EH143" s="84">
        <f t="shared" si="433"/>
        <v>0</v>
      </c>
      <c r="EI143" s="84">
        <f t="shared" si="433"/>
        <v>0</v>
      </c>
      <c r="EJ143" s="84">
        <f t="shared" si="433"/>
        <v>0</v>
      </c>
      <c r="EK143" s="84">
        <f t="shared" si="433"/>
        <v>0</v>
      </c>
      <c r="EL143" s="84">
        <f t="shared" si="433"/>
        <v>0</v>
      </c>
      <c r="EM143" s="84">
        <f t="shared" si="433"/>
        <v>0</v>
      </c>
      <c r="EN143" s="84">
        <f t="shared" si="433"/>
        <v>0</v>
      </c>
      <c r="EO143" s="84">
        <f t="shared" si="433"/>
        <v>0</v>
      </c>
      <c r="EP143" s="84">
        <f t="shared" si="433"/>
        <v>0</v>
      </c>
      <c r="EQ143" s="84">
        <f t="shared" si="433"/>
        <v>0</v>
      </c>
      <c r="ER143" s="84">
        <f t="shared" si="433"/>
        <v>0</v>
      </c>
      <c r="ES143" s="84">
        <f t="shared" si="433"/>
        <v>0</v>
      </c>
      <c r="ET143" s="84">
        <f t="shared" si="433"/>
        <v>0</v>
      </c>
      <c r="EU143" s="84">
        <f t="shared" si="433"/>
        <v>0</v>
      </c>
      <c r="EV143" s="84">
        <f t="shared" si="433"/>
        <v>0</v>
      </c>
      <c r="EW143" s="84">
        <f t="shared" si="433"/>
        <v>0</v>
      </c>
      <c r="EX143" s="84">
        <f t="shared" si="433"/>
        <v>0</v>
      </c>
      <c r="EY143" s="84">
        <f t="shared" si="433"/>
        <v>0</v>
      </c>
      <c r="EZ143" s="84">
        <f t="shared" si="433"/>
        <v>0</v>
      </c>
      <c r="FA143" s="84">
        <f t="shared" si="431"/>
        <v>0</v>
      </c>
      <c r="FB143" s="84">
        <f t="shared" si="431"/>
        <v>0</v>
      </c>
      <c r="FC143" s="84">
        <f t="shared" si="431"/>
        <v>0</v>
      </c>
      <c r="FD143" s="84">
        <f t="shared" si="431"/>
        <v>0</v>
      </c>
      <c r="FE143" s="84">
        <f t="shared" si="431"/>
        <v>0</v>
      </c>
      <c r="FF143" s="84">
        <f t="shared" si="431"/>
        <v>0</v>
      </c>
      <c r="FG143" s="84">
        <f t="shared" si="431"/>
        <v>0</v>
      </c>
      <c r="FH143" s="84">
        <f t="shared" si="431"/>
        <v>0</v>
      </c>
      <c r="FI143" s="84">
        <f t="shared" si="431"/>
        <v>0</v>
      </c>
      <c r="FJ143" s="84">
        <f t="shared" si="431"/>
        <v>0</v>
      </c>
      <c r="FK143" s="84">
        <f t="shared" si="431"/>
        <v>0</v>
      </c>
      <c r="FL143" s="84">
        <f t="shared" si="431"/>
        <v>0</v>
      </c>
      <c r="FM143" s="84">
        <f t="shared" si="431"/>
        <v>0</v>
      </c>
      <c r="FN143" s="84">
        <f t="shared" si="431"/>
        <v>0</v>
      </c>
      <c r="FO143" s="84">
        <f t="shared" si="431"/>
        <v>0</v>
      </c>
      <c r="FP143" s="84">
        <f t="shared" si="431"/>
        <v>0</v>
      </c>
      <c r="FQ143" s="84">
        <f t="shared" si="431"/>
        <v>0</v>
      </c>
      <c r="FR143" s="84">
        <f t="shared" si="431"/>
        <v>0</v>
      </c>
      <c r="FS143" s="84">
        <f t="shared" si="431"/>
        <v>0</v>
      </c>
      <c r="FT143" s="84">
        <f t="shared" si="431"/>
        <v>0</v>
      </c>
      <c r="FU143" s="84">
        <f t="shared" si="431"/>
        <v>0</v>
      </c>
      <c r="FV143" s="84">
        <f t="shared" si="431"/>
        <v>0</v>
      </c>
      <c r="FW143" s="84">
        <f t="shared" si="431"/>
        <v>0</v>
      </c>
      <c r="FX143" s="84">
        <f t="shared" si="431"/>
        <v>0</v>
      </c>
      <c r="FY143" s="84">
        <f t="shared" si="431"/>
        <v>0</v>
      </c>
      <c r="FZ143" s="84">
        <f t="shared" si="431"/>
        <v>0</v>
      </c>
      <c r="GA143" s="84">
        <f t="shared" si="431"/>
        <v>0</v>
      </c>
      <c r="GB143" s="84">
        <f t="shared" si="431"/>
        <v>200</v>
      </c>
      <c r="GD143" s="2">
        <f t="shared" ca="1" si="420"/>
        <v>200</v>
      </c>
      <c r="GE143" s="2">
        <f ca="1">+GD143-T143</f>
        <v>0</v>
      </c>
    </row>
    <row r="144" spans="1:187" s="82" customFormat="1" ht="3.75" customHeight="1" x14ac:dyDescent="0.2">
      <c r="A144" s="175"/>
      <c r="B144" s="207"/>
      <c r="C144" s="139"/>
      <c r="D144" s="139"/>
      <c r="E144" s="139"/>
      <c r="F144" s="139"/>
      <c r="G144" s="139"/>
      <c r="H144" s="71"/>
      <c r="I144" s="73"/>
      <c r="J144" s="72"/>
      <c r="K144" s="72"/>
      <c r="L144" s="94"/>
      <c r="M144" s="73"/>
      <c r="N144" s="73"/>
      <c r="O144" s="94"/>
      <c r="P144" s="94"/>
      <c r="Q144" s="94"/>
      <c r="R144" s="191"/>
      <c r="S144" s="94"/>
      <c r="T144" s="105"/>
      <c r="U144" s="270"/>
    </row>
    <row r="145" spans="1:187" ht="12.75" customHeight="1" x14ac:dyDescent="0.2">
      <c r="H145" s="210" t="s">
        <v>427</v>
      </c>
      <c r="L145" s="94"/>
      <c r="M145" s="73"/>
      <c r="N145" s="73"/>
      <c r="O145" s="94"/>
      <c r="P145" s="94"/>
      <c r="Q145" s="94"/>
      <c r="R145" s="191"/>
      <c r="S145" s="94"/>
      <c r="U145" s="274"/>
    </row>
    <row r="146" spans="1:187" s="82" customFormat="1" x14ac:dyDescent="0.2">
      <c r="A146" s="175"/>
      <c r="B146" s="104" t="s">
        <v>12</v>
      </c>
      <c r="C146" s="68" t="s">
        <v>8</v>
      </c>
      <c r="D146" s="189" t="s">
        <v>42</v>
      </c>
      <c r="E146" t="s">
        <v>367</v>
      </c>
      <c r="F146" s="70">
        <v>37134</v>
      </c>
      <c r="G146"/>
      <c r="H146" s="87" t="s">
        <v>428</v>
      </c>
      <c r="I146" s="299" t="s">
        <v>430</v>
      </c>
      <c r="J146" t="s">
        <v>369</v>
      </c>
      <c r="K146" s="72"/>
      <c r="L146" s="94" t="s">
        <v>40</v>
      </c>
      <c r="M146" s="73"/>
      <c r="N146" s="73"/>
      <c r="O146" s="94"/>
      <c r="P146" s="94"/>
      <c r="Q146" s="94"/>
      <c r="R146" s="140">
        <v>110.13</v>
      </c>
      <c r="S146" s="94" t="s">
        <v>57</v>
      </c>
      <c r="T146" s="140">
        <v>70.343000000000004</v>
      </c>
      <c r="U146" s="268">
        <v>37256</v>
      </c>
      <c r="X146" s="84">
        <f t="shared" ref="X146:AM166" ca="1" si="434">IF(AND($U146&gt;W$6,$U146&lt;=X$6),+$T146,0)</f>
        <v>0</v>
      </c>
      <c r="Y146" s="84">
        <f t="shared" ref="Y146:CJ150" si="435">IF(AND($U146&gt;X$6,$U146&lt;=Y$6),+$T146,0)</f>
        <v>70.343000000000004</v>
      </c>
      <c r="Z146" s="84">
        <f t="shared" si="435"/>
        <v>0</v>
      </c>
      <c r="AA146" s="84">
        <f t="shared" si="435"/>
        <v>0</v>
      </c>
      <c r="AB146" s="84">
        <f t="shared" si="435"/>
        <v>0</v>
      </c>
      <c r="AC146" s="84">
        <f t="shared" si="435"/>
        <v>0</v>
      </c>
      <c r="AD146" s="84">
        <f t="shared" si="435"/>
        <v>0</v>
      </c>
      <c r="AE146" s="84">
        <f t="shared" si="435"/>
        <v>0</v>
      </c>
      <c r="AF146" s="84">
        <f t="shared" si="435"/>
        <v>0</v>
      </c>
      <c r="AG146" s="84">
        <f t="shared" si="435"/>
        <v>0</v>
      </c>
      <c r="AH146" s="84">
        <f t="shared" si="435"/>
        <v>0</v>
      </c>
      <c r="AI146" s="84">
        <f t="shared" si="435"/>
        <v>0</v>
      </c>
      <c r="AJ146" s="84">
        <f t="shared" si="435"/>
        <v>0</v>
      </c>
      <c r="AK146" s="84">
        <f t="shared" si="435"/>
        <v>0</v>
      </c>
      <c r="AL146" s="84">
        <f t="shared" si="435"/>
        <v>0</v>
      </c>
      <c r="AM146" s="84">
        <f t="shared" si="435"/>
        <v>0</v>
      </c>
      <c r="AN146" s="84">
        <f t="shared" si="435"/>
        <v>0</v>
      </c>
      <c r="AO146" s="84">
        <f t="shared" si="435"/>
        <v>0</v>
      </c>
      <c r="AP146" s="84">
        <f t="shared" si="435"/>
        <v>0</v>
      </c>
      <c r="AQ146" s="84">
        <f t="shared" si="435"/>
        <v>0</v>
      </c>
      <c r="AR146" s="84">
        <f t="shared" si="435"/>
        <v>0</v>
      </c>
      <c r="AS146" s="84">
        <f t="shared" si="435"/>
        <v>0</v>
      </c>
      <c r="AT146" s="84">
        <f t="shared" si="435"/>
        <v>0</v>
      </c>
      <c r="AU146" s="84">
        <f t="shared" si="435"/>
        <v>0</v>
      </c>
      <c r="AV146" s="84">
        <f t="shared" si="435"/>
        <v>0</v>
      </c>
      <c r="AW146" s="84">
        <f t="shared" si="435"/>
        <v>0</v>
      </c>
      <c r="AX146" s="84">
        <f t="shared" si="435"/>
        <v>0</v>
      </c>
      <c r="AY146" s="84">
        <f t="shared" si="435"/>
        <v>0</v>
      </c>
      <c r="AZ146" s="84">
        <f t="shared" si="435"/>
        <v>0</v>
      </c>
      <c r="BA146" s="84">
        <f t="shared" si="435"/>
        <v>0</v>
      </c>
      <c r="BB146" s="84">
        <f t="shared" si="435"/>
        <v>0</v>
      </c>
      <c r="BC146" s="84">
        <f t="shared" si="435"/>
        <v>0</v>
      </c>
      <c r="BD146" s="84">
        <f t="shared" si="435"/>
        <v>0</v>
      </c>
      <c r="BE146" s="84">
        <f t="shared" si="435"/>
        <v>0</v>
      </c>
      <c r="BF146" s="84">
        <f t="shared" si="435"/>
        <v>0</v>
      </c>
      <c r="BG146" s="84">
        <f t="shared" si="435"/>
        <v>0</v>
      </c>
      <c r="BH146" s="84">
        <f t="shared" si="435"/>
        <v>0</v>
      </c>
      <c r="BI146" s="84">
        <f t="shared" si="435"/>
        <v>0</v>
      </c>
      <c r="BJ146" s="84">
        <f t="shared" si="435"/>
        <v>0</v>
      </c>
      <c r="BK146" s="84">
        <f t="shared" si="435"/>
        <v>0</v>
      </c>
      <c r="BL146" s="84">
        <f t="shared" si="435"/>
        <v>0</v>
      </c>
      <c r="BM146" s="84">
        <f t="shared" si="435"/>
        <v>0</v>
      </c>
      <c r="BN146" s="84">
        <f t="shared" si="435"/>
        <v>0</v>
      </c>
      <c r="BO146" s="84">
        <f t="shared" si="435"/>
        <v>0</v>
      </c>
      <c r="BP146" s="84">
        <f t="shared" si="435"/>
        <v>0</v>
      </c>
      <c r="BQ146" s="84">
        <f t="shared" si="435"/>
        <v>0</v>
      </c>
      <c r="BR146" s="84">
        <f t="shared" si="435"/>
        <v>0</v>
      </c>
      <c r="BS146" s="84">
        <f t="shared" si="435"/>
        <v>0</v>
      </c>
      <c r="BT146" s="84">
        <f t="shared" si="435"/>
        <v>0</v>
      </c>
      <c r="BU146" s="84">
        <f t="shared" si="435"/>
        <v>0</v>
      </c>
      <c r="BV146" s="84">
        <f t="shared" si="435"/>
        <v>0</v>
      </c>
      <c r="BW146" s="84">
        <f t="shared" si="435"/>
        <v>0</v>
      </c>
      <c r="BX146" s="84">
        <f t="shared" si="435"/>
        <v>0</v>
      </c>
      <c r="BY146" s="84">
        <f t="shared" si="435"/>
        <v>0</v>
      </c>
      <c r="BZ146" s="84">
        <f t="shared" si="435"/>
        <v>0</v>
      </c>
      <c r="CA146" s="84">
        <f t="shared" si="435"/>
        <v>0</v>
      </c>
      <c r="CB146" s="84">
        <f t="shared" si="435"/>
        <v>0</v>
      </c>
      <c r="CC146" s="84">
        <f t="shared" si="435"/>
        <v>0</v>
      </c>
      <c r="CD146" s="84">
        <f t="shared" si="435"/>
        <v>0</v>
      </c>
      <c r="CE146" s="84">
        <f t="shared" si="435"/>
        <v>0</v>
      </c>
      <c r="CF146" s="84">
        <f t="shared" si="435"/>
        <v>0</v>
      </c>
      <c r="CG146" s="84">
        <f t="shared" si="435"/>
        <v>0</v>
      </c>
      <c r="CH146" s="84">
        <f t="shared" si="435"/>
        <v>0</v>
      </c>
      <c r="CI146" s="84">
        <f t="shared" si="435"/>
        <v>0</v>
      </c>
      <c r="CJ146" s="84">
        <f t="shared" si="435"/>
        <v>0</v>
      </c>
      <c r="CK146" s="84">
        <f t="shared" ref="CK146:EV150" si="436">IF(AND($U146&gt;CJ$6,$U146&lt;=CK$6),+$T146,0)</f>
        <v>0</v>
      </c>
      <c r="CL146" s="84">
        <f t="shared" si="436"/>
        <v>0</v>
      </c>
      <c r="CM146" s="84">
        <f t="shared" si="436"/>
        <v>0</v>
      </c>
      <c r="CN146" s="84">
        <f t="shared" si="436"/>
        <v>0</v>
      </c>
      <c r="CO146" s="84">
        <f t="shared" si="436"/>
        <v>0</v>
      </c>
      <c r="CP146" s="84">
        <f t="shared" si="436"/>
        <v>0</v>
      </c>
      <c r="CQ146" s="84">
        <f t="shared" si="436"/>
        <v>0</v>
      </c>
      <c r="CR146" s="84">
        <f t="shared" si="436"/>
        <v>0</v>
      </c>
      <c r="CS146" s="84">
        <f t="shared" si="436"/>
        <v>0</v>
      </c>
      <c r="CT146" s="84">
        <f t="shared" si="436"/>
        <v>0</v>
      </c>
      <c r="CU146" s="84">
        <f t="shared" si="436"/>
        <v>0</v>
      </c>
      <c r="CV146" s="84">
        <f t="shared" si="436"/>
        <v>0</v>
      </c>
      <c r="CW146" s="84">
        <f t="shared" si="436"/>
        <v>0</v>
      </c>
      <c r="CX146" s="84">
        <f t="shared" si="436"/>
        <v>0</v>
      </c>
      <c r="CY146" s="84">
        <f t="shared" si="436"/>
        <v>0</v>
      </c>
      <c r="CZ146" s="84">
        <f t="shared" si="436"/>
        <v>0</v>
      </c>
      <c r="DA146" s="84">
        <f t="shared" si="436"/>
        <v>0</v>
      </c>
      <c r="DB146" s="84">
        <f t="shared" si="436"/>
        <v>0</v>
      </c>
      <c r="DC146" s="84">
        <f t="shared" si="436"/>
        <v>0</v>
      </c>
      <c r="DD146" s="84">
        <f t="shared" si="436"/>
        <v>0</v>
      </c>
      <c r="DE146" s="84">
        <f t="shared" si="436"/>
        <v>0</v>
      </c>
      <c r="DF146" s="84">
        <f t="shared" si="436"/>
        <v>0</v>
      </c>
      <c r="DG146" s="84">
        <f t="shared" si="436"/>
        <v>0</v>
      </c>
      <c r="DH146" s="84">
        <f t="shared" si="436"/>
        <v>0</v>
      </c>
      <c r="DI146" s="84">
        <f t="shared" si="436"/>
        <v>0</v>
      </c>
      <c r="DJ146" s="84">
        <f t="shared" si="436"/>
        <v>0</v>
      </c>
      <c r="DK146" s="84">
        <f t="shared" si="436"/>
        <v>0</v>
      </c>
      <c r="DL146" s="84">
        <f t="shared" si="436"/>
        <v>0</v>
      </c>
      <c r="DM146" s="84">
        <f t="shared" si="436"/>
        <v>0</v>
      </c>
      <c r="DN146" s="84">
        <f t="shared" si="436"/>
        <v>0</v>
      </c>
      <c r="DO146" s="84">
        <f t="shared" si="436"/>
        <v>0</v>
      </c>
      <c r="DP146" s="84">
        <f t="shared" si="436"/>
        <v>0</v>
      </c>
      <c r="DQ146" s="84">
        <f t="shared" si="436"/>
        <v>0</v>
      </c>
      <c r="DR146" s="84">
        <f t="shared" si="436"/>
        <v>0</v>
      </c>
      <c r="DS146" s="84">
        <f t="shared" si="436"/>
        <v>0</v>
      </c>
      <c r="DT146" s="84">
        <f t="shared" si="436"/>
        <v>0</v>
      </c>
      <c r="DU146" s="84">
        <f t="shared" si="436"/>
        <v>0</v>
      </c>
      <c r="DV146" s="84">
        <f t="shared" si="436"/>
        <v>0</v>
      </c>
      <c r="DW146" s="84">
        <f t="shared" si="436"/>
        <v>0</v>
      </c>
      <c r="DX146" s="84">
        <f t="shared" si="436"/>
        <v>0</v>
      </c>
      <c r="DY146" s="84">
        <f t="shared" si="436"/>
        <v>0</v>
      </c>
      <c r="DZ146" s="84">
        <f t="shared" si="436"/>
        <v>0</v>
      </c>
      <c r="EA146" s="84">
        <f t="shared" si="436"/>
        <v>0</v>
      </c>
      <c r="EB146" s="84">
        <f t="shared" si="436"/>
        <v>0</v>
      </c>
      <c r="EC146" s="84">
        <f t="shared" si="436"/>
        <v>0</v>
      </c>
      <c r="ED146" s="84">
        <f t="shared" si="436"/>
        <v>0</v>
      </c>
      <c r="EE146" s="84">
        <f t="shared" si="436"/>
        <v>0</v>
      </c>
      <c r="EF146" s="84">
        <f t="shared" si="436"/>
        <v>0</v>
      </c>
      <c r="EG146" s="84">
        <f t="shared" si="436"/>
        <v>0</v>
      </c>
      <c r="EH146" s="84">
        <f t="shared" si="436"/>
        <v>0</v>
      </c>
      <c r="EI146" s="84">
        <f t="shared" si="436"/>
        <v>0</v>
      </c>
      <c r="EJ146" s="84">
        <f t="shared" si="436"/>
        <v>0</v>
      </c>
      <c r="EK146" s="84">
        <f t="shared" si="436"/>
        <v>0</v>
      </c>
      <c r="EL146" s="84">
        <f t="shared" si="436"/>
        <v>0</v>
      </c>
      <c r="EM146" s="84">
        <f t="shared" si="436"/>
        <v>0</v>
      </c>
      <c r="EN146" s="84">
        <f t="shared" si="436"/>
        <v>0</v>
      </c>
      <c r="EO146" s="84">
        <f t="shared" si="436"/>
        <v>0</v>
      </c>
      <c r="EP146" s="84">
        <f t="shared" si="436"/>
        <v>0</v>
      </c>
      <c r="EQ146" s="84">
        <f t="shared" si="436"/>
        <v>0</v>
      </c>
      <c r="ER146" s="84">
        <f t="shared" si="436"/>
        <v>0</v>
      </c>
      <c r="ES146" s="84">
        <f t="shared" si="436"/>
        <v>0</v>
      </c>
      <c r="ET146" s="84">
        <f t="shared" si="436"/>
        <v>0</v>
      </c>
      <c r="EU146" s="84">
        <f t="shared" si="436"/>
        <v>0</v>
      </c>
      <c r="EV146" s="84">
        <f t="shared" si="436"/>
        <v>0</v>
      </c>
      <c r="EW146" s="84">
        <f t="shared" ref="EW146:GB153" si="437">IF(AND($U146&gt;EV$6,$U146&lt;=EW$6),+$T146,0)</f>
        <v>0</v>
      </c>
      <c r="EX146" s="84">
        <f t="shared" si="437"/>
        <v>0</v>
      </c>
      <c r="EY146" s="84">
        <f t="shared" si="437"/>
        <v>0</v>
      </c>
      <c r="EZ146" s="84">
        <f t="shared" si="437"/>
        <v>0</v>
      </c>
      <c r="FA146" s="84">
        <f t="shared" si="437"/>
        <v>0</v>
      </c>
      <c r="FB146" s="84">
        <f t="shared" si="437"/>
        <v>0</v>
      </c>
      <c r="FC146" s="84">
        <f t="shared" si="437"/>
        <v>0</v>
      </c>
      <c r="FD146" s="84">
        <f t="shared" si="437"/>
        <v>0</v>
      </c>
      <c r="FE146" s="84">
        <f t="shared" si="437"/>
        <v>0</v>
      </c>
      <c r="FF146" s="84">
        <f t="shared" si="437"/>
        <v>0</v>
      </c>
      <c r="FG146" s="84">
        <f t="shared" si="437"/>
        <v>0</v>
      </c>
      <c r="FH146" s="84">
        <f t="shared" si="437"/>
        <v>0</v>
      </c>
      <c r="FI146" s="84">
        <f t="shared" si="437"/>
        <v>0</v>
      </c>
      <c r="FJ146" s="84">
        <f t="shared" si="437"/>
        <v>0</v>
      </c>
      <c r="FK146" s="84">
        <f t="shared" si="437"/>
        <v>0</v>
      </c>
      <c r="FL146" s="84">
        <f t="shared" si="437"/>
        <v>0</v>
      </c>
      <c r="FM146" s="84">
        <f t="shared" si="437"/>
        <v>0</v>
      </c>
      <c r="FN146" s="84">
        <f t="shared" si="437"/>
        <v>0</v>
      </c>
      <c r="FO146" s="84">
        <f t="shared" si="437"/>
        <v>0</v>
      </c>
      <c r="FP146" s="84">
        <f t="shared" si="437"/>
        <v>0</v>
      </c>
      <c r="FQ146" s="84">
        <f t="shared" si="437"/>
        <v>0</v>
      </c>
      <c r="FR146" s="84">
        <f t="shared" si="437"/>
        <v>0</v>
      </c>
      <c r="FS146" s="84">
        <f t="shared" si="437"/>
        <v>0</v>
      </c>
      <c r="FT146" s="84">
        <f t="shared" si="437"/>
        <v>0</v>
      </c>
      <c r="FU146" s="84">
        <f t="shared" si="437"/>
        <v>0</v>
      </c>
      <c r="FV146" s="84">
        <f t="shared" si="437"/>
        <v>0</v>
      </c>
      <c r="FW146" s="84">
        <f t="shared" si="437"/>
        <v>0</v>
      </c>
      <c r="FX146" s="84">
        <f t="shared" si="437"/>
        <v>0</v>
      </c>
      <c r="FY146" s="84">
        <f t="shared" si="437"/>
        <v>0</v>
      </c>
      <c r="FZ146" s="84">
        <f t="shared" si="437"/>
        <v>0</v>
      </c>
      <c r="GA146" s="84">
        <f t="shared" si="437"/>
        <v>0</v>
      </c>
      <c r="GB146" s="84">
        <f t="shared" si="437"/>
        <v>0</v>
      </c>
      <c r="GD146" s="2">
        <f t="shared" ref="GD146:GD168" ca="1" si="438">SUM($X146:$GC146)</f>
        <v>70.343000000000004</v>
      </c>
      <c r="GE146" s="2">
        <f t="shared" ref="GE146:GE168" ca="1" si="439">+GD146-T146</f>
        <v>0</v>
      </c>
    </row>
    <row r="147" spans="1:187" s="82" customFormat="1" x14ac:dyDescent="0.2">
      <c r="A147" s="175"/>
      <c r="B147" s="104" t="s">
        <v>12</v>
      </c>
      <c r="C147" s="68" t="s">
        <v>8</v>
      </c>
      <c r="D147" s="189" t="s">
        <v>42</v>
      </c>
      <c r="E147" t="s">
        <v>367</v>
      </c>
      <c r="F147" s="70">
        <v>37134</v>
      </c>
      <c r="G147"/>
      <c r="H147" s="87" t="s">
        <v>428</v>
      </c>
      <c r="I147" s="299" t="s">
        <v>431</v>
      </c>
      <c r="J147" t="s">
        <v>369</v>
      </c>
      <c r="K147" s="72"/>
      <c r="L147" s="94" t="s">
        <v>40</v>
      </c>
      <c r="M147" s="73"/>
      <c r="N147" s="73"/>
      <c r="O147" s="94"/>
      <c r="P147" s="94"/>
      <c r="Q147" s="94"/>
      <c r="R147" s="140">
        <v>120</v>
      </c>
      <c r="S147" s="94" t="s">
        <v>57</v>
      </c>
      <c r="T147" s="140">
        <v>70</v>
      </c>
      <c r="U147" s="268">
        <v>37256</v>
      </c>
      <c r="X147" s="84">
        <f t="shared" ca="1" si="434"/>
        <v>0</v>
      </c>
      <c r="Y147" s="84">
        <f t="shared" si="435"/>
        <v>70</v>
      </c>
      <c r="Z147" s="84">
        <f t="shared" si="435"/>
        <v>0</v>
      </c>
      <c r="AA147" s="84">
        <f t="shared" si="435"/>
        <v>0</v>
      </c>
      <c r="AB147" s="84">
        <f t="shared" si="435"/>
        <v>0</v>
      </c>
      <c r="AC147" s="84">
        <f t="shared" si="435"/>
        <v>0</v>
      </c>
      <c r="AD147" s="84">
        <f t="shared" si="435"/>
        <v>0</v>
      </c>
      <c r="AE147" s="84">
        <f t="shared" si="435"/>
        <v>0</v>
      </c>
      <c r="AF147" s="84">
        <f t="shared" si="435"/>
        <v>0</v>
      </c>
      <c r="AG147" s="84">
        <f t="shared" si="435"/>
        <v>0</v>
      </c>
      <c r="AH147" s="84">
        <f t="shared" si="435"/>
        <v>0</v>
      </c>
      <c r="AI147" s="84">
        <f t="shared" si="435"/>
        <v>0</v>
      </c>
      <c r="AJ147" s="84">
        <f t="shared" si="435"/>
        <v>0</v>
      </c>
      <c r="AK147" s="84">
        <f t="shared" si="435"/>
        <v>0</v>
      </c>
      <c r="AL147" s="84">
        <f t="shared" si="435"/>
        <v>0</v>
      </c>
      <c r="AM147" s="84">
        <f t="shared" si="435"/>
        <v>0</v>
      </c>
      <c r="AN147" s="84">
        <f t="shared" si="435"/>
        <v>0</v>
      </c>
      <c r="AO147" s="84">
        <f t="shared" si="435"/>
        <v>0</v>
      </c>
      <c r="AP147" s="84">
        <f t="shared" si="435"/>
        <v>0</v>
      </c>
      <c r="AQ147" s="84">
        <f t="shared" si="435"/>
        <v>0</v>
      </c>
      <c r="AR147" s="84">
        <f t="shared" si="435"/>
        <v>0</v>
      </c>
      <c r="AS147" s="84">
        <f t="shared" si="435"/>
        <v>0</v>
      </c>
      <c r="AT147" s="84">
        <f t="shared" si="435"/>
        <v>0</v>
      </c>
      <c r="AU147" s="84">
        <f t="shared" si="435"/>
        <v>0</v>
      </c>
      <c r="AV147" s="84">
        <f t="shared" si="435"/>
        <v>0</v>
      </c>
      <c r="AW147" s="84">
        <f t="shared" si="435"/>
        <v>0</v>
      </c>
      <c r="AX147" s="84">
        <f t="shared" si="435"/>
        <v>0</v>
      </c>
      <c r="AY147" s="84">
        <f t="shared" si="435"/>
        <v>0</v>
      </c>
      <c r="AZ147" s="84">
        <f t="shared" si="435"/>
        <v>0</v>
      </c>
      <c r="BA147" s="84">
        <f t="shared" si="435"/>
        <v>0</v>
      </c>
      <c r="BB147" s="84">
        <f t="shared" si="435"/>
        <v>0</v>
      </c>
      <c r="BC147" s="84">
        <f t="shared" si="435"/>
        <v>0</v>
      </c>
      <c r="BD147" s="84">
        <f t="shared" si="435"/>
        <v>0</v>
      </c>
      <c r="BE147" s="84">
        <f t="shared" si="435"/>
        <v>0</v>
      </c>
      <c r="BF147" s="84">
        <f t="shared" si="435"/>
        <v>0</v>
      </c>
      <c r="BG147" s="84">
        <f t="shared" si="435"/>
        <v>0</v>
      </c>
      <c r="BH147" s="84">
        <f t="shared" si="435"/>
        <v>0</v>
      </c>
      <c r="BI147" s="84">
        <f t="shared" si="435"/>
        <v>0</v>
      </c>
      <c r="BJ147" s="84">
        <f t="shared" si="435"/>
        <v>0</v>
      </c>
      <c r="BK147" s="84">
        <f t="shared" si="435"/>
        <v>0</v>
      </c>
      <c r="BL147" s="84">
        <f t="shared" si="435"/>
        <v>0</v>
      </c>
      <c r="BM147" s="84">
        <f t="shared" si="435"/>
        <v>0</v>
      </c>
      <c r="BN147" s="84">
        <f t="shared" si="435"/>
        <v>0</v>
      </c>
      <c r="BO147" s="84">
        <f t="shared" si="435"/>
        <v>0</v>
      </c>
      <c r="BP147" s="84">
        <f t="shared" si="435"/>
        <v>0</v>
      </c>
      <c r="BQ147" s="84">
        <f t="shared" si="435"/>
        <v>0</v>
      </c>
      <c r="BR147" s="84">
        <f t="shared" si="435"/>
        <v>0</v>
      </c>
      <c r="BS147" s="84">
        <f t="shared" si="435"/>
        <v>0</v>
      </c>
      <c r="BT147" s="84">
        <f t="shared" si="435"/>
        <v>0</v>
      </c>
      <c r="BU147" s="84">
        <f t="shared" si="435"/>
        <v>0</v>
      </c>
      <c r="BV147" s="84">
        <f t="shared" si="435"/>
        <v>0</v>
      </c>
      <c r="BW147" s="84">
        <f t="shared" si="435"/>
        <v>0</v>
      </c>
      <c r="BX147" s="84">
        <f t="shared" si="435"/>
        <v>0</v>
      </c>
      <c r="BY147" s="84">
        <f t="shared" si="435"/>
        <v>0</v>
      </c>
      <c r="BZ147" s="84">
        <f t="shared" si="435"/>
        <v>0</v>
      </c>
      <c r="CA147" s="84">
        <f t="shared" si="435"/>
        <v>0</v>
      </c>
      <c r="CB147" s="84">
        <f t="shared" si="435"/>
        <v>0</v>
      </c>
      <c r="CC147" s="84">
        <f t="shared" si="435"/>
        <v>0</v>
      </c>
      <c r="CD147" s="84">
        <f t="shared" si="435"/>
        <v>0</v>
      </c>
      <c r="CE147" s="84">
        <f t="shared" si="435"/>
        <v>0</v>
      </c>
      <c r="CF147" s="84">
        <f t="shared" si="435"/>
        <v>0</v>
      </c>
      <c r="CG147" s="84">
        <f t="shared" si="435"/>
        <v>0</v>
      </c>
      <c r="CH147" s="84">
        <f t="shared" si="435"/>
        <v>0</v>
      </c>
      <c r="CI147" s="84">
        <f t="shared" si="435"/>
        <v>0</v>
      </c>
      <c r="CJ147" s="84">
        <f t="shared" si="435"/>
        <v>0</v>
      </c>
      <c r="CK147" s="84">
        <f t="shared" si="436"/>
        <v>0</v>
      </c>
      <c r="CL147" s="84">
        <f t="shared" si="436"/>
        <v>0</v>
      </c>
      <c r="CM147" s="84">
        <f t="shared" si="436"/>
        <v>0</v>
      </c>
      <c r="CN147" s="84">
        <f t="shared" si="436"/>
        <v>0</v>
      </c>
      <c r="CO147" s="84">
        <f t="shared" si="436"/>
        <v>0</v>
      </c>
      <c r="CP147" s="84">
        <f t="shared" si="436"/>
        <v>0</v>
      </c>
      <c r="CQ147" s="84">
        <f t="shared" si="436"/>
        <v>0</v>
      </c>
      <c r="CR147" s="84">
        <f t="shared" si="436"/>
        <v>0</v>
      </c>
      <c r="CS147" s="84">
        <f t="shared" si="436"/>
        <v>0</v>
      </c>
      <c r="CT147" s="84">
        <f t="shared" si="436"/>
        <v>0</v>
      </c>
      <c r="CU147" s="84">
        <f t="shared" si="436"/>
        <v>0</v>
      </c>
      <c r="CV147" s="84">
        <f t="shared" si="436"/>
        <v>0</v>
      </c>
      <c r="CW147" s="84">
        <f t="shared" si="436"/>
        <v>0</v>
      </c>
      <c r="CX147" s="84">
        <f t="shared" si="436"/>
        <v>0</v>
      </c>
      <c r="CY147" s="84">
        <f t="shared" si="436"/>
        <v>0</v>
      </c>
      <c r="CZ147" s="84">
        <f t="shared" si="436"/>
        <v>0</v>
      </c>
      <c r="DA147" s="84">
        <f t="shared" si="436"/>
        <v>0</v>
      </c>
      <c r="DB147" s="84">
        <f t="shared" si="436"/>
        <v>0</v>
      </c>
      <c r="DC147" s="84">
        <f t="shared" si="436"/>
        <v>0</v>
      </c>
      <c r="DD147" s="84">
        <f t="shared" si="436"/>
        <v>0</v>
      </c>
      <c r="DE147" s="84">
        <f t="shared" si="436"/>
        <v>0</v>
      </c>
      <c r="DF147" s="84">
        <f t="shared" si="436"/>
        <v>0</v>
      </c>
      <c r="DG147" s="84">
        <f t="shared" si="436"/>
        <v>0</v>
      </c>
      <c r="DH147" s="84">
        <f t="shared" si="436"/>
        <v>0</v>
      </c>
      <c r="DI147" s="84">
        <f t="shared" si="436"/>
        <v>0</v>
      </c>
      <c r="DJ147" s="84">
        <f t="shared" si="436"/>
        <v>0</v>
      </c>
      <c r="DK147" s="84">
        <f t="shared" si="436"/>
        <v>0</v>
      </c>
      <c r="DL147" s="84">
        <f t="shared" si="436"/>
        <v>0</v>
      </c>
      <c r="DM147" s="84">
        <f t="shared" si="436"/>
        <v>0</v>
      </c>
      <c r="DN147" s="84">
        <f t="shared" si="436"/>
        <v>0</v>
      </c>
      <c r="DO147" s="84">
        <f t="shared" si="436"/>
        <v>0</v>
      </c>
      <c r="DP147" s="84">
        <f t="shared" si="436"/>
        <v>0</v>
      </c>
      <c r="DQ147" s="84">
        <f t="shared" si="436"/>
        <v>0</v>
      </c>
      <c r="DR147" s="84">
        <f t="shared" si="436"/>
        <v>0</v>
      </c>
      <c r="DS147" s="84">
        <f t="shared" si="436"/>
        <v>0</v>
      </c>
      <c r="DT147" s="84">
        <f t="shared" si="436"/>
        <v>0</v>
      </c>
      <c r="DU147" s="84">
        <f t="shared" si="436"/>
        <v>0</v>
      </c>
      <c r="DV147" s="84">
        <f t="shared" si="436"/>
        <v>0</v>
      </c>
      <c r="DW147" s="84">
        <f t="shared" si="436"/>
        <v>0</v>
      </c>
      <c r="DX147" s="84">
        <f t="shared" si="436"/>
        <v>0</v>
      </c>
      <c r="DY147" s="84">
        <f t="shared" si="436"/>
        <v>0</v>
      </c>
      <c r="DZ147" s="84">
        <f t="shared" si="436"/>
        <v>0</v>
      </c>
      <c r="EA147" s="84">
        <f t="shared" si="436"/>
        <v>0</v>
      </c>
      <c r="EB147" s="84">
        <f t="shared" si="436"/>
        <v>0</v>
      </c>
      <c r="EC147" s="84">
        <f t="shared" si="436"/>
        <v>0</v>
      </c>
      <c r="ED147" s="84">
        <f t="shared" si="436"/>
        <v>0</v>
      </c>
      <c r="EE147" s="84">
        <f t="shared" si="436"/>
        <v>0</v>
      </c>
      <c r="EF147" s="84">
        <f t="shared" si="436"/>
        <v>0</v>
      </c>
      <c r="EG147" s="84">
        <f t="shared" si="436"/>
        <v>0</v>
      </c>
      <c r="EH147" s="84">
        <f t="shared" si="436"/>
        <v>0</v>
      </c>
      <c r="EI147" s="84">
        <f t="shared" si="436"/>
        <v>0</v>
      </c>
      <c r="EJ147" s="84">
        <f t="shared" si="436"/>
        <v>0</v>
      </c>
      <c r="EK147" s="84">
        <f t="shared" si="436"/>
        <v>0</v>
      </c>
      <c r="EL147" s="84">
        <f t="shared" si="436"/>
        <v>0</v>
      </c>
      <c r="EM147" s="84">
        <f t="shared" si="436"/>
        <v>0</v>
      </c>
      <c r="EN147" s="84">
        <f t="shared" si="436"/>
        <v>0</v>
      </c>
      <c r="EO147" s="84">
        <f t="shared" si="436"/>
        <v>0</v>
      </c>
      <c r="EP147" s="84">
        <f t="shared" si="436"/>
        <v>0</v>
      </c>
      <c r="EQ147" s="84">
        <f t="shared" si="436"/>
        <v>0</v>
      </c>
      <c r="ER147" s="84">
        <f t="shared" si="436"/>
        <v>0</v>
      </c>
      <c r="ES147" s="84">
        <f t="shared" si="436"/>
        <v>0</v>
      </c>
      <c r="ET147" s="84">
        <f t="shared" si="436"/>
        <v>0</v>
      </c>
      <c r="EU147" s="84">
        <f t="shared" si="436"/>
        <v>0</v>
      </c>
      <c r="EV147" s="84">
        <f t="shared" si="436"/>
        <v>0</v>
      </c>
      <c r="EW147" s="84">
        <f t="shared" si="437"/>
        <v>0</v>
      </c>
      <c r="EX147" s="84">
        <f t="shared" si="437"/>
        <v>0</v>
      </c>
      <c r="EY147" s="84">
        <f t="shared" si="437"/>
        <v>0</v>
      </c>
      <c r="EZ147" s="84">
        <f t="shared" si="437"/>
        <v>0</v>
      </c>
      <c r="FA147" s="84">
        <f t="shared" si="437"/>
        <v>0</v>
      </c>
      <c r="FB147" s="84">
        <f t="shared" si="437"/>
        <v>0</v>
      </c>
      <c r="FC147" s="84">
        <f t="shared" si="437"/>
        <v>0</v>
      </c>
      <c r="FD147" s="84">
        <f t="shared" si="437"/>
        <v>0</v>
      </c>
      <c r="FE147" s="84">
        <f t="shared" si="437"/>
        <v>0</v>
      </c>
      <c r="FF147" s="84">
        <f t="shared" si="437"/>
        <v>0</v>
      </c>
      <c r="FG147" s="84">
        <f t="shared" si="437"/>
        <v>0</v>
      </c>
      <c r="FH147" s="84">
        <f t="shared" si="437"/>
        <v>0</v>
      </c>
      <c r="FI147" s="84">
        <f t="shared" si="437"/>
        <v>0</v>
      </c>
      <c r="FJ147" s="84">
        <f t="shared" si="437"/>
        <v>0</v>
      </c>
      <c r="FK147" s="84">
        <f t="shared" si="437"/>
        <v>0</v>
      </c>
      <c r="FL147" s="84">
        <f t="shared" si="437"/>
        <v>0</v>
      </c>
      <c r="FM147" s="84">
        <f t="shared" si="437"/>
        <v>0</v>
      </c>
      <c r="FN147" s="84">
        <f t="shared" si="437"/>
        <v>0</v>
      </c>
      <c r="FO147" s="84">
        <f t="shared" si="437"/>
        <v>0</v>
      </c>
      <c r="FP147" s="84">
        <f t="shared" si="437"/>
        <v>0</v>
      </c>
      <c r="FQ147" s="84">
        <f t="shared" si="437"/>
        <v>0</v>
      </c>
      <c r="FR147" s="84">
        <f t="shared" si="437"/>
        <v>0</v>
      </c>
      <c r="FS147" s="84">
        <f t="shared" si="437"/>
        <v>0</v>
      </c>
      <c r="FT147" s="84">
        <f t="shared" si="437"/>
        <v>0</v>
      </c>
      <c r="FU147" s="84">
        <f t="shared" si="437"/>
        <v>0</v>
      </c>
      <c r="FV147" s="84">
        <f t="shared" si="437"/>
        <v>0</v>
      </c>
      <c r="FW147" s="84">
        <f t="shared" si="437"/>
        <v>0</v>
      </c>
      <c r="FX147" s="84">
        <f t="shared" si="437"/>
        <v>0</v>
      </c>
      <c r="FY147" s="84">
        <f t="shared" si="437"/>
        <v>0</v>
      </c>
      <c r="FZ147" s="84">
        <f t="shared" si="437"/>
        <v>0</v>
      </c>
      <c r="GA147" s="84">
        <f t="shared" si="437"/>
        <v>0</v>
      </c>
      <c r="GB147" s="84">
        <f t="shared" si="437"/>
        <v>0</v>
      </c>
      <c r="GD147" s="2">
        <f t="shared" ca="1" si="438"/>
        <v>70</v>
      </c>
      <c r="GE147" s="2">
        <f t="shared" ca="1" si="439"/>
        <v>0</v>
      </c>
    </row>
    <row r="148" spans="1:187" s="82" customFormat="1" x14ac:dyDescent="0.2">
      <c r="A148" s="175"/>
      <c r="B148" s="104" t="s">
        <v>12</v>
      </c>
      <c r="C148" s="68" t="s">
        <v>8</v>
      </c>
      <c r="D148" s="189" t="s">
        <v>42</v>
      </c>
      <c r="E148" t="s">
        <v>367</v>
      </c>
      <c r="F148" s="70">
        <v>37134</v>
      </c>
      <c r="G148"/>
      <c r="H148" s="87" t="s">
        <v>428</v>
      </c>
      <c r="I148" s="299" t="s">
        <v>429</v>
      </c>
      <c r="J148" t="s">
        <v>369</v>
      </c>
      <c r="K148" s="72"/>
      <c r="L148" s="94" t="s">
        <v>40</v>
      </c>
      <c r="M148" s="73"/>
      <c r="N148" s="73"/>
      <c r="O148" s="94"/>
      <c r="P148" s="94"/>
      <c r="Q148" s="94"/>
      <c r="R148" s="140">
        <v>349.36</v>
      </c>
      <c r="S148" s="94" t="s">
        <v>57</v>
      </c>
      <c r="T148" s="140">
        <v>191.905</v>
      </c>
      <c r="U148" s="268">
        <v>37342</v>
      </c>
      <c r="X148" s="84">
        <f>IF(AND($U148&gt;X$6,$U148&lt;=Y$6),+$T148,0)</f>
        <v>0</v>
      </c>
      <c r="Y148" s="84">
        <f t="shared" si="434"/>
        <v>0</v>
      </c>
      <c r="Z148" s="84">
        <f t="shared" si="434"/>
        <v>191.905</v>
      </c>
      <c r="AA148" s="84">
        <f t="shared" si="434"/>
        <v>0</v>
      </c>
      <c r="AB148" s="84">
        <f t="shared" si="434"/>
        <v>0</v>
      </c>
      <c r="AC148" s="84">
        <f t="shared" si="434"/>
        <v>0</v>
      </c>
      <c r="AD148" s="84">
        <f t="shared" si="434"/>
        <v>0</v>
      </c>
      <c r="AE148" s="84">
        <f t="shared" si="434"/>
        <v>0</v>
      </c>
      <c r="AF148" s="84">
        <f t="shared" si="434"/>
        <v>0</v>
      </c>
      <c r="AG148" s="84">
        <f t="shared" si="434"/>
        <v>0</v>
      </c>
      <c r="AH148" s="84">
        <f t="shared" si="434"/>
        <v>0</v>
      </c>
      <c r="AI148" s="84">
        <f t="shared" si="434"/>
        <v>0</v>
      </c>
      <c r="AJ148" s="84">
        <f t="shared" si="434"/>
        <v>0</v>
      </c>
      <c r="AK148" s="84">
        <f t="shared" si="434"/>
        <v>0</v>
      </c>
      <c r="AL148" s="84">
        <f t="shared" si="434"/>
        <v>0</v>
      </c>
      <c r="AM148" s="84">
        <f t="shared" si="434"/>
        <v>0</v>
      </c>
      <c r="AN148" s="84">
        <f t="shared" ref="AN148:CY148" si="440">IF(AND($U148&gt;AM$6,$U148&lt;=AN$6),+$T148,0)</f>
        <v>0</v>
      </c>
      <c r="AO148" s="84">
        <f t="shared" si="440"/>
        <v>0</v>
      </c>
      <c r="AP148" s="84">
        <f t="shared" si="440"/>
        <v>0</v>
      </c>
      <c r="AQ148" s="84">
        <f t="shared" si="440"/>
        <v>0</v>
      </c>
      <c r="AR148" s="84">
        <f t="shared" si="440"/>
        <v>0</v>
      </c>
      <c r="AS148" s="84">
        <f t="shared" si="440"/>
        <v>0</v>
      </c>
      <c r="AT148" s="84">
        <f t="shared" si="440"/>
        <v>0</v>
      </c>
      <c r="AU148" s="84">
        <f t="shared" si="440"/>
        <v>0</v>
      </c>
      <c r="AV148" s="84">
        <f t="shared" si="440"/>
        <v>0</v>
      </c>
      <c r="AW148" s="84">
        <f t="shared" si="440"/>
        <v>0</v>
      </c>
      <c r="AX148" s="84">
        <f t="shared" si="440"/>
        <v>0</v>
      </c>
      <c r="AY148" s="84">
        <f t="shared" si="440"/>
        <v>0</v>
      </c>
      <c r="AZ148" s="84">
        <f t="shared" si="440"/>
        <v>0</v>
      </c>
      <c r="BA148" s="84">
        <f t="shared" si="440"/>
        <v>0</v>
      </c>
      <c r="BB148" s="84">
        <f t="shared" si="440"/>
        <v>0</v>
      </c>
      <c r="BC148" s="84">
        <f t="shared" si="440"/>
        <v>0</v>
      </c>
      <c r="BD148" s="84">
        <f t="shared" si="440"/>
        <v>0</v>
      </c>
      <c r="BE148" s="84">
        <f t="shared" si="440"/>
        <v>0</v>
      </c>
      <c r="BF148" s="84">
        <f t="shared" si="440"/>
        <v>0</v>
      </c>
      <c r="BG148" s="84">
        <f t="shared" si="440"/>
        <v>0</v>
      </c>
      <c r="BH148" s="84">
        <f t="shared" si="440"/>
        <v>0</v>
      </c>
      <c r="BI148" s="84">
        <f t="shared" si="440"/>
        <v>0</v>
      </c>
      <c r="BJ148" s="84">
        <f t="shared" si="440"/>
        <v>0</v>
      </c>
      <c r="BK148" s="84">
        <f t="shared" si="440"/>
        <v>0</v>
      </c>
      <c r="BL148" s="84">
        <f t="shared" si="440"/>
        <v>0</v>
      </c>
      <c r="BM148" s="84">
        <f t="shared" si="440"/>
        <v>0</v>
      </c>
      <c r="BN148" s="84">
        <f t="shared" si="440"/>
        <v>0</v>
      </c>
      <c r="BO148" s="84">
        <f t="shared" si="440"/>
        <v>0</v>
      </c>
      <c r="BP148" s="84">
        <f t="shared" si="440"/>
        <v>0</v>
      </c>
      <c r="BQ148" s="84">
        <f t="shared" si="440"/>
        <v>0</v>
      </c>
      <c r="BR148" s="84">
        <f t="shared" si="440"/>
        <v>0</v>
      </c>
      <c r="BS148" s="84">
        <f t="shared" si="440"/>
        <v>0</v>
      </c>
      <c r="BT148" s="84">
        <f t="shared" si="440"/>
        <v>0</v>
      </c>
      <c r="BU148" s="84">
        <f t="shared" si="440"/>
        <v>0</v>
      </c>
      <c r="BV148" s="84">
        <f t="shared" si="440"/>
        <v>0</v>
      </c>
      <c r="BW148" s="84">
        <f t="shared" si="440"/>
        <v>0</v>
      </c>
      <c r="BX148" s="84">
        <f t="shared" si="440"/>
        <v>0</v>
      </c>
      <c r="BY148" s="84">
        <f t="shared" si="440"/>
        <v>0</v>
      </c>
      <c r="BZ148" s="84">
        <f t="shared" si="440"/>
        <v>0</v>
      </c>
      <c r="CA148" s="84">
        <f t="shared" si="440"/>
        <v>0</v>
      </c>
      <c r="CB148" s="84">
        <f t="shared" si="440"/>
        <v>0</v>
      </c>
      <c r="CC148" s="84">
        <f t="shared" si="440"/>
        <v>0</v>
      </c>
      <c r="CD148" s="84">
        <f t="shared" si="440"/>
        <v>0</v>
      </c>
      <c r="CE148" s="84">
        <f t="shared" si="440"/>
        <v>0</v>
      </c>
      <c r="CF148" s="84">
        <f t="shared" si="440"/>
        <v>0</v>
      </c>
      <c r="CG148" s="84">
        <f t="shared" si="440"/>
        <v>0</v>
      </c>
      <c r="CH148" s="84">
        <f t="shared" si="440"/>
        <v>0</v>
      </c>
      <c r="CI148" s="84">
        <f t="shared" si="440"/>
        <v>0</v>
      </c>
      <c r="CJ148" s="84">
        <f t="shared" si="440"/>
        <v>0</v>
      </c>
      <c r="CK148" s="84">
        <f t="shared" si="440"/>
        <v>0</v>
      </c>
      <c r="CL148" s="84">
        <f t="shared" si="440"/>
        <v>0</v>
      </c>
      <c r="CM148" s="84">
        <f t="shared" si="440"/>
        <v>0</v>
      </c>
      <c r="CN148" s="84">
        <f t="shared" si="440"/>
        <v>0</v>
      </c>
      <c r="CO148" s="84">
        <f t="shared" si="440"/>
        <v>0</v>
      </c>
      <c r="CP148" s="84">
        <f t="shared" si="440"/>
        <v>0</v>
      </c>
      <c r="CQ148" s="84">
        <f t="shared" si="440"/>
        <v>0</v>
      </c>
      <c r="CR148" s="84">
        <f t="shared" si="440"/>
        <v>0</v>
      </c>
      <c r="CS148" s="84">
        <f t="shared" si="440"/>
        <v>0</v>
      </c>
      <c r="CT148" s="84">
        <f t="shared" si="440"/>
        <v>0</v>
      </c>
      <c r="CU148" s="84">
        <f t="shared" si="440"/>
        <v>0</v>
      </c>
      <c r="CV148" s="84">
        <f t="shared" si="440"/>
        <v>0</v>
      </c>
      <c r="CW148" s="84">
        <f t="shared" si="440"/>
        <v>0</v>
      </c>
      <c r="CX148" s="84">
        <f t="shared" si="440"/>
        <v>0</v>
      </c>
      <c r="CY148" s="84">
        <f t="shared" si="440"/>
        <v>0</v>
      </c>
      <c r="CZ148" s="84">
        <f t="shared" ref="CZ148:EV148" si="441">IF(AND($U148&gt;CY$6,$U148&lt;=CZ$6),+$T148,0)</f>
        <v>0</v>
      </c>
      <c r="DA148" s="84">
        <f t="shared" si="441"/>
        <v>0</v>
      </c>
      <c r="DB148" s="84">
        <f t="shared" si="441"/>
        <v>0</v>
      </c>
      <c r="DC148" s="84">
        <f t="shared" si="441"/>
        <v>0</v>
      </c>
      <c r="DD148" s="84">
        <f t="shared" si="441"/>
        <v>0</v>
      </c>
      <c r="DE148" s="84">
        <f t="shared" si="441"/>
        <v>0</v>
      </c>
      <c r="DF148" s="84">
        <f t="shared" si="441"/>
        <v>0</v>
      </c>
      <c r="DG148" s="84">
        <f t="shared" si="441"/>
        <v>0</v>
      </c>
      <c r="DH148" s="84">
        <f t="shared" si="441"/>
        <v>0</v>
      </c>
      <c r="DI148" s="84">
        <f t="shared" si="441"/>
        <v>0</v>
      </c>
      <c r="DJ148" s="84">
        <f t="shared" si="441"/>
        <v>0</v>
      </c>
      <c r="DK148" s="84">
        <f t="shared" si="441"/>
        <v>0</v>
      </c>
      <c r="DL148" s="84">
        <f t="shared" si="441"/>
        <v>0</v>
      </c>
      <c r="DM148" s="84">
        <f t="shared" si="441"/>
        <v>0</v>
      </c>
      <c r="DN148" s="84">
        <f t="shared" si="441"/>
        <v>0</v>
      </c>
      <c r="DO148" s="84">
        <f t="shared" si="441"/>
        <v>0</v>
      </c>
      <c r="DP148" s="84">
        <f t="shared" si="441"/>
        <v>0</v>
      </c>
      <c r="DQ148" s="84">
        <f t="shared" si="441"/>
        <v>0</v>
      </c>
      <c r="DR148" s="84">
        <f t="shared" si="441"/>
        <v>0</v>
      </c>
      <c r="DS148" s="84">
        <f t="shared" si="441"/>
        <v>0</v>
      </c>
      <c r="DT148" s="84">
        <f t="shared" si="441"/>
        <v>0</v>
      </c>
      <c r="DU148" s="84">
        <f t="shared" si="441"/>
        <v>0</v>
      </c>
      <c r="DV148" s="84">
        <f t="shared" si="441"/>
        <v>0</v>
      </c>
      <c r="DW148" s="84">
        <f t="shared" si="441"/>
        <v>0</v>
      </c>
      <c r="DX148" s="84">
        <f t="shared" si="441"/>
        <v>0</v>
      </c>
      <c r="DY148" s="84">
        <f t="shared" si="441"/>
        <v>0</v>
      </c>
      <c r="DZ148" s="84">
        <f t="shared" si="441"/>
        <v>0</v>
      </c>
      <c r="EA148" s="84">
        <f t="shared" si="441"/>
        <v>0</v>
      </c>
      <c r="EB148" s="84">
        <f t="shared" si="441"/>
        <v>0</v>
      </c>
      <c r="EC148" s="84">
        <f t="shared" si="441"/>
        <v>0</v>
      </c>
      <c r="ED148" s="84">
        <f t="shared" si="441"/>
        <v>0</v>
      </c>
      <c r="EE148" s="84">
        <f t="shared" si="441"/>
        <v>0</v>
      </c>
      <c r="EF148" s="84">
        <f t="shared" si="441"/>
        <v>0</v>
      </c>
      <c r="EG148" s="84">
        <f t="shared" si="441"/>
        <v>0</v>
      </c>
      <c r="EH148" s="84">
        <f t="shared" si="441"/>
        <v>0</v>
      </c>
      <c r="EI148" s="84">
        <f t="shared" si="441"/>
        <v>0</v>
      </c>
      <c r="EJ148" s="84">
        <f t="shared" si="441"/>
        <v>0</v>
      </c>
      <c r="EK148" s="84">
        <f t="shared" si="441"/>
        <v>0</v>
      </c>
      <c r="EL148" s="84">
        <f t="shared" si="441"/>
        <v>0</v>
      </c>
      <c r="EM148" s="84">
        <f t="shared" si="441"/>
        <v>0</v>
      </c>
      <c r="EN148" s="84">
        <f t="shared" si="441"/>
        <v>0</v>
      </c>
      <c r="EO148" s="84">
        <f t="shared" si="441"/>
        <v>0</v>
      </c>
      <c r="EP148" s="84">
        <f t="shared" si="441"/>
        <v>0</v>
      </c>
      <c r="EQ148" s="84">
        <f t="shared" si="441"/>
        <v>0</v>
      </c>
      <c r="ER148" s="84">
        <f t="shared" si="441"/>
        <v>0</v>
      </c>
      <c r="ES148" s="84">
        <f t="shared" si="441"/>
        <v>0</v>
      </c>
      <c r="ET148" s="84">
        <f t="shared" si="441"/>
        <v>0</v>
      </c>
      <c r="EU148" s="84">
        <f t="shared" si="441"/>
        <v>0</v>
      </c>
      <c r="EV148" s="84">
        <f t="shared" si="441"/>
        <v>0</v>
      </c>
      <c r="EW148" s="84">
        <f t="shared" si="437"/>
        <v>0</v>
      </c>
      <c r="EX148" s="84">
        <f t="shared" si="437"/>
        <v>0</v>
      </c>
      <c r="EY148" s="84">
        <f t="shared" si="437"/>
        <v>0</v>
      </c>
      <c r="EZ148" s="84">
        <f t="shared" si="437"/>
        <v>0</v>
      </c>
      <c r="FA148" s="84">
        <f t="shared" si="437"/>
        <v>0</v>
      </c>
      <c r="FB148" s="84">
        <f t="shared" si="437"/>
        <v>0</v>
      </c>
      <c r="FC148" s="84">
        <f t="shared" si="437"/>
        <v>0</v>
      </c>
      <c r="FD148" s="84">
        <f t="shared" si="437"/>
        <v>0</v>
      </c>
      <c r="FE148" s="84">
        <f t="shared" si="437"/>
        <v>0</v>
      </c>
      <c r="FF148" s="84">
        <f t="shared" si="437"/>
        <v>0</v>
      </c>
      <c r="FG148" s="84">
        <f t="shared" si="437"/>
        <v>0</v>
      </c>
      <c r="FH148" s="84">
        <f t="shared" si="437"/>
        <v>0</v>
      </c>
      <c r="FI148" s="84">
        <f t="shared" si="437"/>
        <v>0</v>
      </c>
      <c r="FJ148" s="84">
        <f t="shared" si="437"/>
        <v>0</v>
      </c>
      <c r="FK148" s="84">
        <f t="shared" si="437"/>
        <v>0</v>
      </c>
      <c r="FL148" s="84">
        <f t="shared" si="437"/>
        <v>0</v>
      </c>
      <c r="FM148" s="84">
        <f t="shared" si="437"/>
        <v>0</v>
      </c>
      <c r="FN148" s="84">
        <f t="shared" si="437"/>
        <v>0</v>
      </c>
      <c r="FO148" s="84">
        <f t="shared" si="437"/>
        <v>0</v>
      </c>
      <c r="FP148" s="84">
        <f t="shared" si="437"/>
        <v>0</v>
      </c>
      <c r="FQ148" s="84">
        <f t="shared" si="437"/>
        <v>0</v>
      </c>
      <c r="FR148" s="84">
        <f t="shared" si="437"/>
        <v>0</v>
      </c>
      <c r="FS148" s="84">
        <f t="shared" si="437"/>
        <v>0</v>
      </c>
      <c r="FT148" s="84">
        <f t="shared" si="437"/>
        <v>0</v>
      </c>
      <c r="FU148" s="84">
        <f t="shared" si="437"/>
        <v>0</v>
      </c>
      <c r="FV148" s="84">
        <f t="shared" si="437"/>
        <v>0</v>
      </c>
      <c r="FW148" s="84">
        <f t="shared" si="437"/>
        <v>0</v>
      </c>
      <c r="FX148" s="84">
        <f t="shared" si="437"/>
        <v>0</v>
      </c>
      <c r="FY148" s="84">
        <f t="shared" si="437"/>
        <v>0</v>
      </c>
      <c r="FZ148" s="84">
        <f t="shared" si="437"/>
        <v>0</v>
      </c>
      <c r="GA148" s="84">
        <f t="shared" si="437"/>
        <v>0</v>
      </c>
      <c r="GB148" s="84">
        <f t="shared" si="437"/>
        <v>0</v>
      </c>
      <c r="GD148" s="2">
        <f t="shared" si="438"/>
        <v>191.905</v>
      </c>
      <c r="GE148" s="2">
        <f t="shared" si="439"/>
        <v>0</v>
      </c>
    </row>
    <row r="149" spans="1:187" s="82" customFormat="1" x14ac:dyDescent="0.2">
      <c r="A149" s="175"/>
      <c r="B149" s="104" t="s">
        <v>12</v>
      </c>
      <c r="C149" s="68" t="s">
        <v>8</v>
      </c>
      <c r="D149" s="189" t="s">
        <v>42</v>
      </c>
      <c r="E149" t="s">
        <v>367</v>
      </c>
      <c r="F149" s="70">
        <v>37134</v>
      </c>
      <c r="G149"/>
      <c r="H149" s="87" t="s">
        <v>432</v>
      </c>
      <c r="I149" s="299" t="s">
        <v>433</v>
      </c>
      <c r="J149" t="s">
        <v>369</v>
      </c>
      <c r="K149" s="72"/>
      <c r="L149" s="94" t="s">
        <v>40</v>
      </c>
      <c r="M149" s="73"/>
      <c r="N149" s="73"/>
      <c r="O149" s="94"/>
      <c r="P149" s="94"/>
      <c r="Q149" s="94"/>
      <c r="R149" s="140">
        <v>1750</v>
      </c>
      <c r="S149" s="94" t="s">
        <v>57</v>
      </c>
      <c r="T149" s="140">
        <v>1750</v>
      </c>
      <c r="U149" s="268">
        <v>37391</v>
      </c>
      <c r="X149" s="84">
        <f t="shared" ca="1" si="434"/>
        <v>0</v>
      </c>
      <c r="Y149" s="84">
        <f t="shared" si="435"/>
        <v>0</v>
      </c>
      <c r="Z149" s="84">
        <f t="shared" si="435"/>
        <v>0</v>
      </c>
      <c r="AA149" s="84">
        <f t="shared" si="435"/>
        <v>1750</v>
      </c>
      <c r="AB149" s="84">
        <f t="shared" si="435"/>
        <v>0</v>
      </c>
      <c r="AC149" s="84">
        <f t="shared" si="435"/>
        <v>0</v>
      </c>
      <c r="AD149" s="84">
        <f t="shared" si="435"/>
        <v>0</v>
      </c>
      <c r="AE149" s="84">
        <f t="shared" si="435"/>
        <v>0</v>
      </c>
      <c r="AF149" s="84">
        <f t="shared" si="435"/>
        <v>0</v>
      </c>
      <c r="AG149" s="84">
        <f t="shared" si="435"/>
        <v>0</v>
      </c>
      <c r="AH149" s="84">
        <f t="shared" si="435"/>
        <v>0</v>
      </c>
      <c r="AI149" s="84">
        <f t="shared" si="435"/>
        <v>0</v>
      </c>
      <c r="AJ149" s="84">
        <f t="shared" si="435"/>
        <v>0</v>
      </c>
      <c r="AK149" s="84">
        <f t="shared" si="435"/>
        <v>0</v>
      </c>
      <c r="AL149" s="84">
        <f t="shared" si="435"/>
        <v>0</v>
      </c>
      <c r="AM149" s="84">
        <f t="shared" si="435"/>
        <v>0</v>
      </c>
      <c r="AN149" s="84">
        <f t="shared" si="435"/>
        <v>0</v>
      </c>
      <c r="AO149" s="84">
        <f t="shared" si="435"/>
        <v>0</v>
      </c>
      <c r="AP149" s="84">
        <f t="shared" si="435"/>
        <v>0</v>
      </c>
      <c r="AQ149" s="84">
        <f t="shared" si="435"/>
        <v>0</v>
      </c>
      <c r="AR149" s="84">
        <f t="shared" si="435"/>
        <v>0</v>
      </c>
      <c r="AS149" s="84">
        <f t="shared" si="435"/>
        <v>0</v>
      </c>
      <c r="AT149" s="84">
        <f t="shared" si="435"/>
        <v>0</v>
      </c>
      <c r="AU149" s="84">
        <f t="shared" si="435"/>
        <v>0</v>
      </c>
      <c r="AV149" s="84">
        <f t="shared" si="435"/>
        <v>0</v>
      </c>
      <c r="AW149" s="84">
        <f t="shared" si="435"/>
        <v>0</v>
      </c>
      <c r="AX149" s="84">
        <f t="shared" si="435"/>
        <v>0</v>
      </c>
      <c r="AY149" s="84">
        <f t="shared" si="435"/>
        <v>0</v>
      </c>
      <c r="AZ149" s="84">
        <f t="shared" si="435"/>
        <v>0</v>
      </c>
      <c r="BA149" s="84">
        <f t="shared" si="435"/>
        <v>0</v>
      </c>
      <c r="BB149" s="84">
        <f t="shared" si="435"/>
        <v>0</v>
      </c>
      <c r="BC149" s="84">
        <f t="shared" si="435"/>
        <v>0</v>
      </c>
      <c r="BD149" s="84">
        <f t="shared" si="435"/>
        <v>0</v>
      </c>
      <c r="BE149" s="84">
        <f t="shared" si="435"/>
        <v>0</v>
      </c>
      <c r="BF149" s="84">
        <f t="shared" si="435"/>
        <v>0</v>
      </c>
      <c r="BG149" s="84">
        <f t="shared" si="435"/>
        <v>0</v>
      </c>
      <c r="BH149" s="84">
        <f t="shared" si="435"/>
        <v>0</v>
      </c>
      <c r="BI149" s="84">
        <f t="shared" si="435"/>
        <v>0</v>
      </c>
      <c r="BJ149" s="84">
        <f t="shared" si="435"/>
        <v>0</v>
      </c>
      <c r="BK149" s="84">
        <f t="shared" si="435"/>
        <v>0</v>
      </c>
      <c r="BL149" s="84">
        <f t="shared" si="435"/>
        <v>0</v>
      </c>
      <c r="BM149" s="84">
        <f t="shared" si="435"/>
        <v>0</v>
      </c>
      <c r="BN149" s="84">
        <f t="shared" si="435"/>
        <v>0</v>
      </c>
      <c r="BO149" s="84">
        <f t="shared" si="435"/>
        <v>0</v>
      </c>
      <c r="BP149" s="84">
        <f t="shared" si="435"/>
        <v>0</v>
      </c>
      <c r="BQ149" s="84">
        <f t="shared" si="435"/>
        <v>0</v>
      </c>
      <c r="BR149" s="84">
        <f t="shared" si="435"/>
        <v>0</v>
      </c>
      <c r="BS149" s="84">
        <f t="shared" si="435"/>
        <v>0</v>
      </c>
      <c r="BT149" s="84">
        <f t="shared" si="435"/>
        <v>0</v>
      </c>
      <c r="BU149" s="84">
        <f t="shared" si="435"/>
        <v>0</v>
      </c>
      <c r="BV149" s="84">
        <f t="shared" si="435"/>
        <v>0</v>
      </c>
      <c r="BW149" s="84">
        <f t="shared" si="435"/>
        <v>0</v>
      </c>
      <c r="BX149" s="84">
        <f t="shared" si="435"/>
        <v>0</v>
      </c>
      <c r="BY149" s="84">
        <f t="shared" si="435"/>
        <v>0</v>
      </c>
      <c r="BZ149" s="84">
        <f t="shared" si="435"/>
        <v>0</v>
      </c>
      <c r="CA149" s="84">
        <f t="shared" si="435"/>
        <v>0</v>
      </c>
      <c r="CB149" s="84">
        <f t="shared" si="435"/>
        <v>0</v>
      </c>
      <c r="CC149" s="84">
        <f t="shared" si="435"/>
        <v>0</v>
      </c>
      <c r="CD149" s="84">
        <f t="shared" si="435"/>
        <v>0</v>
      </c>
      <c r="CE149" s="84">
        <f t="shared" si="435"/>
        <v>0</v>
      </c>
      <c r="CF149" s="84">
        <f t="shared" si="435"/>
        <v>0</v>
      </c>
      <c r="CG149" s="84">
        <f t="shared" si="435"/>
        <v>0</v>
      </c>
      <c r="CH149" s="84">
        <f t="shared" si="435"/>
        <v>0</v>
      </c>
      <c r="CI149" s="84">
        <f t="shared" si="435"/>
        <v>0</v>
      </c>
      <c r="CJ149" s="84">
        <f>IF(AND($U149&gt;CI$6,$U149&lt;=CJ$6),+$T149,0)</f>
        <v>0</v>
      </c>
      <c r="CK149" s="84">
        <f t="shared" si="436"/>
        <v>0</v>
      </c>
      <c r="CL149" s="84">
        <f t="shared" si="436"/>
        <v>0</v>
      </c>
      <c r="CM149" s="84">
        <f t="shared" si="436"/>
        <v>0</v>
      </c>
      <c r="CN149" s="84">
        <f t="shared" si="436"/>
        <v>0</v>
      </c>
      <c r="CO149" s="84">
        <f t="shared" si="436"/>
        <v>0</v>
      </c>
      <c r="CP149" s="84">
        <f t="shared" si="436"/>
        <v>0</v>
      </c>
      <c r="CQ149" s="84">
        <f t="shared" si="436"/>
        <v>0</v>
      </c>
      <c r="CR149" s="84">
        <f t="shared" si="436"/>
        <v>0</v>
      </c>
      <c r="CS149" s="84">
        <f t="shared" si="436"/>
        <v>0</v>
      </c>
      <c r="CT149" s="84">
        <f t="shared" si="436"/>
        <v>0</v>
      </c>
      <c r="CU149" s="84">
        <f t="shared" si="436"/>
        <v>0</v>
      </c>
      <c r="CV149" s="84">
        <f t="shared" si="436"/>
        <v>0</v>
      </c>
      <c r="CW149" s="84">
        <f t="shared" si="436"/>
        <v>0</v>
      </c>
      <c r="CX149" s="84">
        <f t="shared" si="436"/>
        <v>0</v>
      </c>
      <c r="CY149" s="84">
        <f t="shared" si="436"/>
        <v>0</v>
      </c>
      <c r="CZ149" s="84">
        <f t="shared" si="436"/>
        <v>0</v>
      </c>
      <c r="DA149" s="84">
        <f t="shared" si="436"/>
        <v>0</v>
      </c>
      <c r="DB149" s="84">
        <f t="shared" si="436"/>
        <v>0</v>
      </c>
      <c r="DC149" s="84">
        <f t="shared" si="436"/>
        <v>0</v>
      </c>
      <c r="DD149" s="84">
        <f t="shared" si="436"/>
        <v>0</v>
      </c>
      <c r="DE149" s="84">
        <f t="shared" si="436"/>
        <v>0</v>
      </c>
      <c r="DF149" s="84">
        <f t="shared" si="436"/>
        <v>0</v>
      </c>
      <c r="DG149" s="84">
        <f t="shared" si="436"/>
        <v>0</v>
      </c>
      <c r="DH149" s="84">
        <f t="shared" si="436"/>
        <v>0</v>
      </c>
      <c r="DI149" s="84">
        <f t="shared" si="436"/>
        <v>0</v>
      </c>
      <c r="DJ149" s="84">
        <f t="shared" si="436"/>
        <v>0</v>
      </c>
      <c r="DK149" s="84">
        <f t="shared" si="436"/>
        <v>0</v>
      </c>
      <c r="DL149" s="84">
        <f t="shared" si="436"/>
        <v>0</v>
      </c>
      <c r="DM149" s="84">
        <f t="shared" si="436"/>
        <v>0</v>
      </c>
      <c r="DN149" s="84">
        <f t="shared" si="436"/>
        <v>0</v>
      </c>
      <c r="DO149" s="84">
        <f t="shared" si="436"/>
        <v>0</v>
      </c>
      <c r="DP149" s="84">
        <f t="shared" si="436"/>
        <v>0</v>
      </c>
      <c r="DQ149" s="84">
        <f t="shared" si="436"/>
        <v>0</v>
      </c>
      <c r="DR149" s="84">
        <f t="shared" si="436"/>
        <v>0</v>
      </c>
      <c r="DS149" s="84">
        <f t="shared" si="436"/>
        <v>0</v>
      </c>
      <c r="DT149" s="84">
        <f t="shared" si="436"/>
        <v>0</v>
      </c>
      <c r="DU149" s="84">
        <f t="shared" si="436"/>
        <v>0</v>
      </c>
      <c r="DV149" s="84">
        <f t="shared" si="436"/>
        <v>0</v>
      </c>
      <c r="DW149" s="84">
        <f t="shared" si="436"/>
        <v>0</v>
      </c>
      <c r="DX149" s="84">
        <f t="shared" si="436"/>
        <v>0</v>
      </c>
      <c r="DY149" s="84">
        <f t="shared" si="436"/>
        <v>0</v>
      </c>
      <c r="DZ149" s="84">
        <f t="shared" si="436"/>
        <v>0</v>
      </c>
      <c r="EA149" s="84">
        <f t="shared" si="436"/>
        <v>0</v>
      </c>
      <c r="EB149" s="84">
        <f t="shared" si="436"/>
        <v>0</v>
      </c>
      <c r="EC149" s="84">
        <f t="shared" si="436"/>
        <v>0</v>
      </c>
      <c r="ED149" s="84">
        <f t="shared" si="436"/>
        <v>0</v>
      </c>
      <c r="EE149" s="84">
        <f t="shared" si="436"/>
        <v>0</v>
      </c>
      <c r="EF149" s="84">
        <f t="shared" si="436"/>
        <v>0</v>
      </c>
      <c r="EG149" s="84">
        <f t="shared" si="436"/>
        <v>0</v>
      </c>
      <c r="EH149" s="84">
        <f t="shared" si="436"/>
        <v>0</v>
      </c>
      <c r="EI149" s="84">
        <f t="shared" si="436"/>
        <v>0</v>
      </c>
      <c r="EJ149" s="84">
        <f t="shared" si="436"/>
        <v>0</v>
      </c>
      <c r="EK149" s="84">
        <f t="shared" si="436"/>
        <v>0</v>
      </c>
      <c r="EL149" s="84">
        <f t="shared" si="436"/>
        <v>0</v>
      </c>
      <c r="EM149" s="84">
        <f t="shared" si="436"/>
        <v>0</v>
      </c>
      <c r="EN149" s="84">
        <f t="shared" si="436"/>
        <v>0</v>
      </c>
      <c r="EO149" s="84">
        <f t="shared" si="436"/>
        <v>0</v>
      </c>
      <c r="EP149" s="84">
        <f t="shared" si="436"/>
        <v>0</v>
      </c>
      <c r="EQ149" s="84">
        <f t="shared" si="436"/>
        <v>0</v>
      </c>
      <c r="ER149" s="84">
        <f t="shared" si="436"/>
        <v>0</v>
      </c>
      <c r="ES149" s="84">
        <f t="shared" si="436"/>
        <v>0</v>
      </c>
      <c r="ET149" s="84">
        <f t="shared" si="436"/>
        <v>0</v>
      </c>
      <c r="EU149" s="84">
        <f t="shared" si="436"/>
        <v>0</v>
      </c>
      <c r="EV149" s="84">
        <f t="shared" si="436"/>
        <v>0</v>
      </c>
      <c r="EW149" s="84">
        <f t="shared" si="437"/>
        <v>0</v>
      </c>
      <c r="EX149" s="84">
        <f t="shared" si="437"/>
        <v>0</v>
      </c>
      <c r="EY149" s="84">
        <f t="shared" si="437"/>
        <v>0</v>
      </c>
      <c r="EZ149" s="84">
        <f t="shared" si="437"/>
        <v>0</v>
      </c>
      <c r="FA149" s="84">
        <f t="shared" si="437"/>
        <v>0</v>
      </c>
      <c r="FB149" s="84">
        <f t="shared" si="437"/>
        <v>0</v>
      </c>
      <c r="FC149" s="84">
        <f t="shared" si="437"/>
        <v>0</v>
      </c>
      <c r="FD149" s="84">
        <f t="shared" si="437"/>
        <v>0</v>
      </c>
      <c r="FE149" s="84">
        <f t="shared" si="437"/>
        <v>0</v>
      </c>
      <c r="FF149" s="84">
        <f t="shared" si="437"/>
        <v>0</v>
      </c>
      <c r="FG149" s="84">
        <f t="shared" si="437"/>
        <v>0</v>
      </c>
      <c r="FH149" s="84">
        <f t="shared" si="437"/>
        <v>0</v>
      </c>
      <c r="FI149" s="84">
        <f t="shared" si="437"/>
        <v>0</v>
      </c>
      <c r="FJ149" s="84">
        <f t="shared" si="437"/>
        <v>0</v>
      </c>
      <c r="FK149" s="84">
        <f t="shared" si="437"/>
        <v>0</v>
      </c>
      <c r="FL149" s="84">
        <f t="shared" si="437"/>
        <v>0</v>
      </c>
      <c r="FM149" s="84">
        <f t="shared" si="437"/>
        <v>0</v>
      </c>
      <c r="FN149" s="84">
        <f t="shared" si="437"/>
        <v>0</v>
      </c>
      <c r="FO149" s="84">
        <f t="shared" si="437"/>
        <v>0</v>
      </c>
      <c r="FP149" s="84">
        <f t="shared" si="437"/>
        <v>0</v>
      </c>
      <c r="FQ149" s="84">
        <f t="shared" si="437"/>
        <v>0</v>
      </c>
      <c r="FR149" s="84">
        <f t="shared" si="437"/>
        <v>0</v>
      </c>
      <c r="FS149" s="84">
        <f t="shared" si="437"/>
        <v>0</v>
      </c>
      <c r="FT149" s="84">
        <f t="shared" si="437"/>
        <v>0</v>
      </c>
      <c r="FU149" s="84">
        <f t="shared" si="437"/>
        <v>0</v>
      </c>
      <c r="FV149" s="84">
        <f t="shared" si="437"/>
        <v>0</v>
      </c>
      <c r="FW149" s="84">
        <f t="shared" si="437"/>
        <v>0</v>
      </c>
      <c r="FX149" s="84">
        <f t="shared" si="437"/>
        <v>0</v>
      </c>
      <c r="FY149" s="84">
        <f t="shared" si="437"/>
        <v>0</v>
      </c>
      <c r="FZ149" s="84">
        <f t="shared" si="437"/>
        <v>0</v>
      </c>
      <c r="GA149" s="84">
        <f t="shared" si="437"/>
        <v>0</v>
      </c>
      <c r="GB149" s="84">
        <f t="shared" si="437"/>
        <v>0</v>
      </c>
      <c r="GD149" s="2">
        <f t="shared" ca="1" si="438"/>
        <v>1750</v>
      </c>
      <c r="GE149" s="2">
        <f t="shared" ca="1" si="439"/>
        <v>0</v>
      </c>
    </row>
    <row r="150" spans="1:187" s="82" customFormat="1" x14ac:dyDescent="0.2">
      <c r="A150" s="175"/>
      <c r="B150" s="104"/>
      <c r="C150" s="68"/>
      <c r="D150" s="189"/>
      <c r="E150"/>
      <c r="F150" s="70"/>
      <c r="G150"/>
      <c r="H150" s="87" t="s">
        <v>432</v>
      </c>
      <c r="I150" s="299" t="s">
        <v>629</v>
      </c>
      <c r="J150" t="s">
        <v>7</v>
      </c>
      <c r="K150" s="72"/>
      <c r="L150" s="94" t="s">
        <v>40</v>
      </c>
      <c r="M150" s="73" t="s">
        <v>630</v>
      </c>
      <c r="N150" s="73" t="s">
        <v>631</v>
      </c>
      <c r="O150" s="94"/>
      <c r="P150" s="94"/>
      <c r="Q150" s="94"/>
      <c r="R150" s="140">
        <v>0</v>
      </c>
      <c r="S150" s="94" t="s">
        <v>57</v>
      </c>
      <c r="T150" s="140">
        <f>R150</f>
        <v>0</v>
      </c>
      <c r="U150" s="268">
        <v>37573</v>
      </c>
      <c r="X150" s="84">
        <f t="shared" ca="1" si="434"/>
        <v>0</v>
      </c>
      <c r="Y150" s="84">
        <f t="shared" si="435"/>
        <v>0</v>
      </c>
      <c r="Z150" s="84">
        <f t="shared" si="435"/>
        <v>0</v>
      </c>
      <c r="AA150" s="84">
        <f t="shared" si="435"/>
        <v>0</v>
      </c>
      <c r="AB150" s="84">
        <f t="shared" si="435"/>
        <v>0</v>
      </c>
      <c r="AC150" s="84">
        <f t="shared" si="435"/>
        <v>0</v>
      </c>
      <c r="AD150" s="84">
        <f t="shared" si="435"/>
        <v>0</v>
      </c>
      <c r="AE150" s="84">
        <f t="shared" si="435"/>
        <v>0</v>
      </c>
      <c r="AF150" s="84">
        <f t="shared" si="435"/>
        <v>0</v>
      </c>
      <c r="AG150" s="84">
        <f t="shared" si="435"/>
        <v>0</v>
      </c>
      <c r="AH150" s="84">
        <f t="shared" si="435"/>
        <v>0</v>
      </c>
      <c r="AI150" s="84">
        <f t="shared" si="435"/>
        <v>0</v>
      </c>
      <c r="AJ150" s="84">
        <f t="shared" si="435"/>
        <v>0</v>
      </c>
      <c r="AK150" s="84">
        <f t="shared" si="435"/>
        <v>0</v>
      </c>
      <c r="AL150" s="84">
        <f t="shared" si="435"/>
        <v>0</v>
      </c>
      <c r="AM150" s="84">
        <f t="shared" si="435"/>
        <v>0</v>
      </c>
      <c r="AN150" s="84">
        <f t="shared" si="435"/>
        <v>0</v>
      </c>
      <c r="AO150" s="84">
        <f t="shared" si="435"/>
        <v>0</v>
      </c>
      <c r="AP150" s="84">
        <f t="shared" si="435"/>
        <v>0</v>
      </c>
      <c r="AQ150" s="84">
        <f t="shared" si="435"/>
        <v>0</v>
      </c>
      <c r="AR150" s="84">
        <f t="shared" si="435"/>
        <v>0</v>
      </c>
      <c r="AS150" s="84">
        <f t="shared" si="435"/>
        <v>0</v>
      </c>
      <c r="AT150" s="84">
        <f t="shared" si="435"/>
        <v>0</v>
      </c>
      <c r="AU150" s="84">
        <f t="shared" si="435"/>
        <v>0</v>
      </c>
      <c r="AV150" s="84">
        <f t="shared" si="435"/>
        <v>0</v>
      </c>
      <c r="AW150" s="84">
        <f t="shared" si="435"/>
        <v>0</v>
      </c>
      <c r="AX150" s="84">
        <f t="shared" si="435"/>
        <v>0</v>
      </c>
      <c r="AY150" s="84">
        <f t="shared" si="435"/>
        <v>0</v>
      </c>
      <c r="AZ150" s="84">
        <f t="shared" si="435"/>
        <v>0</v>
      </c>
      <c r="BA150" s="84">
        <f t="shared" si="435"/>
        <v>0</v>
      </c>
      <c r="BB150" s="84">
        <f t="shared" si="435"/>
        <v>0</v>
      </c>
      <c r="BC150" s="84">
        <f t="shared" si="435"/>
        <v>0</v>
      </c>
      <c r="BD150" s="84">
        <f t="shared" si="435"/>
        <v>0</v>
      </c>
      <c r="BE150" s="84">
        <f t="shared" si="435"/>
        <v>0</v>
      </c>
      <c r="BF150" s="84">
        <f t="shared" si="435"/>
        <v>0</v>
      </c>
      <c r="BG150" s="84">
        <f t="shared" si="435"/>
        <v>0</v>
      </c>
      <c r="BH150" s="84">
        <f t="shared" si="435"/>
        <v>0</v>
      </c>
      <c r="BI150" s="84">
        <f t="shared" si="435"/>
        <v>0</v>
      </c>
      <c r="BJ150" s="84">
        <f t="shared" si="435"/>
        <v>0</v>
      </c>
      <c r="BK150" s="84">
        <f t="shared" si="435"/>
        <v>0</v>
      </c>
      <c r="BL150" s="84">
        <f t="shared" si="435"/>
        <v>0</v>
      </c>
      <c r="BM150" s="84">
        <f t="shared" si="435"/>
        <v>0</v>
      </c>
      <c r="BN150" s="84">
        <f t="shared" si="435"/>
        <v>0</v>
      </c>
      <c r="BO150" s="84">
        <f t="shared" si="435"/>
        <v>0</v>
      </c>
      <c r="BP150" s="84">
        <f t="shared" si="435"/>
        <v>0</v>
      </c>
      <c r="BQ150" s="84">
        <f t="shared" si="435"/>
        <v>0</v>
      </c>
      <c r="BR150" s="84">
        <f t="shared" si="435"/>
        <v>0</v>
      </c>
      <c r="BS150" s="84">
        <f t="shared" si="435"/>
        <v>0</v>
      </c>
      <c r="BT150" s="84">
        <f t="shared" si="435"/>
        <v>0</v>
      </c>
      <c r="BU150" s="84">
        <f t="shared" si="435"/>
        <v>0</v>
      </c>
      <c r="BV150" s="84">
        <f t="shared" si="435"/>
        <v>0</v>
      </c>
      <c r="BW150" s="84">
        <f t="shared" si="435"/>
        <v>0</v>
      </c>
      <c r="BX150" s="84">
        <f t="shared" si="435"/>
        <v>0</v>
      </c>
      <c r="BY150" s="84">
        <f t="shared" si="435"/>
        <v>0</v>
      </c>
      <c r="BZ150" s="84">
        <f t="shared" si="435"/>
        <v>0</v>
      </c>
      <c r="CA150" s="84">
        <f t="shared" si="435"/>
        <v>0</v>
      </c>
      <c r="CB150" s="84">
        <f t="shared" si="435"/>
        <v>0</v>
      </c>
      <c r="CC150" s="84">
        <f t="shared" si="435"/>
        <v>0</v>
      </c>
      <c r="CD150" s="84">
        <f t="shared" si="435"/>
        <v>0</v>
      </c>
      <c r="CE150" s="84">
        <f t="shared" si="435"/>
        <v>0</v>
      </c>
      <c r="CF150" s="84">
        <f t="shared" si="435"/>
        <v>0</v>
      </c>
      <c r="CG150" s="84">
        <f t="shared" si="435"/>
        <v>0</v>
      </c>
      <c r="CH150" s="84">
        <f t="shared" si="435"/>
        <v>0</v>
      </c>
      <c r="CI150" s="84">
        <f t="shared" si="435"/>
        <v>0</v>
      </c>
      <c r="CJ150" s="84">
        <f t="shared" si="435"/>
        <v>0</v>
      </c>
      <c r="CK150" s="84">
        <f t="shared" si="436"/>
        <v>0</v>
      </c>
      <c r="CL150" s="84">
        <f t="shared" si="436"/>
        <v>0</v>
      </c>
      <c r="CM150" s="84">
        <f t="shared" si="436"/>
        <v>0</v>
      </c>
      <c r="CN150" s="84">
        <f t="shared" si="436"/>
        <v>0</v>
      </c>
      <c r="CO150" s="84">
        <f t="shared" si="436"/>
        <v>0</v>
      </c>
      <c r="CP150" s="84">
        <f t="shared" si="436"/>
        <v>0</v>
      </c>
      <c r="CQ150" s="84">
        <f t="shared" si="436"/>
        <v>0</v>
      </c>
      <c r="CR150" s="84">
        <f t="shared" si="436"/>
        <v>0</v>
      </c>
      <c r="CS150" s="84">
        <f t="shared" si="436"/>
        <v>0</v>
      </c>
      <c r="CT150" s="84">
        <f t="shared" si="436"/>
        <v>0</v>
      </c>
      <c r="CU150" s="84">
        <f t="shared" si="436"/>
        <v>0</v>
      </c>
      <c r="CV150" s="84">
        <f t="shared" si="436"/>
        <v>0</v>
      </c>
      <c r="CW150" s="84">
        <f t="shared" si="436"/>
        <v>0</v>
      </c>
      <c r="CX150" s="84">
        <f t="shared" si="436"/>
        <v>0</v>
      </c>
      <c r="CY150" s="84">
        <f t="shared" si="436"/>
        <v>0</v>
      </c>
      <c r="CZ150" s="84">
        <f t="shared" si="436"/>
        <v>0</v>
      </c>
      <c r="DA150" s="84">
        <f t="shared" si="436"/>
        <v>0</v>
      </c>
      <c r="DB150" s="84">
        <f t="shared" si="436"/>
        <v>0</v>
      </c>
      <c r="DC150" s="84">
        <f t="shared" si="436"/>
        <v>0</v>
      </c>
      <c r="DD150" s="84">
        <f t="shared" si="436"/>
        <v>0</v>
      </c>
      <c r="DE150" s="84">
        <f t="shared" si="436"/>
        <v>0</v>
      </c>
      <c r="DF150" s="84">
        <f t="shared" si="436"/>
        <v>0</v>
      </c>
      <c r="DG150" s="84">
        <f t="shared" si="436"/>
        <v>0</v>
      </c>
      <c r="DH150" s="84">
        <f t="shared" si="436"/>
        <v>0</v>
      </c>
      <c r="DI150" s="84">
        <f t="shared" si="436"/>
        <v>0</v>
      </c>
      <c r="DJ150" s="84">
        <f t="shared" si="436"/>
        <v>0</v>
      </c>
      <c r="DK150" s="84">
        <f t="shared" si="436"/>
        <v>0</v>
      </c>
      <c r="DL150" s="84">
        <f t="shared" si="436"/>
        <v>0</v>
      </c>
      <c r="DM150" s="84">
        <f t="shared" si="436"/>
        <v>0</v>
      </c>
      <c r="DN150" s="84">
        <f t="shared" si="436"/>
        <v>0</v>
      </c>
      <c r="DO150" s="84">
        <f t="shared" si="436"/>
        <v>0</v>
      </c>
      <c r="DP150" s="84">
        <f t="shared" si="436"/>
        <v>0</v>
      </c>
      <c r="DQ150" s="84">
        <f t="shared" si="436"/>
        <v>0</v>
      </c>
      <c r="DR150" s="84">
        <f t="shared" si="436"/>
        <v>0</v>
      </c>
      <c r="DS150" s="84">
        <f t="shared" si="436"/>
        <v>0</v>
      </c>
      <c r="DT150" s="84">
        <f t="shared" si="436"/>
        <v>0</v>
      </c>
      <c r="DU150" s="84">
        <f t="shared" si="436"/>
        <v>0</v>
      </c>
      <c r="DV150" s="84">
        <f t="shared" si="436"/>
        <v>0</v>
      </c>
      <c r="DW150" s="84">
        <f t="shared" si="436"/>
        <v>0</v>
      </c>
      <c r="DX150" s="84">
        <f t="shared" si="436"/>
        <v>0</v>
      </c>
      <c r="DY150" s="84">
        <f t="shared" si="436"/>
        <v>0</v>
      </c>
      <c r="DZ150" s="84">
        <f t="shared" si="436"/>
        <v>0</v>
      </c>
      <c r="EA150" s="84">
        <f t="shared" si="436"/>
        <v>0</v>
      </c>
      <c r="EB150" s="84">
        <f t="shared" si="436"/>
        <v>0</v>
      </c>
      <c r="EC150" s="84">
        <f t="shared" si="436"/>
        <v>0</v>
      </c>
      <c r="ED150" s="84">
        <f t="shared" si="436"/>
        <v>0</v>
      </c>
      <c r="EE150" s="84">
        <f t="shared" si="436"/>
        <v>0</v>
      </c>
      <c r="EF150" s="84">
        <f t="shared" si="436"/>
        <v>0</v>
      </c>
      <c r="EG150" s="84">
        <f t="shared" si="436"/>
        <v>0</v>
      </c>
      <c r="EH150" s="84">
        <f t="shared" si="436"/>
        <v>0</v>
      </c>
      <c r="EI150" s="84">
        <f t="shared" si="436"/>
        <v>0</v>
      </c>
      <c r="EJ150" s="84">
        <f t="shared" si="436"/>
        <v>0</v>
      </c>
      <c r="EK150" s="84">
        <f t="shared" si="436"/>
        <v>0</v>
      </c>
      <c r="EL150" s="84">
        <f t="shared" si="436"/>
        <v>0</v>
      </c>
      <c r="EM150" s="84">
        <f t="shared" si="436"/>
        <v>0</v>
      </c>
      <c r="EN150" s="84">
        <f t="shared" si="436"/>
        <v>0</v>
      </c>
      <c r="EO150" s="84">
        <f t="shared" si="436"/>
        <v>0</v>
      </c>
      <c r="EP150" s="84">
        <f t="shared" si="436"/>
        <v>0</v>
      </c>
      <c r="EQ150" s="84">
        <f t="shared" si="436"/>
        <v>0</v>
      </c>
      <c r="ER150" s="84">
        <f t="shared" si="436"/>
        <v>0</v>
      </c>
      <c r="ES150" s="84">
        <f t="shared" si="436"/>
        <v>0</v>
      </c>
      <c r="ET150" s="84">
        <f t="shared" si="436"/>
        <v>0</v>
      </c>
      <c r="EU150" s="84">
        <f t="shared" si="436"/>
        <v>0</v>
      </c>
      <c r="EV150" s="84">
        <f t="shared" ref="EV150:GB162" si="442">IF(AND($U150&gt;EU$6,$U150&lt;=EV$6),+$T150,0)</f>
        <v>0</v>
      </c>
      <c r="EW150" s="84">
        <f t="shared" si="437"/>
        <v>0</v>
      </c>
      <c r="EX150" s="84">
        <f t="shared" si="437"/>
        <v>0</v>
      </c>
      <c r="EY150" s="84">
        <f t="shared" si="437"/>
        <v>0</v>
      </c>
      <c r="EZ150" s="84">
        <f t="shared" si="437"/>
        <v>0</v>
      </c>
      <c r="FA150" s="84">
        <f t="shared" si="437"/>
        <v>0</v>
      </c>
      <c r="FB150" s="84">
        <f t="shared" si="437"/>
        <v>0</v>
      </c>
      <c r="FC150" s="84">
        <f t="shared" si="437"/>
        <v>0</v>
      </c>
      <c r="FD150" s="84">
        <f t="shared" si="437"/>
        <v>0</v>
      </c>
      <c r="FE150" s="84">
        <f t="shared" si="437"/>
        <v>0</v>
      </c>
      <c r="FF150" s="84">
        <f t="shared" si="437"/>
        <v>0</v>
      </c>
      <c r="FG150" s="84">
        <f t="shared" si="437"/>
        <v>0</v>
      </c>
      <c r="FH150" s="84">
        <f t="shared" si="437"/>
        <v>0</v>
      </c>
      <c r="FI150" s="84">
        <f t="shared" si="437"/>
        <v>0</v>
      </c>
      <c r="FJ150" s="84">
        <f t="shared" si="437"/>
        <v>0</v>
      </c>
      <c r="FK150" s="84">
        <f t="shared" si="437"/>
        <v>0</v>
      </c>
      <c r="FL150" s="84">
        <f t="shared" si="437"/>
        <v>0</v>
      </c>
      <c r="FM150" s="84">
        <f t="shared" si="437"/>
        <v>0</v>
      </c>
      <c r="FN150" s="84">
        <f t="shared" si="437"/>
        <v>0</v>
      </c>
      <c r="FO150" s="84">
        <f t="shared" si="437"/>
        <v>0</v>
      </c>
      <c r="FP150" s="84">
        <f t="shared" si="437"/>
        <v>0</v>
      </c>
      <c r="FQ150" s="84">
        <f t="shared" si="437"/>
        <v>0</v>
      </c>
      <c r="FR150" s="84">
        <f t="shared" si="437"/>
        <v>0</v>
      </c>
      <c r="FS150" s="84">
        <f t="shared" si="437"/>
        <v>0</v>
      </c>
      <c r="FT150" s="84">
        <f t="shared" si="437"/>
        <v>0</v>
      </c>
      <c r="FU150" s="84">
        <f t="shared" si="437"/>
        <v>0</v>
      </c>
      <c r="FV150" s="84">
        <f t="shared" si="437"/>
        <v>0</v>
      </c>
      <c r="FW150" s="84">
        <f t="shared" si="437"/>
        <v>0</v>
      </c>
      <c r="FX150" s="84">
        <f t="shared" si="437"/>
        <v>0</v>
      </c>
      <c r="FY150" s="84">
        <f t="shared" si="437"/>
        <v>0</v>
      </c>
      <c r="FZ150" s="84">
        <f t="shared" si="437"/>
        <v>0</v>
      </c>
      <c r="GA150" s="84">
        <f t="shared" si="437"/>
        <v>0</v>
      </c>
      <c r="GB150" s="84">
        <f t="shared" si="437"/>
        <v>0</v>
      </c>
      <c r="GD150" s="2"/>
      <c r="GE150" s="2"/>
    </row>
    <row r="151" spans="1:187" s="82" customFormat="1" x14ac:dyDescent="0.2">
      <c r="A151" s="188">
        <v>4</v>
      </c>
      <c r="B151" s="104" t="s">
        <v>12</v>
      </c>
      <c r="C151" s="68" t="s">
        <v>8</v>
      </c>
      <c r="D151" s="51" t="s">
        <v>43</v>
      </c>
      <c r="E151" t="s">
        <v>367</v>
      </c>
      <c r="F151" s="70">
        <v>37134</v>
      </c>
      <c r="G151"/>
      <c r="H151" s="87" t="s">
        <v>434</v>
      </c>
      <c r="I151" s="192" t="s">
        <v>390</v>
      </c>
      <c r="J151" s="88" t="s">
        <v>369</v>
      </c>
      <c r="K151" s="72"/>
      <c r="L151" s="94" t="s">
        <v>40</v>
      </c>
      <c r="M151" s="73" t="s">
        <v>391</v>
      </c>
      <c r="N151" s="73" t="s">
        <v>63</v>
      </c>
      <c r="O151" s="94"/>
      <c r="P151" s="94"/>
      <c r="Q151" s="94"/>
      <c r="R151" s="105">
        <v>1267.4000000000001</v>
      </c>
      <c r="S151" s="94" t="s">
        <v>57</v>
      </c>
      <c r="T151" s="19">
        <f>IF($S151="USD",+$R151,VLOOKUP($S151,Rates!$A$3:$C$7,3)*$R151)</f>
        <v>1267.4000000000001</v>
      </c>
      <c r="U151" s="271">
        <f>DATE(2004,2,8)</f>
        <v>38025</v>
      </c>
      <c r="X151" s="84">
        <f t="shared" ref="X151:BC151" ca="1" si="443">IF(AND($U151&gt;W$6,$U151&lt;=X$6),+$T151,0)</f>
        <v>0</v>
      </c>
      <c r="Y151" s="84">
        <f t="shared" si="443"/>
        <v>0</v>
      </c>
      <c r="Z151" s="84">
        <f t="shared" si="443"/>
        <v>0</v>
      </c>
      <c r="AA151" s="84">
        <f t="shared" si="443"/>
        <v>0</v>
      </c>
      <c r="AB151" s="84">
        <f t="shared" si="443"/>
        <v>0</v>
      </c>
      <c r="AC151" s="84">
        <f t="shared" si="443"/>
        <v>0</v>
      </c>
      <c r="AD151" s="84">
        <f t="shared" si="443"/>
        <v>0</v>
      </c>
      <c r="AE151" s="84">
        <f t="shared" si="443"/>
        <v>0</v>
      </c>
      <c r="AF151" s="84">
        <f t="shared" si="443"/>
        <v>0</v>
      </c>
      <c r="AG151" s="84">
        <f t="shared" si="443"/>
        <v>0</v>
      </c>
      <c r="AH151" s="84">
        <f t="shared" si="443"/>
        <v>1267.4000000000001</v>
      </c>
      <c r="AI151" s="84">
        <f t="shared" si="443"/>
        <v>0</v>
      </c>
      <c r="AJ151" s="84">
        <f t="shared" si="443"/>
        <v>0</v>
      </c>
      <c r="AK151" s="84">
        <f t="shared" si="443"/>
        <v>0</v>
      </c>
      <c r="AL151" s="84">
        <f t="shared" si="443"/>
        <v>0</v>
      </c>
      <c r="AM151" s="84">
        <f t="shared" si="443"/>
        <v>0</v>
      </c>
      <c r="AN151" s="84">
        <f t="shared" si="443"/>
        <v>0</v>
      </c>
      <c r="AO151" s="84">
        <f t="shared" si="443"/>
        <v>0</v>
      </c>
      <c r="AP151" s="84">
        <f t="shared" si="443"/>
        <v>0</v>
      </c>
      <c r="AQ151" s="84">
        <f t="shared" si="443"/>
        <v>0</v>
      </c>
      <c r="AR151" s="84">
        <f t="shared" si="443"/>
        <v>0</v>
      </c>
      <c r="AS151" s="84">
        <f t="shared" si="443"/>
        <v>0</v>
      </c>
      <c r="AT151" s="84">
        <f t="shared" si="443"/>
        <v>0</v>
      </c>
      <c r="AU151" s="84">
        <f t="shared" si="443"/>
        <v>0</v>
      </c>
      <c r="AV151" s="84">
        <f t="shared" si="443"/>
        <v>0</v>
      </c>
      <c r="AW151" s="84">
        <f t="shared" si="443"/>
        <v>0</v>
      </c>
      <c r="AX151" s="84">
        <f t="shared" si="443"/>
        <v>0</v>
      </c>
      <c r="AY151" s="84">
        <f t="shared" si="443"/>
        <v>0</v>
      </c>
      <c r="AZ151" s="84">
        <f t="shared" si="443"/>
        <v>0</v>
      </c>
      <c r="BA151" s="84">
        <f t="shared" si="443"/>
        <v>0</v>
      </c>
      <c r="BB151" s="84">
        <f t="shared" si="443"/>
        <v>0</v>
      </c>
      <c r="BC151" s="84">
        <f t="shared" si="443"/>
        <v>0</v>
      </c>
      <c r="BD151" s="84">
        <f t="shared" ref="BD151:CI151" si="444">IF(AND($U151&gt;BC$6,$U151&lt;=BD$6),+$T151,0)</f>
        <v>0</v>
      </c>
      <c r="BE151" s="84">
        <f t="shared" si="444"/>
        <v>0</v>
      </c>
      <c r="BF151" s="84">
        <f t="shared" si="444"/>
        <v>0</v>
      </c>
      <c r="BG151" s="84">
        <f t="shared" si="444"/>
        <v>0</v>
      </c>
      <c r="BH151" s="84">
        <f t="shared" si="444"/>
        <v>0</v>
      </c>
      <c r="BI151" s="84">
        <f t="shared" si="444"/>
        <v>0</v>
      </c>
      <c r="BJ151" s="84">
        <f t="shared" si="444"/>
        <v>0</v>
      </c>
      <c r="BK151" s="84">
        <f t="shared" si="444"/>
        <v>0</v>
      </c>
      <c r="BL151" s="84">
        <f t="shared" si="444"/>
        <v>0</v>
      </c>
      <c r="BM151" s="84">
        <f t="shared" si="444"/>
        <v>0</v>
      </c>
      <c r="BN151" s="84">
        <f t="shared" si="444"/>
        <v>0</v>
      </c>
      <c r="BO151" s="84">
        <f t="shared" si="444"/>
        <v>0</v>
      </c>
      <c r="BP151" s="84">
        <f t="shared" si="444"/>
        <v>0</v>
      </c>
      <c r="BQ151" s="84">
        <f t="shared" si="444"/>
        <v>0</v>
      </c>
      <c r="BR151" s="84">
        <f t="shared" si="444"/>
        <v>0</v>
      </c>
      <c r="BS151" s="84">
        <f t="shared" si="444"/>
        <v>0</v>
      </c>
      <c r="BT151" s="84">
        <f t="shared" si="444"/>
        <v>0</v>
      </c>
      <c r="BU151" s="84">
        <f t="shared" si="444"/>
        <v>0</v>
      </c>
      <c r="BV151" s="84">
        <f t="shared" si="444"/>
        <v>0</v>
      </c>
      <c r="BW151" s="84">
        <f t="shared" si="444"/>
        <v>0</v>
      </c>
      <c r="BX151" s="84">
        <f t="shared" si="444"/>
        <v>0</v>
      </c>
      <c r="BY151" s="84">
        <f t="shared" si="444"/>
        <v>0</v>
      </c>
      <c r="BZ151" s="84">
        <f t="shared" si="444"/>
        <v>0</v>
      </c>
      <c r="CA151" s="84">
        <f t="shared" si="444"/>
        <v>0</v>
      </c>
      <c r="CB151" s="84">
        <f t="shared" si="444"/>
        <v>0</v>
      </c>
      <c r="CC151" s="84">
        <f t="shared" si="444"/>
        <v>0</v>
      </c>
      <c r="CD151" s="84">
        <f t="shared" si="444"/>
        <v>0</v>
      </c>
      <c r="CE151" s="84">
        <f t="shared" si="444"/>
        <v>0</v>
      </c>
      <c r="CF151" s="84">
        <f t="shared" si="444"/>
        <v>0</v>
      </c>
      <c r="CG151" s="84">
        <f t="shared" si="444"/>
        <v>0</v>
      </c>
      <c r="CH151" s="84">
        <f t="shared" si="444"/>
        <v>0</v>
      </c>
      <c r="CI151" s="84">
        <f t="shared" si="444"/>
        <v>0</v>
      </c>
      <c r="CJ151" s="84">
        <f t="shared" ref="CJ151:DO151" si="445">IF(AND($U151&gt;CI$6,$U151&lt;=CJ$6),+$T151,0)</f>
        <v>0</v>
      </c>
      <c r="CK151" s="84">
        <f t="shared" si="445"/>
        <v>0</v>
      </c>
      <c r="CL151" s="84">
        <f t="shared" si="445"/>
        <v>0</v>
      </c>
      <c r="CM151" s="84">
        <f t="shared" si="445"/>
        <v>0</v>
      </c>
      <c r="CN151" s="84">
        <f t="shared" si="445"/>
        <v>0</v>
      </c>
      <c r="CO151" s="84">
        <f t="shared" si="445"/>
        <v>0</v>
      </c>
      <c r="CP151" s="84">
        <f t="shared" si="445"/>
        <v>0</v>
      </c>
      <c r="CQ151" s="84">
        <f t="shared" si="445"/>
        <v>0</v>
      </c>
      <c r="CR151" s="84">
        <f t="shared" si="445"/>
        <v>0</v>
      </c>
      <c r="CS151" s="84">
        <f t="shared" si="445"/>
        <v>0</v>
      </c>
      <c r="CT151" s="84">
        <f t="shared" si="445"/>
        <v>0</v>
      </c>
      <c r="CU151" s="84">
        <f t="shared" si="445"/>
        <v>0</v>
      </c>
      <c r="CV151" s="84">
        <f t="shared" si="445"/>
        <v>0</v>
      </c>
      <c r="CW151" s="84">
        <f t="shared" si="445"/>
        <v>0</v>
      </c>
      <c r="CX151" s="84">
        <f t="shared" si="445"/>
        <v>0</v>
      </c>
      <c r="CY151" s="84">
        <f t="shared" si="445"/>
        <v>0</v>
      </c>
      <c r="CZ151" s="84">
        <f t="shared" si="445"/>
        <v>0</v>
      </c>
      <c r="DA151" s="84">
        <f t="shared" si="445"/>
        <v>0</v>
      </c>
      <c r="DB151" s="84">
        <f t="shared" si="445"/>
        <v>0</v>
      </c>
      <c r="DC151" s="84">
        <f t="shared" si="445"/>
        <v>0</v>
      </c>
      <c r="DD151" s="84">
        <f t="shared" si="445"/>
        <v>0</v>
      </c>
      <c r="DE151" s="84">
        <f t="shared" si="445"/>
        <v>0</v>
      </c>
      <c r="DF151" s="84">
        <f t="shared" si="445"/>
        <v>0</v>
      </c>
      <c r="DG151" s="84">
        <f t="shared" si="445"/>
        <v>0</v>
      </c>
      <c r="DH151" s="84">
        <f t="shared" si="445"/>
        <v>0</v>
      </c>
      <c r="DI151" s="84">
        <f t="shared" si="445"/>
        <v>0</v>
      </c>
      <c r="DJ151" s="84">
        <f t="shared" si="445"/>
        <v>0</v>
      </c>
      <c r="DK151" s="84">
        <f t="shared" si="445"/>
        <v>0</v>
      </c>
      <c r="DL151" s="84">
        <f t="shared" si="445"/>
        <v>0</v>
      </c>
      <c r="DM151" s="84">
        <f t="shared" si="445"/>
        <v>0</v>
      </c>
      <c r="DN151" s="84">
        <f t="shared" si="445"/>
        <v>0</v>
      </c>
      <c r="DO151" s="84">
        <f t="shared" si="445"/>
        <v>0</v>
      </c>
      <c r="DP151" s="84">
        <f t="shared" ref="DP151:EU151" si="446">IF(AND($U151&gt;DO$6,$U151&lt;=DP$6),+$T151,0)</f>
        <v>0</v>
      </c>
      <c r="DQ151" s="84">
        <f t="shared" si="446"/>
        <v>0</v>
      </c>
      <c r="DR151" s="84">
        <f t="shared" si="446"/>
        <v>0</v>
      </c>
      <c r="DS151" s="84">
        <f t="shared" si="446"/>
        <v>0</v>
      </c>
      <c r="DT151" s="84">
        <f t="shared" si="446"/>
        <v>0</v>
      </c>
      <c r="DU151" s="84">
        <f t="shared" si="446"/>
        <v>0</v>
      </c>
      <c r="DV151" s="84">
        <f t="shared" si="446"/>
        <v>0</v>
      </c>
      <c r="DW151" s="84">
        <f t="shared" si="446"/>
        <v>0</v>
      </c>
      <c r="DX151" s="84">
        <f t="shared" si="446"/>
        <v>0</v>
      </c>
      <c r="DY151" s="84">
        <f t="shared" si="446"/>
        <v>0</v>
      </c>
      <c r="DZ151" s="84">
        <f t="shared" si="446"/>
        <v>0</v>
      </c>
      <c r="EA151" s="84">
        <f t="shared" si="446"/>
        <v>0</v>
      </c>
      <c r="EB151" s="84">
        <f t="shared" si="446"/>
        <v>0</v>
      </c>
      <c r="EC151" s="84">
        <f t="shared" si="446"/>
        <v>0</v>
      </c>
      <c r="ED151" s="84">
        <f t="shared" si="446"/>
        <v>0</v>
      </c>
      <c r="EE151" s="84">
        <f t="shared" si="446"/>
        <v>0</v>
      </c>
      <c r="EF151" s="84">
        <f t="shared" si="446"/>
        <v>0</v>
      </c>
      <c r="EG151" s="84">
        <f t="shared" si="446"/>
        <v>0</v>
      </c>
      <c r="EH151" s="84">
        <f t="shared" si="446"/>
        <v>0</v>
      </c>
      <c r="EI151" s="84">
        <f t="shared" si="446"/>
        <v>0</v>
      </c>
      <c r="EJ151" s="84">
        <f t="shared" si="446"/>
        <v>0</v>
      </c>
      <c r="EK151" s="84">
        <f t="shared" si="446"/>
        <v>0</v>
      </c>
      <c r="EL151" s="84">
        <f t="shared" si="446"/>
        <v>0</v>
      </c>
      <c r="EM151" s="84">
        <f t="shared" si="446"/>
        <v>0</v>
      </c>
      <c r="EN151" s="84">
        <f t="shared" si="446"/>
        <v>0</v>
      </c>
      <c r="EO151" s="84">
        <f t="shared" si="446"/>
        <v>0</v>
      </c>
      <c r="EP151" s="84">
        <f t="shared" si="446"/>
        <v>0</v>
      </c>
      <c r="EQ151" s="84">
        <f t="shared" si="446"/>
        <v>0</v>
      </c>
      <c r="ER151" s="84">
        <f t="shared" si="446"/>
        <v>0</v>
      </c>
      <c r="ES151" s="84">
        <f t="shared" si="446"/>
        <v>0</v>
      </c>
      <c r="ET151" s="84">
        <f t="shared" si="446"/>
        <v>0</v>
      </c>
      <c r="EU151" s="84">
        <f t="shared" si="446"/>
        <v>0</v>
      </c>
      <c r="EV151" s="84">
        <f t="shared" ref="EV151:GE151" si="447">IF(AND($U151&gt;EU$6,$U151&lt;=EV$6),+$T151,0)</f>
        <v>0</v>
      </c>
      <c r="EW151" s="84">
        <f t="shared" si="447"/>
        <v>0</v>
      </c>
      <c r="EX151" s="84">
        <f t="shared" si="447"/>
        <v>0</v>
      </c>
      <c r="EY151" s="84">
        <f t="shared" si="447"/>
        <v>0</v>
      </c>
      <c r="EZ151" s="84">
        <f t="shared" si="447"/>
        <v>0</v>
      </c>
      <c r="FA151" s="84">
        <f t="shared" si="447"/>
        <v>0</v>
      </c>
      <c r="FB151" s="84">
        <f t="shared" si="447"/>
        <v>0</v>
      </c>
      <c r="FC151" s="84">
        <f t="shared" si="447"/>
        <v>0</v>
      </c>
      <c r="FD151" s="84">
        <f t="shared" si="447"/>
        <v>0</v>
      </c>
      <c r="FE151" s="84">
        <f t="shared" si="447"/>
        <v>0</v>
      </c>
      <c r="FF151" s="84">
        <f t="shared" si="447"/>
        <v>0</v>
      </c>
      <c r="FG151" s="84">
        <f t="shared" si="447"/>
        <v>0</v>
      </c>
      <c r="FH151" s="84">
        <f t="shared" si="447"/>
        <v>0</v>
      </c>
      <c r="FI151" s="84">
        <f t="shared" si="447"/>
        <v>0</v>
      </c>
      <c r="FJ151" s="84">
        <f t="shared" si="447"/>
        <v>0</v>
      </c>
      <c r="FK151" s="84">
        <f t="shared" si="447"/>
        <v>0</v>
      </c>
      <c r="FL151" s="84">
        <f t="shared" si="447"/>
        <v>0</v>
      </c>
      <c r="FM151" s="84">
        <f t="shared" si="447"/>
        <v>0</v>
      </c>
      <c r="FN151" s="84">
        <f t="shared" si="447"/>
        <v>0</v>
      </c>
      <c r="FO151" s="84">
        <f t="shared" si="447"/>
        <v>0</v>
      </c>
      <c r="FP151" s="84">
        <f t="shared" si="447"/>
        <v>0</v>
      </c>
      <c r="FQ151" s="84">
        <f t="shared" si="447"/>
        <v>0</v>
      </c>
      <c r="FR151" s="84">
        <f t="shared" si="447"/>
        <v>0</v>
      </c>
      <c r="FS151" s="84">
        <f t="shared" si="447"/>
        <v>0</v>
      </c>
      <c r="FT151" s="84">
        <f t="shared" si="447"/>
        <v>0</v>
      </c>
      <c r="FU151" s="84">
        <f t="shared" si="447"/>
        <v>0</v>
      </c>
      <c r="FV151" s="84">
        <f t="shared" si="447"/>
        <v>0</v>
      </c>
      <c r="FW151" s="84">
        <f t="shared" si="447"/>
        <v>0</v>
      </c>
      <c r="FX151" s="84">
        <f t="shared" si="447"/>
        <v>0</v>
      </c>
      <c r="FY151" s="84">
        <f t="shared" si="447"/>
        <v>0</v>
      </c>
      <c r="FZ151" s="84">
        <f t="shared" si="447"/>
        <v>0</v>
      </c>
      <c r="GA151" s="84">
        <f t="shared" si="447"/>
        <v>0</v>
      </c>
      <c r="GB151" s="84">
        <f t="shared" si="447"/>
        <v>0</v>
      </c>
      <c r="GC151" s="84">
        <f t="shared" si="447"/>
        <v>0</v>
      </c>
      <c r="GD151" s="84">
        <f t="shared" si="447"/>
        <v>1267.4000000000001</v>
      </c>
      <c r="GE151" s="84">
        <f t="shared" si="447"/>
        <v>0</v>
      </c>
    </row>
    <row r="152" spans="1:187" s="82" customFormat="1" x14ac:dyDescent="0.2">
      <c r="A152" s="188">
        <v>4</v>
      </c>
      <c r="B152" s="104" t="s">
        <v>12</v>
      </c>
      <c r="C152" s="68" t="s">
        <v>8</v>
      </c>
      <c r="D152" s="189" t="s">
        <v>43</v>
      </c>
      <c r="E152" t="s">
        <v>367</v>
      </c>
      <c r="F152" s="70">
        <v>37134</v>
      </c>
      <c r="G152"/>
      <c r="H152" s="87" t="s">
        <v>434</v>
      </c>
      <c r="I152" s="192" t="s">
        <v>641</v>
      </c>
      <c r="J152" s="88" t="s">
        <v>369</v>
      </c>
      <c r="K152" s="72"/>
      <c r="L152" s="94" t="s">
        <v>40</v>
      </c>
      <c r="M152" s="73" t="s">
        <v>191</v>
      </c>
      <c r="N152" s="73" t="s">
        <v>211</v>
      </c>
      <c r="O152" s="94"/>
      <c r="P152" s="94"/>
      <c r="Q152" s="94"/>
      <c r="R152" s="105">
        <v>750</v>
      </c>
      <c r="S152" s="94" t="s">
        <v>57</v>
      </c>
      <c r="T152" s="19">
        <f>IF($S152="USD",+$R152,VLOOKUP($S152,Rates!$A$3:$C$7,3)*$R152)</f>
        <v>750</v>
      </c>
      <c r="U152" s="270">
        <f>DATE(2002,11,19)</f>
        <v>37579</v>
      </c>
      <c r="X152" s="84">
        <f t="shared" ref="X152:BC152" ca="1" si="448">IF(AND($U152&gt;W$6,$U152&lt;=X$6),+$T152,0)</f>
        <v>0</v>
      </c>
      <c r="Y152" s="84">
        <f t="shared" si="448"/>
        <v>0</v>
      </c>
      <c r="Z152" s="84">
        <f t="shared" si="448"/>
        <v>0</v>
      </c>
      <c r="AA152" s="84">
        <f t="shared" si="448"/>
        <v>0</v>
      </c>
      <c r="AB152" s="84">
        <f t="shared" si="448"/>
        <v>0</v>
      </c>
      <c r="AC152" s="84">
        <f t="shared" si="448"/>
        <v>750</v>
      </c>
      <c r="AD152" s="84">
        <f t="shared" si="448"/>
        <v>0</v>
      </c>
      <c r="AE152" s="84">
        <f t="shared" si="448"/>
        <v>0</v>
      </c>
      <c r="AF152" s="84">
        <f t="shared" si="448"/>
        <v>0</v>
      </c>
      <c r="AG152" s="84">
        <f t="shared" si="448"/>
        <v>0</v>
      </c>
      <c r="AH152" s="84">
        <f t="shared" si="448"/>
        <v>0</v>
      </c>
      <c r="AI152" s="84">
        <f t="shared" si="448"/>
        <v>0</v>
      </c>
      <c r="AJ152" s="84">
        <f t="shared" si="448"/>
        <v>0</v>
      </c>
      <c r="AK152" s="84">
        <f t="shared" si="448"/>
        <v>0</v>
      </c>
      <c r="AL152" s="84">
        <f t="shared" si="448"/>
        <v>0</v>
      </c>
      <c r="AM152" s="84">
        <f t="shared" si="448"/>
        <v>0</v>
      </c>
      <c r="AN152" s="84">
        <f t="shared" si="448"/>
        <v>0</v>
      </c>
      <c r="AO152" s="84">
        <f t="shared" si="448"/>
        <v>0</v>
      </c>
      <c r="AP152" s="84">
        <f t="shared" si="448"/>
        <v>0</v>
      </c>
      <c r="AQ152" s="84">
        <f t="shared" si="448"/>
        <v>0</v>
      </c>
      <c r="AR152" s="84">
        <f t="shared" si="448"/>
        <v>0</v>
      </c>
      <c r="AS152" s="84">
        <f t="shared" si="448"/>
        <v>0</v>
      </c>
      <c r="AT152" s="84">
        <f t="shared" si="448"/>
        <v>0</v>
      </c>
      <c r="AU152" s="84">
        <f t="shared" si="448"/>
        <v>0</v>
      </c>
      <c r="AV152" s="84">
        <f t="shared" si="448"/>
        <v>0</v>
      </c>
      <c r="AW152" s="84">
        <f t="shared" si="448"/>
        <v>0</v>
      </c>
      <c r="AX152" s="84">
        <f t="shared" si="448"/>
        <v>0</v>
      </c>
      <c r="AY152" s="84">
        <f t="shared" si="448"/>
        <v>0</v>
      </c>
      <c r="AZ152" s="84">
        <f t="shared" si="448"/>
        <v>0</v>
      </c>
      <c r="BA152" s="84">
        <f t="shared" si="448"/>
        <v>0</v>
      </c>
      <c r="BB152" s="84">
        <f t="shared" si="448"/>
        <v>0</v>
      </c>
      <c r="BC152" s="84">
        <f t="shared" si="448"/>
        <v>0</v>
      </c>
      <c r="BD152" s="84">
        <f t="shared" ref="BD152:CI152" si="449">IF(AND($U152&gt;BC$6,$U152&lt;=BD$6),+$T152,0)</f>
        <v>0</v>
      </c>
      <c r="BE152" s="84">
        <f t="shared" si="449"/>
        <v>0</v>
      </c>
      <c r="BF152" s="84">
        <f t="shared" si="449"/>
        <v>0</v>
      </c>
      <c r="BG152" s="84">
        <f t="shared" si="449"/>
        <v>0</v>
      </c>
      <c r="BH152" s="84">
        <f t="shared" si="449"/>
        <v>0</v>
      </c>
      <c r="BI152" s="84">
        <f t="shared" si="449"/>
        <v>0</v>
      </c>
      <c r="BJ152" s="84">
        <f t="shared" si="449"/>
        <v>0</v>
      </c>
      <c r="BK152" s="84">
        <f t="shared" si="449"/>
        <v>0</v>
      </c>
      <c r="BL152" s="84">
        <f t="shared" si="449"/>
        <v>0</v>
      </c>
      <c r="BM152" s="84">
        <f t="shared" si="449"/>
        <v>0</v>
      </c>
      <c r="BN152" s="84">
        <f t="shared" si="449"/>
        <v>0</v>
      </c>
      <c r="BO152" s="84">
        <f t="shared" si="449"/>
        <v>0</v>
      </c>
      <c r="BP152" s="84">
        <f t="shared" si="449"/>
        <v>0</v>
      </c>
      <c r="BQ152" s="84">
        <f t="shared" si="449"/>
        <v>0</v>
      </c>
      <c r="BR152" s="84">
        <f t="shared" si="449"/>
        <v>0</v>
      </c>
      <c r="BS152" s="84">
        <f t="shared" si="449"/>
        <v>0</v>
      </c>
      <c r="BT152" s="84">
        <f t="shared" si="449"/>
        <v>0</v>
      </c>
      <c r="BU152" s="84">
        <f t="shared" si="449"/>
        <v>0</v>
      </c>
      <c r="BV152" s="84">
        <f t="shared" si="449"/>
        <v>0</v>
      </c>
      <c r="BW152" s="84">
        <f t="shared" si="449"/>
        <v>0</v>
      </c>
      <c r="BX152" s="84">
        <f t="shared" si="449"/>
        <v>0</v>
      </c>
      <c r="BY152" s="84">
        <f t="shared" si="449"/>
        <v>0</v>
      </c>
      <c r="BZ152" s="84">
        <f t="shared" si="449"/>
        <v>0</v>
      </c>
      <c r="CA152" s="84">
        <f t="shared" si="449"/>
        <v>0</v>
      </c>
      <c r="CB152" s="84">
        <f t="shared" si="449"/>
        <v>0</v>
      </c>
      <c r="CC152" s="84">
        <f t="shared" si="449"/>
        <v>0</v>
      </c>
      <c r="CD152" s="84">
        <f t="shared" si="449"/>
        <v>0</v>
      </c>
      <c r="CE152" s="84">
        <f t="shared" si="449"/>
        <v>0</v>
      </c>
      <c r="CF152" s="84">
        <f t="shared" si="449"/>
        <v>0</v>
      </c>
      <c r="CG152" s="84">
        <f t="shared" si="449"/>
        <v>0</v>
      </c>
      <c r="CH152" s="84">
        <f t="shared" si="449"/>
        <v>0</v>
      </c>
      <c r="CI152" s="84">
        <f t="shared" si="449"/>
        <v>0</v>
      </c>
      <c r="CJ152" s="84">
        <f t="shared" ref="CJ152:DO152" si="450">IF(AND($U152&gt;CI$6,$U152&lt;=CJ$6),+$T152,0)</f>
        <v>0</v>
      </c>
      <c r="CK152" s="84">
        <f t="shared" si="450"/>
        <v>0</v>
      </c>
      <c r="CL152" s="84">
        <f t="shared" si="450"/>
        <v>0</v>
      </c>
      <c r="CM152" s="84">
        <f t="shared" si="450"/>
        <v>0</v>
      </c>
      <c r="CN152" s="84">
        <f t="shared" si="450"/>
        <v>0</v>
      </c>
      <c r="CO152" s="84">
        <f t="shared" si="450"/>
        <v>0</v>
      </c>
      <c r="CP152" s="84">
        <f t="shared" si="450"/>
        <v>0</v>
      </c>
      <c r="CQ152" s="84">
        <f t="shared" si="450"/>
        <v>0</v>
      </c>
      <c r="CR152" s="84">
        <f t="shared" si="450"/>
        <v>0</v>
      </c>
      <c r="CS152" s="84">
        <f t="shared" si="450"/>
        <v>0</v>
      </c>
      <c r="CT152" s="84">
        <f t="shared" si="450"/>
        <v>0</v>
      </c>
      <c r="CU152" s="84">
        <f t="shared" si="450"/>
        <v>0</v>
      </c>
      <c r="CV152" s="84">
        <f t="shared" si="450"/>
        <v>0</v>
      </c>
      <c r="CW152" s="84">
        <f t="shared" si="450"/>
        <v>0</v>
      </c>
      <c r="CX152" s="84">
        <f t="shared" si="450"/>
        <v>0</v>
      </c>
      <c r="CY152" s="84">
        <f t="shared" si="450"/>
        <v>0</v>
      </c>
      <c r="CZ152" s="84">
        <f t="shared" si="450"/>
        <v>0</v>
      </c>
      <c r="DA152" s="84">
        <f t="shared" si="450"/>
        <v>0</v>
      </c>
      <c r="DB152" s="84">
        <f t="shared" si="450"/>
        <v>0</v>
      </c>
      <c r="DC152" s="84">
        <f t="shared" si="450"/>
        <v>0</v>
      </c>
      <c r="DD152" s="84">
        <f t="shared" si="450"/>
        <v>0</v>
      </c>
      <c r="DE152" s="84">
        <f t="shared" si="450"/>
        <v>0</v>
      </c>
      <c r="DF152" s="84">
        <f t="shared" si="450"/>
        <v>0</v>
      </c>
      <c r="DG152" s="84">
        <f t="shared" si="450"/>
        <v>0</v>
      </c>
      <c r="DH152" s="84">
        <f t="shared" si="450"/>
        <v>0</v>
      </c>
      <c r="DI152" s="84">
        <f t="shared" si="450"/>
        <v>0</v>
      </c>
      <c r="DJ152" s="84">
        <f t="shared" si="450"/>
        <v>0</v>
      </c>
      <c r="DK152" s="84">
        <f t="shared" si="450"/>
        <v>0</v>
      </c>
      <c r="DL152" s="84">
        <f t="shared" si="450"/>
        <v>0</v>
      </c>
      <c r="DM152" s="84">
        <f t="shared" si="450"/>
        <v>0</v>
      </c>
      <c r="DN152" s="84">
        <f t="shared" si="450"/>
        <v>0</v>
      </c>
      <c r="DO152" s="84">
        <f t="shared" si="450"/>
        <v>0</v>
      </c>
      <c r="DP152" s="84">
        <f t="shared" ref="DP152:EU152" si="451">IF(AND($U152&gt;DO$6,$U152&lt;=DP$6),+$T152,0)</f>
        <v>0</v>
      </c>
      <c r="DQ152" s="84">
        <f t="shared" si="451"/>
        <v>0</v>
      </c>
      <c r="DR152" s="84">
        <f t="shared" si="451"/>
        <v>0</v>
      </c>
      <c r="DS152" s="84">
        <f t="shared" si="451"/>
        <v>0</v>
      </c>
      <c r="DT152" s="84">
        <f t="shared" si="451"/>
        <v>0</v>
      </c>
      <c r="DU152" s="84">
        <f t="shared" si="451"/>
        <v>0</v>
      </c>
      <c r="DV152" s="84">
        <f t="shared" si="451"/>
        <v>0</v>
      </c>
      <c r="DW152" s="84">
        <f t="shared" si="451"/>
        <v>0</v>
      </c>
      <c r="DX152" s="84">
        <f t="shared" si="451"/>
        <v>0</v>
      </c>
      <c r="DY152" s="84">
        <f t="shared" si="451"/>
        <v>0</v>
      </c>
      <c r="DZ152" s="84">
        <f t="shared" si="451"/>
        <v>0</v>
      </c>
      <c r="EA152" s="84">
        <f t="shared" si="451"/>
        <v>0</v>
      </c>
      <c r="EB152" s="84">
        <f t="shared" si="451"/>
        <v>0</v>
      </c>
      <c r="EC152" s="84">
        <f t="shared" si="451"/>
        <v>0</v>
      </c>
      <c r="ED152" s="84">
        <f t="shared" si="451"/>
        <v>0</v>
      </c>
      <c r="EE152" s="84">
        <f t="shared" si="451"/>
        <v>0</v>
      </c>
      <c r="EF152" s="84">
        <f t="shared" si="451"/>
        <v>0</v>
      </c>
      <c r="EG152" s="84">
        <f t="shared" si="451"/>
        <v>0</v>
      </c>
      <c r="EH152" s="84">
        <f t="shared" si="451"/>
        <v>0</v>
      </c>
      <c r="EI152" s="84">
        <f t="shared" si="451"/>
        <v>0</v>
      </c>
      <c r="EJ152" s="84">
        <f t="shared" si="451"/>
        <v>0</v>
      </c>
      <c r="EK152" s="84">
        <f t="shared" si="451"/>
        <v>0</v>
      </c>
      <c r="EL152" s="84">
        <f t="shared" si="451"/>
        <v>0</v>
      </c>
      <c r="EM152" s="84">
        <f t="shared" si="451"/>
        <v>0</v>
      </c>
      <c r="EN152" s="84">
        <f t="shared" si="451"/>
        <v>0</v>
      </c>
      <c r="EO152" s="84">
        <f t="shared" si="451"/>
        <v>0</v>
      </c>
      <c r="EP152" s="84">
        <f t="shared" si="451"/>
        <v>0</v>
      </c>
      <c r="EQ152" s="84">
        <f t="shared" si="451"/>
        <v>0</v>
      </c>
      <c r="ER152" s="84">
        <f t="shared" si="451"/>
        <v>0</v>
      </c>
      <c r="ES152" s="84">
        <f t="shared" si="451"/>
        <v>0</v>
      </c>
      <c r="ET152" s="84">
        <f t="shared" si="451"/>
        <v>0</v>
      </c>
      <c r="EU152" s="84">
        <f t="shared" si="451"/>
        <v>0</v>
      </c>
      <c r="EV152" s="84">
        <f t="shared" ref="EV152:GB152" si="452">IF(AND($U152&gt;EU$6,$U152&lt;=EV$6),+$T152,0)</f>
        <v>0</v>
      </c>
      <c r="EW152" s="84">
        <f t="shared" si="452"/>
        <v>0</v>
      </c>
      <c r="EX152" s="84">
        <f t="shared" si="452"/>
        <v>0</v>
      </c>
      <c r="EY152" s="84">
        <f t="shared" si="452"/>
        <v>0</v>
      </c>
      <c r="EZ152" s="84">
        <f t="shared" si="452"/>
        <v>0</v>
      </c>
      <c r="FA152" s="84">
        <f t="shared" si="452"/>
        <v>0</v>
      </c>
      <c r="FB152" s="84">
        <f t="shared" si="452"/>
        <v>0</v>
      </c>
      <c r="FC152" s="84">
        <f t="shared" si="452"/>
        <v>0</v>
      </c>
      <c r="FD152" s="84">
        <f t="shared" si="452"/>
        <v>0</v>
      </c>
      <c r="FE152" s="84">
        <f t="shared" si="452"/>
        <v>0</v>
      </c>
      <c r="FF152" s="84">
        <f t="shared" si="452"/>
        <v>0</v>
      </c>
      <c r="FG152" s="84">
        <f t="shared" si="452"/>
        <v>0</v>
      </c>
      <c r="FH152" s="84">
        <f t="shared" si="452"/>
        <v>0</v>
      </c>
      <c r="FI152" s="84">
        <f t="shared" si="452"/>
        <v>0</v>
      </c>
      <c r="FJ152" s="84">
        <f t="shared" si="452"/>
        <v>0</v>
      </c>
      <c r="FK152" s="84">
        <f t="shared" si="452"/>
        <v>0</v>
      </c>
      <c r="FL152" s="84">
        <f t="shared" si="452"/>
        <v>0</v>
      </c>
      <c r="FM152" s="84">
        <f t="shared" si="452"/>
        <v>0</v>
      </c>
      <c r="FN152" s="84">
        <f t="shared" si="452"/>
        <v>0</v>
      </c>
      <c r="FO152" s="84">
        <f t="shared" si="452"/>
        <v>0</v>
      </c>
      <c r="FP152" s="84">
        <f t="shared" si="452"/>
        <v>0</v>
      </c>
      <c r="FQ152" s="84">
        <f t="shared" si="452"/>
        <v>0</v>
      </c>
      <c r="FR152" s="84">
        <f t="shared" si="452"/>
        <v>0</v>
      </c>
      <c r="FS152" s="84">
        <f t="shared" si="452"/>
        <v>0</v>
      </c>
      <c r="FT152" s="84">
        <f t="shared" si="452"/>
        <v>0</v>
      </c>
      <c r="FU152" s="84">
        <f t="shared" si="452"/>
        <v>0</v>
      </c>
      <c r="FV152" s="84">
        <f t="shared" si="452"/>
        <v>0</v>
      </c>
      <c r="FW152" s="84">
        <f t="shared" si="452"/>
        <v>0</v>
      </c>
      <c r="FX152" s="84">
        <f t="shared" si="452"/>
        <v>0</v>
      </c>
      <c r="FY152" s="84">
        <f t="shared" si="452"/>
        <v>0</v>
      </c>
      <c r="FZ152" s="84">
        <f t="shared" si="452"/>
        <v>0</v>
      </c>
      <c r="GA152" s="84">
        <f t="shared" si="452"/>
        <v>0</v>
      </c>
      <c r="GB152" s="84">
        <f t="shared" si="452"/>
        <v>0</v>
      </c>
      <c r="GD152" s="2">
        <f ca="1">SUM($X152:$GC152)</f>
        <v>750</v>
      </c>
      <c r="GE152" s="2">
        <f ca="1">+GD152-T152</f>
        <v>0</v>
      </c>
    </row>
    <row r="153" spans="1:187" s="82" customFormat="1" x14ac:dyDescent="0.2">
      <c r="A153" s="175"/>
      <c r="B153" s="104"/>
      <c r="C153" s="68"/>
      <c r="D153" s="189"/>
      <c r="E153"/>
      <c r="F153" s="70"/>
      <c r="G153"/>
      <c r="H153" s="87" t="s">
        <v>434</v>
      </c>
      <c r="I153" s="85" t="s">
        <v>227</v>
      </c>
      <c r="J153" t="s">
        <v>7</v>
      </c>
      <c r="K153"/>
      <c r="L153" s="94" t="s">
        <v>40</v>
      </c>
      <c r="M153" s="73" t="s">
        <v>640</v>
      </c>
      <c r="N153" s="73"/>
      <c r="O153" s="94"/>
      <c r="P153" s="94"/>
      <c r="Q153" s="94"/>
      <c r="R153" s="140">
        <v>250</v>
      </c>
      <c r="S153" s="74" t="s">
        <v>57</v>
      </c>
      <c r="T153" s="140">
        <v>250</v>
      </c>
      <c r="U153" s="268">
        <v>37620</v>
      </c>
      <c r="V153"/>
      <c r="W153"/>
      <c r="X153" s="84">
        <f t="shared" ca="1" si="434"/>
        <v>0</v>
      </c>
      <c r="Y153" s="84">
        <f t="shared" si="434"/>
        <v>0</v>
      </c>
      <c r="Z153" s="84">
        <f t="shared" si="434"/>
        <v>0</v>
      </c>
      <c r="AA153" s="84">
        <f t="shared" si="434"/>
        <v>0</v>
      </c>
      <c r="AB153" s="84">
        <f t="shared" si="434"/>
        <v>0</v>
      </c>
      <c r="AC153" s="84">
        <f t="shared" si="434"/>
        <v>250</v>
      </c>
      <c r="AD153" s="84">
        <f t="shared" si="434"/>
        <v>0</v>
      </c>
      <c r="AE153" s="84">
        <f t="shared" si="434"/>
        <v>0</v>
      </c>
      <c r="AF153" s="84">
        <f t="shared" si="434"/>
        <v>0</v>
      </c>
      <c r="AG153" s="84">
        <f t="shared" si="434"/>
        <v>0</v>
      </c>
      <c r="AH153" s="84">
        <f t="shared" si="434"/>
        <v>0</v>
      </c>
      <c r="AI153" s="84">
        <f t="shared" si="434"/>
        <v>0</v>
      </c>
      <c r="AJ153" s="84">
        <f t="shared" ref="AJ153:CU153" si="453">IF(AND($U153&gt;AI$6,$U153&lt;=AJ$6),+$T153,0)</f>
        <v>0</v>
      </c>
      <c r="AK153" s="84">
        <f t="shared" si="453"/>
        <v>0</v>
      </c>
      <c r="AL153" s="84">
        <f t="shared" si="453"/>
        <v>0</v>
      </c>
      <c r="AM153" s="84">
        <f t="shared" si="453"/>
        <v>0</v>
      </c>
      <c r="AN153" s="84">
        <f t="shared" si="453"/>
        <v>0</v>
      </c>
      <c r="AO153" s="84">
        <f t="shared" si="453"/>
        <v>0</v>
      </c>
      <c r="AP153" s="84">
        <f t="shared" si="453"/>
        <v>0</v>
      </c>
      <c r="AQ153" s="84">
        <f t="shared" si="453"/>
        <v>0</v>
      </c>
      <c r="AR153" s="84">
        <f t="shared" si="453"/>
        <v>0</v>
      </c>
      <c r="AS153" s="84">
        <f t="shared" si="453"/>
        <v>0</v>
      </c>
      <c r="AT153" s="84">
        <f t="shared" si="453"/>
        <v>0</v>
      </c>
      <c r="AU153" s="84">
        <f t="shared" si="453"/>
        <v>0</v>
      </c>
      <c r="AV153" s="84">
        <f t="shared" si="453"/>
        <v>0</v>
      </c>
      <c r="AW153" s="84">
        <f t="shared" si="453"/>
        <v>0</v>
      </c>
      <c r="AX153" s="84">
        <f t="shared" si="453"/>
        <v>0</v>
      </c>
      <c r="AY153" s="84">
        <f t="shared" si="453"/>
        <v>0</v>
      </c>
      <c r="AZ153" s="84">
        <f t="shared" si="453"/>
        <v>0</v>
      </c>
      <c r="BA153" s="84">
        <f t="shared" si="453"/>
        <v>0</v>
      </c>
      <c r="BB153" s="84">
        <f t="shared" si="453"/>
        <v>0</v>
      </c>
      <c r="BC153" s="84">
        <f t="shared" si="453"/>
        <v>0</v>
      </c>
      <c r="BD153" s="84">
        <f t="shared" si="453"/>
        <v>0</v>
      </c>
      <c r="BE153" s="84">
        <f t="shared" si="453"/>
        <v>0</v>
      </c>
      <c r="BF153" s="84">
        <f t="shared" si="453"/>
        <v>0</v>
      </c>
      <c r="BG153" s="84">
        <f t="shared" si="453"/>
        <v>0</v>
      </c>
      <c r="BH153" s="84">
        <f t="shared" si="453"/>
        <v>0</v>
      </c>
      <c r="BI153" s="84">
        <f t="shared" si="453"/>
        <v>0</v>
      </c>
      <c r="BJ153" s="84">
        <f t="shared" si="453"/>
        <v>0</v>
      </c>
      <c r="BK153" s="84">
        <f t="shared" si="453"/>
        <v>0</v>
      </c>
      <c r="BL153" s="84">
        <f t="shared" si="453"/>
        <v>0</v>
      </c>
      <c r="BM153" s="84">
        <f t="shared" si="453"/>
        <v>0</v>
      </c>
      <c r="BN153" s="84">
        <f t="shared" si="453"/>
        <v>0</v>
      </c>
      <c r="BO153" s="84">
        <f t="shared" si="453"/>
        <v>0</v>
      </c>
      <c r="BP153" s="84">
        <f t="shared" si="453"/>
        <v>0</v>
      </c>
      <c r="BQ153" s="84">
        <f t="shared" si="453"/>
        <v>0</v>
      </c>
      <c r="BR153" s="84">
        <f t="shared" si="453"/>
        <v>0</v>
      </c>
      <c r="BS153" s="84">
        <f t="shared" si="453"/>
        <v>0</v>
      </c>
      <c r="BT153" s="84">
        <f t="shared" si="453"/>
        <v>0</v>
      </c>
      <c r="BU153" s="84">
        <f t="shared" si="453"/>
        <v>0</v>
      </c>
      <c r="BV153" s="84">
        <f t="shared" si="453"/>
        <v>0</v>
      </c>
      <c r="BW153" s="84">
        <f t="shared" si="453"/>
        <v>0</v>
      </c>
      <c r="BX153" s="84">
        <f t="shared" si="453"/>
        <v>0</v>
      </c>
      <c r="BY153" s="84">
        <f t="shared" si="453"/>
        <v>0</v>
      </c>
      <c r="BZ153" s="84">
        <f t="shared" si="453"/>
        <v>0</v>
      </c>
      <c r="CA153" s="84">
        <f t="shared" si="453"/>
        <v>0</v>
      </c>
      <c r="CB153" s="84">
        <f t="shared" si="453"/>
        <v>0</v>
      </c>
      <c r="CC153" s="84">
        <f t="shared" si="453"/>
        <v>0</v>
      </c>
      <c r="CD153" s="84">
        <f t="shared" si="453"/>
        <v>0</v>
      </c>
      <c r="CE153" s="84">
        <f t="shared" si="453"/>
        <v>0</v>
      </c>
      <c r="CF153" s="84">
        <f t="shared" si="453"/>
        <v>0</v>
      </c>
      <c r="CG153" s="84">
        <f t="shared" si="453"/>
        <v>0</v>
      </c>
      <c r="CH153" s="84">
        <f t="shared" si="453"/>
        <v>0</v>
      </c>
      <c r="CI153" s="84">
        <f t="shared" si="453"/>
        <v>0</v>
      </c>
      <c r="CJ153" s="84">
        <f t="shared" si="453"/>
        <v>0</v>
      </c>
      <c r="CK153" s="84">
        <f t="shared" si="453"/>
        <v>0</v>
      </c>
      <c r="CL153" s="84">
        <f t="shared" si="453"/>
        <v>0</v>
      </c>
      <c r="CM153" s="84">
        <f t="shared" si="453"/>
        <v>0</v>
      </c>
      <c r="CN153" s="84">
        <f t="shared" si="453"/>
        <v>0</v>
      </c>
      <c r="CO153" s="84">
        <f t="shared" si="453"/>
        <v>0</v>
      </c>
      <c r="CP153" s="84">
        <f t="shared" si="453"/>
        <v>0</v>
      </c>
      <c r="CQ153" s="84">
        <f t="shared" si="453"/>
        <v>0</v>
      </c>
      <c r="CR153" s="84">
        <f t="shared" si="453"/>
        <v>0</v>
      </c>
      <c r="CS153" s="84">
        <f t="shared" si="453"/>
        <v>0</v>
      </c>
      <c r="CT153" s="84">
        <f t="shared" si="453"/>
        <v>0</v>
      </c>
      <c r="CU153" s="84">
        <f t="shared" si="453"/>
        <v>0</v>
      </c>
      <c r="CV153" s="84">
        <f t="shared" ref="CV153:EV153" si="454">IF(AND($U153&gt;CU$6,$U153&lt;=CV$6),+$T153,0)</f>
        <v>0</v>
      </c>
      <c r="CW153" s="84">
        <f t="shared" si="454"/>
        <v>0</v>
      </c>
      <c r="CX153" s="84">
        <f t="shared" si="454"/>
        <v>0</v>
      </c>
      <c r="CY153" s="84">
        <f t="shared" si="454"/>
        <v>0</v>
      </c>
      <c r="CZ153" s="84">
        <f t="shared" si="454"/>
        <v>0</v>
      </c>
      <c r="DA153" s="84">
        <f t="shared" si="454"/>
        <v>0</v>
      </c>
      <c r="DB153" s="84">
        <f t="shared" si="454"/>
        <v>0</v>
      </c>
      <c r="DC153" s="84">
        <f t="shared" si="454"/>
        <v>0</v>
      </c>
      <c r="DD153" s="84">
        <f t="shared" si="454"/>
        <v>0</v>
      </c>
      <c r="DE153" s="84">
        <f t="shared" si="454"/>
        <v>0</v>
      </c>
      <c r="DF153" s="84">
        <f t="shared" si="454"/>
        <v>0</v>
      </c>
      <c r="DG153" s="84">
        <f t="shared" si="454"/>
        <v>0</v>
      </c>
      <c r="DH153" s="84">
        <f t="shared" si="454"/>
        <v>0</v>
      </c>
      <c r="DI153" s="84">
        <f t="shared" si="454"/>
        <v>0</v>
      </c>
      <c r="DJ153" s="84">
        <f t="shared" si="454"/>
        <v>0</v>
      </c>
      <c r="DK153" s="84">
        <f t="shared" si="454"/>
        <v>0</v>
      </c>
      <c r="DL153" s="84">
        <f t="shared" si="454"/>
        <v>0</v>
      </c>
      <c r="DM153" s="84">
        <f t="shared" si="454"/>
        <v>0</v>
      </c>
      <c r="DN153" s="84">
        <f t="shared" si="454"/>
        <v>0</v>
      </c>
      <c r="DO153" s="84">
        <f t="shared" si="454"/>
        <v>0</v>
      </c>
      <c r="DP153" s="84">
        <f t="shared" si="454"/>
        <v>0</v>
      </c>
      <c r="DQ153" s="84">
        <f t="shared" si="454"/>
        <v>0</v>
      </c>
      <c r="DR153" s="84">
        <f t="shared" si="454"/>
        <v>0</v>
      </c>
      <c r="DS153" s="84">
        <f t="shared" si="454"/>
        <v>0</v>
      </c>
      <c r="DT153" s="84">
        <f t="shared" si="454"/>
        <v>0</v>
      </c>
      <c r="DU153" s="84">
        <f t="shared" si="454"/>
        <v>0</v>
      </c>
      <c r="DV153" s="84">
        <f t="shared" si="454"/>
        <v>0</v>
      </c>
      <c r="DW153" s="84">
        <f t="shared" si="454"/>
        <v>0</v>
      </c>
      <c r="DX153" s="84">
        <f t="shared" si="454"/>
        <v>0</v>
      </c>
      <c r="DY153" s="84">
        <f t="shared" si="454"/>
        <v>0</v>
      </c>
      <c r="DZ153" s="84">
        <f t="shared" si="454"/>
        <v>0</v>
      </c>
      <c r="EA153" s="84">
        <f t="shared" si="454"/>
        <v>0</v>
      </c>
      <c r="EB153" s="84">
        <f t="shared" si="454"/>
        <v>0</v>
      </c>
      <c r="EC153" s="84">
        <f t="shared" si="454"/>
        <v>0</v>
      </c>
      <c r="ED153" s="84">
        <f t="shared" si="454"/>
        <v>0</v>
      </c>
      <c r="EE153" s="84">
        <f t="shared" si="454"/>
        <v>0</v>
      </c>
      <c r="EF153" s="84">
        <f t="shared" si="454"/>
        <v>0</v>
      </c>
      <c r="EG153" s="84">
        <f t="shared" si="454"/>
        <v>0</v>
      </c>
      <c r="EH153" s="84">
        <f t="shared" si="454"/>
        <v>0</v>
      </c>
      <c r="EI153" s="84">
        <f t="shared" si="454"/>
        <v>0</v>
      </c>
      <c r="EJ153" s="84">
        <f t="shared" si="454"/>
        <v>0</v>
      </c>
      <c r="EK153" s="84">
        <f t="shared" si="454"/>
        <v>0</v>
      </c>
      <c r="EL153" s="84">
        <f t="shared" si="454"/>
        <v>0</v>
      </c>
      <c r="EM153" s="84">
        <f t="shared" si="454"/>
        <v>0</v>
      </c>
      <c r="EN153" s="84">
        <f t="shared" si="454"/>
        <v>0</v>
      </c>
      <c r="EO153" s="84">
        <f t="shared" si="454"/>
        <v>0</v>
      </c>
      <c r="EP153" s="84">
        <f t="shared" si="454"/>
        <v>0</v>
      </c>
      <c r="EQ153" s="84">
        <f t="shared" si="454"/>
        <v>0</v>
      </c>
      <c r="ER153" s="84">
        <f t="shared" si="454"/>
        <v>0</v>
      </c>
      <c r="ES153" s="84">
        <f t="shared" si="454"/>
        <v>0</v>
      </c>
      <c r="ET153" s="84">
        <f t="shared" si="454"/>
        <v>0</v>
      </c>
      <c r="EU153" s="84">
        <f t="shared" si="454"/>
        <v>0</v>
      </c>
      <c r="EV153" s="84">
        <f t="shared" si="454"/>
        <v>0</v>
      </c>
      <c r="EW153" s="84">
        <f t="shared" si="437"/>
        <v>0</v>
      </c>
      <c r="EX153" s="84">
        <f t="shared" si="437"/>
        <v>0</v>
      </c>
      <c r="EY153" s="84">
        <f t="shared" si="437"/>
        <v>0</v>
      </c>
      <c r="EZ153" s="84">
        <f t="shared" si="437"/>
        <v>0</v>
      </c>
      <c r="FA153" s="84">
        <f t="shared" si="437"/>
        <v>0</v>
      </c>
      <c r="FB153" s="84">
        <f t="shared" si="437"/>
        <v>0</v>
      </c>
      <c r="FC153" s="84">
        <f t="shared" si="437"/>
        <v>0</v>
      </c>
      <c r="FD153" s="84">
        <f t="shared" si="437"/>
        <v>0</v>
      </c>
      <c r="FE153" s="84">
        <f t="shared" si="437"/>
        <v>0</v>
      </c>
      <c r="FF153" s="84">
        <f t="shared" si="437"/>
        <v>0</v>
      </c>
      <c r="FG153" s="84">
        <f t="shared" si="437"/>
        <v>0</v>
      </c>
      <c r="FH153" s="84">
        <f t="shared" si="437"/>
        <v>0</v>
      </c>
      <c r="FI153" s="84">
        <f t="shared" si="437"/>
        <v>0</v>
      </c>
      <c r="FJ153" s="84">
        <f t="shared" si="437"/>
        <v>0</v>
      </c>
      <c r="FK153" s="84">
        <f t="shared" si="437"/>
        <v>0</v>
      </c>
      <c r="FL153" s="84">
        <f t="shared" si="437"/>
        <v>0</v>
      </c>
      <c r="FM153" s="84">
        <f t="shared" si="437"/>
        <v>0</v>
      </c>
      <c r="FN153" s="84">
        <f t="shared" si="437"/>
        <v>0</v>
      </c>
      <c r="FO153" s="84">
        <f t="shared" si="437"/>
        <v>0</v>
      </c>
      <c r="FP153" s="84">
        <f t="shared" si="437"/>
        <v>0</v>
      </c>
      <c r="FQ153" s="84">
        <f t="shared" si="437"/>
        <v>0</v>
      </c>
      <c r="FR153" s="84">
        <f t="shared" si="437"/>
        <v>0</v>
      </c>
      <c r="FS153" s="84">
        <f t="shared" si="437"/>
        <v>0</v>
      </c>
      <c r="FT153" s="84">
        <f t="shared" si="437"/>
        <v>0</v>
      </c>
      <c r="FU153" s="84">
        <f t="shared" si="437"/>
        <v>0</v>
      </c>
      <c r="FV153" s="84">
        <f t="shared" si="437"/>
        <v>0</v>
      </c>
      <c r="FW153" s="84">
        <f t="shared" si="437"/>
        <v>0</v>
      </c>
      <c r="FX153" s="84">
        <f t="shared" si="437"/>
        <v>0</v>
      </c>
      <c r="FY153" s="84">
        <f t="shared" si="437"/>
        <v>0</v>
      </c>
      <c r="FZ153" s="84">
        <f t="shared" si="437"/>
        <v>0</v>
      </c>
      <c r="GA153" s="84">
        <f t="shared" si="437"/>
        <v>0</v>
      </c>
      <c r="GB153" s="84">
        <f t="shared" si="437"/>
        <v>0</v>
      </c>
      <c r="GD153" s="2">
        <f t="shared" ca="1" si="438"/>
        <v>250</v>
      </c>
      <c r="GE153" s="2">
        <f ca="1">+GD153-T153</f>
        <v>0</v>
      </c>
    </row>
    <row r="154" spans="1:187" s="82" customFormat="1" x14ac:dyDescent="0.2">
      <c r="A154" s="175"/>
      <c r="B154" s="104" t="s">
        <v>12</v>
      </c>
      <c r="C154" s="68" t="s">
        <v>7</v>
      </c>
      <c r="D154" s="189" t="s">
        <v>42</v>
      </c>
      <c r="E154" t="s">
        <v>331</v>
      </c>
      <c r="F154" s="70">
        <v>37134</v>
      </c>
      <c r="G154"/>
      <c r="H154" s="87" t="s">
        <v>434</v>
      </c>
      <c r="I154" s="299" t="s">
        <v>435</v>
      </c>
      <c r="J154" t="s">
        <v>7</v>
      </c>
      <c r="K154" s="72"/>
      <c r="L154" s="94" t="s">
        <v>40</v>
      </c>
      <c r="M154" s="73"/>
      <c r="N154" s="73"/>
      <c r="O154" s="73"/>
      <c r="P154" s="73"/>
      <c r="Q154" s="73"/>
      <c r="R154" s="140">
        <v>12.132</v>
      </c>
      <c r="S154" s="94" t="s">
        <v>57</v>
      </c>
      <c r="T154" s="140">
        <v>12.132</v>
      </c>
      <c r="U154" s="268">
        <v>37256</v>
      </c>
      <c r="X154" s="84">
        <f t="shared" ca="1" si="434"/>
        <v>0</v>
      </c>
      <c r="Y154" s="84">
        <f t="shared" si="434"/>
        <v>12.132</v>
      </c>
      <c r="Z154" s="84">
        <f t="shared" si="434"/>
        <v>0</v>
      </c>
      <c r="AA154" s="84">
        <f t="shared" si="434"/>
        <v>0</v>
      </c>
      <c r="AB154" s="84">
        <f t="shared" si="434"/>
        <v>0</v>
      </c>
      <c r="AC154" s="84">
        <f t="shared" si="434"/>
        <v>0</v>
      </c>
      <c r="AD154" s="84">
        <f t="shared" si="434"/>
        <v>0</v>
      </c>
      <c r="AE154" s="84">
        <f t="shared" si="434"/>
        <v>0</v>
      </c>
      <c r="AF154" s="84">
        <f t="shared" si="434"/>
        <v>0</v>
      </c>
      <c r="AG154" s="84">
        <f t="shared" si="434"/>
        <v>0</v>
      </c>
      <c r="AH154" s="84">
        <f t="shared" si="434"/>
        <v>0</v>
      </c>
      <c r="AI154" s="84">
        <f t="shared" si="434"/>
        <v>0</v>
      </c>
      <c r="AJ154" s="84">
        <f t="shared" si="434"/>
        <v>0</v>
      </c>
      <c r="AK154" s="84">
        <f t="shared" si="434"/>
        <v>0</v>
      </c>
      <c r="AL154" s="84">
        <f t="shared" si="434"/>
        <v>0</v>
      </c>
      <c r="AM154" s="84">
        <f t="shared" si="434"/>
        <v>0</v>
      </c>
      <c r="AN154" s="84">
        <f t="shared" ref="AN154:CY157" si="455">IF(AND($U154&gt;AM$6,$U154&lt;=AN$6),+$T154,0)</f>
        <v>0</v>
      </c>
      <c r="AO154" s="84">
        <f t="shared" si="455"/>
        <v>0</v>
      </c>
      <c r="AP154" s="84">
        <f t="shared" si="455"/>
        <v>0</v>
      </c>
      <c r="AQ154" s="84">
        <f t="shared" si="455"/>
        <v>0</v>
      </c>
      <c r="AR154" s="84">
        <f t="shared" si="455"/>
        <v>0</v>
      </c>
      <c r="AS154" s="84">
        <f t="shared" si="455"/>
        <v>0</v>
      </c>
      <c r="AT154" s="84">
        <f t="shared" si="455"/>
        <v>0</v>
      </c>
      <c r="AU154" s="84">
        <f t="shared" si="455"/>
        <v>0</v>
      </c>
      <c r="AV154" s="84">
        <f t="shared" si="455"/>
        <v>0</v>
      </c>
      <c r="AW154" s="84">
        <f t="shared" si="455"/>
        <v>0</v>
      </c>
      <c r="AX154" s="84">
        <f t="shared" si="455"/>
        <v>0</v>
      </c>
      <c r="AY154" s="84">
        <f t="shared" si="455"/>
        <v>0</v>
      </c>
      <c r="AZ154" s="84">
        <f t="shared" si="455"/>
        <v>0</v>
      </c>
      <c r="BA154" s="84">
        <f t="shared" si="455"/>
        <v>0</v>
      </c>
      <c r="BB154" s="84">
        <f t="shared" si="455"/>
        <v>0</v>
      </c>
      <c r="BC154" s="84">
        <f t="shared" si="455"/>
        <v>0</v>
      </c>
      <c r="BD154" s="84">
        <f t="shared" si="455"/>
        <v>0</v>
      </c>
      <c r="BE154" s="84">
        <f t="shared" si="455"/>
        <v>0</v>
      </c>
      <c r="BF154" s="84">
        <f t="shared" si="455"/>
        <v>0</v>
      </c>
      <c r="BG154" s="84">
        <f t="shared" si="455"/>
        <v>0</v>
      </c>
      <c r="BH154" s="84">
        <f t="shared" si="455"/>
        <v>0</v>
      </c>
      <c r="BI154" s="84">
        <f t="shared" si="455"/>
        <v>0</v>
      </c>
      <c r="BJ154" s="84">
        <f t="shared" si="455"/>
        <v>0</v>
      </c>
      <c r="BK154" s="84">
        <f t="shared" si="455"/>
        <v>0</v>
      </c>
      <c r="BL154" s="84">
        <f t="shared" si="455"/>
        <v>0</v>
      </c>
      <c r="BM154" s="84">
        <f t="shared" si="455"/>
        <v>0</v>
      </c>
      <c r="BN154" s="84">
        <f t="shared" si="455"/>
        <v>0</v>
      </c>
      <c r="BO154" s="84">
        <f t="shared" si="455"/>
        <v>0</v>
      </c>
      <c r="BP154" s="84">
        <f t="shared" si="455"/>
        <v>0</v>
      </c>
      <c r="BQ154" s="84">
        <f t="shared" si="455"/>
        <v>0</v>
      </c>
      <c r="BR154" s="84">
        <f t="shared" si="455"/>
        <v>0</v>
      </c>
      <c r="BS154" s="84">
        <f t="shared" si="455"/>
        <v>0</v>
      </c>
      <c r="BT154" s="84">
        <f t="shared" si="455"/>
        <v>0</v>
      </c>
      <c r="BU154" s="84">
        <f t="shared" si="455"/>
        <v>0</v>
      </c>
      <c r="BV154" s="84">
        <f t="shared" si="455"/>
        <v>0</v>
      </c>
      <c r="BW154" s="84">
        <f t="shared" si="455"/>
        <v>0</v>
      </c>
      <c r="BX154" s="84">
        <f t="shared" si="455"/>
        <v>0</v>
      </c>
      <c r="BY154" s="84">
        <f t="shared" si="455"/>
        <v>0</v>
      </c>
      <c r="BZ154" s="84">
        <f t="shared" si="455"/>
        <v>0</v>
      </c>
      <c r="CA154" s="84">
        <f t="shared" si="455"/>
        <v>0</v>
      </c>
      <c r="CB154" s="84">
        <f t="shared" si="455"/>
        <v>0</v>
      </c>
      <c r="CC154" s="84">
        <f t="shared" si="455"/>
        <v>0</v>
      </c>
      <c r="CD154" s="84">
        <f t="shared" si="455"/>
        <v>0</v>
      </c>
      <c r="CE154" s="84">
        <f t="shared" si="455"/>
        <v>0</v>
      </c>
      <c r="CF154" s="84">
        <f t="shared" si="455"/>
        <v>0</v>
      </c>
      <c r="CG154" s="84">
        <f t="shared" si="455"/>
        <v>0</v>
      </c>
      <c r="CH154" s="84">
        <f t="shared" si="455"/>
        <v>0</v>
      </c>
      <c r="CI154" s="84">
        <f t="shared" si="455"/>
        <v>0</v>
      </c>
      <c r="CJ154" s="84">
        <f t="shared" si="455"/>
        <v>0</v>
      </c>
      <c r="CK154" s="84">
        <f t="shared" si="455"/>
        <v>0</v>
      </c>
      <c r="CL154" s="84">
        <f t="shared" si="455"/>
        <v>0</v>
      </c>
      <c r="CM154" s="84">
        <f t="shared" si="455"/>
        <v>0</v>
      </c>
      <c r="CN154" s="84">
        <f t="shared" si="455"/>
        <v>0</v>
      </c>
      <c r="CO154" s="84">
        <f t="shared" si="455"/>
        <v>0</v>
      </c>
      <c r="CP154" s="84">
        <f t="shared" si="455"/>
        <v>0</v>
      </c>
      <c r="CQ154" s="84">
        <f t="shared" si="455"/>
        <v>0</v>
      </c>
      <c r="CR154" s="84">
        <f t="shared" si="455"/>
        <v>0</v>
      </c>
      <c r="CS154" s="84">
        <f t="shared" si="455"/>
        <v>0</v>
      </c>
      <c r="CT154" s="84">
        <f t="shared" si="455"/>
        <v>0</v>
      </c>
      <c r="CU154" s="84">
        <f t="shared" si="455"/>
        <v>0</v>
      </c>
      <c r="CV154" s="84">
        <f t="shared" si="455"/>
        <v>0</v>
      </c>
      <c r="CW154" s="84">
        <f t="shared" si="455"/>
        <v>0</v>
      </c>
      <c r="CX154" s="84">
        <f t="shared" si="455"/>
        <v>0</v>
      </c>
      <c r="CY154" s="84">
        <f t="shared" si="455"/>
        <v>0</v>
      </c>
      <c r="CZ154" s="84">
        <f t="shared" ref="CZ154:EV156" si="456">IF(AND($U154&gt;CY$6,$U154&lt;=CZ$6),+$T154,0)</f>
        <v>0</v>
      </c>
      <c r="DA154" s="84">
        <f t="shared" si="456"/>
        <v>0</v>
      </c>
      <c r="DB154" s="84">
        <f t="shared" si="456"/>
        <v>0</v>
      </c>
      <c r="DC154" s="84">
        <f t="shared" si="456"/>
        <v>0</v>
      </c>
      <c r="DD154" s="84">
        <f t="shared" si="456"/>
        <v>0</v>
      </c>
      <c r="DE154" s="84">
        <f t="shared" si="456"/>
        <v>0</v>
      </c>
      <c r="DF154" s="84">
        <f t="shared" si="456"/>
        <v>0</v>
      </c>
      <c r="DG154" s="84">
        <f t="shared" si="456"/>
        <v>0</v>
      </c>
      <c r="DH154" s="84">
        <f t="shared" si="456"/>
        <v>0</v>
      </c>
      <c r="DI154" s="84">
        <f t="shared" si="456"/>
        <v>0</v>
      </c>
      <c r="DJ154" s="84">
        <f t="shared" si="456"/>
        <v>0</v>
      </c>
      <c r="DK154" s="84">
        <f t="shared" si="456"/>
        <v>0</v>
      </c>
      <c r="DL154" s="84">
        <f t="shared" si="456"/>
        <v>0</v>
      </c>
      <c r="DM154" s="84">
        <f t="shared" si="456"/>
        <v>0</v>
      </c>
      <c r="DN154" s="84">
        <f t="shared" si="456"/>
        <v>0</v>
      </c>
      <c r="DO154" s="84">
        <f t="shared" si="456"/>
        <v>0</v>
      </c>
      <c r="DP154" s="84">
        <f t="shared" si="456"/>
        <v>0</v>
      </c>
      <c r="DQ154" s="84">
        <f t="shared" si="456"/>
        <v>0</v>
      </c>
      <c r="DR154" s="84">
        <f t="shared" si="456"/>
        <v>0</v>
      </c>
      <c r="DS154" s="84">
        <f t="shared" si="456"/>
        <v>0</v>
      </c>
      <c r="DT154" s="84">
        <f t="shared" si="456"/>
        <v>0</v>
      </c>
      <c r="DU154" s="84">
        <f t="shared" si="456"/>
        <v>0</v>
      </c>
      <c r="DV154" s="84">
        <f t="shared" si="456"/>
        <v>0</v>
      </c>
      <c r="DW154" s="84">
        <f t="shared" si="456"/>
        <v>0</v>
      </c>
      <c r="DX154" s="84">
        <f t="shared" si="456"/>
        <v>0</v>
      </c>
      <c r="DY154" s="84">
        <f t="shared" si="456"/>
        <v>0</v>
      </c>
      <c r="DZ154" s="84">
        <f t="shared" si="456"/>
        <v>0</v>
      </c>
      <c r="EA154" s="84">
        <f t="shared" si="456"/>
        <v>0</v>
      </c>
      <c r="EB154" s="84">
        <f t="shared" si="456"/>
        <v>0</v>
      </c>
      <c r="EC154" s="84">
        <f t="shared" si="456"/>
        <v>0</v>
      </c>
      <c r="ED154" s="84">
        <f t="shared" si="456"/>
        <v>0</v>
      </c>
      <c r="EE154" s="84">
        <f t="shared" si="456"/>
        <v>0</v>
      </c>
      <c r="EF154" s="84">
        <f t="shared" si="456"/>
        <v>0</v>
      </c>
      <c r="EG154" s="84">
        <f t="shared" si="456"/>
        <v>0</v>
      </c>
      <c r="EH154" s="84">
        <f t="shared" si="456"/>
        <v>0</v>
      </c>
      <c r="EI154" s="84">
        <f t="shared" si="456"/>
        <v>0</v>
      </c>
      <c r="EJ154" s="84">
        <f t="shared" si="456"/>
        <v>0</v>
      </c>
      <c r="EK154" s="84">
        <f t="shared" si="456"/>
        <v>0</v>
      </c>
      <c r="EL154" s="84">
        <f t="shared" si="456"/>
        <v>0</v>
      </c>
      <c r="EM154" s="84">
        <f t="shared" si="456"/>
        <v>0</v>
      </c>
      <c r="EN154" s="84">
        <f t="shared" si="456"/>
        <v>0</v>
      </c>
      <c r="EO154" s="84">
        <f t="shared" si="456"/>
        <v>0</v>
      </c>
      <c r="EP154" s="84">
        <f t="shared" si="456"/>
        <v>0</v>
      </c>
      <c r="EQ154" s="84">
        <f t="shared" si="456"/>
        <v>0</v>
      </c>
      <c r="ER154" s="84">
        <f t="shared" si="456"/>
        <v>0</v>
      </c>
      <c r="ES154" s="84">
        <f t="shared" si="456"/>
        <v>0</v>
      </c>
      <c r="ET154" s="84">
        <f t="shared" si="456"/>
        <v>0</v>
      </c>
      <c r="EU154" s="84">
        <f t="shared" si="456"/>
        <v>0</v>
      </c>
      <c r="EV154" s="84">
        <f t="shared" si="442"/>
        <v>0</v>
      </c>
      <c r="EW154" s="84">
        <f t="shared" si="442"/>
        <v>0</v>
      </c>
      <c r="EX154" s="84">
        <f t="shared" si="442"/>
        <v>0</v>
      </c>
      <c r="EY154" s="84">
        <f t="shared" si="442"/>
        <v>0</v>
      </c>
      <c r="EZ154" s="84">
        <f t="shared" si="442"/>
        <v>0</v>
      </c>
      <c r="FA154" s="84">
        <f t="shared" si="442"/>
        <v>0</v>
      </c>
      <c r="FB154" s="84">
        <f t="shared" si="442"/>
        <v>0</v>
      </c>
      <c r="FC154" s="84">
        <f t="shared" si="442"/>
        <v>0</v>
      </c>
      <c r="FD154" s="84">
        <f t="shared" si="442"/>
        <v>0</v>
      </c>
      <c r="FE154" s="84">
        <f t="shared" si="442"/>
        <v>0</v>
      </c>
      <c r="FF154" s="84">
        <f t="shared" si="442"/>
        <v>0</v>
      </c>
      <c r="FG154" s="84">
        <f t="shared" si="442"/>
        <v>0</v>
      </c>
      <c r="FH154" s="84">
        <f t="shared" si="442"/>
        <v>0</v>
      </c>
      <c r="FI154" s="84">
        <f t="shared" si="442"/>
        <v>0</v>
      </c>
      <c r="FJ154" s="84">
        <f t="shared" si="442"/>
        <v>0</v>
      </c>
      <c r="FK154" s="84">
        <f t="shared" si="442"/>
        <v>0</v>
      </c>
      <c r="FL154" s="84">
        <f t="shared" si="442"/>
        <v>0</v>
      </c>
      <c r="FM154" s="84">
        <f t="shared" si="442"/>
        <v>0</v>
      </c>
      <c r="FN154" s="84">
        <f t="shared" si="442"/>
        <v>0</v>
      </c>
      <c r="FO154" s="84">
        <f t="shared" si="442"/>
        <v>0</v>
      </c>
      <c r="FP154" s="84">
        <f t="shared" si="442"/>
        <v>0</v>
      </c>
      <c r="FQ154" s="84">
        <f t="shared" si="442"/>
        <v>0</v>
      </c>
      <c r="FR154" s="84">
        <f t="shared" si="442"/>
        <v>0</v>
      </c>
      <c r="FS154" s="84">
        <f t="shared" si="442"/>
        <v>0</v>
      </c>
      <c r="FT154" s="84">
        <f t="shared" si="442"/>
        <v>0</v>
      </c>
      <c r="FU154" s="84">
        <f t="shared" si="442"/>
        <v>0</v>
      </c>
      <c r="FV154" s="84">
        <f t="shared" si="442"/>
        <v>0</v>
      </c>
      <c r="FW154" s="84">
        <f t="shared" si="442"/>
        <v>0</v>
      </c>
      <c r="FX154" s="84">
        <f t="shared" si="442"/>
        <v>0</v>
      </c>
      <c r="FY154" s="84">
        <f t="shared" si="442"/>
        <v>0</v>
      </c>
      <c r="FZ154" s="84">
        <f t="shared" si="442"/>
        <v>0</v>
      </c>
      <c r="GA154" s="84">
        <f t="shared" si="442"/>
        <v>0</v>
      </c>
      <c r="GB154" s="84">
        <f t="shared" si="442"/>
        <v>0</v>
      </c>
      <c r="GD154" s="2">
        <f t="shared" ca="1" si="438"/>
        <v>12.132</v>
      </c>
      <c r="GE154" s="2">
        <f t="shared" ca="1" si="439"/>
        <v>0</v>
      </c>
    </row>
    <row r="155" spans="1:187" s="82" customFormat="1" x14ac:dyDescent="0.2">
      <c r="A155" s="175"/>
      <c r="B155" s="104" t="s">
        <v>12</v>
      </c>
      <c r="C155" s="68" t="s">
        <v>7</v>
      </c>
      <c r="D155" s="189" t="s">
        <v>42</v>
      </c>
      <c r="E155" t="s">
        <v>331</v>
      </c>
      <c r="F155" s="70">
        <v>37134</v>
      </c>
      <c r="G155"/>
      <c r="H155" s="87" t="s">
        <v>434</v>
      </c>
      <c r="I155" s="299" t="s">
        <v>436</v>
      </c>
      <c r="J155" t="s">
        <v>7</v>
      </c>
      <c r="K155" s="72"/>
      <c r="L155" s="94" t="s">
        <v>40</v>
      </c>
      <c r="M155" s="73"/>
      <c r="N155" s="73"/>
      <c r="O155" s="73"/>
      <c r="P155" s="73"/>
      <c r="Q155" s="73"/>
      <c r="R155" s="140">
        <v>107.712</v>
      </c>
      <c r="S155" s="94" t="s">
        <v>57</v>
      </c>
      <c r="T155" s="140">
        <v>107.712</v>
      </c>
      <c r="U155" s="268">
        <v>37256</v>
      </c>
      <c r="X155" s="84">
        <f t="shared" ca="1" si="434"/>
        <v>0</v>
      </c>
      <c r="Y155" s="84">
        <f t="shared" si="434"/>
        <v>107.712</v>
      </c>
      <c r="Z155" s="84">
        <f t="shared" si="434"/>
        <v>0</v>
      </c>
      <c r="AA155" s="84">
        <f t="shared" si="434"/>
        <v>0</v>
      </c>
      <c r="AB155" s="84">
        <f t="shared" si="434"/>
        <v>0</v>
      </c>
      <c r="AC155" s="84">
        <f t="shared" si="434"/>
        <v>0</v>
      </c>
      <c r="AD155" s="84">
        <f t="shared" si="434"/>
        <v>0</v>
      </c>
      <c r="AE155" s="84">
        <f t="shared" si="434"/>
        <v>0</v>
      </c>
      <c r="AF155" s="84">
        <f t="shared" si="434"/>
        <v>0</v>
      </c>
      <c r="AG155" s="84">
        <f t="shared" si="434"/>
        <v>0</v>
      </c>
      <c r="AH155" s="84">
        <f t="shared" si="434"/>
        <v>0</v>
      </c>
      <c r="AI155" s="84">
        <f t="shared" si="434"/>
        <v>0</v>
      </c>
      <c r="AJ155" s="84">
        <f t="shared" si="434"/>
        <v>0</v>
      </c>
      <c r="AK155" s="84">
        <f t="shared" si="434"/>
        <v>0</v>
      </c>
      <c r="AL155" s="84">
        <f t="shared" si="434"/>
        <v>0</v>
      </c>
      <c r="AM155" s="84">
        <f t="shared" si="434"/>
        <v>0</v>
      </c>
      <c r="AN155" s="84">
        <f t="shared" si="455"/>
        <v>0</v>
      </c>
      <c r="AO155" s="84">
        <f t="shared" si="455"/>
        <v>0</v>
      </c>
      <c r="AP155" s="84">
        <f t="shared" si="455"/>
        <v>0</v>
      </c>
      <c r="AQ155" s="84">
        <f t="shared" si="455"/>
        <v>0</v>
      </c>
      <c r="AR155" s="84">
        <f t="shared" si="455"/>
        <v>0</v>
      </c>
      <c r="AS155" s="84">
        <f t="shared" si="455"/>
        <v>0</v>
      </c>
      <c r="AT155" s="84">
        <f t="shared" si="455"/>
        <v>0</v>
      </c>
      <c r="AU155" s="84">
        <f t="shared" si="455"/>
        <v>0</v>
      </c>
      <c r="AV155" s="84">
        <f t="shared" si="455"/>
        <v>0</v>
      </c>
      <c r="AW155" s="84">
        <f t="shared" si="455"/>
        <v>0</v>
      </c>
      <c r="AX155" s="84">
        <f t="shared" si="455"/>
        <v>0</v>
      </c>
      <c r="AY155" s="84">
        <f t="shared" si="455"/>
        <v>0</v>
      </c>
      <c r="AZ155" s="84">
        <f t="shared" si="455"/>
        <v>0</v>
      </c>
      <c r="BA155" s="84">
        <f t="shared" si="455"/>
        <v>0</v>
      </c>
      <c r="BB155" s="84">
        <f t="shared" si="455"/>
        <v>0</v>
      </c>
      <c r="BC155" s="84">
        <f t="shared" si="455"/>
        <v>0</v>
      </c>
      <c r="BD155" s="84">
        <f t="shared" si="455"/>
        <v>0</v>
      </c>
      <c r="BE155" s="84">
        <f t="shared" si="455"/>
        <v>0</v>
      </c>
      <c r="BF155" s="84">
        <f t="shared" si="455"/>
        <v>0</v>
      </c>
      <c r="BG155" s="84">
        <f t="shared" si="455"/>
        <v>0</v>
      </c>
      <c r="BH155" s="84">
        <f t="shared" si="455"/>
        <v>0</v>
      </c>
      <c r="BI155" s="84">
        <f t="shared" si="455"/>
        <v>0</v>
      </c>
      <c r="BJ155" s="84">
        <f t="shared" si="455"/>
        <v>0</v>
      </c>
      <c r="BK155" s="84">
        <f t="shared" si="455"/>
        <v>0</v>
      </c>
      <c r="BL155" s="84">
        <f t="shared" si="455"/>
        <v>0</v>
      </c>
      <c r="BM155" s="84">
        <f t="shared" si="455"/>
        <v>0</v>
      </c>
      <c r="BN155" s="84">
        <f t="shared" si="455"/>
        <v>0</v>
      </c>
      <c r="BO155" s="84">
        <f t="shared" si="455"/>
        <v>0</v>
      </c>
      <c r="BP155" s="84">
        <f t="shared" si="455"/>
        <v>0</v>
      </c>
      <c r="BQ155" s="84">
        <f t="shared" si="455"/>
        <v>0</v>
      </c>
      <c r="BR155" s="84">
        <f t="shared" si="455"/>
        <v>0</v>
      </c>
      <c r="BS155" s="84">
        <f t="shared" si="455"/>
        <v>0</v>
      </c>
      <c r="BT155" s="84">
        <f t="shared" si="455"/>
        <v>0</v>
      </c>
      <c r="BU155" s="84">
        <f t="shared" si="455"/>
        <v>0</v>
      </c>
      <c r="BV155" s="84">
        <f t="shared" si="455"/>
        <v>0</v>
      </c>
      <c r="BW155" s="84">
        <f t="shared" si="455"/>
        <v>0</v>
      </c>
      <c r="BX155" s="84">
        <f t="shared" si="455"/>
        <v>0</v>
      </c>
      <c r="BY155" s="84">
        <f t="shared" si="455"/>
        <v>0</v>
      </c>
      <c r="BZ155" s="84">
        <f t="shared" si="455"/>
        <v>0</v>
      </c>
      <c r="CA155" s="84">
        <f t="shared" si="455"/>
        <v>0</v>
      </c>
      <c r="CB155" s="84">
        <f t="shared" si="455"/>
        <v>0</v>
      </c>
      <c r="CC155" s="84">
        <f t="shared" si="455"/>
        <v>0</v>
      </c>
      <c r="CD155" s="84">
        <f t="shared" si="455"/>
        <v>0</v>
      </c>
      <c r="CE155" s="84">
        <f t="shared" si="455"/>
        <v>0</v>
      </c>
      <c r="CF155" s="84">
        <f t="shared" si="455"/>
        <v>0</v>
      </c>
      <c r="CG155" s="84">
        <f t="shared" si="455"/>
        <v>0</v>
      </c>
      <c r="CH155" s="84">
        <f t="shared" si="455"/>
        <v>0</v>
      </c>
      <c r="CI155" s="84">
        <f t="shared" si="455"/>
        <v>0</v>
      </c>
      <c r="CJ155" s="84">
        <f t="shared" si="455"/>
        <v>0</v>
      </c>
      <c r="CK155" s="84">
        <f t="shared" si="455"/>
        <v>0</v>
      </c>
      <c r="CL155" s="84">
        <f t="shared" si="455"/>
        <v>0</v>
      </c>
      <c r="CM155" s="84">
        <f t="shared" si="455"/>
        <v>0</v>
      </c>
      <c r="CN155" s="84">
        <f t="shared" si="455"/>
        <v>0</v>
      </c>
      <c r="CO155" s="84">
        <f t="shared" si="455"/>
        <v>0</v>
      </c>
      <c r="CP155" s="84">
        <f t="shared" si="455"/>
        <v>0</v>
      </c>
      <c r="CQ155" s="84">
        <f t="shared" si="455"/>
        <v>0</v>
      </c>
      <c r="CR155" s="84">
        <f t="shared" si="455"/>
        <v>0</v>
      </c>
      <c r="CS155" s="84">
        <f t="shared" si="455"/>
        <v>0</v>
      </c>
      <c r="CT155" s="84">
        <f t="shared" si="455"/>
        <v>0</v>
      </c>
      <c r="CU155" s="84">
        <f t="shared" si="455"/>
        <v>0</v>
      </c>
      <c r="CV155" s="84">
        <f t="shared" si="455"/>
        <v>0</v>
      </c>
      <c r="CW155" s="84">
        <f t="shared" si="455"/>
        <v>0</v>
      </c>
      <c r="CX155" s="84">
        <f t="shared" si="455"/>
        <v>0</v>
      </c>
      <c r="CY155" s="84">
        <f t="shared" si="455"/>
        <v>0</v>
      </c>
      <c r="CZ155" s="84">
        <f t="shared" si="456"/>
        <v>0</v>
      </c>
      <c r="DA155" s="84">
        <f t="shared" si="456"/>
        <v>0</v>
      </c>
      <c r="DB155" s="84">
        <f t="shared" si="456"/>
        <v>0</v>
      </c>
      <c r="DC155" s="84">
        <f t="shared" si="456"/>
        <v>0</v>
      </c>
      <c r="DD155" s="84">
        <f t="shared" si="456"/>
        <v>0</v>
      </c>
      <c r="DE155" s="84">
        <f t="shared" si="456"/>
        <v>0</v>
      </c>
      <c r="DF155" s="84">
        <f t="shared" si="456"/>
        <v>0</v>
      </c>
      <c r="DG155" s="84">
        <f t="shared" si="456"/>
        <v>0</v>
      </c>
      <c r="DH155" s="84">
        <f t="shared" si="456"/>
        <v>0</v>
      </c>
      <c r="DI155" s="84">
        <f t="shared" si="456"/>
        <v>0</v>
      </c>
      <c r="DJ155" s="84">
        <f t="shared" si="456"/>
        <v>0</v>
      </c>
      <c r="DK155" s="84">
        <f t="shared" si="456"/>
        <v>0</v>
      </c>
      <c r="DL155" s="84">
        <f t="shared" si="456"/>
        <v>0</v>
      </c>
      <c r="DM155" s="84">
        <f t="shared" si="456"/>
        <v>0</v>
      </c>
      <c r="DN155" s="84">
        <f t="shared" si="456"/>
        <v>0</v>
      </c>
      <c r="DO155" s="84">
        <f t="shared" si="456"/>
        <v>0</v>
      </c>
      <c r="DP155" s="84">
        <f t="shared" si="456"/>
        <v>0</v>
      </c>
      <c r="DQ155" s="84">
        <f t="shared" si="456"/>
        <v>0</v>
      </c>
      <c r="DR155" s="84">
        <f t="shared" si="456"/>
        <v>0</v>
      </c>
      <c r="DS155" s="84">
        <f t="shared" si="456"/>
        <v>0</v>
      </c>
      <c r="DT155" s="84">
        <f t="shared" si="456"/>
        <v>0</v>
      </c>
      <c r="DU155" s="84">
        <f t="shared" si="456"/>
        <v>0</v>
      </c>
      <c r="DV155" s="84">
        <f t="shared" si="456"/>
        <v>0</v>
      </c>
      <c r="DW155" s="84">
        <f t="shared" si="456"/>
        <v>0</v>
      </c>
      <c r="DX155" s="84">
        <f t="shared" si="456"/>
        <v>0</v>
      </c>
      <c r="DY155" s="84">
        <f t="shared" si="456"/>
        <v>0</v>
      </c>
      <c r="DZ155" s="84">
        <f t="shared" si="456"/>
        <v>0</v>
      </c>
      <c r="EA155" s="84">
        <f t="shared" si="456"/>
        <v>0</v>
      </c>
      <c r="EB155" s="84">
        <f t="shared" si="456"/>
        <v>0</v>
      </c>
      <c r="EC155" s="84">
        <f t="shared" si="456"/>
        <v>0</v>
      </c>
      <c r="ED155" s="84">
        <f t="shared" si="456"/>
        <v>0</v>
      </c>
      <c r="EE155" s="84">
        <f t="shared" si="456"/>
        <v>0</v>
      </c>
      <c r="EF155" s="84">
        <f t="shared" si="456"/>
        <v>0</v>
      </c>
      <c r="EG155" s="84">
        <f t="shared" si="456"/>
        <v>0</v>
      </c>
      <c r="EH155" s="84">
        <f t="shared" si="456"/>
        <v>0</v>
      </c>
      <c r="EI155" s="84">
        <f t="shared" si="456"/>
        <v>0</v>
      </c>
      <c r="EJ155" s="84">
        <f t="shared" si="456"/>
        <v>0</v>
      </c>
      <c r="EK155" s="84">
        <f t="shared" si="456"/>
        <v>0</v>
      </c>
      <c r="EL155" s="84">
        <f t="shared" si="456"/>
        <v>0</v>
      </c>
      <c r="EM155" s="84">
        <f t="shared" si="456"/>
        <v>0</v>
      </c>
      <c r="EN155" s="84">
        <f t="shared" si="456"/>
        <v>0</v>
      </c>
      <c r="EO155" s="84">
        <f t="shared" si="456"/>
        <v>0</v>
      </c>
      <c r="EP155" s="84">
        <f t="shared" si="456"/>
        <v>0</v>
      </c>
      <c r="EQ155" s="84">
        <f t="shared" si="456"/>
        <v>0</v>
      </c>
      <c r="ER155" s="84">
        <f t="shared" si="456"/>
        <v>0</v>
      </c>
      <c r="ES155" s="84">
        <f t="shared" si="456"/>
        <v>0</v>
      </c>
      <c r="ET155" s="84">
        <f t="shared" si="456"/>
        <v>0</v>
      </c>
      <c r="EU155" s="84">
        <f t="shared" si="456"/>
        <v>0</v>
      </c>
      <c r="EV155" s="84">
        <f t="shared" si="456"/>
        <v>0</v>
      </c>
      <c r="EW155" s="84">
        <f t="shared" si="442"/>
        <v>0</v>
      </c>
      <c r="EX155" s="84">
        <f t="shared" si="442"/>
        <v>0</v>
      </c>
      <c r="EY155" s="84">
        <f t="shared" si="442"/>
        <v>0</v>
      </c>
      <c r="EZ155" s="84">
        <f t="shared" si="442"/>
        <v>0</v>
      </c>
      <c r="FA155" s="84">
        <f t="shared" si="442"/>
        <v>0</v>
      </c>
      <c r="FB155" s="84">
        <f t="shared" si="442"/>
        <v>0</v>
      </c>
      <c r="FC155" s="84">
        <f t="shared" si="442"/>
        <v>0</v>
      </c>
      <c r="FD155" s="84">
        <f t="shared" si="442"/>
        <v>0</v>
      </c>
      <c r="FE155" s="84">
        <f t="shared" si="442"/>
        <v>0</v>
      </c>
      <c r="FF155" s="84">
        <f t="shared" si="442"/>
        <v>0</v>
      </c>
      <c r="FG155" s="84">
        <f t="shared" si="442"/>
        <v>0</v>
      </c>
      <c r="FH155" s="84">
        <f t="shared" si="442"/>
        <v>0</v>
      </c>
      <c r="FI155" s="84">
        <f t="shared" si="442"/>
        <v>0</v>
      </c>
      <c r="FJ155" s="84">
        <f t="shared" si="442"/>
        <v>0</v>
      </c>
      <c r="FK155" s="84">
        <f t="shared" si="442"/>
        <v>0</v>
      </c>
      <c r="FL155" s="84">
        <f t="shared" si="442"/>
        <v>0</v>
      </c>
      <c r="FM155" s="84">
        <f t="shared" si="442"/>
        <v>0</v>
      </c>
      <c r="FN155" s="84">
        <f t="shared" si="442"/>
        <v>0</v>
      </c>
      <c r="FO155" s="84">
        <f t="shared" si="442"/>
        <v>0</v>
      </c>
      <c r="FP155" s="84">
        <f t="shared" si="442"/>
        <v>0</v>
      </c>
      <c r="FQ155" s="84">
        <f t="shared" si="442"/>
        <v>0</v>
      </c>
      <c r="FR155" s="84">
        <f t="shared" si="442"/>
        <v>0</v>
      </c>
      <c r="FS155" s="84">
        <f t="shared" si="442"/>
        <v>0</v>
      </c>
      <c r="FT155" s="84">
        <f t="shared" si="442"/>
        <v>0</v>
      </c>
      <c r="FU155" s="84">
        <f t="shared" si="442"/>
        <v>0</v>
      </c>
      <c r="FV155" s="84">
        <f t="shared" si="442"/>
        <v>0</v>
      </c>
      <c r="FW155" s="84">
        <f t="shared" si="442"/>
        <v>0</v>
      </c>
      <c r="FX155" s="84">
        <f t="shared" si="442"/>
        <v>0</v>
      </c>
      <c r="FY155" s="84">
        <f t="shared" si="442"/>
        <v>0</v>
      </c>
      <c r="FZ155" s="84">
        <f t="shared" si="442"/>
        <v>0</v>
      </c>
      <c r="GA155" s="84">
        <f t="shared" si="442"/>
        <v>0</v>
      </c>
      <c r="GB155" s="84">
        <f t="shared" si="442"/>
        <v>0</v>
      </c>
      <c r="GD155" s="2">
        <f t="shared" ca="1" si="438"/>
        <v>107.712</v>
      </c>
      <c r="GE155" s="2">
        <f t="shared" ca="1" si="439"/>
        <v>0</v>
      </c>
    </row>
    <row r="156" spans="1:187" s="82" customFormat="1" x14ac:dyDescent="0.2">
      <c r="A156" s="175"/>
      <c r="B156" s="104" t="s">
        <v>12</v>
      </c>
      <c r="C156" s="68" t="s">
        <v>7</v>
      </c>
      <c r="D156" s="189" t="s">
        <v>42</v>
      </c>
      <c r="E156" t="s">
        <v>331</v>
      </c>
      <c r="F156" s="70">
        <v>37134</v>
      </c>
      <c r="G156"/>
      <c r="H156" s="87" t="s">
        <v>434</v>
      </c>
      <c r="I156" s="299" t="s">
        <v>437</v>
      </c>
      <c r="J156" t="s">
        <v>7</v>
      </c>
      <c r="K156" s="72"/>
      <c r="L156" s="94" t="s">
        <v>40</v>
      </c>
      <c r="M156" s="73"/>
      <c r="N156" s="73"/>
      <c r="O156" s="73"/>
      <c r="P156" s="73"/>
      <c r="Q156" s="73"/>
      <c r="R156" s="140">
        <v>24.914000000000001</v>
      </c>
      <c r="S156" s="94" t="s">
        <v>57</v>
      </c>
      <c r="T156" s="140">
        <v>24.914000000000001</v>
      </c>
      <c r="U156" s="268">
        <v>37256</v>
      </c>
      <c r="X156" s="84">
        <f t="shared" ca="1" si="434"/>
        <v>0</v>
      </c>
      <c r="Y156" s="84">
        <f t="shared" si="434"/>
        <v>24.914000000000001</v>
      </c>
      <c r="Z156" s="84">
        <f t="shared" si="434"/>
        <v>0</v>
      </c>
      <c r="AA156" s="84">
        <f t="shared" si="434"/>
        <v>0</v>
      </c>
      <c r="AB156" s="84">
        <f t="shared" si="434"/>
        <v>0</v>
      </c>
      <c r="AC156" s="84">
        <f t="shared" si="434"/>
        <v>0</v>
      </c>
      <c r="AD156" s="84">
        <f t="shared" si="434"/>
        <v>0</v>
      </c>
      <c r="AE156" s="84">
        <f t="shared" si="434"/>
        <v>0</v>
      </c>
      <c r="AF156" s="84">
        <f t="shared" si="434"/>
        <v>0</v>
      </c>
      <c r="AG156" s="84">
        <f t="shared" si="434"/>
        <v>0</v>
      </c>
      <c r="AH156" s="84">
        <f t="shared" si="434"/>
        <v>0</v>
      </c>
      <c r="AI156" s="84">
        <f t="shared" si="434"/>
        <v>0</v>
      </c>
      <c r="AJ156" s="84">
        <f t="shared" si="434"/>
        <v>0</v>
      </c>
      <c r="AK156" s="84">
        <f t="shared" si="434"/>
        <v>0</v>
      </c>
      <c r="AL156" s="84">
        <f t="shared" si="434"/>
        <v>0</v>
      </c>
      <c r="AM156" s="84">
        <f t="shared" si="434"/>
        <v>0</v>
      </c>
      <c r="AN156" s="84">
        <f t="shared" si="455"/>
        <v>0</v>
      </c>
      <c r="AO156" s="84">
        <f t="shared" si="455"/>
        <v>0</v>
      </c>
      <c r="AP156" s="84">
        <f t="shared" si="455"/>
        <v>0</v>
      </c>
      <c r="AQ156" s="84">
        <f t="shared" si="455"/>
        <v>0</v>
      </c>
      <c r="AR156" s="84">
        <f t="shared" si="455"/>
        <v>0</v>
      </c>
      <c r="AS156" s="84">
        <f t="shared" si="455"/>
        <v>0</v>
      </c>
      <c r="AT156" s="84">
        <f t="shared" si="455"/>
        <v>0</v>
      </c>
      <c r="AU156" s="84">
        <f t="shared" si="455"/>
        <v>0</v>
      </c>
      <c r="AV156" s="84">
        <f t="shared" si="455"/>
        <v>0</v>
      </c>
      <c r="AW156" s="84">
        <f t="shared" si="455"/>
        <v>0</v>
      </c>
      <c r="AX156" s="84">
        <f t="shared" si="455"/>
        <v>0</v>
      </c>
      <c r="AY156" s="84">
        <f t="shared" si="455"/>
        <v>0</v>
      </c>
      <c r="AZ156" s="84">
        <f t="shared" si="455"/>
        <v>0</v>
      </c>
      <c r="BA156" s="84">
        <f t="shared" si="455"/>
        <v>0</v>
      </c>
      <c r="BB156" s="84">
        <f t="shared" si="455"/>
        <v>0</v>
      </c>
      <c r="BC156" s="84">
        <f t="shared" si="455"/>
        <v>0</v>
      </c>
      <c r="BD156" s="84">
        <f t="shared" si="455"/>
        <v>0</v>
      </c>
      <c r="BE156" s="84">
        <f t="shared" si="455"/>
        <v>0</v>
      </c>
      <c r="BF156" s="84">
        <f t="shared" si="455"/>
        <v>0</v>
      </c>
      <c r="BG156" s="84">
        <f t="shared" si="455"/>
        <v>0</v>
      </c>
      <c r="BH156" s="84">
        <f t="shared" si="455"/>
        <v>0</v>
      </c>
      <c r="BI156" s="84">
        <f t="shared" si="455"/>
        <v>0</v>
      </c>
      <c r="BJ156" s="84">
        <f t="shared" si="455"/>
        <v>0</v>
      </c>
      <c r="BK156" s="84">
        <f t="shared" si="455"/>
        <v>0</v>
      </c>
      <c r="BL156" s="84">
        <f t="shared" si="455"/>
        <v>0</v>
      </c>
      <c r="BM156" s="84">
        <f t="shared" si="455"/>
        <v>0</v>
      </c>
      <c r="BN156" s="84">
        <f t="shared" si="455"/>
        <v>0</v>
      </c>
      <c r="BO156" s="84">
        <f t="shared" si="455"/>
        <v>0</v>
      </c>
      <c r="BP156" s="84">
        <f t="shared" si="455"/>
        <v>0</v>
      </c>
      <c r="BQ156" s="84">
        <f t="shared" si="455"/>
        <v>0</v>
      </c>
      <c r="BR156" s="84">
        <f t="shared" si="455"/>
        <v>0</v>
      </c>
      <c r="BS156" s="84">
        <f t="shared" si="455"/>
        <v>0</v>
      </c>
      <c r="BT156" s="84">
        <f t="shared" si="455"/>
        <v>0</v>
      </c>
      <c r="BU156" s="84">
        <f t="shared" si="455"/>
        <v>0</v>
      </c>
      <c r="BV156" s="84">
        <f t="shared" si="455"/>
        <v>0</v>
      </c>
      <c r="BW156" s="84">
        <f t="shared" si="455"/>
        <v>0</v>
      </c>
      <c r="BX156" s="84">
        <f t="shared" si="455"/>
        <v>0</v>
      </c>
      <c r="BY156" s="84">
        <f t="shared" si="455"/>
        <v>0</v>
      </c>
      <c r="BZ156" s="84">
        <f t="shared" si="455"/>
        <v>0</v>
      </c>
      <c r="CA156" s="84">
        <f t="shared" si="455"/>
        <v>0</v>
      </c>
      <c r="CB156" s="84">
        <f t="shared" si="455"/>
        <v>0</v>
      </c>
      <c r="CC156" s="84">
        <f t="shared" si="455"/>
        <v>0</v>
      </c>
      <c r="CD156" s="84">
        <f t="shared" si="455"/>
        <v>0</v>
      </c>
      <c r="CE156" s="84">
        <f t="shared" si="455"/>
        <v>0</v>
      </c>
      <c r="CF156" s="84">
        <f t="shared" si="455"/>
        <v>0</v>
      </c>
      <c r="CG156" s="84">
        <f t="shared" si="455"/>
        <v>0</v>
      </c>
      <c r="CH156" s="84">
        <f t="shared" si="455"/>
        <v>0</v>
      </c>
      <c r="CI156" s="84">
        <f t="shared" si="455"/>
        <v>0</v>
      </c>
      <c r="CJ156" s="84">
        <f t="shared" si="455"/>
        <v>0</v>
      </c>
      <c r="CK156" s="84">
        <f t="shared" si="455"/>
        <v>0</v>
      </c>
      <c r="CL156" s="84">
        <f t="shared" si="455"/>
        <v>0</v>
      </c>
      <c r="CM156" s="84">
        <f t="shared" si="455"/>
        <v>0</v>
      </c>
      <c r="CN156" s="84">
        <f t="shared" si="455"/>
        <v>0</v>
      </c>
      <c r="CO156" s="84">
        <f t="shared" si="455"/>
        <v>0</v>
      </c>
      <c r="CP156" s="84">
        <f t="shared" si="455"/>
        <v>0</v>
      </c>
      <c r="CQ156" s="84">
        <f t="shared" si="455"/>
        <v>0</v>
      </c>
      <c r="CR156" s="84">
        <f t="shared" si="455"/>
        <v>0</v>
      </c>
      <c r="CS156" s="84">
        <f t="shared" si="455"/>
        <v>0</v>
      </c>
      <c r="CT156" s="84">
        <f t="shared" si="455"/>
        <v>0</v>
      </c>
      <c r="CU156" s="84">
        <f t="shared" si="455"/>
        <v>0</v>
      </c>
      <c r="CV156" s="84">
        <f t="shared" si="455"/>
        <v>0</v>
      </c>
      <c r="CW156" s="84">
        <f t="shared" si="455"/>
        <v>0</v>
      </c>
      <c r="CX156" s="84">
        <f t="shared" si="455"/>
        <v>0</v>
      </c>
      <c r="CY156" s="84">
        <f t="shared" si="455"/>
        <v>0</v>
      </c>
      <c r="CZ156" s="84">
        <f t="shared" si="456"/>
        <v>0</v>
      </c>
      <c r="DA156" s="84">
        <f t="shared" si="456"/>
        <v>0</v>
      </c>
      <c r="DB156" s="84">
        <f t="shared" si="456"/>
        <v>0</v>
      </c>
      <c r="DC156" s="84">
        <f t="shared" si="456"/>
        <v>0</v>
      </c>
      <c r="DD156" s="84">
        <f t="shared" si="456"/>
        <v>0</v>
      </c>
      <c r="DE156" s="84">
        <f t="shared" si="456"/>
        <v>0</v>
      </c>
      <c r="DF156" s="84">
        <f t="shared" si="456"/>
        <v>0</v>
      </c>
      <c r="DG156" s="84">
        <f t="shared" si="456"/>
        <v>0</v>
      </c>
      <c r="DH156" s="84">
        <f t="shared" si="456"/>
        <v>0</v>
      </c>
      <c r="DI156" s="84">
        <f t="shared" si="456"/>
        <v>0</v>
      </c>
      <c r="DJ156" s="84">
        <f t="shared" si="456"/>
        <v>0</v>
      </c>
      <c r="DK156" s="84">
        <f t="shared" si="456"/>
        <v>0</v>
      </c>
      <c r="DL156" s="84">
        <f t="shared" si="456"/>
        <v>0</v>
      </c>
      <c r="DM156" s="84">
        <f t="shared" si="456"/>
        <v>0</v>
      </c>
      <c r="DN156" s="84">
        <f t="shared" si="456"/>
        <v>0</v>
      </c>
      <c r="DO156" s="84">
        <f t="shared" si="456"/>
        <v>0</v>
      </c>
      <c r="DP156" s="84">
        <f t="shared" si="456"/>
        <v>0</v>
      </c>
      <c r="DQ156" s="84">
        <f t="shared" si="456"/>
        <v>0</v>
      </c>
      <c r="DR156" s="84">
        <f t="shared" si="456"/>
        <v>0</v>
      </c>
      <c r="DS156" s="84">
        <f t="shared" si="456"/>
        <v>0</v>
      </c>
      <c r="DT156" s="84">
        <f t="shared" si="456"/>
        <v>0</v>
      </c>
      <c r="DU156" s="84">
        <f t="shared" si="456"/>
        <v>0</v>
      </c>
      <c r="DV156" s="84">
        <f t="shared" si="456"/>
        <v>0</v>
      </c>
      <c r="DW156" s="84">
        <f t="shared" si="456"/>
        <v>0</v>
      </c>
      <c r="DX156" s="84">
        <f t="shared" si="456"/>
        <v>0</v>
      </c>
      <c r="DY156" s="84">
        <f t="shared" si="456"/>
        <v>0</v>
      </c>
      <c r="DZ156" s="84">
        <f t="shared" si="456"/>
        <v>0</v>
      </c>
      <c r="EA156" s="84">
        <f t="shared" si="456"/>
        <v>0</v>
      </c>
      <c r="EB156" s="84">
        <f t="shared" si="456"/>
        <v>0</v>
      </c>
      <c r="EC156" s="84">
        <f t="shared" si="456"/>
        <v>0</v>
      </c>
      <c r="ED156" s="84">
        <f t="shared" si="456"/>
        <v>0</v>
      </c>
      <c r="EE156" s="84">
        <f t="shared" si="456"/>
        <v>0</v>
      </c>
      <c r="EF156" s="84">
        <f t="shared" si="456"/>
        <v>0</v>
      </c>
      <c r="EG156" s="84">
        <f t="shared" si="456"/>
        <v>0</v>
      </c>
      <c r="EH156" s="84">
        <f t="shared" si="456"/>
        <v>0</v>
      </c>
      <c r="EI156" s="84">
        <f t="shared" si="456"/>
        <v>0</v>
      </c>
      <c r="EJ156" s="84">
        <f t="shared" si="456"/>
        <v>0</v>
      </c>
      <c r="EK156" s="84">
        <f t="shared" si="456"/>
        <v>0</v>
      </c>
      <c r="EL156" s="84">
        <f t="shared" si="456"/>
        <v>0</v>
      </c>
      <c r="EM156" s="84">
        <f t="shared" si="456"/>
        <v>0</v>
      </c>
      <c r="EN156" s="84">
        <f t="shared" si="456"/>
        <v>0</v>
      </c>
      <c r="EO156" s="84">
        <f t="shared" si="456"/>
        <v>0</v>
      </c>
      <c r="EP156" s="84">
        <f t="shared" si="456"/>
        <v>0</v>
      </c>
      <c r="EQ156" s="84">
        <f t="shared" si="456"/>
        <v>0</v>
      </c>
      <c r="ER156" s="84">
        <f t="shared" si="456"/>
        <v>0</v>
      </c>
      <c r="ES156" s="84">
        <f t="shared" si="456"/>
        <v>0</v>
      </c>
      <c r="ET156" s="84">
        <f t="shared" si="456"/>
        <v>0</v>
      </c>
      <c r="EU156" s="84">
        <f t="shared" si="456"/>
        <v>0</v>
      </c>
      <c r="EV156" s="84">
        <f t="shared" si="456"/>
        <v>0</v>
      </c>
      <c r="EW156" s="84">
        <f t="shared" si="442"/>
        <v>0</v>
      </c>
      <c r="EX156" s="84">
        <f t="shared" si="442"/>
        <v>0</v>
      </c>
      <c r="EY156" s="84">
        <f t="shared" si="442"/>
        <v>0</v>
      </c>
      <c r="EZ156" s="84">
        <f t="shared" si="442"/>
        <v>0</v>
      </c>
      <c r="FA156" s="84">
        <f t="shared" si="442"/>
        <v>0</v>
      </c>
      <c r="FB156" s="84">
        <f t="shared" si="442"/>
        <v>0</v>
      </c>
      <c r="FC156" s="84">
        <f t="shared" si="442"/>
        <v>0</v>
      </c>
      <c r="FD156" s="84">
        <f t="shared" si="442"/>
        <v>0</v>
      </c>
      <c r="FE156" s="84">
        <f t="shared" si="442"/>
        <v>0</v>
      </c>
      <c r="FF156" s="84">
        <f t="shared" si="442"/>
        <v>0</v>
      </c>
      <c r="FG156" s="84">
        <f t="shared" si="442"/>
        <v>0</v>
      </c>
      <c r="FH156" s="84">
        <f t="shared" si="442"/>
        <v>0</v>
      </c>
      <c r="FI156" s="84">
        <f t="shared" si="442"/>
        <v>0</v>
      </c>
      <c r="FJ156" s="84">
        <f t="shared" si="442"/>
        <v>0</v>
      </c>
      <c r="FK156" s="84">
        <f t="shared" si="442"/>
        <v>0</v>
      </c>
      <c r="FL156" s="84">
        <f t="shared" si="442"/>
        <v>0</v>
      </c>
      <c r="FM156" s="84">
        <f t="shared" si="442"/>
        <v>0</v>
      </c>
      <c r="FN156" s="84">
        <f t="shared" si="442"/>
        <v>0</v>
      </c>
      <c r="FO156" s="84">
        <f t="shared" si="442"/>
        <v>0</v>
      </c>
      <c r="FP156" s="84">
        <f t="shared" si="442"/>
        <v>0</v>
      </c>
      <c r="FQ156" s="84">
        <f t="shared" si="442"/>
        <v>0</v>
      </c>
      <c r="FR156" s="84">
        <f t="shared" si="442"/>
        <v>0</v>
      </c>
      <c r="FS156" s="84">
        <f t="shared" si="442"/>
        <v>0</v>
      </c>
      <c r="FT156" s="84">
        <f t="shared" si="442"/>
        <v>0</v>
      </c>
      <c r="FU156" s="84">
        <f t="shared" si="442"/>
        <v>0</v>
      </c>
      <c r="FV156" s="84">
        <f t="shared" si="442"/>
        <v>0</v>
      </c>
      <c r="FW156" s="84">
        <f t="shared" si="442"/>
        <v>0</v>
      </c>
      <c r="FX156" s="84">
        <f t="shared" si="442"/>
        <v>0</v>
      </c>
      <c r="FY156" s="84">
        <f t="shared" si="442"/>
        <v>0</v>
      </c>
      <c r="FZ156" s="84">
        <f t="shared" si="442"/>
        <v>0</v>
      </c>
      <c r="GA156" s="84">
        <f t="shared" si="442"/>
        <v>0</v>
      </c>
      <c r="GB156" s="84">
        <f t="shared" si="442"/>
        <v>0</v>
      </c>
      <c r="GD156" s="2">
        <f t="shared" ca="1" si="438"/>
        <v>24.914000000000001</v>
      </c>
      <c r="GE156" s="2">
        <f t="shared" ca="1" si="439"/>
        <v>0</v>
      </c>
    </row>
    <row r="157" spans="1:187" s="82" customFormat="1" x14ac:dyDescent="0.2">
      <c r="A157" s="175"/>
      <c r="B157" s="104" t="s">
        <v>12</v>
      </c>
      <c r="C157" s="68" t="s">
        <v>7</v>
      </c>
      <c r="D157" s="189" t="s">
        <v>42</v>
      </c>
      <c r="E157" t="s">
        <v>331</v>
      </c>
      <c r="F157" s="70">
        <v>37134</v>
      </c>
      <c r="G157"/>
      <c r="H157" s="87" t="s">
        <v>434</v>
      </c>
      <c r="I157" s="299" t="s">
        <v>438</v>
      </c>
      <c r="J157" t="s">
        <v>7</v>
      </c>
      <c r="K157" s="72"/>
      <c r="L157" s="94" t="s">
        <v>40</v>
      </c>
      <c r="M157" s="73"/>
      <c r="N157" s="73"/>
      <c r="O157" s="73"/>
      <c r="P157" s="73"/>
      <c r="Q157" s="73"/>
      <c r="R157" s="140">
        <v>0</v>
      </c>
      <c r="S157" s="94" t="s">
        <v>57</v>
      </c>
      <c r="T157" s="140">
        <v>0</v>
      </c>
      <c r="U157" s="268">
        <v>37256</v>
      </c>
      <c r="X157" s="84">
        <f t="shared" ca="1" si="434"/>
        <v>0</v>
      </c>
      <c r="Y157" s="84">
        <f t="shared" si="434"/>
        <v>0</v>
      </c>
      <c r="Z157" s="84">
        <f t="shared" si="434"/>
        <v>0</v>
      </c>
      <c r="AA157" s="84">
        <f t="shared" si="434"/>
        <v>0</v>
      </c>
      <c r="AB157" s="84">
        <f t="shared" si="434"/>
        <v>0</v>
      </c>
      <c r="AC157" s="84">
        <f t="shared" si="434"/>
        <v>0</v>
      </c>
      <c r="AD157" s="84">
        <f t="shared" si="434"/>
        <v>0</v>
      </c>
      <c r="AE157" s="84">
        <f t="shared" si="434"/>
        <v>0</v>
      </c>
      <c r="AF157" s="84">
        <f t="shared" si="434"/>
        <v>0</v>
      </c>
      <c r="AG157" s="84">
        <f t="shared" si="434"/>
        <v>0</v>
      </c>
      <c r="AH157" s="84">
        <f t="shared" si="434"/>
        <v>0</v>
      </c>
      <c r="AI157" s="84">
        <f t="shared" si="434"/>
        <v>0</v>
      </c>
      <c r="AJ157" s="84">
        <f t="shared" si="434"/>
        <v>0</v>
      </c>
      <c r="AK157" s="84">
        <f t="shared" si="434"/>
        <v>0</v>
      </c>
      <c r="AL157" s="84">
        <f t="shared" si="434"/>
        <v>0</v>
      </c>
      <c r="AM157" s="84">
        <f t="shared" si="434"/>
        <v>0</v>
      </c>
      <c r="AN157" s="84">
        <f t="shared" si="455"/>
        <v>0</v>
      </c>
      <c r="AO157" s="84">
        <f t="shared" si="455"/>
        <v>0</v>
      </c>
      <c r="AP157" s="84">
        <f t="shared" si="455"/>
        <v>0</v>
      </c>
      <c r="AQ157" s="84">
        <f t="shared" si="455"/>
        <v>0</v>
      </c>
      <c r="AR157" s="84">
        <f t="shared" si="455"/>
        <v>0</v>
      </c>
      <c r="AS157" s="84">
        <f t="shared" si="455"/>
        <v>0</v>
      </c>
      <c r="AT157" s="84">
        <f t="shared" si="455"/>
        <v>0</v>
      </c>
      <c r="AU157" s="84">
        <f t="shared" si="455"/>
        <v>0</v>
      </c>
      <c r="AV157" s="84">
        <f t="shared" si="455"/>
        <v>0</v>
      </c>
      <c r="AW157" s="84">
        <f t="shared" si="455"/>
        <v>0</v>
      </c>
      <c r="AX157" s="84">
        <f t="shared" si="455"/>
        <v>0</v>
      </c>
      <c r="AY157" s="84">
        <f t="shared" si="455"/>
        <v>0</v>
      </c>
      <c r="AZ157" s="84">
        <f t="shared" si="455"/>
        <v>0</v>
      </c>
      <c r="BA157" s="84">
        <f t="shared" si="455"/>
        <v>0</v>
      </c>
      <c r="BB157" s="84">
        <f t="shared" si="455"/>
        <v>0</v>
      </c>
      <c r="BC157" s="84">
        <f t="shared" si="455"/>
        <v>0</v>
      </c>
      <c r="BD157" s="84">
        <f t="shared" si="455"/>
        <v>0</v>
      </c>
      <c r="BE157" s="84">
        <f t="shared" si="455"/>
        <v>0</v>
      </c>
      <c r="BF157" s="84">
        <f t="shared" si="455"/>
        <v>0</v>
      </c>
      <c r="BG157" s="84">
        <f t="shared" si="455"/>
        <v>0</v>
      </c>
      <c r="BH157" s="84">
        <f t="shared" si="455"/>
        <v>0</v>
      </c>
      <c r="BI157" s="84">
        <f t="shared" si="455"/>
        <v>0</v>
      </c>
      <c r="BJ157" s="84">
        <f t="shared" si="455"/>
        <v>0</v>
      </c>
      <c r="BK157" s="84">
        <f t="shared" si="455"/>
        <v>0</v>
      </c>
      <c r="BL157" s="84">
        <f t="shared" si="455"/>
        <v>0</v>
      </c>
      <c r="BM157" s="84">
        <f t="shared" si="455"/>
        <v>0</v>
      </c>
      <c r="BN157" s="84">
        <f t="shared" si="455"/>
        <v>0</v>
      </c>
      <c r="BO157" s="84">
        <f t="shared" si="455"/>
        <v>0</v>
      </c>
      <c r="BP157" s="84">
        <f t="shared" si="455"/>
        <v>0</v>
      </c>
      <c r="BQ157" s="84">
        <f t="shared" si="455"/>
        <v>0</v>
      </c>
      <c r="BR157" s="84">
        <f t="shared" si="455"/>
        <v>0</v>
      </c>
      <c r="BS157" s="84">
        <f t="shared" si="455"/>
        <v>0</v>
      </c>
      <c r="BT157" s="84">
        <f t="shared" si="455"/>
        <v>0</v>
      </c>
      <c r="BU157" s="84">
        <f t="shared" si="455"/>
        <v>0</v>
      </c>
      <c r="BV157" s="84">
        <f t="shared" si="455"/>
        <v>0</v>
      </c>
      <c r="BW157" s="84">
        <f t="shared" si="455"/>
        <v>0</v>
      </c>
      <c r="BX157" s="84">
        <f t="shared" si="455"/>
        <v>0</v>
      </c>
      <c r="BY157" s="84">
        <f t="shared" si="455"/>
        <v>0</v>
      </c>
      <c r="BZ157" s="84">
        <f t="shared" si="455"/>
        <v>0</v>
      </c>
      <c r="CA157" s="84">
        <f t="shared" si="455"/>
        <v>0</v>
      </c>
      <c r="CB157" s="84">
        <f t="shared" si="455"/>
        <v>0</v>
      </c>
      <c r="CC157" s="84">
        <f t="shared" si="455"/>
        <v>0</v>
      </c>
      <c r="CD157" s="84">
        <f t="shared" si="455"/>
        <v>0</v>
      </c>
      <c r="CE157" s="84">
        <f t="shared" si="455"/>
        <v>0</v>
      </c>
      <c r="CF157" s="84">
        <f t="shared" si="455"/>
        <v>0</v>
      </c>
      <c r="CG157" s="84">
        <f t="shared" si="455"/>
        <v>0</v>
      </c>
      <c r="CH157" s="84">
        <f t="shared" si="455"/>
        <v>0</v>
      </c>
      <c r="CI157" s="84">
        <f t="shared" si="455"/>
        <v>0</v>
      </c>
      <c r="CJ157" s="84">
        <f t="shared" si="455"/>
        <v>0</v>
      </c>
      <c r="CK157" s="84">
        <f t="shared" si="455"/>
        <v>0</v>
      </c>
      <c r="CL157" s="84">
        <f t="shared" si="455"/>
        <v>0</v>
      </c>
      <c r="CM157" s="84">
        <f t="shared" si="455"/>
        <v>0</v>
      </c>
      <c r="CN157" s="84">
        <f t="shared" si="455"/>
        <v>0</v>
      </c>
      <c r="CO157" s="84">
        <f t="shared" si="455"/>
        <v>0</v>
      </c>
      <c r="CP157" s="84">
        <f t="shared" si="455"/>
        <v>0</v>
      </c>
      <c r="CQ157" s="84">
        <f t="shared" si="455"/>
        <v>0</v>
      </c>
      <c r="CR157" s="84">
        <f t="shared" si="455"/>
        <v>0</v>
      </c>
      <c r="CS157" s="84">
        <f t="shared" si="455"/>
        <v>0</v>
      </c>
      <c r="CT157" s="84">
        <f t="shared" si="455"/>
        <v>0</v>
      </c>
      <c r="CU157" s="84">
        <f t="shared" si="455"/>
        <v>0</v>
      </c>
      <c r="CV157" s="84">
        <f t="shared" si="455"/>
        <v>0</v>
      </c>
      <c r="CW157" s="84">
        <f t="shared" si="455"/>
        <v>0</v>
      </c>
      <c r="CX157" s="84">
        <f t="shared" si="455"/>
        <v>0</v>
      </c>
      <c r="CY157" s="84">
        <f t="shared" ref="CY157:FJ160" si="457">IF(AND($U157&gt;CX$6,$U157&lt;=CY$6),+$T157,0)</f>
        <v>0</v>
      </c>
      <c r="CZ157" s="84">
        <f t="shared" si="457"/>
        <v>0</v>
      </c>
      <c r="DA157" s="84">
        <f t="shared" si="457"/>
        <v>0</v>
      </c>
      <c r="DB157" s="84">
        <f t="shared" si="457"/>
        <v>0</v>
      </c>
      <c r="DC157" s="84">
        <f t="shared" si="457"/>
        <v>0</v>
      </c>
      <c r="DD157" s="84">
        <f t="shared" si="457"/>
        <v>0</v>
      </c>
      <c r="DE157" s="84">
        <f t="shared" si="457"/>
        <v>0</v>
      </c>
      <c r="DF157" s="84">
        <f t="shared" si="457"/>
        <v>0</v>
      </c>
      <c r="DG157" s="84">
        <f t="shared" si="457"/>
        <v>0</v>
      </c>
      <c r="DH157" s="84">
        <f t="shared" si="457"/>
        <v>0</v>
      </c>
      <c r="DI157" s="84">
        <f t="shared" si="457"/>
        <v>0</v>
      </c>
      <c r="DJ157" s="84">
        <f t="shared" si="457"/>
        <v>0</v>
      </c>
      <c r="DK157" s="84">
        <f t="shared" si="457"/>
        <v>0</v>
      </c>
      <c r="DL157" s="84">
        <f t="shared" si="457"/>
        <v>0</v>
      </c>
      <c r="DM157" s="84">
        <f t="shared" si="457"/>
        <v>0</v>
      </c>
      <c r="DN157" s="84">
        <f t="shared" si="457"/>
        <v>0</v>
      </c>
      <c r="DO157" s="84">
        <f t="shared" si="457"/>
        <v>0</v>
      </c>
      <c r="DP157" s="84">
        <f t="shared" si="457"/>
        <v>0</v>
      </c>
      <c r="DQ157" s="84">
        <f t="shared" si="457"/>
        <v>0</v>
      </c>
      <c r="DR157" s="84">
        <f t="shared" si="457"/>
        <v>0</v>
      </c>
      <c r="DS157" s="84">
        <f t="shared" si="457"/>
        <v>0</v>
      </c>
      <c r="DT157" s="84">
        <f t="shared" si="457"/>
        <v>0</v>
      </c>
      <c r="DU157" s="84">
        <f t="shared" si="457"/>
        <v>0</v>
      </c>
      <c r="DV157" s="84">
        <f t="shared" si="457"/>
        <v>0</v>
      </c>
      <c r="DW157" s="84">
        <f t="shared" si="457"/>
        <v>0</v>
      </c>
      <c r="DX157" s="84">
        <f t="shared" si="457"/>
        <v>0</v>
      </c>
      <c r="DY157" s="84">
        <f t="shared" si="457"/>
        <v>0</v>
      </c>
      <c r="DZ157" s="84">
        <f t="shared" si="457"/>
        <v>0</v>
      </c>
      <c r="EA157" s="84">
        <f t="shared" si="457"/>
        <v>0</v>
      </c>
      <c r="EB157" s="84">
        <f t="shared" si="457"/>
        <v>0</v>
      </c>
      <c r="EC157" s="84">
        <f t="shared" si="457"/>
        <v>0</v>
      </c>
      <c r="ED157" s="84">
        <f t="shared" si="457"/>
        <v>0</v>
      </c>
      <c r="EE157" s="84">
        <f t="shared" si="457"/>
        <v>0</v>
      </c>
      <c r="EF157" s="84">
        <f t="shared" si="457"/>
        <v>0</v>
      </c>
      <c r="EG157" s="84">
        <f t="shared" si="457"/>
        <v>0</v>
      </c>
      <c r="EH157" s="84">
        <f t="shared" si="457"/>
        <v>0</v>
      </c>
      <c r="EI157" s="84">
        <f t="shared" si="457"/>
        <v>0</v>
      </c>
      <c r="EJ157" s="84">
        <f t="shared" si="457"/>
        <v>0</v>
      </c>
      <c r="EK157" s="84">
        <f t="shared" si="457"/>
        <v>0</v>
      </c>
      <c r="EL157" s="84">
        <f t="shared" si="457"/>
        <v>0</v>
      </c>
      <c r="EM157" s="84">
        <f t="shared" si="457"/>
        <v>0</v>
      </c>
      <c r="EN157" s="84">
        <f t="shared" si="457"/>
        <v>0</v>
      </c>
      <c r="EO157" s="84">
        <f t="shared" si="457"/>
        <v>0</v>
      </c>
      <c r="EP157" s="84">
        <f t="shared" si="457"/>
        <v>0</v>
      </c>
      <c r="EQ157" s="84">
        <f t="shared" si="457"/>
        <v>0</v>
      </c>
      <c r="ER157" s="84">
        <f t="shared" si="457"/>
        <v>0</v>
      </c>
      <c r="ES157" s="84">
        <f t="shared" si="457"/>
        <v>0</v>
      </c>
      <c r="ET157" s="84">
        <f t="shared" si="457"/>
        <v>0</v>
      </c>
      <c r="EU157" s="84">
        <f t="shared" si="457"/>
        <v>0</v>
      </c>
      <c r="EV157" s="84">
        <f t="shared" si="457"/>
        <v>0</v>
      </c>
      <c r="EW157" s="84">
        <f t="shared" si="442"/>
        <v>0</v>
      </c>
      <c r="EX157" s="84">
        <f t="shared" si="442"/>
        <v>0</v>
      </c>
      <c r="EY157" s="84">
        <f t="shared" si="442"/>
        <v>0</v>
      </c>
      <c r="EZ157" s="84">
        <f t="shared" si="442"/>
        <v>0</v>
      </c>
      <c r="FA157" s="84">
        <f t="shared" si="442"/>
        <v>0</v>
      </c>
      <c r="FB157" s="84">
        <f t="shared" si="442"/>
        <v>0</v>
      </c>
      <c r="FC157" s="84">
        <f t="shared" si="442"/>
        <v>0</v>
      </c>
      <c r="FD157" s="84">
        <f t="shared" si="442"/>
        <v>0</v>
      </c>
      <c r="FE157" s="84">
        <f t="shared" si="442"/>
        <v>0</v>
      </c>
      <c r="FF157" s="84">
        <f t="shared" si="442"/>
        <v>0</v>
      </c>
      <c r="FG157" s="84">
        <f t="shared" si="442"/>
        <v>0</v>
      </c>
      <c r="FH157" s="84">
        <f t="shared" si="442"/>
        <v>0</v>
      </c>
      <c r="FI157" s="84">
        <f t="shared" si="442"/>
        <v>0</v>
      </c>
      <c r="FJ157" s="84">
        <f t="shared" si="442"/>
        <v>0</v>
      </c>
      <c r="FK157" s="84">
        <f t="shared" si="442"/>
        <v>0</v>
      </c>
      <c r="FL157" s="84">
        <f t="shared" si="442"/>
        <v>0</v>
      </c>
      <c r="FM157" s="84">
        <f t="shared" si="442"/>
        <v>0</v>
      </c>
      <c r="FN157" s="84">
        <f t="shared" si="442"/>
        <v>0</v>
      </c>
      <c r="FO157" s="84">
        <f t="shared" si="442"/>
        <v>0</v>
      </c>
      <c r="FP157" s="84">
        <f t="shared" si="442"/>
        <v>0</v>
      </c>
      <c r="FQ157" s="84">
        <f t="shared" si="442"/>
        <v>0</v>
      </c>
      <c r="FR157" s="84">
        <f t="shared" si="442"/>
        <v>0</v>
      </c>
      <c r="FS157" s="84">
        <f t="shared" si="442"/>
        <v>0</v>
      </c>
      <c r="FT157" s="84">
        <f t="shared" si="442"/>
        <v>0</v>
      </c>
      <c r="FU157" s="84">
        <f t="shared" si="442"/>
        <v>0</v>
      </c>
      <c r="FV157" s="84">
        <f t="shared" si="442"/>
        <v>0</v>
      </c>
      <c r="FW157" s="84">
        <f t="shared" si="442"/>
        <v>0</v>
      </c>
      <c r="FX157" s="84">
        <f t="shared" si="442"/>
        <v>0</v>
      </c>
      <c r="FY157" s="84">
        <f t="shared" si="442"/>
        <v>0</v>
      </c>
      <c r="FZ157" s="84">
        <f t="shared" si="442"/>
        <v>0</v>
      </c>
      <c r="GA157" s="84">
        <f t="shared" si="442"/>
        <v>0</v>
      </c>
      <c r="GB157" s="84">
        <f t="shared" si="442"/>
        <v>0</v>
      </c>
      <c r="GD157" s="2">
        <f t="shared" ca="1" si="438"/>
        <v>0</v>
      </c>
      <c r="GE157" s="2">
        <f t="shared" ca="1" si="439"/>
        <v>0</v>
      </c>
    </row>
    <row r="158" spans="1:187" s="82" customFormat="1" x14ac:dyDescent="0.2">
      <c r="A158" s="175"/>
      <c r="B158" s="104" t="s">
        <v>12</v>
      </c>
      <c r="C158" s="68" t="s">
        <v>7</v>
      </c>
      <c r="D158" s="189" t="s">
        <v>42</v>
      </c>
      <c r="E158" t="s">
        <v>331</v>
      </c>
      <c r="F158" s="70">
        <v>37134</v>
      </c>
      <c r="G158"/>
      <c r="H158" s="87" t="s">
        <v>434</v>
      </c>
      <c r="I158" s="299" t="s">
        <v>439</v>
      </c>
      <c r="J158" t="s">
        <v>7</v>
      </c>
      <c r="K158" s="72"/>
      <c r="L158" s="94" t="s">
        <v>40</v>
      </c>
      <c r="M158" s="73"/>
      <c r="N158" s="73"/>
      <c r="O158" s="73"/>
      <c r="P158" s="73"/>
      <c r="Q158" s="73"/>
      <c r="R158" s="140">
        <v>386.89</v>
      </c>
      <c r="S158" s="94" t="s">
        <v>57</v>
      </c>
      <c r="T158" s="140">
        <v>386.89</v>
      </c>
      <c r="U158" s="268">
        <v>37256</v>
      </c>
      <c r="X158" s="84">
        <f t="shared" ca="1" si="434"/>
        <v>0</v>
      </c>
      <c r="Y158" s="84">
        <f t="shared" si="434"/>
        <v>386.89</v>
      </c>
      <c r="Z158" s="84">
        <f t="shared" si="434"/>
        <v>0</v>
      </c>
      <c r="AA158" s="84">
        <f t="shared" si="434"/>
        <v>0</v>
      </c>
      <c r="AB158" s="84">
        <f t="shared" si="434"/>
        <v>0</v>
      </c>
      <c r="AC158" s="84">
        <f t="shared" si="434"/>
        <v>0</v>
      </c>
      <c r="AD158" s="84">
        <f t="shared" si="434"/>
        <v>0</v>
      </c>
      <c r="AE158" s="84">
        <f t="shared" si="434"/>
        <v>0</v>
      </c>
      <c r="AF158" s="84">
        <f t="shared" si="434"/>
        <v>0</v>
      </c>
      <c r="AG158" s="84">
        <f t="shared" si="434"/>
        <v>0</v>
      </c>
      <c r="AH158" s="84">
        <f t="shared" si="434"/>
        <v>0</v>
      </c>
      <c r="AI158" s="84">
        <f t="shared" si="434"/>
        <v>0</v>
      </c>
      <c r="AJ158" s="84">
        <f t="shared" si="434"/>
        <v>0</v>
      </c>
      <c r="AK158" s="84">
        <f t="shared" si="434"/>
        <v>0</v>
      </c>
      <c r="AL158" s="84">
        <f t="shared" si="434"/>
        <v>0</v>
      </c>
      <c r="AM158" s="84">
        <f t="shared" si="434"/>
        <v>0</v>
      </c>
      <c r="AN158" s="84">
        <f t="shared" ref="AN158:CY161" si="458">IF(AND($U158&gt;AM$6,$U158&lt;=AN$6),+$T158,0)</f>
        <v>0</v>
      </c>
      <c r="AO158" s="84">
        <f t="shared" si="458"/>
        <v>0</v>
      </c>
      <c r="AP158" s="84">
        <f t="shared" si="458"/>
        <v>0</v>
      </c>
      <c r="AQ158" s="84">
        <f t="shared" si="458"/>
        <v>0</v>
      </c>
      <c r="AR158" s="84">
        <f t="shared" si="458"/>
        <v>0</v>
      </c>
      <c r="AS158" s="84">
        <f t="shared" si="458"/>
        <v>0</v>
      </c>
      <c r="AT158" s="84">
        <f t="shared" si="458"/>
        <v>0</v>
      </c>
      <c r="AU158" s="84">
        <f t="shared" si="458"/>
        <v>0</v>
      </c>
      <c r="AV158" s="84">
        <f t="shared" si="458"/>
        <v>0</v>
      </c>
      <c r="AW158" s="84">
        <f t="shared" si="458"/>
        <v>0</v>
      </c>
      <c r="AX158" s="84">
        <f t="shared" si="458"/>
        <v>0</v>
      </c>
      <c r="AY158" s="84">
        <f t="shared" si="458"/>
        <v>0</v>
      </c>
      <c r="AZ158" s="84">
        <f t="shared" si="458"/>
        <v>0</v>
      </c>
      <c r="BA158" s="84">
        <f t="shared" si="458"/>
        <v>0</v>
      </c>
      <c r="BB158" s="84">
        <f t="shared" si="458"/>
        <v>0</v>
      </c>
      <c r="BC158" s="84">
        <f t="shared" si="458"/>
        <v>0</v>
      </c>
      <c r="BD158" s="84">
        <f t="shared" si="458"/>
        <v>0</v>
      </c>
      <c r="BE158" s="84">
        <f t="shared" si="458"/>
        <v>0</v>
      </c>
      <c r="BF158" s="84">
        <f t="shared" si="458"/>
        <v>0</v>
      </c>
      <c r="BG158" s="84">
        <f t="shared" si="458"/>
        <v>0</v>
      </c>
      <c r="BH158" s="84">
        <f t="shared" si="458"/>
        <v>0</v>
      </c>
      <c r="BI158" s="84">
        <f t="shared" si="458"/>
        <v>0</v>
      </c>
      <c r="BJ158" s="84">
        <f t="shared" si="458"/>
        <v>0</v>
      </c>
      <c r="BK158" s="84">
        <f t="shared" si="458"/>
        <v>0</v>
      </c>
      <c r="BL158" s="84">
        <f t="shared" si="458"/>
        <v>0</v>
      </c>
      <c r="BM158" s="84">
        <f t="shared" si="458"/>
        <v>0</v>
      </c>
      <c r="BN158" s="84">
        <f t="shared" si="458"/>
        <v>0</v>
      </c>
      <c r="BO158" s="84">
        <f t="shared" si="458"/>
        <v>0</v>
      </c>
      <c r="BP158" s="84">
        <f t="shared" si="458"/>
        <v>0</v>
      </c>
      <c r="BQ158" s="84">
        <f t="shared" si="458"/>
        <v>0</v>
      </c>
      <c r="BR158" s="84">
        <f t="shared" si="458"/>
        <v>0</v>
      </c>
      <c r="BS158" s="84">
        <f t="shared" si="458"/>
        <v>0</v>
      </c>
      <c r="BT158" s="84">
        <f t="shared" si="458"/>
        <v>0</v>
      </c>
      <c r="BU158" s="84">
        <f t="shared" si="458"/>
        <v>0</v>
      </c>
      <c r="BV158" s="84">
        <f t="shared" si="458"/>
        <v>0</v>
      </c>
      <c r="BW158" s="84">
        <f t="shared" si="458"/>
        <v>0</v>
      </c>
      <c r="BX158" s="84">
        <f t="shared" si="458"/>
        <v>0</v>
      </c>
      <c r="BY158" s="84">
        <f t="shared" si="458"/>
        <v>0</v>
      </c>
      <c r="BZ158" s="84">
        <f t="shared" si="458"/>
        <v>0</v>
      </c>
      <c r="CA158" s="84">
        <f t="shared" si="458"/>
        <v>0</v>
      </c>
      <c r="CB158" s="84">
        <f t="shared" si="458"/>
        <v>0</v>
      </c>
      <c r="CC158" s="84">
        <f t="shared" si="458"/>
        <v>0</v>
      </c>
      <c r="CD158" s="84">
        <f t="shared" si="458"/>
        <v>0</v>
      </c>
      <c r="CE158" s="84">
        <f t="shared" si="458"/>
        <v>0</v>
      </c>
      <c r="CF158" s="84">
        <f t="shared" si="458"/>
        <v>0</v>
      </c>
      <c r="CG158" s="84">
        <f t="shared" si="458"/>
        <v>0</v>
      </c>
      <c r="CH158" s="84">
        <f t="shared" si="458"/>
        <v>0</v>
      </c>
      <c r="CI158" s="84">
        <f t="shared" si="458"/>
        <v>0</v>
      </c>
      <c r="CJ158" s="84">
        <f t="shared" si="458"/>
        <v>0</v>
      </c>
      <c r="CK158" s="84">
        <f t="shared" si="458"/>
        <v>0</v>
      </c>
      <c r="CL158" s="84">
        <f t="shared" si="458"/>
        <v>0</v>
      </c>
      <c r="CM158" s="84">
        <f t="shared" si="458"/>
        <v>0</v>
      </c>
      <c r="CN158" s="84">
        <f t="shared" si="458"/>
        <v>0</v>
      </c>
      <c r="CO158" s="84">
        <f t="shared" si="458"/>
        <v>0</v>
      </c>
      <c r="CP158" s="84">
        <f t="shared" si="458"/>
        <v>0</v>
      </c>
      <c r="CQ158" s="84">
        <f t="shared" si="458"/>
        <v>0</v>
      </c>
      <c r="CR158" s="84">
        <f t="shared" si="458"/>
        <v>0</v>
      </c>
      <c r="CS158" s="84">
        <f t="shared" si="458"/>
        <v>0</v>
      </c>
      <c r="CT158" s="84">
        <f t="shared" si="458"/>
        <v>0</v>
      </c>
      <c r="CU158" s="84">
        <f t="shared" si="458"/>
        <v>0</v>
      </c>
      <c r="CV158" s="84">
        <f t="shared" si="458"/>
        <v>0</v>
      </c>
      <c r="CW158" s="84">
        <f t="shared" si="458"/>
        <v>0</v>
      </c>
      <c r="CX158" s="84">
        <f t="shared" si="458"/>
        <v>0</v>
      </c>
      <c r="CY158" s="84">
        <f t="shared" si="458"/>
        <v>0</v>
      </c>
      <c r="CZ158" s="84">
        <f t="shared" si="457"/>
        <v>0</v>
      </c>
      <c r="DA158" s="84">
        <f t="shared" si="457"/>
        <v>0</v>
      </c>
      <c r="DB158" s="84">
        <f t="shared" si="457"/>
        <v>0</v>
      </c>
      <c r="DC158" s="84">
        <f t="shared" si="457"/>
        <v>0</v>
      </c>
      <c r="DD158" s="84">
        <f t="shared" si="457"/>
        <v>0</v>
      </c>
      <c r="DE158" s="84">
        <f t="shared" si="457"/>
        <v>0</v>
      </c>
      <c r="DF158" s="84">
        <f t="shared" si="457"/>
        <v>0</v>
      </c>
      <c r="DG158" s="84">
        <f t="shared" si="457"/>
        <v>0</v>
      </c>
      <c r="DH158" s="84">
        <f t="shared" si="457"/>
        <v>0</v>
      </c>
      <c r="DI158" s="84">
        <f t="shared" si="457"/>
        <v>0</v>
      </c>
      <c r="DJ158" s="84">
        <f t="shared" si="457"/>
        <v>0</v>
      </c>
      <c r="DK158" s="84">
        <f t="shared" si="457"/>
        <v>0</v>
      </c>
      <c r="DL158" s="84">
        <f t="shared" si="457"/>
        <v>0</v>
      </c>
      <c r="DM158" s="84">
        <f t="shared" si="457"/>
        <v>0</v>
      </c>
      <c r="DN158" s="84">
        <f t="shared" si="457"/>
        <v>0</v>
      </c>
      <c r="DO158" s="84">
        <f t="shared" si="457"/>
        <v>0</v>
      </c>
      <c r="DP158" s="84">
        <f t="shared" si="457"/>
        <v>0</v>
      </c>
      <c r="DQ158" s="84">
        <f t="shared" si="457"/>
        <v>0</v>
      </c>
      <c r="DR158" s="84">
        <f t="shared" si="457"/>
        <v>0</v>
      </c>
      <c r="DS158" s="84">
        <f t="shared" si="457"/>
        <v>0</v>
      </c>
      <c r="DT158" s="84">
        <f t="shared" si="457"/>
        <v>0</v>
      </c>
      <c r="DU158" s="84">
        <f t="shared" si="457"/>
        <v>0</v>
      </c>
      <c r="DV158" s="84">
        <f t="shared" si="457"/>
        <v>0</v>
      </c>
      <c r="DW158" s="84">
        <f t="shared" si="457"/>
        <v>0</v>
      </c>
      <c r="DX158" s="84">
        <f t="shared" si="457"/>
        <v>0</v>
      </c>
      <c r="DY158" s="84">
        <f t="shared" si="457"/>
        <v>0</v>
      </c>
      <c r="DZ158" s="84">
        <f t="shared" si="457"/>
        <v>0</v>
      </c>
      <c r="EA158" s="84">
        <f t="shared" si="457"/>
        <v>0</v>
      </c>
      <c r="EB158" s="84">
        <f t="shared" si="457"/>
        <v>0</v>
      </c>
      <c r="EC158" s="84">
        <f t="shared" si="457"/>
        <v>0</v>
      </c>
      <c r="ED158" s="84">
        <f t="shared" si="457"/>
        <v>0</v>
      </c>
      <c r="EE158" s="84">
        <f t="shared" si="457"/>
        <v>0</v>
      </c>
      <c r="EF158" s="84">
        <f t="shared" si="457"/>
        <v>0</v>
      </c>
      <c r="EG158" s="84">
        <f t="shared" si="457"/>
        <v>0</v>
      </c>
      <c r="EH158" s="84">
        <f t="shared" si="457"/>
        <v>0</v>
      </c>
      <c r="EI158" s="84">
        <f t="shared" si="457"/>
        <v>0</v>
      </c>
      <c r="EJ158" s="84">
        <f t="shared" si="457"/>
        <v>0</v>
      </c>
      <c r="EK158" s="84">
        <f t="shared" si="457"/>
        <v>0</v>
      </c>
      <c r="EL158" s="84">
        <f t="shared" si="457"/>
        <v>0</v>
      </c>
      <c r="EM158" s="84">
        <f t="shared" si="457"/>
        <v>0</v>
      </c>
      <c r="EN158" s="84">
        <f t="shared" si="457"/>
        <v>0</v>
      </c>
      <c r="EO158" s="84">
        <f t="shared" si="457"/>
        <v>0</v>
      </c>
      <c r="EP158" s="84">
        <f t="shared" si="457"/>
        <v>0</v>
      </c>
      <c r="EQ158" s="84">
        <f t="shared" si="457"/>
        <v>0</v>
      </c>
      <c r="ER158" s="84">
        <f t="shared" si="457"/>
        <v>0</v>
      </c>
      <c r="ES158" s="84">
        <f t="shared" si="457"/>
        <v>0</v>
      </c>
      <c r="ET158" s="84">
        <f t="shared" si="457"/>
        <v>0</v>
      </c>
      <c r="EU158" s="84">
        <f t="shared" si="457"/>
        <v>0</v>
      </c>
      <c r="EV158" s="84">
        <f t="shared" si="457"/>
        <v>0</v>
      </c>
      <c r="EW158" s="84">
        <f t="shared" si="457"/>
        <v>0</v>
      </c>
      <c r="EX158" s="84">
        <f t="shared" si="457"/>
        <v>0</v>
      </c>
      <c r="EY158" s="84">
        <f t="shared" si="457"/>
        <v>0</v>
      </c>
      <c r="EZ158" s="84">
        <f t="shared" si="457"/>
        <v>0</v>
      </c>
      <c r="FA158" s="84">
        <f t="shared" si="457"/>
        <v>0</v>
      </c>
      <c r="FB158" s="84">
        <f t="shared" si="457"/>
        <v>0</v>
      </c>
      <c r="FC158" s="84">
        <f t="shared" si="457"/>
        <v>0</v>
      </c>
      <c r="FD158" s="84">
        <f t="shared" si="457"/>
        <v>0</v>
      </c>
      <c r="FE158" s="84">
        <f t="shared" si="457"/>
        <v>0</v>
      </c>
      <c r="FF158" s="84">
        <f t="shared" si="457"/>
        <v>0</v>
      </c>
      <c r="FG158" s="84">
        <f t="shared" si="457"/>
        <v>0</v>
      </c>
      <c r="FH158" s="84">
        <f t="shared" si="457"/>
        <v>0</v>
      </c>
      <c r="FI158" s="84">
        <f t="shared" si="457"/>
        <v>0</v>
      </c>
      <c r="FJ158" s="84">
        <f t="shared" si="457"/>
        <v>0</v>
      </c>
      <c r="FK158" s="84">
        <f t="shared" si="442"/>
        <v>0</v>
      </c>
      <c r="FL158" s="84">
        <f t="shared" si="442"/>
        <v>0</v>
      </c>
      <c r="FM158" s="84">
        <f t="shared" si="442"/>
        <v>0</v>
      </c>
      <c r="FN158" s="84">
        <f t="shared" si="442"/>
        <v>0</v>
      </c>
      <c r="FO158" s="84">
        <f t="shared" si="442"/>
        <v>0</v>
      </c>
      <c r="FP158" s="84">
        <f t="shared" si="442"/>
        <v>0</v>
      </c>
      <c r="FQ158" s="84">
        <f t="shared" si="442"/>
        <v>0</v>
      </c>
      <c r="FR158" s="84">
        <f t="shared" si="442"/>
        <v>0</v>
      </c>
      <c r="FS158" s="84">
        <f t="shared" si="442"/>
        <v>0</v>
      </c>
      <c r="FT158" s="84">
        <f t="shared" si="442"/>
        <v>0</v>
      </c>
      <c r="FU158" s="84">
        <f t="shared" si="442"/>
        <v>0</v>
      </c>
      <c r="FV158" s="84">
        <f t="shared" si="442"/>
        <v>0</v>
      </c>
      <c r="FW158" s="84">
        <f t="shared" si="442"/>
        <v>0</v>
      </c>
      <c r="FX158" s="84">
        <f t="shared" si="442"/>
        <v>0</v>
      </c>
      <c r="FY158" s="84">
        <f t="shared" si="442"/>
        <v>0</v>
      </c>
      <c r="FZ158" s="84">
        <f t="shared" si="442"/>
        <v>0</v>
      </c>
      <c r="GA158" s="84">
        <f t="shared" si="442"/>
        <v>0</v>
      </c>
      <c r="GB158" s="84">
        <f t="shared" si="442"/>
        <v>0</v>
      </c>
      <c r="GD158" s="2">
        <f t="shared" ca="1" si="438"/>
        <v>386.89</v>
      </c>
      <c r="GE158" s="2">
        <f t="shared" ca="1" si="439"/>
        <v>0</v>
      </c>
    </row>
    <row r="159" spans="1:187" s="82" customFormat="1" x14ac:dyDescent="0.2">
      <c r="A159" s="175"/>
      <c r="B159" s="104" t="s">
        <v>12</v>
      </c>
      <c r="C159" s="68" t="s">
        <v>7</v>
      </c>
      <c r="D159" s="189" t="s">
        <v>42</v>
      </c>
      <c r="E159" t="s">
        <v>331</v>
      </c>
      <c r="F159" s="70">
        <v>37134</v>
      </c>
      <c r="G159"/>
      <c r="H159" s="87" t="s">
        <v>434</v>
      </c>
      <c r="I159" s="299" t="s">
        <v>440</v>
      </c>
      <c r="J159" t="s">
        <v>7</v>
      </c>
      <c r="K159" s="72"/>
      <c r="L159" s="94" t="s">
        <v>40</v>
      </c>
      <c r="M159" s="73"/>
      <c r="N159" s="73"/>
      <c r="O159" s="73"/>
      <c r="P159" s="73"/>
      <c r="Q159" s="73"/>
      <c r="R159" s="140">
        <v>19.100000000000001</v>
      </c>
      <c r="S159" s="94" t="s">
        <v>57</v>
      </c>
      <c r="T159" s="140">
        <v>19.100000000000001</v>
      </c>
      <c r="U159" s="268">
        <v>37256</v>
      </c>
      <c r="X159" s="84">
        <f t="shared" ca="1" si="434"/>
        <v>0</v>
      </c>
      <c r="Y159" s="84">
        <f t="shared" si="434"/>
        <v>19.100000000000001</v>
      </c>
      <c r="Z159" s="84">
        <f t="shared" si="434"/>
        <v>0</v>
      </c>
      <c r="AA159" s="84">
        <f t="shared" si="434"/>
        <v>0</v>
      </c>
      <c r="AB159" s="84">
        <f t="shared" si="434"/>
        <v>0</v>
      </c>
      <c r="AC159" s="84">
        <f t="shared" si="434"/>
        <v>0</v>
      </c>
      <c r="AD159" s="84">
        <f t="shared" si="434"/>
        <v>0</v>
      </c>
      <c r="AE159" s="84">
        <f t="shared" si="434"/>
        <v>0</v>
      </c>
      <c r="AF159" s="84">
        <f t="shared" si="434"/>
        <v>0</v>
      </c>
      <c r="AG159" s="84">
        <f t="shared" si="434"/>
        <v>0</v>
      </c>
      <c r="AH159" s="84">
        <f t="shared" si="434"/>
        <v>0</v>
      </c>
      <c r="AI159" s="84">
        <f t="shared" si="434"/>
        <v>0</v>
      </c>
      <c r="AJ159" s="84">
        <f t="shared" si="434"/>
        <v>0</v>
      </c>
      <c r="AK159" s="84">
        <f t="shared" si="434"/>
        <v>0</v>
      </c>
      <c r="AL159" s="84">
        <f t="shared" si="434"/>
        <v>0</v>
      </c>
      <c r="AM159" s="84">
        <f t="shared" si="434"/>
        <v>0</v>
      </c>
      <c r="AN159" s="84">
        <f t="shared" si="458"/>
        <v>0</v>
      </c>
      <c r="AO159" s="84">
        <f t="shared" si="458"/>
        <v>0</v>
      </c>
      <c r="AP159" s="84">
        <f t="shared" si="458"/>
        <v>0</v>
      </c>
      <c r="AQ159" s="84">
        <f t="shared" si="458"/>
        <v>0</v>
      </c>
      <c r="AR159" s="84">
        <f t="shared" si="458"/>
        <v>0</v>
      </c>
      <c r="AS159" s="84">
        <f t="shared" si="458"/>
        <v>0</v>
      </c>
      <c r="AT159" s="84">
        <f t="shared" si="458"/>
        <v>0</v>
      </c>
      <c r="AU159" s="84">
        <f t="shared" si="458"/>
        <v>0</v>
      </c>
      <c r="AV159" s="84">
        <f t="shared" si="458"/>
        <v>0</v>
      </c>
      <c r="AW159" s="84">
        <f t="shared" si="458"/>
        <v>0</v>
      </c>
      <c r="AX159" s="84">
        <f t="shared" si="458"/>
        <v>0</v>
      </c>
      <c r="AY159" s="84">
        <f t="shared" si="458"/>
        <v>0</v>
      </c>
      <c r="AZ159" s="84">
        <f t="shared" si="458"/>
        <v>0</v>
      </c>
      <c r="BA159" s="84">
        <f t="shared" si="458"/>
        <v>0</v>
      </c>
      <c r="BB159" s="84">
        <f t="shared" si="458"/>
        <v>0</v>
      </c>
      <c r="BC159" s="84">
        <f t="shared" si="458"/>
        <v>0</v>
      </c>
      <c r="BD159" s="84">
        <f t="shared" si="458"/>
        <v>0</v>
      </c>
      <c r="BE159" s="84">
        <f t="shared" si="458"/>
        <v>0</v>
      </c>
      <c r="BF159" s="84">
        <f t="shared" si="458"/>
        <v>0</v>
      </c>
      <c r="BG159" s="84">
        <f t="shared" si="458"/>
        <v>0</v>
      </c>
      <c r="BH159" s="84">
        <f t="shared" si="458"/>
        <v>0</v>
      </c>
      <c r="BI159" s="84">
        <f t="shared" si="458"/>
        <v>0</v>
      </c>
      <c r="BJ159" s="84">
        <f t="shared" si="458"/>
        <v>0</v>
      </c>
      <c r="BK159" s="84">
        <f t="shared" si="458"/>
        <v>0</v>
      </c>
      <c r="BL159" s="84">
        <f t="shared" si="458"/>
        <v>0</v>
      </c>
      <c r="BM159" s="84">
        <f t="shared" si="458"/>
        <v>0</v>
      </c>
      <c r="BN159" s="84">
        <f t="shared" si="458"/>
        <v>0</v>
      </c>
      <c r="BO159" s="84">
        <f t="shared" si="458"/>
        <v>0</v>
      </c>
      <c r="BP159" s="84">
        <f t="shared" si="458"/>
        <v>0</v>
      </c>
      <c r="BQ159" s="84">
        <f t="shared" si="458"/>
        <v>0</v>
      </c>
      <c r="BR159" s="84">
        <f t="shared" si="458"/>
        <v>0</v>
      </c>
      <c r="BS159" s="84">
        <f t="shared" si="458"/>
        <v>0</v>
      </c>
      <c r="BT159" s="84">
        <f t="shared" si="458"/>
        <v>0</v>
      </c>
      <c r="BU159" s="84">
        <f t="shared" si="458"/>
        <v>0</v>
      </c>
      <c r="BV159" s="84">
        <f t="shared" si="458"/>
        <v>0</v>
      </c>
      <c r="BW159" s="84">
        <f t="shared" si="458"/>
        <v>0</v>
      </c>
      <c r="BX159" s="84">
        <f t="shared" si="458"/>
        <v>0</v>
      </c>
      <c r="BY159" s="84">
        <f t="shared" si="458"/>
        <v>0</v>
      </c>
      <c r="BZ159" s="84">
        <f t="shared" si="458"/>
        <v>0</v>
      </c>
      <c r="CA159" s="84">
        <f t="shared" si="458"/>
        <v>0</v>
      </c>
      <c r="CB159" s="84">
        <f t="shared" si="458"/>
        <v>0</v>
      </c>
      <c r="CC159" s="84">
        <f t="shared" si="458"/>
        <v>0</v>
      </c>
      <c r="CD159" s="84">
        <f t="shared" si="458"/>
        <v>0</v>
      </c>
      <c r="CE159" s="84">
        <f t="shared" si="458"/>
        <v>0</v>
      </c>
      <c r="CF159" s="84">
        <f t="shared" si="458"/>
        <v>0</v>
      </c>
      <c r="CG159" s="84">
        <f t="shared" si="458"/>
        <v>0</v>
      </c>
      <c r="CH159" s="84">
        <f t="shared" si="458"/>
        <v>0</v>
      </c>
      <c r="CI159" s="84">
        <f t="shared" si="458"/>
        <v>0</v>
      </c>
      <c r="CJ159" s="84">
        <f t="shared" si="458"/>
        <v>0</v>
      </c>
      <c r="CK159" s="84">
        <f t="shared" si="458"/>
        <v>0</v>
      </c>
      <c r="CL159" s="84">
        <f t="shared" si="458"/>
        <v>0</v>
      </c>
      <c r="CM159" s="84">
        <f t="shared" si="458"/>
        <v>0</v>
      </c>
      <c r="CN159" s="84">
        <f t="shared" si="458"/>
        <v>0</v>
      </c>
      <c r="CO159" s="84">
        <f t="shared" si="458"/>
        <v>0</v>
      </c>
      <c r="CP159" s="84">
        <f t="shared" si="458"/>
        <v>0</v>
      </c>
      <c r="CQ159" s="84">
        <f t="shared" si="458"/>
        <v>0</v>
      </c>
      <c r="CR159" s="84">
        <f t="shared" si="458"/>
        <v>0</v>
      </c>
      <c r="CS159" s="84">
        <f t="shared" si="458"/>
        <v>0</v>
      </c>
      <c r="CT159" s="84">
        <f t="shared" si="458"/>
        <v>0</v>
      </c>
      <c r="CU159" s="84">
        <f t="shared" si="458"/>
        <v>0</v>
      </c>
      <c r="CV159" s="84">
        <f t="shared" si="458"/>
        <v>0</v>
      </c>
      <c r="CW159" s="84">
        <f t="shared" si="458"/>
        <v>0</v>
      </c>
      <c r="CX159" s="84">
        <f t="shared" si="458"/>
        <v>0</v>
      </c>
      <c r="CY159" s="84">
        <f t="shared" si="458"/>
        <v>0</v>
      </c>
      <c r="CZ159" s="84">
        <f t="shared" si="457"/>
        <v>0</v>
      </c>
      <c r="DA159" s="84">
        <f t="shared" si="457"/>
        <v>0</v>
      </c>
      <c r="DB159" s="84">
        <f t="shared" si="457"/>
        <v>0</v>
      </c>
      <c r="DC159" s="84">
        <f t="shared" si="457"/>
        <v>0</v>
      </c>
      <c r="DD159" s="84">
        <f t="shared" si="457"/>
        <v>0</v>
      </c>
      <c r="DE159" s="84">
        <f t="shared" si="457"/>
        <v>0</v>
      </c>
      <c r="DF159" s="84">
        <f t="shared" si="457"/>
        <v>0</v>
      </c>
      <c r="DG159" s="84">
        <f t="shared" si="457"/>
        <v>0</v>
      </c>
      <c r="DH159" s="84">
        <f t="shared" si="457"/>
        <v>0</v>
      </c>
      <c r="DI159" s="84">
        <f t="shared" si="457"/>
        <v>0</v>
      </c>
      <c r="DJ159" s="84">
        <f t="shared" si="457"/>
        <v>0</v>
      </c>
      <c r="DK159" s="84">
        <f t="shared" si="457"/>
        <v>0</v>
      </c>
      <c r="DL159" s="84">
        <f t="shared" si="457"/>
        <v>0</v>
      </c>
      <c r="DM159" s="84">
        <f t="shared" si="457"/>
        <v>0</v>
      </c>
      <c r="DN159" s="84">
        <f t="shared" si="457"/>
        <v>0</v>
      </c>
      <c r="DO159" s="84">
        <f t="shared" si="457"/>
        <v>0</v>
      </c>
      <c r="DP159" s="84">
        <f t="shared" si="457"/>
        <v>0</v>
      </c>
      <c r="DQ159" s="84">
        <f t="shared" si="457"/>
        <v>0</v>
      </c>
      <c r="DR159" s="84">
        <f t="shared" si="457"/>
        <v>0</v>
      </c>
      <c r="DS159" s="84">
        <f t="shared" si="457"/>
        <v>0</v>
      </c>
      <c r="DT159" s="84">
        <f t="shared" si="457"/>
        <v>0</v>
      </c>
      <c r="DU159" s="84">
        <f t="shared" si="457"/>
        <v>0</v>
      </c>
      <c r="DV159" s="84">
        <f t="shared" si="457"/>
        <v>0</v>
      </c>
      <c r="DW159" s="84">
        <f t="shared" si="457"/>
        <v>0</v>
      </c>
      <c r="DX159" s="84">
        <f t="shared" si="457"/>
        <v>0</v>
      </c>
      <c r="DY159" s="84">
        <f t="shared" si="457"/>
        <v>0</v>
      </c>
      <c r="DZ159" s="84">
        <f t="shared" si="457"/>
        <v>0</v>
      </c>
      <c r="EA159" s="84">
        <f t="shared" si="457"/>
        <v>0</v>
      </c>
      <c r="EB159" s="84">
        <f t="shared" si="457"/>
        <v>0</v>
      </c>
      <c r="EC159" s="84">
        <f t="shared" si="457"/>
        <v>0</v>
      </c>
      <c r="ED159" s="84">
        <f t="shared" si="457"/>
        <v>0</v>
      </c>
      <c r="EE159" s="84">
        <f t="shared" si="457"/>
        <v>0</v>
      </c>
      <c r="EF159" s="84">
        <f t="shared" si="457"/>
        <v>0</v>
      </c>
      <c r="EG159" s="84">
        <f t="shared" si="457"/>
        <v>0</v>
      </c>
      <c r="EH159" s="84">
        <f t="shared" si="457"/>
        <v>0</v>
      </c>
      <c r="EI159" s="84">
        <f t="shared" si="457"/>
        <v>0</v>
      </c>
      <c r="EJ159" s="84">
        <f t="shared" si="457"/>
        <v>0</v>
      </c>
      <c r="EK159" s="84">
        <f t="shared" si="457"/>
        <v>0</v>
      </c>
      <c r="EL159" s="84">
        <f t="shared" si="457"/>
        <v>0</v>
      </c>
      <c r="EM159" s="84">
        <f t="shared" si="457"/>
        <v>0</v>
      </c>
      <c r="EN159" s="84">
        <f t="shared" si="457"/>
        <v>0</v>
      </c>
      <c r="EO159" s="84">
        <f t="shared" si="457"/>
        <v>0</v>
      </c>
      <c r="EP159" s="84">
        <f t="shared" si="457"/>
        <v>0</v>
      </c>
      <c r="EQ159" s="84">
        <f t="shared" si="457"/>
        <v>0</v>
      </c>
      <c r="ER159" s="84">
        <f t="shared" si="457"/>
        <v>0</v>
      </c>
      <c r="ES159" s="84">
        <f t="shared" si="457"/>
        <v>0</v>
      </c>
      <c r="ET159" s="84">
        <f t="shared" si="457"/>
        <v>0</v>
      </c>
      <c r="EU159" s="84">
        <f t="shared" si="457"/>
        <v>0</v>
      </c>
      <c r="EV159" s="84">
        <f t="shared" si="457"/>
        <v>0</v>
      </c>
      <c r="EW159" s="84">
        <f t="shared" si="442"/>
        <v>0</v>
      </c>
      <c r="EX159" s="84">
        <f t="shared" si="442"/>
        <v>0</v>
      </c>
      <c r="EY159" s="84">
        <f t="shared" si="442"/>
        <v>0</v>
      </c>
      <c r="EZ159" s="84">
        <f t="shared" si="442"/>
        <v>0</v>
      </c>
      <c r="FA159" s="84">
        <f t="shared" si="442"/>
        <v>0</v>
      </c>
      <c r="FB159" s="84">
        <f t="shared" si="442"/>
        <v>0</v>
      </c>
      <c r="FC159" s="84">
        <f t="shared" si="442"/>
        <v>0</v>
      </c>
      <c r="FD159" s="84">
        <f t="shared" si="442"/>
        <v>0</v>
      </c>
      <c r="FE159" s="84">
        <f t="shared" si="442"/>
        <v>0</v>
      </c>
      <c r="FF159" s="84">
        <f t="shared" si="442"/>
        <v>0</v>
      </c>
      <c r="FG159" s="84">
        <f t="shared" si="442"/>
        <v>0</v>
      </c>
      <c r="FH159" s="84">
        <f t="shared" si="442"/>
        <v>0</v>
      </c>
      <c r="FI159" s="84">
        <f t="shared" si="442"/>
        <v>0</v>
      </c>
      <c r="FJ159" s="84">
        <f t="shared" si="442"/>
        <v>0</v>
      </c>
      <c r="FK159" s="84">
        <f t="shared" si="442"/>
        <v>0</v>
      </c>
      <c r="FL159" s="84">
        <f t="shared" si="442"/>
        <v>0</v>
      </c>
      <c r="FM159" s="84">
        <f t="shared" si="442"/>
        <v>0</v>
      </c>
      <c r="FN159" s="84">
        <f t="shared" si="442"/>
        <v>0</v>
      </c>
      <c r="FO159" s="84">
        <f t="shared" si="442"/>
        <v>0</v>
      </c>
      <c r="FP159" s="84">
        <f t="shared" si="442"/>
        <v>0</v>
      </c>
      <c r="FQ159" s="84">
        <f t="shared" si="442"/>
        <v>0</v>
      </c>
      <c r="FR159" s="84">
        <f t="shared" si="442"/>
        <v>0</v>
      </c>
      <c r="FS159" s="84">
        <f t="shared" si="442"/>
        <v>0</v>
      </c>
      <c r="FT159" s="84">
        <f t="shared" si="442"/>
        <v>0</v>
      </c>
      <c r="FU159" s="84">
        <f t="shared" si="442"/>
        <v>0</v>
      </c>
      <c r="FV159" s="84">
        <f t="shared" si="442"/>
        <v>0</v>
      </c>
      <c r="FW159" s="84">
        <f t="shared" si="442"/>
        <v>0</v>
      </c>
      <c r="FX159" s="84">
        <f t="shared" si="442"/>
        <v>0</v>
      </c>
      <c r="FY159" s="84">
        <f t="shared" si="442"/>
        <v>0</v>
      </c>
      <c r="FZ159" s="84">
        <f t="shared" si="442"/>
        <v>0</v>
      </c>
      <c r="GA159" s="84">
        <f t="shared" si="442"/>
        <v>0</v>
      </c>
      <c r="GB159" s="84">
        <f t="shared" si="442"/>
        <v>0</v>
      </c>
      <c r="GD159" s="2">
        <f t="shared" ca="1" si="438"/>
        <v>19.100000000000001</v>
      </c>
      <c r="GE159" s="2">
        <f t="shared" ca="1" si="439"/>
        <v>0</v>
      </c>
    </row>
    <row r="160" spans="1:187" s="82" customFormat="1" x14ac:dyDescent="0.2">
      <c r="A160" s="175"/>
      <c r="B160" s="104" t="s">
        <v>12</v>
      </c>
      <c r="C160" s="68" t="s">
        <v>7</v>
      </c>
      <c r="D160" s="189" t="s">
        <v>42</v>
      </c>
      <c r="E160" t="s">
        <v>331</v>
      </c>
      <c r="F160" s="70">
        <v>37134</v>
      </c>
      <c r="G160"/>
      <c r="H160" s="87" t="s">
        <v>434</v>
      </c>
      <c r="I160" s="190" t="s">
        <v>441</v>
      </c>
      <c r="J160" t="s">
        <v>7</v>
      </c>
      <c r="K160" s="72"/>
      <c r="L160" s="94" t="s">
        <v>40</v>
      </c>
      <c r="M160" s="73"/>
      <c r="N160" s="73"/>
      <c r="O160" s="73"/>
      <c r="P160" s="73"/>
      <c r="Q160" s="73"/>
      <c r="R160" s="140">
        <v>56.040999999999997</v>
      </c>
      <c r="S160" s="94" t="s">
        <v>57</v>
      </c>
      <c r="T160" s="140">
        <v>56.040999999999997</v>
      </c>
      <c r="U160" s="268">
        <v>37256</v>
      </c>
      <c r="X160" s="84">
        <f t="shared" ca="1" si="434"/>
        <v>0</v>
      </c>
      <c r="Y160" s="84">
        <f t="shared" si="434"/>
        <v>56.040999999999997</v>
      </c>
      <c r="Z160" s="84">
        <f t="shared" si="434"/>
        <v>0</v>
      </c>
      <c r="AA160" s="84">
        <f t="shared" si="434"/>
        <v>0</v>
      </c>
      <c r="AB160" s="84">
        <f t="shared" si="434"/>
        <v>0</v>
      </c>
      <c r="AC160" s="84">
        <f t="shared" si="434"/>
        <v>0</v>
      </c>
      <c r="AD160" s="84">
        <f t="shared" si="434"/>
        <v>0</v>
      </c>
      <c r="AE160" s="84">
        <f t="shared" si="434"/>
        <v>0</v>
      </c>
      <c r="AF160" s="84">
        <f t="shared" si="434"/>
        <v>0</v>
      </c>
      <c r="AG160" s="84">
        <f t="shared" si="434"/>
        <v>0</v>
      </c>
      <c r="AH160" s="84">
        <f t="shared" si="434"/>
        <v>0</v>
      </c>
      <c r="AI160" s="84">
        <f t="shared" si="434"/>
        <v>0</v>
      </c>
      <c r="AJ160" s="84">
        <f t="shared" si="434"/>
        <v>0</v>
      </c>
      <c r="AK160" s="84">
        <f t="shared" si="434"/>
        <v>0</v>
      </c>
      <c r="AL160" s="84">
        <f t="shared" si="434"/>
        <v>0</v>
      </c>
      <c r="AM160" s="84">
        <f t="shared" si="434"/>
        <v>0</v>
      </c>
      <c r="AN160" s="84">
        <f t="shared" si="458"/>
        <v>0</v>
      </c>
      <c r="AO160" s="84">
        <f t="shared" si="458"/>
        <v>0</v>
      </c>
      <c r="AP160" s="84">
        <f t="shared" si="458"/>
        <v>0</v>
      </c>
      <c r="AQ160" s="84">
        <f t="shared" si="458"/>
        <v>0</v>
      </c>
      <c r="AR160" s="84">
        <f t="shared" si="458"/>
        <v>0</v>
      </c>
      <c r="AS160" s="84">
        <f t="shared" si="458"/>
        <v>0</v>
      </c>
      <c r="AT160" s="84">
        <f t="shared" si="458"/>
        <v>0</v>
      </c>
      <c r="AU160" s="84">
        <f t="shared" si="458"/>
        <v>0</v>
      </c>
      <c r="AV160" s="84">
        <f t="shared" si="458"/>
        <v>0</v>
      </c>
      <c r="AW160" s="84">
        <f t="shared" si="458"/>
        <v>0</v>
      </c>
      <c r="AX160" s="84">
        <f t="shared" si="458"/>
        <v>0</v>
      </c>
      <c r="AY160" s="84">
        <f t="shared" si="458"/>
        <v>0</v>
      </c>
      <c r="AZ160" s="84">
        <f t="shared" si="458"/>
        <v>0</v>
      </c>
      <c r="BA160" s="84">
        <f t="shared" si="458"/>
        <v>0</v>
      </c>
      <c r="BB160" s="84">
        <f t="shared" si="458"/>
        <v>0</v>
      </c>
      <c r="BC160" s="84">
        <f t="shared" si="458"/>
        <v>0</v>
      </c>
      <c r="BD160" s="84">
        <f t="shared" si="458"/>
        <v>0</v>
      </c>
      <c r="BE160" s="84">
        <f t="shared" si="458"/>
        <v>0</v>
      </c>
      <c r="BF160" s="84">
        <f t="shared" si="458"/>
        <v>0</v>
      </c>
      <c r="BG160" s="84">
        <f t="shared" si="458"/>
        <v>0</v>
      </c>
      <c r="BH160" s="84">
        <f t="shared" si="458"/>
        <v>0</v>
      </c>
      <c r="BI160" s="84">
        <f t="shared" si="458"/>
        <v>0</v>
      </c>
      <c r="BJ160" s="84">
        <f t="shared" si="458"/>
        <v>0</v>
      </c>
      <c r="BK160" s="84">
        <f t="shared" si="458"/>
        <v>0</v>
      </c>
      <c r="BL160" s="84">
        <f t="shared" si="458"/>
        <v>0</v>
      </c>
      <c r="BM160" s="84">
        <f t="shared" si="458"/>
        <v>0</v>
      </c>
      <c r="BN160" s="84">
        <f t="shared" si="458"/>
        <v>0</v>
      </c>
      <c r="BO160" s="84">
        <f t="shared" si="458"/>
        <v>0</v>
      </c>
      <c r="BP160" s="84">
        <f t="shared" si="458"/>
        <v>0</v>
      </c>
      <c r="BQ160" s="84">
        <f t="shared" si="458"/>
        <v>0</v>
      </c>
      <c r="BR160" s="84">
        <f t="shared" si="458"/>
        <v>0</v>
      </c>
      <c r="BS160" s="84">
        <f t="shared" si="458"/>
        <v>0</v>
      </c>
      <c r="BT160" s="84">
        <f t="shared" si="458"/>
        <v>0</v>
      </c>
      <c r="BU160" s="84">
        <f t="shared" si="458"/>
        <v>0</v>
      </c>
      <c r="BV160" s="84">
        <f t="shared" si="458"/>
        <v>0</v>
      </c>
      <c r="BW160" s="84">
        <f t="shared" si="458"/>
        <v>0</v>
      </c>
      <c r="BX160" s="84">
        <f t="shared" si="458"/>
        <v>0</v>
      </c>
      <c r="BY160" s="84">
        <f t="shared" si="458"/>
        <v>0</v>
      </c>
      <c r="BZ160" s="84">
        <f t="shared" si="458"/>
        <v>0</v>
      </c>
      <c r="CA160" s="84">
        <f t="shared" si="458"/>
        <v>0</v>
      </c>
      <c r="CB160" s="84">
        <f t="shared" si="458"/>
        <v>0</v>
      </c>
      <c r="CC160" s="84">
        <f t="shared" si="458"/>
        <v>0</v>
      </c>
      <c r="CD160" s="84">
        <f t="shared" si="458"/>
        <v>0</v>
      </c>
      <c r="CE160" s="84">
        <f t="shared" si="458"/>
        <v>0</v>
      </c>
      <c r="CF160" s="84">
        <f t="shared" si="458"/>
        <v>0</v>
      </c>
      <c r="CG160" s="84">
        <f t="shared" si="458"/>
        <v>0</v>
      </c>
      <c r="CH160" s="84">
        <f t="shared" si="458"/>
        <v>0</v>
      </c>
      <c r="CI160" s="84">
        <f t="shared" si="458"/>
        <v>0</v>
      </c>
      <c r="CJ160" s="84">
        <f t="shared" si="458"/>
        <v>0</v>
      </c>
      <c r="CK160" s="84">
        <f t="shared" si="458"/>
        <v>0</v>
      </c>
      <c r="CL160" s="84">
        <f t="shared" si="458"/>
        <v>0</v>
      </c>
      <c r="CM160" s="84">
        <f t="shared" si="458"/>
        <v>0</v>
      </c>
      <c r="CN160" s="84">
        <f t="shared" si="458"/>
        <v>0</v>
      </c>
      <c r="CO160" s="84">
        <f t="shared" si="458"/>
        <v>0</v>
      </c>
      <c r="CP160" s="84">
        <f t="shared" si="458"/>
        <v>0</v>
      </c>
      <c r="CQ160" s="84">
        <f t="shared" si="458"/>
        <v>0</v>
      </c>
      <c r="CR160" s="84">
        <f t="shared" si="458"/>
        <v>0</v>
      </c>
      <c r="CS160" s="84">
        <f t="shared" si="458"/>
        <v>0</v>
      </c>
      <c r="CT160" s="84">
        <f t="shared" si="458"/>
        <v>0</v>
      </c>
      <c r="CU160" s="84">
        <f t="shared" si="458"/>
        <v>0</v>
      </c>
      <c r="CV160" s="84">
        <f t="shared" si="458"/>
        <v>0</v>
      </c>
      <c r="CW160" s="84">
        <f t="shared" si="458"/>
        <v>0</v>
      </c>
      <c r="CX160" s="84">
        <f t="shared" si="458"/>
        <v>0</v>
      </c>
      <c r="CY160" s="84">
        <f t="shared" si="458"/>
        <v>0</v>
      </c>
      <c r="CZ160" s="84">
        <f t="shared" si="457"/>
        <v>0</v>
      </c>
      <c r="DA160" s="84">
        <f t="shared" si="457"/>
        <v>0</v>
      </c>
      <c r="DB160" s="84">
        <f t="shared" si="457"/>
        <v>0</v>
      </c>
      <c r="DC160" s="84">
        <f t="shared" si="457"/>
        <v>0</v>
      </c>
      <c r="DD160" s="84">
        <f t="shared" si="457"/>
        <v>0</v>
      </c>
      <c r="DE160" s="84">
        <f t="shared" si="457"/>
        <v>0</v>
      </c>
      <c r="DF160" s="84">
        <f t="shared" si="457"/>
        <v>0</v>
      </c>
      <c r="DG160" s="84">
        <f t="shared" si="457"/>
        <v>0</v>
      </c>
      <c r="DH160" s="84">
        <f t="shared" si="457"/>
        <v>0</v>
      </c>
      <c r="DI160" s="84">
        <f t="shared" si="457"/>
        <v>0</v>
      </c>
      <c r="DJ160" s="84">
        <f t="shared" si="457"/>
        <v>0</v>
      </c>
      <c r="DK160" s="84">
        <f t="shared" si="457"/>
        <v>0</v>
      </c>
      <c r="DL160" s="84">
        <f t="shared" si="457"/>
        <v>0</v>
      </c>
      <c r="DM160" s="84">
        <f t="shared" si="457"/>
        <v>0</v>
      </c>
      <c r="DN160" s="84">
        <f t="shared" si="457"/>
        <v>0</v>
      </c>
      <c r="DO160" s="84">
        <f t="shared" si="457"/>
        <v>0</v>
      </c>
      <c r="DP160" s="84">
        <f t="shared" si="457"/>
        <v>0</v>
      </c>
      <c r="DQ160" s="84">
        <f t="shared" si="457"/>
        <v>0</v>
      </c>
      <c r="DR160" s="84">
        <f t="shared" si="457"/>
        <v>0</v>
      </c>
      <c r="DS160" s="84">
        <f t="shared" si="457"/>
        <v>0</v>
      </c>
      <c r="DT160" s="84">
        <f t="shared" si="457"/>
        <v>0</v>
      </c>
      <c r="DU160" s="84">
        <f t="shared" si="457"/>
        <v>0</v>
      </c>
      <c r="DV160" s="84">
        <f t="shared" si="457"/>
        <v>0</v>
      </c>
      <c r="DW160" s="84">
        <f t="shared" si="457"/>
        <v>0</v>
      </c>
      <c r="DX160" s="84">
        <f t="shared" si="457"/>
        <v>0</v>
      </c>
      <c r="DY160" s="84">
        <f t="shared" si="457"/>
        <v>0</v>
      </c>
      <c r="DZ160" s="84">
        <f t="shared" si="457"/>
        <v>0</v>
      </c>
      <c r="EA160" s="84">
        <f t="shared" si="457"/>
        <v>0</v>
      </c>
      <c r="EB160" s="84">
        <f t="shared" si="457"/>
        <v>0</v>
      </c>
      <c r="EC160" s="84">
        <f t="shared" si="457"/>
        <v>0</v>
      </c>
      <c r="ED160" s="84">
        <f t="shared" si="457"/>
        <v>0</v>
      </c>
      <c r="EE160" s="84">
        <f t="shared" si="457"/>
        <v>0</v>
      </c>
      <c r="EF160" s="84">
        <f t="shared" si="457"/>
        <v>0</v>
      </c>
      <c r="EG160" s="84">
        <f t="shared" si="457"/>
        <v>0</v>
      </c>
      <c r="EH160" s="84">
        <f t="shared" si="457"/>
        <v>0</v>
      </c>
      <c r="EI160" s="84">
        <f t="shared" si="457"/>
        <v>0</v>
      </c>
      <c r="EJ160" s="84">
        <f t="shared" si="457"/>
        <v>0</v>
      </c>
      <c r="EK160" s="84">
        <f t="shared" si="457"/>
        <v>0</v>
      </c>
      <c r="EL160" s="84">
        <f t="shared" si="457"/>
        <v>0</v>
      </c>
      <c r="EM160" s="84">
        <f t="shared" si="457"/>
        <v>0</v>
      </c>
      <c r="EN160" s="84">
        <f t="shared" si="457"/>
        <v>0</v>
      </c>
      <c r="EO160" s="84">
        <f t="shared" si="457"/>
        <v>0</v>
      </c>
      <c r="EP160" s="84">
        <f t="shared" si="457"/>
        <v>0</v>
      </c>
      <c r="EQ160" s="84">
        <f t="shared" si="457"/>
        <v>0</v>
      </c>
      <c r="ER160" s="84">
        <f t="shared" si="457"/>
        <v>0</v>
      </c>
      <c r="ES160" s="84">
        <f t="shared" si="457"/>
        <v>0</v>
      </c>
      <c r="ET160" s="84">
        <f t="shared" si="457"/>
        <v>0</v>
      </c>
      <c r="EU160" s="84">
        <f t="shared" si="457"/>
        <v>0</v>
      </c>
      <c r="EV160" s="84">
        <f t="shared" si="457"/>
        <v>0</v>
      </c>
      <c r="EW160" s="84">
        <f t="shared" si="442"/>
        <v>0</v>
      </c>
      <c r="EX160" s="84">
        <f t="shared" si="442"/>
        <v>0</v>
      </c>
      <c r="EY160" s="84">
        <f t="shared" si="442"/>
        <v>0</v>
      </c>
      <c r="EZ160" s="84">
        <f t="shared" si="442"/>
        <v>0</v>
      </c>
      <c r="FA160" s="84">
        <f t="shared" si="442"/>
        <v>0</v>
      </c>
      <c r="FB160" s="84">
        <f t="shared" si="442"/>
        <v>0</v>
      </c>
      <c r="FC160" s="84">
        <f t="shared" si="442"/>
        <v>0</v>
      </c>
      <c r="FD160" s="84">
        <f t="shared" si="442"/>
        <v>0</v>
      </c>
      <c r="FE160" s="84">
        <f t="shared" si="442"/>
        <v>0</v>
      </c>
      <c r="FF160" s="84">
        <f t="shared" si="442"/>
        <v>0</v>
      </c>
      <c r="FG160" s="84">
        <f t="shared" si="442"/>
        <v>0</v>
      </c>
      <c r="FH160" s="84">
        <f t="shared" si="442"/>
        <v>0</v>
      </c>
      <c r="FI160" s="84">
        <f t="shared" si="442"/>
        <v>0</v>
      </c>
      <c r="FJ160" s="84">
        <f t="shared" si="442"/>
        <v>0</v>
      </c>
      <c r="FK160" s="84">
        <f t="shared" si="442"/>
        <v>0</v>
      </c>
      <c r="FL160" s="84">
        <f t="shared" si="442"/>
        <v>0</v>
      </c>
      <c r="FM160" s="84">
        <f t="shared" si="442"/>
        <v>0</v>
      </c>
      <c r="FN160" s="84">
        <f t="shared" si="442"/>
        <v>0</v>
      </c>
      <c r="FO160" s="84">
        <f t="shared" si="442"/>
        <v>0</v>
      </c>
      <c r="FP160" s="84">
        <f t="shared" si="442"/>
        <v>0</v>
      </c>
      <c r="FQ160" s="84">
        <f t="shared" si="442"/>
        <v>0</v>
      </c>
      <c r="FR160" s="84">
        <f t="shared" si="442"/>
        <v>0</v>
      </c>
      <c r="FS160" s="84">
        <f t="shared" si="442"/>
        <v>0</v>
      </c>
      <c r="FT160" s="84">
        <f t="shared" si="442"/>
        <v>0</v>
      </c>
      <c r="FU160" s="84">
        <f t="shared" si="442"/>
        <v>0</v>
      </c>
      <c r="FV160" s="84">
        <f t="shared" si="442"/>
        <v>0</v>
      </c>
      <c r="FW160" s="84">
        <f t="shared" si="442"/>
        <v>0</v>
      </c>
      <c r="FX160" s="84">
        <f t="shared" si="442"/>
        <v>0</v>
      </c>
      <c r="FY160" s="84">
        <f t="shared" si="442"/>
        <v>0</v>
      </c>
      <c r="FZ160" s="84">
        <f t="shared" si="442"/>
        <v>0</v>
      </c>
      <c r="GA160" s="84">
        <f t="shared" si="442"/>
        <v>0</v>
      </c>
      <c r="GB160" s="84">
        <f t="shared" si="442"/>
        <v>0</v>
      </c>
      <c r="GD160" s="2">
        <f t="shared" ca="1" si="438"/>
        <v>56.040999999999997</v>
      </c>
      <c r="GE160" s="2">
        <f t="shared" ca="1" si="439"/>
        <v>0</v>
      </c>
    </row>
    <row r="161" spans="2:187" x14ac:dyDescent="0.2">
      <c r="B161" s="104" t="s">
        <v>12</v>
      </c>
      <c r="C161" s="68" t="s">
        <v>7</v>
      </c>
      <c r="D161" s="189" t="s">
        <v>42</v>
      </c>
      <c r="E161" t="s">
        <v>331</v>
      </c>
      <c r="F161" s="70">
        <v>37134</v>
      </c>
      <c r="H161" s="87" t="s">
        <v>434</v>
      </c>
      <c r="I161" s="194" t="s">
        <v>442</v>
      </c>
      <c r="J161" t="s">
        <v>7</v>
      </c>
      <c r="L161" s="94" t="s">
        <v>40</v>
      </c>
      <c r="M161" s="73"/>
      <c r="N161" s="73"/>
      <c r="O161" s="73"/>
      <c r="P161" s="73"/>
      <c r="Q161" s="73"/>
      <c r="R161" s="140">
        <v>21.978000000000002</v>
      </c>
      <c r="S161" s="94" t="s">
        <v>57</v>
      </c>
      <c r="T161" s="140">
        <v>21.978000000000002</v>
      </c>
      <c r="U161" s="268">
        <v>37256</v>
      </c>
      <c r="V161" s="82"/>
      <c r="X161" s="84">
        <f t="shared" ca="1" si="434"/>
        <v>0</v>
      </c>
      <c r="Y161" s="84">
        <f t="shared" si="434"/>
        <v>21.978000000000002</v>
      </c>
      <c r="Z161" s="84">
        <f t="shared" si="434"/>
        <v>0</v>
      </c>
      <c r="AA161" s="84">
        <f t="shared" si="434"/>
        <v>0</v>
      </c>
      <c r="AB161" s="84">
        <f t="shared" si="434"/>
        <v>0</v>
      </c>
      <c r="AC161" s="84">
        <f t="shared" si="434"/>
        <v>0</v>
      </c>
      <c r="AD161" s="84">
        <f t="shared" si="434"/>
        <v>0</v>
      </c>
      <c r="AE161" s="84">
        <f t="shared" si="434"/>
        <v>0</v>
      </c>
      <c r="AF161" s="84">
        <f t="shared" si="434"/>
        <v>0</v>
      </c>
      <c r="AG161" s="84">
        <f t="shared" si="434"/>
        <v>0</v>
      </c>
      <c r="AH161" s="84">
        <f t="shared" si="434"/>
        <v>0</v>
      </c>
      <c r="AI161" s="84">
        <f t="shared" si="434"/>
        <v>0</v>
      </c>
      <c r="AJ161" s="84">
        <f t="shared" si="434"/>
        <v>0</v>
      </c>
      <c r="AK161" s="84">
        <f t="shared" si="434"/>
        <v>0</v>
      </c>
      <c r="AL161" s="84">
        <f t="shared" si="434"/>
        <v>0</v>
      </c>
      <c r="AM161" s="84">
        <f t="shared" si="434"/>
        <v>0</v>
      </c>
      <c r="AN161" s="84">
        <f t="shared" si="458"/>
        <v>0</v>
      </c>
      <c r="AO161" s="84">
        <f t="shared" si="458"/>
        <v>0</v>
      </c>
      <c r="AP161" s="84">
        <f t="shared" si="458"/>
        <v>0</v>
      </c>
      <c r="AQ161" s="84">
        <f t="shared" si="458"/>
        <v>0</v>
      </c>
      <c r="AR161" s="84">
        <f t="shared" si="458"/>
        <v>0</v>
      </c>
      <c r="AS161" s="84">
        <f t="shared" si="458"/>
        <v>0</v>
      </c>
      <c r="AT161" s="84">
        <f t="shared" si="458"/>
        <v>0</v>
      </c>
      <c r="AU161" s="84">
        <f t="shared" si="458"/>
        <v>0</v>
      </c>
      <c r="AV161" s="84">
        <f t="shared" si="458"/>
        <v>0</v>
      </c>
      <c r="AW161" s="84">
        <f t="shared" si="458"/>
        <v>0</v>
      </c>
      <c r="AX161" s="84">
        <f t="shared" si="458"/>
        <v>0</v>
      </c>
      <c r="AY161" s="84">
        <f t="shared" si="458"/>
        <v>0</v>
      </c>
      <c r="AZ161" s="84">
        <f t="shared" si="458"/>
        <v>0</v>
      </c>
      <c r="BA161" s="84">
        <f t="shared" si="458"/>
        <v>0</v>
      </c>
      <c r="BB161" s="84">
        <f t="shared" si="458"/>
        <v>0</v>
      </c>
      <c r="BC161" s="84">
        <f t="shared" si="458"/>
        <v>0</v>
      </c>
      <c r="BD161" s="84">
        <f t="shared" si="458"/>
        <v>0</v>
      </c>
      <c r="BE161" s="84">
        <f t="shared" si="458"/>
        <v>0</v>
      </c>
      <c r="BF161" s="84">
        <f t="shared" si="458"/>
        <v>0</v>
      </c>
      <c r="BG161" s="84">
        <f t="shared" si="458"/>
        <v>0</v>
      </c>
      <c r="BH161" s="84">
        <f t="shared" si="458"/>
        <v>0</v>
      </c>
      <c r="BI161" s="84">
        <f t="shared" si="458"/>
        <v>0</v>
      </c>
      <c r="BJ161" s="84">
        <f t="shared" si="458"/>
        <v>0</v>
      </c>
      <c r="BK161" s="84">
        <f t="shared" si="458"/>
        <v>0</v>
      </c>
      <c r="BL161" s="84">
        <f t="shared" si="458"/>
        <v>0</v>
      </c>
      <c r="BM161" s="84">
        <f t="shared" si="458"/>
        <v>0</v>
      </c>
      <c r="BN161" s="84">
        <f t="shared" si="458"/>
        <v>0</v>
      </c>
      <c r="BO161" s="84">
        <f t="shared" si="458"/>
        <v>0</v>
      </c>
      <c r="BP161" s="84">
        <f t="shared" si="458"/>
        <v>0</v>
      </c>
      <c r="BQ161" s="84">
        <f t="shared" si="458"/>
        <v>0</v>
      </c>
      <c r="BR161" s="84">
        <f t="shared" si="458"/>
        <v>0</v>
      </c>
      <c r="BS161" s="84">
        <f t="shared" si="458"/>
        <v>0</v>
      </c>
      <c r="BT161" s="84">
        <f t="shared" si="458"/>
        <v>0</v>
      </c>
      <c r="BU161" s="84">
        <f t="shared" si="458"/>
        <v>0</v>
      </c>
      <c r="BV161" s="84">
        <f t="shared" si="458"/>
        <v>0</v>
      </c>
      <c r="BW161" s="84">
        <f t="shared" si="458"/>
        <v>0</v>
      </c>
      <c r="BX161" s="84">
        <f t="shared" si="458"/>
        <v>0</v>
      </c>
      <c r="BY161" s="84">
        <f t="shared" si="458"/>
        <v>0</v>
      </c>
      <c r="BZ161" s="84">
        <f t="shared" si="458"/>
        <v>0</v>
      </c>
      <c r="CA161" s="84">
        <f t="shared" si="458"/>
        <v>0</v>
      </c>
      <c r="CB161" s="84">
        <f t="shared" si="458"/>
        <v>0</v>
      </c>
      <c r="CC161" s="84">
        <f t="shared" si="458"/>
        <v>0</v>
      </c>
      <c r="CD161" s="84">
        <f t="shared" si="458"/>
        <v>0</v>
      </c>
      <c r="CE161" s="84">
        <f t="shared" si="458"/>
        <v>0</v>
      </c>
      <c r="CF161" s="84">
        <f t="shared" si="458"/>
        <v>0</v>
      </c>
      <c r="CG161" s="84">
        <f t="shared" si="458"/>
        <v>0</v>
      </c>
      <c r="CH161" s="84">
        <f t="shared" si="458"/>
        <v>0</v>
      </c>
      <c r="CI161" s="84">
        <f t="shared" si="458"/>
        <v>0</v>
      </c>
      <c r="CJ161" s="84">
        <f t="shared" si="458"/>
        <v>0</v>
      </c>
      <c r="CK161" s="84">
        <f t="shared" si="458"/>
        <v>0</v>
      </c>
      <c r="CL161" s="84">
        <f t="shared" si="458"/>
        <v>0</v>
      </c>
      <c r="CM161" s="84">
        <f t="shared" si="458"/>
        <v>0</v>
      </c>
      <c r="CN161" s="84">
        <f t="shared" si="458"/>
        <v>0</v>
      </c>
      <c r="CO161" s="84">
        <f t="shared" si="458"/>
        <v>0</v>
      </c>
      <c r="CP161" s="84">
        <f t="shared" si="458"/>
        <v>0</v>
      </c>
      <c r="CQ161" s="84">
        <f t="shared" si="458"/>
        <v>0</v>
      </c>
      <c r="CR161" s="84">
        <f t="shared" si="458"/>
        <v>0</v>
      </c>
      <c r="CS161" s="84">
        <f t="shared" si="458"/>
        <v>0</v>
      </c>
      <c r="CT161" s="84">
        <f t="shared" si="458"/>
        <v>0</v>
      </c>
      <c r="CU161" s="84">
        <f t="shared" si="458"/>
        <v>0</v>
      </c>
      <c r="CV161" s="84">
        <f t="shared" si="458"/>
        <v>0</v>
      </c>
      <c r="CW161" s="84">
        <f t="shared" si="458"/>
        <v>0</v>
      </c>
      <c r="CX161" s="84">
        <f t="shared" si="458"/>
        <v>0</v>
      </c>
      <c r="CY161" s="84">
        <f t="shared" ref="CY161:FJ164" si="459">IF(AND($U161&gt;CX$6,$U161&lt;=CY$6),+$T161,0)</f>
        <v>0</v>
      </c>
      <c r="CZ161" s="84">
        <f t="shared" si="459"/>
        <v>0</v>
      </c>
      <c r="DA161" s="84">
        <f t="shared" si="459"/>
        <v>0</v>
      </c>
      <c r="DB161" s="84">
        <f t="shared" si="459"/>
        <v>0</v>
      </c>
      <c r="DC161" s="84">
        <f t="shared" si="459"/>
        <v>0</v>
      </c>
      <c r="DD161" s="84">
        <f t="shared" si="459"/>
        <v>0</v>
      </c>
      <c r="DE161" s="84">
        <f t="shared" si="459"/>
        <v>0</v>
      </c>
      <c r="DF161" s="84">
        <f t="shared" si="459"/>
        <v>0</v>
      </c>
      <c r="DG161" s="84">
        <f t="shared" si="459"/>
        <v>0</v>
      </c>
      <c r="DH161" s="84">
        <f t="shared" si="459"/>
        <v>0</v>
      </c>
      <c r="DI161" s="84">
        <f t="shared" si="459"/>
        <v>0</v>
      </c>
      <c r="DJ161" s="84">
        <f t="shared" si="459"/>
        <v>0</v>
      </c>
      <c r="DK161" s="84">
        <f t="shared" si="459"/>
        <v>0</v>
      </c>
      <c r="DL161" s="84">
        <f t="shared" si="459"/>
        <v>0</v>
      </c>
      <c r="DM161" s="84">
        <f t="shared" si="459"/>
        <v>0</v>
      </c>
      <c r="DN161" s="84">
        <f t="shared" si="459"/>
        <v>0</v>
      </c>
      <c r="DO161" s="84">
        <f t="shared" si="459"/>
        <v>0</v>
      </c>
      <c r="DP161" s="84">
        <f t="shared" si="459"/>
        <v>0</v>
      </c>
      <c r="DQ161" s="84">
        <f t="shared" si="459"/>
        <v>0</v>
      </c>
      <c r="DR161" s="84">
        <f t="shared" si="459"/>
        <v>0</v>
      </c>
      <c r="DS161" s="84">
        <f t="shared" si="459"/>
        <v>0</v>
      </c>
      <c r="DT161" s="84">
        <f t="shared" si="459"/>
        <v>0</v>
      </c>
      <c r="DU161" s="84">
        <f t="shared" si="459"/>
        <v>0</v>
      </c>
      <c r="DV161" s="84">
        <f t="shared" si="459"/>
        <v>0</v>
      </c>
      <c r="DW161" s="84">
        <f t="shared" si="459"/>
        <v>0</v>
      </c>
      <c r="DX161" s="84">
        <f t="shared" si="459"/>
        <v>0</v>
      </c>
      <c r="DY161" s="84">
        <f t="shared" si="459"/>
        <v>0</v>
      </c>
      <c r="DZ161" s="84">
        <f t="shared" si="459"/>
        <v>0</v>
      </c>
      <c r="EA161" s="84">
        <f t="shared" si="459"/>
        <v>0</v>
      </c>
      <c r="EB161" s="84">
        <f t="shared" si="459"/>
        <v>0</v>
      </c>
      <c r="EC161" s="84">
        <f t="shared" si="459"/>
        <v>0</v>
      </c>
      <c r="ED161" s="84">
        <f t="shared" si="459"/>
        <v>0</v>
      </c>
      <c r="EE161" s="84">
        <f t="shared" si="459"/>
        <v>0</v>
      </c>
      <c r="EF161" s="84">
        <f t="shared" si="459"/>
        <v>0</v>
      </c>
      <c r="EG161" s="84">
        <f t="shared" si="459"/>
        <v>0</v>
      </c>
      <c r="EH161" s="84">
        <f t="shared" si="459"/>
        <v>0</v>
      </c>
      <c r="EI161" s="84">
        <f t="shared" si="459"/>
        <v>0</v>
      </c>
      <c r="EJ161" s="84">
        <f t="shared" si="459"/>
        <v>0</v>
      </c>
      <c r="EK161" s="84">
        <f t="shared" si="459"/>
        <v>0</v>
      </c>
      <c r="EL161" s="84">
        <f t="shared" si="459"/>
        <v>0</v>
      </c>
      <c r="EM161" s="84">
        <f t="shared" si="459"/>
        <v>0</v>
      </c>
      <c r="EN161" s="84">
        <f t="shared" si="459"/>
        <v>0</v>
      </c>
      <c r="EO161" s="84">
        <f t="shared" si="459"/>
        <v>0</v>
      </c>
      <c r="EP161" s="84">
        <f t="shared" si="459"/>
        <v>0</v>
      </c>
      <c r="EQ161" s="84">
        <f t="shared" si="459"/>
        <v>0</v>
      </c>
      <c r="ER161" s="84">
        <f t="shared" si="459"/>
        <v>0</v>
      </c>
      <c r="ES161" s="84">
        <f t="shared" si="459"/>
        <v>0</v>
      </c>
      <c r="ET161" s="84">
        <f t="shared" si="459"/>
        <v>0</v>
      </c>
      <c r="EU161" s="84">
        <f t="shared" si="459"/>
        <v>0</v>
      </c>
      <c r="EV161" s="84">
        <f t="shared" si="459"/>
        <v>0</v>
      </c>
      <c r="EW161" s="84">
        <f t="shared" si="442"/>
        <v>0</v>
      </c>
      <c r="EX161" s="84">
        <f t="shared" si="442"/>
        <v>0</v>
      </c>
      <c r="EY161" s="84">
        <f t="shared" si="442"/>
        <v>0</v>
      </c>
      <c r="EZ161" s="84">
        <f t="shared" si="442"/>
        <v>0</v>
      </c>
      <c r="FA161" s="84">
        <f t="shared" si="442"/>
        <v>0</v>
      </c>
      <c r="FB161" s="84">
        <f t="shared" si="442"/>
        <v>0</v>
      </c>
      <c r="FC161" s="84">
        <f t="shared" si="442"/>
        <v>0</v>
      </c>
      <c r="FD161" s="84">
        <f t="shared" si="442"/>
        <v>0</v>
      </c>
      <c r="FE161" s="84">
        <f t="shared" si="442"/>
        <v>0</v>
      </c>
      <c r="FF161" s="84">
        <f t="shared" si="442"/>
        <v>0</v>
      </c>
      <c r="FG161" s="84">
        <f t="shared" si="442"/>
        <v>0</v>
      </c>
      <c r="FH161" s="84">
        <f t="shared" si="442"/>
        <v>0</v>
      </c>
      <c r="FI161" s="84">
        <f t="shared" si="442"/>
        <v>0</v>
      </c>
      <c r="FJ161" s="84">
        <f t="shared" si="442"/>
        <v>0</v>
      </c>
      <c r="FK161" s="84">
        <f t="shared" si="442"/>
        <v>0</v>
      </c>
      <c r="FL161" s="84">
        <f t="shared" si="442"/>
        <v>0</v>
      </c>
      <c r="FM161" s="84">
        <f t="shared" si="442"/>
        <v>0</v>
      </c>
      <c r="FN161" s="84">
        <f t="shared" si="442"/>
        <v>0</v>
      </c>
      <c r="FO161" s="84">
        <f t="shared" si="442"/>
        <v>0</v>
      </c>
      <c r="FP161" s="84">
        <f t="shared" si="442"/>
        <v>0</v>
      </c>
      <c r="FQ161" s="84">
        <f t="shared" si="442"/>
        <v>0</v>
      </c>
      <c r="FR161" s="84">
        <f t="shared" si="442"/>
        <v>0</v>
      </c>
      <c r="FS161" s="84">
        <f t="shared" si="442"/>
        <v>0</v>
      </c>
      <c r="FT161" s="84">
        <f t="shared" si="442"/>
        <v>0</v>
      </c>
      <c r="FU161" s="84">
        <f t="shared" si="442"/>
        <v>0</v>
      </c>
      <c r="FV161" s="84">
        <f t="shared" si="442"/>
        <v>0</v>
      </c>
      <c r="FW161" s="84">
        <f t="shared" si="442"/>
        <v>0</v>
      </c>
      <c r="FX161" s="84">
        <f t="shared" si="442"/>
        <v>0</v>
      </c>
      <c r="FY161" s="84">
        <f t="shared" si="442"/>
        <v>0</v>
      </c>
      <c r="FZ161" s="84">
        <f t="shared" si="442"/>
        <v>0</v>
      </c>
      <c r="GA161" s="84">
        <f t="shared" si="442"/>
        <v>0</v>
      </c>
      <c r="GB161" s="84">
        <f t="shared" si="442"/>
        <v>0</v>
      </c>
      <c r="GC161" s="82"/>
      <c r="GD161" s="2">
        <f t="shared" ca="1" si="438"/>
        <v>21.978000000000002</v>
      </c>
      <c r="GE161" s="2">
        <f t="shared" ca="1" si="439"/>
        <v>0</v>
      </c>
    </row>
    <row r="162" spans="2:187" x14ac:dyDescent="0.2">
      <c r="B162" s="104" t="s">
        <v>12</v>
      </c>
      <c r="C162" s="68" t="s">
        <v>7</v>
      </c>
      <c r="D162" s="189" t="s">
        <v>42</v>
      </c>
      <c r="E162" t="s">
        <v>331</v>
      </c>
      <c r="F162" s="70">
        <v>37134</v>
      </c>
      <c r="H162" s="87" t="s">
        <v>434</v>
      </c>
      <c r="I162" s="194" t="s">
        <v>443</v>
      </c>
      <c r="J162" t="s">
        <v>7</v>
      </c>
      <c r="L162" s="94" t="s">
        <v>40</v>
      </c>
      <c r="M162" s="73"/>
      <c r="N162" s="73"/>
      <c r="O162" s="73"/>
      <c r="P162" s="73"/>
      <c r="Q162" s="73"/>
      <c r="R162" s="140">
        <v>32.868000000000002</v>
      </c>
      <c r="S162" s="94" t="s">
        <v>57</v>
      </c>
      <c r="T162" s="140">
        <v>32.868000000000002</v>
      </c>
      <c r="U162" s="268">
        <v>37256</v>
      </c>
      <c r="V162" s="82"/>
      <c r="X162" s="84">
        <f t="shared" ca="1" si="434"/>
        <v>0</v>
      </c>
      <c r="Y162" s="84">
        <f t="shared" si="434"/>
        <v>32.868000000000002</v>
      </c>
      <c r="Z162" s="84">
        <f t="shared" si="434"/>
        <v>0</v>
      </c>
      <c r="AA162" s="84">
        <f t="shared" si="434"/>
        <v>0</v>
      </c>
      <c r="AB162" s="84">
        <f t="shared" si="434"/>
        <v>0</v>
      </c>
      <c r="AC162" s="84">
        <f t="shared" si="434"/>
        <v>0</v>
      </c>
      <c r="AD162" s="84">
        <f t="shared" si="434"/>
        <v>0</v>
      </c>
      <c r="AE162" s="84">
        <f t="shared" si="434"/>
        <v>0</v>
      </c>
      <c r="AF162" s="84">
        <f t="shared" si="434"/>
        <v>0</v>
      </c>
      <c r="AG162" s="84">
        <f t="shared" si="434"/>
        <v>0</v>
      </c>
      <c r="AH162" s="84">
        <f t="shared" si="434"/>
        <v>0</v>
      </c>
      <c r="AI162" s="84">
        <f t="shared" si="434"/>
        <v>0</v>
      </c>
      <c r="AJ162" s="84">
        <f t="shared" si="434"/>
        <v>0</v>
      </c>
      <c r="AK162" s="84">
        <f t="shared" si="434"/>
        <v>0</v>
      </c>
      <c r="AL162" s="84">
        <f t="shared" si="434"/>
        <v>0</v>
      </c>
      <c r="AM162" s="84">
        <f t="shared" si="434"/>
        <v>0</v>
      </c>
      <c r="AN162" s="84">
        <f t="shared" ref="AN162:CY165" si="460">IF(AND($U162&gt;AM$6,$U162&lt;=AN$6),+$T162,0)</f>
        <v>0</v>
      </c>
      <c r="AO162" s="84">
        <f t="shared" si="460"/>
        <v>0</v>
      </c>
      <c r="AP162" s="84">
        <f t="shared" si="460"/>
        <v>0</v>
      </c>
      <c r="AQ162" s="84">
        <f t="shared" si="460"/>
        <v>0</v>
      </c>
      <c r="AR162" s="84">
        <f t="shared" si="460"/>
        <v>0</v>
      </c>
      <c r="AS162" s="84">
        <f t="shared" si="460"/>
        <v>0</v>
      </c>
      <c r="AT162" s="84">
        <f t="shared" si="460"/>
        <v>0</v>
      </c>
      <c r="AU162" s="84">
        <f t="shared" si="460"/>
        <v>0</v>
      </c>
      <c r="AV162" s="84">
        <f t="shared" si="460"/>
        <v>0</v>
      </c>
      <c r="AW162" s="84">
        <f t="shared" si="460"/>
        <v>0</v>
      </c>
      <c r="AX162" s="84">
        <f t="shared" si="460"/>
        <v>0</v>
      </c>
      <c r="AY162" s="84">
        <f t="shared" si="460"/>
        <v>0</v>
      </c>
      <c r="AZ162" s="84">
        <f t="shared" si="460"/>
        <v>0</v>
      </c>
      <c r="BA162" s="84">
        <f t="shared" si="460"/>
        <v>0</v>
      </c>
      <c r="BB162" s="84">
        <f t="shared" si="460"/>
        <v>0</v>
      </c>
      <c r="BC162" s="84">
        <f t="shared" si="460"/>
        <v>0</v>
      </c>
      <c r="BD162" s="84">
        <f t="shared" si="460"/>
        <v>0</v>
      </c>
      <c r="BE162" s="84">
        <f t="shared" si="460"/>
        <v>0</v>
      </c>
      <c r="BF162" s="84">
        <f t="shared" si="460"/>
        <v>0</v>
      </c>
      <c r="BG162" s="84">
        <f t="shared" si="460"/>
        <v>0</v>
      </c>
      <c r="BH162" s="84">
        <f t="shared" si="460"/>
        <v>0</v>
      </c>
      <c r="BI162" s="84">
        <f t="shared" si="460"/>
        <v>0</v>
      </c>
      <c r="BJ162" s="84">
        <f t="shared" si="460"/>
        <v>0</v>
      </c>
      <c r="BK162" s="84">
        <f t="shared" si="460"/>
        <v>0</v>
      </c>
      <c r="BL162" s="84">
        <f t="shared" si="460"/>
        <v>0</v>
      </c>
      <c r="BM162" s="84">
        <f t="shared" si="460"/>
        <v>0</v>
      </c>
      <c r="BN162" s="84">
        <f t="shared" si="460"/>
        <v>0</v>
      </c>
      <c r="BO162" s="84">
        <f t="shared" si="460"/>
        <v>0</v>
      </c>
      <c r="BP162" s="84">
        <f t="shared" si="460"/>
        <v>0</v>
      </c>
      <c r="BQ162" s="84">
        <f t="shared" si="460"/>
        <v>0</v>
      </c>
      <c r="BR162" s="84">
        <f t="shared" si="460"/>
        <v>0</v>
      </c>
      <c r="BS162" s="84">
        <f t="shared" si="460"/>
        <v>0</v>
      </c>
      <c r="BT162" s="84">
        <f t="shared" si="460"/>
        <v>0</v>
      </c>
      <c r="BU162" s="84">
        <f t="shared" si="460"/>
        <v>0</v>
      </c>
      <c r="BV162" s="84">
        <f t="shared" si="460"/>
        <v>0</v>
      </c>
      <c r="BW162" s="84">
        <f t="shared" si="460"/>
        <v>0</v>
      </c>
      <c r="BX162" s="84">
        <f t="shared" si="460"/>
        <v>0</v>
      </c>
      <c r="BY162" s="84">
        <f t="shared" si="460"/>
        <v>0</v>
      </c>
      <c r="BZ162" s="84">
        <f t="shared" si="460"/>
        <v>0</v>
      </c>
      <c r="CA162" s="84">
        <f t="shared" si="460"/>
        <v>0</v>
      </c>
      <c r="CB162" s="84">
        <f t="shared" si="460"/>
        <v>0</v>
      </c>
      <c r="CC162" s="84">
        <f t="shared" si="460"/>
        <v>0</v>
      </c>
      <c r="CD162" s="84">
        <f t="shared" si="460"/>
        <v>0</v>
      </c>
      <c r="CE162" s="84">
        <f t="shared" si="460"/>
        <v>0</v>
      </c>
      <c r="CF162" s="84">
        <f t="shared" si="460"/>
        <v>0</v>
      </c>
      <c r="CG162" s="84">
        <f t="shared" si="460"/>
        <v>0</v>
      </c>
      <c r="CH162" s="84">
        <f t="shared" si="460"/>
        <v>0</v>
      </c>
      <c r="CI162" s="84">
        <f t="shared" si="460"/>
        <v>0</v>
      </c>
      <c r="CJ162" s="84">
        <f t="shared" si="460"/>
        <v>0</v>
      </c>
      <c r="CK162" s="84">
        <f t="shared" si="460"/>
        <v>0</v>
      </c>
      <c r="CL162" s="84">
        <f t="shared" si="460"/>
        <v>0</v>
      </c>
      <c r="CM162" s="84">
        <f t="shared" si="460"/>
        <v>0</v>
      </c>
      <c r="CN162" s="84">
        <f t="shared" si="460"/>
        <v>0</v>
      </c>
      <c r="CO162" s="84">
        <f t="shared" si="460"/>
        <v>0</v>
      </c>
      <c r="CP162" s="84">
        <f t="shared" si="460"/>
        <v>0</v>
      </c>
      <c r="CQ162" s="84">
        <f t="shared" si="460"/>
        <v>0</v>
      </c>
      <c r="CR162" s="84">
        <f t="shared" si="460"/>
        <v>0</v>
      </c>
      <c r="CS162" s="84">
        <f t="shared" si="460"/>
        <v>0</v>
      </c>
      <c r="CT162" s="84">
        <f t="shared" si="460"/>
        <v>0</v>
      </c>
      <c r="CU162" s="84">
        <f t="shared" si="460"/>
        <v>0</v>
      </c>
      <c r="CV162" s="84">
        <f t="shared" si="460"/>
        <v>0</v>
      </c>
      <c r="CW162" s="84">
        <f t="shared" si="460"/>
        <v>0</v>
      </c>
      <c r="CX162" s="84">
        <f t="shared" si="460"/>
        <v>0</v>
      </c>
      <c r="CY162" s="84">
        <f t="shared" si="460"/>
        <v>0</v>
      </c>
      <c r="CZ162" s="84">
        <f t="shared" si="459"/>
        <v>0</v>
      </c>
      <c r="DA162" s="84">
        <f t="shared" si="459"/>
        <v>0</v>
      </c>
      <c r="DB162" s="84">
        <f t="shared" si="459"/>
        <v>0</v>
      </c>
      <c r="DC162" s="84">
        <f t="shared" si="459"/>
        <v>0</v>
      </c>
      <c r="DD162" s="84">
        <f t="shared" si="459"/>
        <v>0</v>
      </c>
      <c r="DE162" s="84">
        <f t="shared" si="459"/>
        <v>0</v>
      </c>
      <c r="DF162" s="84">
        <f t="shared" si="459"/>
        <v>0</v>
      </c>
      <c r="DG162" s="84">
        <f t="shared" si="459"/>
        <v>0</v>
      </c>
      <c r="DH162" s="84">
        <f t="shared" si="459"/>
        <v>0</v>
      </c>
      <c r="DI162" s="84">
        <f t="shared" si="459"/>
        <v>0</v>
      </c>
      <c r="DJ162" s="84">
        <f t="shared" si="459"/>
        <v>0</v>
      </c>
      <c r="DK162" s="84">
        <f t="shared" si="459"/>
        <v>0</v>
      </c>
      <c r="DL162" s="84">
        <f t="shared" si="459"/>
        <v>0</v>
      </c>
      <c r="DM162" s="84">
        <f t="shared" si="459"/>
        <v>0</v>
      </c>
      <c r="DN162" s="84">
        <f t="shared" si="459"/>
        <v>0</v>
      </c>
      <c r="DO162" s="84">
        <f t="shared" si="459"/>
        <v>0</v>
      </c>
      <c r="DP162" s="84">
        <f t="shared" si="459"/>
        <v>0</v>
      </c>
      <c r="DQ162" s="84">
        <f t="shared" si="459"/>
        <v>0</v>
      </c>
      <c r="DR162" s="84">
        <f t="shared" si="459"/>
        <v>0</v>
      </c>
      <c r="DS162" s="84">
        <f t="shared" si="459"/>
        <v>0</v>
      </c>
      <c r="DT162" s="84">
        <f t="shared" si="459"/>
        <v>0</v>
      </c>
      <c r="DU162" s="84">
        <f t="shared" si="459"/>
        <v>0</v>
      </c>
      <c r="DV162" s="84">
        <f t="shared" si="459"/>
        <v>0</v>
      </c>
      <c r="DW162" s="84">
        <f t="shared" si="459"/>
        <v>0</v>
      </c>
      <c r="DX162" s="84">
        <f t="shared" si="459"/>
        <v>0</v>
      </c>
      <c r="DY162" s="84">
        <f t="shared" si="459"/>
        <v>0</v>
      </c>
      <c r="DZ162" s="84">
        <f t="shared" si="459"/>
        <v>0</v>
      </c>
      <c r="EA162" s="84">
        <f t="shared" si="459"/>
        <v>0</v>
      </c>
      <c r="EB162" s="84">
        <f t="shared" si="459"/>
        <v>0</v>
      </c>
      <c r="EC162" s="84">
        <f t="shared" si="459"/>
        <v>0</v>
      </c>
      <c r="ED162" s="84">
        <f t="shared" si="459"/>
        <v>0</v>
      </c>
      <c r="EE162" s="84">
        <f t="shared" si="459"/>
        <v>0</v>
      </c>
      <c r="EF162" s="84">
        <f t="shared" si="459"/>
        <v>0</v>
      </c>
      <c r="EG162" s="84">
        <f t="shared" si="459"/>
        <v>0</v>
      </c>
      <c r="EH162" s="84">
        <f t="shared" si="459"/>
        <v>0</v>
      </c>
      <c r="EI162" s="84">
        <f t="shared" si="459"/>
        <v>0</v>
      </c>
      <c r="EJ162" s="84">
        <f t="shared" si="459"/>
        <v>0</v>
      </c>
      <c r="EK162" s="84">
        <f t="shared" si="459"/>
        <v>0</v>
      </c>
      <c r="EL162" s="84">
        <f t="shared" si="459"/>
        <v>0</v>
      </c>
      <c r="EM162" s="84">
        <f t="shared" si="459"/>
        <v>0</v>
      </c>
      <c r="EN162" s="84">
        <f t="shared" si="459"/>
        <v>0</v>
      </c>
      <c r="EO162" s="84">
        <f t="shared" si="459"/>
        <v>0</v>
      </c>
      <c r="EP162" s="84">
        <f t="shared" si="459"/>
        <v>0</v>
      </c>
      <c r="EQ162" s="84">
        <f t="shared" si="459"/>
        <v>0</v>
      </c>
      <c r="ER162" s="84">
        <f t="shared" si="459"/>
        <v>0</v>
      </c>
      <c r="ES162" s="84">
        <f t="shared" si="459"/>
        <v>0</v>
      </c>
      <c r="ET162" s="84">
        <f t="shared" si="459"/>
        <v>0</v>
      </c>
      <c r="EU162" s="84">
        <f t="shared" si="459"/>
        <v>0</v>
      </c>
      <c r="EV162" s="84">
        <f t="shared" si="459"/>
        <v>0</v>
      </c>
      <c r="EW162" s="84">
        <f t="shared" si="459"/>
        <v>0</v>
      </c>
      <c r="EX162" s="84">
        <f t="shared" si="459"/>
        <v>0</v>
      </c>
      <c r="EY162" s="84">
        <f t="shared" si="459"/>
        <v>0</v>
      </c>
      <c r="EZ162" s="84">
        <f t="shared" si="459"/>
        <v>0</v>
      </c>
      <c r="FA162" s="84">
        <f t="shared" si="459"/>
        <v>0</v>
      </c>
      <c r="FB162" s="84">
        <f t="shared" si="459"/>
        <v>0</v>
      </c>
      <c r="FC162" s="84">
        <f t="shared" si="459"/>
        <v>0</v>
      </c>
      <c r="FD162" s="84">
        <f t="shared" si="459"/>
        <v>0</v>
      </c>
      <c r="FE162" s="84">
        <f t="shared" si="459"/>
        <v>0</v>
      </c>
      <c r="FF162" s="84">
        <f t="shared" si="459"/>
        <v>0</v>
      </c>
      <c r="FG162" s="84">
        <f t="shared" si="459"/>
        <v>0</v>
      </c>
      <c r="FH162" s="84">
        <f t="shared" si="459"/>
        <v>0</v>
      </c>
      <c r="FI162" s="84">
        <f t="shared" si="459"/>
        <v>0</v>
      </c>
      <c r="FJ162" s="84">
        <f t="shared" si="459"/>
        <v>0</v>
      </c>
      <c r="FK162" s="84">
        <f t="shared" si="442"/>
        <v>0</v>
      </c>
      <c r="FL162" s="84">
        <f t="shared" si="442"/>
        <v>0</v>
      </c>
      <c r="FM162" s="84">
        <f t="shared" si="442"/>
        <v>0</v>
      </c>
      <c r="FN162" s="84">
        <f t="shared" si="442"/>
        <v>0</v>
      </c>
      <c r="FO162" s="84">
        <f t="shared" si="442"/>
        <v>0</v>
      </c>
      <c r="FP162" s="84">
        <f t="shared" si="442"/>
        <v>0</v>
      </c>
      <c r="FQ162" s="84">
        <f t="shared" si="442"/>
        <v>0</v>
      </c>
      <c r="FR162" s="84">
        <f t="shared" si="442"/>
        <v>0</v>
      </c>
      <c r="FS162" s="84">
        <f t="shared" si="442"/>
        <v>0</v>
      </c>
      <c r="FT162" s="84">
        <f t="shared" si="442"/>
        <v>0</v>
      </c>
      <c r="FU162" s="84">
        <f t="shared" si="442"/>
        <v>0</v>
      </c>
      <c r="FV162" s="84">
        <f t="shared" ref="EW162:GB168" si="461">IF(AND($U162&gt;FU$6,$U162&lt;=FV$6),+$T162,0)</f>
        <v>0</v>
      </c>
      <c r="FW162" s="84">
        <f t="shared" si="461"/>
        <v>0</v>
      </c>
      <c r="FX162" s="84">
        <f t="shared" si="461"/>
        <v>0</v>
      </c>
      <c r="FY162" s="84">
        <f t="shared" si="461"/>
        <v>0</v>
      </c>
      <c r="FZ162" s="84">
        <f t="shared" si="461"/>
        <v>0</v>
      </c>
      <c r="GA162" s="84">
        <f t="shared" si="461"/>
        <v>0</v>
      </c>
      <c r="GB162" s="84">
        <f t="shared" si="461"/>
        <v>0</v>
      </c>
      <c r="GC162" s="82"/>
      <c r="GD162" s="2">
        <f t="shared" ca="1" si="438"/>
        <v>32.868000000000002</v>
      </c>
      <c r="GE162" s="2">
        <f t="shared" ca="1" si="439"/>
        <v>0</v>
      </c>
    </row>
    <row r="163" spans="2:187" x14ac:dyDescent="0.2">
      <c r="B163" s="104" t="s">
        <v>12</v>
      </c>
      <c r="C163" s="68" t="s">
        <v>7</v>
      </c>
      <c r="D163" s="189" t="s">
        <v>42</v>
      </c>
      <c r="E163" t="s">
        <v>331</v>
      </c>
      <c r="F163" s="70">
        <v>37134</v>
      </c>
      <c r="H163" s="87" t="s">
        <v>434</v>
      </c>
      <c r="I163" s="194" t="s">
        <v>444</v>
      </c>
      <c r="J163" t="s">
        <v>369</v>
      </c>
      <c r="L163" s="94" t="s">
        <v>40</v>
      </c>
      <c r="M163" s="73"/>
      <c r="N163" s="73"/>
      <c r="O163" s="73"/>
      <c r="P163" s="73"/>
      <c r="Q163" s="73"/>
      <c r="R163" s="140">
        <v>300.68700000000001</v>
      </c>
      <c r="S163" s="94" t="s">
        <v>57</v>
      </c>
      <c r="T163" s="140">
        <v>300.68700000000001</v>
      </c>
      <c r="U163" s="268">
        <v>37256</v>
      </c>
      <c r="V163" s="82"/>
      <c r="X163" s="84">
        <f t="shared" ca="1" si="434"/>
        <v>0</v>
      </c>
      <c r="Y163" s="84">
        <f t="shared" si="434"/>
        <v>300.68700000000001</v>
      </c>
      <c r="Z163" s="84">
        <f t="shared" si="434"/>
        <v>0</v>
      </c>
      <c r="AA163" s="84">
        <f t="shared" si="434"/>
        <v>0</v>
      </c>
      <c r="AB163" s="84">
        <f t="shared" si="434"/>
        <v>0</v>
      </c>
      <c r="AC163" s="84">
        <f t="shared" si="434"/>
        <v>0</v>
      </c>
      <c r="AD163" s="84">
        <f t="shared" si="434"/>
        <v>0</v>
      </c>
      <c r="AE163" s="84">
        <f t="shared" si="434"/>
        <v>0</v>
      </c>
      <c r="AF163" s="84">
        <f t="shared" si="434"/>
        <v>0</v>
      </c>
      <c r="AG163" s="84">
        <f t="shared" si="434"/>
        <v>0</v>
      </c>
      <c r="AH163" s="84">
        <f t="shared" si="434"/>
        <v>0</v>
      </c>
      <c r="AI163" s="84">
        <f t="shared" si="434"/>
        <v>0</v>
      </c>
      <c r="AJ163" s="84">
        <f t="shared" si="434"/>
        <v>0</v>
      </c>
      <c r="AK163" s="84">
        <f t="shared" si="434"/>
        <v>0</v>
      </c>
      <c r="AL163" s="84">
        <f t="shared" si="434"/>
        <v>0</v>
      </c>
      <c r="AM163" s="84">
        <f t="shared" si="434"/>
        <v>0</v>
      </c>
      <c r="AN163" s="84">
        <f t="shared" si="460"/>
        <v>0</v>
      </c>
      <c r="AO163" s="84">
        <f t="shared" si="460"/>
        <v>0</v>
      </c>
      <c r="AP163" s="84">
        <f t="shared" si="460"/>
        <v>0</v>
      </c>
      <c r="AQ163" s="84">
        <f t="shared" si="460"/>
        <v>0</v>
      </c>
      <c r="AR163" s="84">
        <f t="shared" si="460"/>
        <v>0</v>
      </c>
      <c r="AS163" s="84">
        <f t="shared" si="460"/>
        <v>0</v>
      </c>
      <c r="AT163" s="84">
        <f t="shared" si="460"/>
        <v>0</v>
      </c>
      <c r="AU163" s="84">
        <f t="shared" si="460"/>
        <v>0</v>
      </c>
      <c r="AV163" s="84">
        <f t="shared" si="460"/>
        <v>0</v>
      </c>
      <c r="AW163" s="84">
        <f t="shared" si="460"/>
        <v>0</v>
      </c>
      <c r="AX163" s="84">
        <f t="shared" si="460"/>
        <v>0</v>
      </c>
      <c r="AY163" s="84">
        <f t="shared" si="460"/>
        <v>0</v>
      </c>
      <c r="AZ163" s="84">
        <f t="shared" si="460"/>
        <v>0</v>
      </c>
      <c r="BA163" s="84">
        <f t="shared" si="460"/>
        <v>0</v>
      </c>
      <c r="BB163" s="84">
        <f t="shared" si="460"/>
        <v>0</v>
      </c>
      <c r="BC163" s="84">
        <f t="shared" si="460"/>
        <v>0</v>
      </c>
      <c r="BD163" s="84">
        <f t="shared" si="460"/>
        <v>0</v>
      </c>
      <c r="BE163" s="84">
        <f t="shared" si="460"/>
        <v>0</v>
      </c>
      <c r="BF163" s="84">
        <f t="shared" si="460"/>
        <v>0</v>
      </c>
      <c r="BG163" s="84">
        <f t="shared" si="460"/>
        <v>0</v>
      </c>
      <c r="BH163" s="84">
        <f t="shared" si="460"/>
        <v>0</v>
      </c>
      <c r="BI163" s="84">
        <f t="shared" si="460"/>
        <v>0</v>
      </c>
      <c r="BJ163" s="84">
        <f t="shared" si="460"/>
        <v>0</v>
      </c>
      <c r="BK163" s="84">
        <f t="shared" si="460"/>
        <v>0</v>
      </c>
      <c r="BL163" s="84">
        <f t="shared" si="460"/>
        <v>0</v>
      </c>
      <c r="BM163" s="84">
        <f t="shared" si="460"/>
        <v>0</v>
      </c>
      <c r="BN163" s="84">
        <f t="shared" si="460"/>
        <v>0</v>
      </c>
      <c r="BO163" s="84">
        <f t="shared" si="460"/>
        <v>0</v>
      </c>
      <c r="BP163" s="84">
        <f t="shared" si="460"/>
        <v>0</v>
      </c>
      <c r="BQ163" s="84">
        <f t="shared" si="460"/>
        <v>0</v>
      </c>
      <c r="BR163" s="84">
        <f t="shared" si="460"/>
        <v>0</v>
      </c>
      <c r="BS163" s="84">
        <f t="shared" si="460"/>
        <v>0</v>
      </c>
      <c r="BT163" s="84">
        <f t="shared" si="460"/>
        <v>0</v>
      </c>
      <c r="BU163" s="84">
        <f t="shared" si="460"/>
        <v>0</v>
      </c>
      <c r="BV163" s="84">
        <f t="shared" si="460"/>
        <v>0</v>
      </c>
      <c r="BW163" s="84">
        <f t="shared" si="460"/>
        <v>0</v>
      </c>
      <c r="BX163" s="84">
        <f t="shared" si="460"/>
        <v>0</v>
      </c>
      <c r="BY163" s="84">
        <f t="shared" si="460"/>
        <v>0</v>
      </c>
      <c r="BZ163" s="84">
        <f t="shared" si="460"/>
        <v>0</v>
      </c>
      <c r="CA163" s="84">
        <f t="shared" si="460"/>
        <v>0</v>
      </c>
      <c r="CB163" s="84">
        <f t="shared" si="460"/>
        <v>0</v>
      </c>
      <c r="CC163" s="84">
        <f t="shared" si="460"/>
        <v>0</v>
      </c>
      <c r="CD163" s="84">
        <f t="shared" si="460"/>
        <v>0</v>
      </c>
      <c r="CE163" s="84">
        <f t="shared" si="460"/>
        <v>0</v>
      </c>
      <c r="CF163" s="84">
        <f t="shared" si="460"/>
        <v>0</v>
      </c>
      <c r="CG163" s="84">
        <f t="shared" si="460"/>
        <v>0</v>
      </c>
      <c r="CH163" s="84">
        <f t="shared" si="460"/>
        <v>0</v>
      </c>
      <c r="CI163" s="84">
        <f t="shared" si="460"/>
        <v>0</v>
      </c>
      <c r="CJ163" s="84">
        <f t="shared" si="460"/>
        <v>0</v>
      </c>
      <c r="CK163" s="84">
        <f t="shared" si="460"/>
        <v>0</v>
      </c>
      <c r="CL163" s="84">
        <f t="shared" si="460"/>
        <v>0</v>
      </c>
      <c r="CM163" s="84">
        <f t="shared" si="460"/>
        <v>0</v>
      </c>
      <c r="CN163" s="84">
        <f t="shared" si="460"/>
        <v>0</v>
      </c>
      <c r="CO163" s="84">
        <f t="shared" si="460"/>
        <v>0</v>
      </c>
      <c r="CP163" s="84">
        <f t="shared" si="460"/>
        <v>0</v>
      </c>
      <c r="CQ163" s="84">
        <f t="shared" si="460"/>
        <v>0</v>
      </c>
      <c r="CR163" s="84">
        <f t="shared" si="460"/>
        <v>0</v>
      </c>
      <c r="CS163" s="84">
        <f t="shared" si="460"/>
        <v>0</v>
      </c>
      <c r="CT163" s="84">
        <f t="shared" si="460"/>
        <v>0</v>
      </c>
      <c r="CU163" s="84">
        <f t="shared" si="460"/>
        <v>0</v>
      </c>
      <c r="CV163" s="84">
        <f t="shared" si="460"/>
        <v>0</v>
      </c>
      <c r="CW163" s="84">
        <f t="shared" si="460"/>
        <v>0</v>
      </c>
      <c r="CX163" s="84">
        <f t="shared" si="460"/>
        <v>0</v>
      </c>
      <c r="CY163" s="84">
        <f t="shared" si="460"/>
        <v>0</v>
      </c>
      <c r="CZ163" s="84">
        <f t="shared" si="459"/>
        <v>0</v>
      </c>
      <c r="DA163" s="84">
        <f t="shared" si="459"/>
        <v>0</v>
      </c>
      <c r="DB163" s="84">
        <f t="shared" si="459"/>
        <v>0</v>
      </c>
      <c r="DC163" s="84">
        <f t="shared" si="459"/>
        <v>0</v>
      </c>
      <c r="DD163" s="84">
        <f t="shared" si="459"/>
        <v>0</v>
      </c>
      <c r="DE163" s="84">
        <f t="shared" si="459"/>
        <v>0</v>
      </c>
      <c r="DF163" s="84">
        <f t="shared" si="459"/>
        <v>0</v>
      </c>
      <c r="DG163" s="84">
        <f t="shared" si="459"/>
        <v>0</v>
      </c>
      <c r="DH163" s="84">
        <f t="shared" si="459"/>
        <v>0</v>
      </c>
      <c r="DI163" s="84">
        <f t="shared" si="459"/>
        <v>0</v>
      </c>
      <c r="DJ163" s="84">
        <f t="shared" si="459"/>
        <v>0</v>
      </c>
      <c r="DK163" s="84">
        <f t="shared" si="459"/>
        <v>0</v>
      </c>
      <c r="DL163" s="84">
        <f t="shared" si="459"/>
        <v>0</v>
      </c>
      <c r="DM163" s="84">
        <f t="shared" si="459"/>
        <v>0</v>
      </c>
      <c r="DN163" s="84">
        <f t="shared" si="459"/>
        <v>0</v>
      </c>
      <c r="DO163" s="84">
        <f t="shared" si="459"/>
        <v>0</v>
      </c>
      <c r="DP163" s="84">
        <f t="shared" si="459"/>
        <v>0</v>
      </c>
      <c r="DQ163" s="84">
        <f t="shared" si="459"/>
        <v>0</v>
      </c>
      <c r="DR163" s="84">
        <f t="shared" si="459"/>
        <v>0</v>
      </c>
      <c r="DS163" s="84">
        <f t="shared" si="459"/>
        <v>0</v>
      </c>
      <c r="DT163" s="84">
        <f t="shared" si="459"/>
        <v>0</v>
      </c>
      <c r="DU163" s="84">
        <f t="shared" si="459"/>
        <v>0</v>
      </c>
      <c r="DV163" s="84">
        <f t="shared" si="459"/>
        <v>0</v>
      </c>
      <c r="DW163" s="84">
        <f t="shared" si="459"/>
        <v>0</v>
      </c>
      <c r="DX163" s="84">
        <f t="shared" si="459"/>
        <v>0</v>
      </c>
      <c r="DY163" s="84">
        <f t="shared" si="459"/>
        <v>0</v>
      </c>
      <c r="DZ163" s="84">
        <f t="shared" si="459"/>
        <v>0</v>
      </c>
      <c r="EA163" s="84">
        <f t="shared" si="459"/>
        <v>0</v>
      </c>
      <c r="EB163" s="84">
        <f t="shared" si="459"/>
        <v>0</v>
      </c>
      <c r="EC163" s="84">
        <f t="shared" si="459"/>
        <v>0</v>
      </c>
      <c r="ED163" s="84">
        <f t="shared" si="459"/>
        <v>0</v>
      </c>
      <c r="EE163" s="84">
        <f t="shared" si="459"/>
        <v>0</v>
      </c>
      <c r="EF163" s="84">
        <f t="shared" si="459"/>
        <v>0</v>
      </c>
      <c r="EG163" s="84">
        <f t="shared" si="459"/>
        <v>0</v>
      </c>
      <c r="EH163" s="84">
        <f t="shared" si="459"/>
        <v>0</v>
      </c>
      <c r="EI163" s="84">
        <f t="shared" si="459"/>
        <v>0</v>
      </c>
      <c r="EJ163" s="84">
        <f t="shared" si="459"/>
        <v>0</v>
      </c>
      <c r="EK163" s="84">
        <f t="shared" si="459"/>
        <v>0</v>
      </c>
      <c r="EL163" s="84">
        <f t="shared" si="459"/>
        <v>0</v>
      </c>
      <c r="EM163" s="84">
        <f t="shared" si="459"/>
        <v>0</v>
      </c>
      <c r="EN163" s="84">
        <f t="shared" si="459"/>
        <v>0</v>
      </c>
      <c r="EO163" s="84">
        <f t="shared" si="459"/>
        <v>0</v>
      </c>
      <c r="EP163" s="84">
        <f t="shared" si="459"/>
        <v>0</v>
      </c>
      <c r="EQ163" s="84">
        <f t="shared" si="459"/>
        <v>0</v>
      </c>
      <c r="ER163" s="84">
        <f t="shared" si="459"/>
        <v>0</v>
      </c>
      <c r="ES163" s="84">
        <f t="shared" si="459"/>
        <v>0</v>
      </c>
      <c r="ET163" s="84">
        <f t="shared" si="459"/>
        <v>0</v>
      </c>
      <c r="EU163" s="84">
        <f t="shared" si="459"/>
        <v>0</v>
      </c>
      <c r="EV163" s="84">
        <f t="shared" si="459"/>
        <v>0</v>
      </c>
      <c r="EW163" s="84">
        <f t="shared" si="461"/>
        <v>0</v>
      </c>
      <c r="EX163" s="84">
        <f t="shared" si="461"/>
        <v>0</v>
      </c>
      <c r="EY163" s="84">
        <f t="shared" si="461"/>
        <v>0</v>
      </c>
      <c r="EZ163" s="84">
        <f t="shared" si="461"/>
        <v>0</v>
      </c>
      <c r="FA163" s="84">
        <f t="shared" si="461"/>
        <v>0</v>
      </c>
      <c r="FB163" s="84">
        <f t="shared" si="461"/>
        <v>0</v>
      </c>
      <c r="FC163" s="84">
        <f t="shared" si="461"/>
        <v>0</v>
      </c>
      <c r="FD163" s="84">
        <f t="shared" si="461"/>
        <v>0</v>
      </c>
      <c r="FE163" s="84">
        <f t="shared" si="461"/>
        <v>0</v>
      </c>
      <c r="FF163" s="84">
        <f t="shared" si="461"/>
        <v>0</v>
      </c>
      <c r="FG163" s="84">
        <f t="shared" si="461"/>
        <v>0</v>
      </c>
      <c r="FH163" s="84">
        <f t="shared" si="461"/>
        <v>0</v>
      </c>
      <c r="FI163" s="84">
        <f t="shared" si="461"/>
        <v>0</v>
      </c>
      <c r="FJ163" s="84">
        <f t="shared" si="461"/>
        <v>0</v>
      </c>
      <c r="FK163" s="84">
        <f t="shared" si="461"/>
        <v>0</v>
      </c>
      <c r="FL163" s="84">
        <f t="shared" si="461"/>
        <v>0</v>
      </c>
      <c r="FM163" s="84">
        <f t="shared" si="461"/>
        <v>0</v>
      </c>
      <c r="FN163" s="84">
        <f t="shared" si="461"/>
        <v>0</v>
      </c>
      <c r="FO163" s="84">
        <f t="shared" si="461"/>
        <v>0</v>
      </c>
      <c r="FP163" s="84">
        <f t="shared" si="461"/>
        <v>0</v>
      </c>
      <c r="FQ163" s="84">
        <f t="shared" si="461"/>
        <v>0</v>
      </c>
      <c r="FR163" s="84">
        <f t="shared" si="461"/>
        <v>0</v>
      </c>
      <c r="FS163" s="84">
        <f t="shared" si="461"/>
        <v>0</v>
      </c>
      <c r="FT163" s="84">
        <f t="shared" si="461"/>
        <v>0</v>
      </c>
      <c r="FU163" s="84">
        <f t="shared" si="461"/>
        <v>0</v>
      </c>
      <c r="FV163" s="84">
        <f t="shared" si="461"/>
        <v>0</v>
      </c>
      <c r="FW163" s="84">
        <f t="shared" si="461"/>
        <v>0</v>
      </c>
      <c r="FX163" s="84">
        <f t="shared" si="461"/>
        <v>0</v>
      </c>
      <c r="FY163" s="84">
        <f t="shared" si="461"/>
        <v>0</v>
      </c>
      <c r="FZ163" s="84">
        <f t="shared" si="461"/>
        <v>0</v>
      </c>
      <c r="GA163" s="84">
        <f t="shared" si="461"/>
        <v>0</v>
      </c>
      <c r="GB163" s="84">
        <f t="shared" si="461"/>
        <v>0</v>
      </c>
      <c r="GC163" s="82"/>
      <c r="GD163" s="2">
        <f t="shared" ca="1" si="438"/>
        <v>300.68700000000001</v>
      </c>
      <c r="GE163" s="2">
        <f t="shared" ca="1" si="439"/>
        <v>0</v>
      </c>
    </row>
    <row r="164" spans="2:187" x14ac:dyDescent="0.2">
      <c r="B164" s="104" t="s">
        <v>12</v>
      </c>
      <c r="C164" s="68" t="s">
        <v>7</v>
      </c>
      <c r="D164" s="189" t="s">
        <v>42</v>
      </c>
      <c r="E164" t="s">
        <v>331</v>
      </c>
      <c r="F164" s="70">
        <v>37134</v>
      </c>
      <c r="H164" s="87" t="s">
        <v>434</v>
      </c>
      <c r="I164" s="194" t="s">
        <v>445</v>
      </c>
      <c r="J164" t="s">
        <v>7</v>
      </c>
      <c r="L164" s="94" t="s">
        <v>40</v>
      </c>
      <c r="M164" s="73"/>
      <c r="N164" s="73"/>
      <c r="O164" s="73"/>
      <c r="P164" s="73"/>
      <c r="Q164" s="73"/>
      <c r="R164" s="140">
        <v>42.500999999999998</v>
      </c>
      <c r="S164" s="94" t="s">
        <v>57</v>
      </c>
      <c r="T164" s="140">
        <v>42.500999999999998</v>
      </c>
      <c r="U164" s="268">
        <v>37256</v>
      </c>
      <c r="V164" s="82"/>
      <c r="X164" s="84">
        <f t="shared" ca="1" si="434"/>
        <v>0</v>
      </c>
      <c r="Y164" s="84">
        <f t="shared" si="434"/>
        <v>42.500999999999998</v>
      </c>
      <c r="Z164" s="84">
        <f t="shared" si="434"/>
        <v>0</v>
      </c>
      <c r="AA164" s="84">
        <f t="shared" si="434"/>
        <v>0</v>
      </c>
      <c r="AB164" s="84">
        <f t="shared" si="434"/>
        <v>0</v>
      </c>
      <c r="AC164" s="84">
        <f t="shared" si="434"/>
        <v>0</v>
      </c>
      <c r="AD164" s="84">
        <f t="shared" si="434"/>
        <v>0</v>
      </c>
      <c r="AE164" s="84">
        <f t="shared" si="434"/>
        <v>0</v>
      </c>
      <c r="AF164" s="84">
        <f t="shared" si="434"/>
        <v>0</v>
      </c>
      <c r="AG164" s="84">
        <f t="shared" si="434"/>
        <v>0</v>
      </c>
      <c r="AH164" s="84">
        <f t="shared" si="434"/>
        <v>0</v>
      </c>
      <c r="AI164" s="84">
        <f t="shared" si="434"/>
        <v>0</v>
      </c>
      <c r="AJ164" s="84">
        <f t="shared" si="434"/>
        <v>0</v>
      </c>
      <c r="AK164" s="84">
        <f t="shared" si="434"/>
        <v>0</v>
      </c>
      <c r="AL164" s="84">
        <f t="shared" si="434"/>
        <v>0</v>
      </c>
      <c r="AM164" s="84">
        <f t="shared" si="434"/>
        <v>0</v>
      </c>
      <c r="AN164" s="84">
        <f t="shared" si="460"/>
        <v>0</v>
      </c>
      <c r="AO164" s="84">
        <f t="shared" si="460"/>
        <v>0</v>
      </c>
      <c r="AP164" s="84">
        <f t="shared" si="460"/>
        <v>0</v>
      </c>
      <c r="AQ164" s="84">
        <f t="shared" si="460"/>
        <v>0</v>
      </c>
      <c r="AR164" s="84">
        <f t="shared" si="460"/>
        <v>0</v>
      </c>
      <c r="AS164" s="84">
        <f t="shared" si="460"/>
        <v>0</v>
      </c>
      <c r="AT164" s="84">
        <f t="shared" si="460"/>
        <v>0</v>
      </c>
      <c r="AU164" s="84">
        <f t="shared" si="460"/>
        <v>0</v>
      </c>
      <c r="AV164" s="84">
        <f t="shared" si="460"/>
        <v>0</v>
      </c>
      <c r="AW164" s="84">
        <f t="shared" si="460"/>
        <v>0</v>
      </c>
      <c r="AX164" s="84">
        <f t="shared" si="460"/>
        <v>0</v>
      </c>
      <c r="AY164" s="84">
        <f t="shared" si="460"/>
        <v>0</v>
      </c>
      <c r="AZ164" s="84">
        <f t="shared" si="460"/>
        <v>0</v>
      </c>
      <c r="BA164" s="84">
        <f t="shared" si="460"/>
        <v>0</v>
      </c>
      <c r="BB164" s="84">
        <f t="shared" si="460"/>
        <v>0</v>
      </c>
      <c r="BC164" s="84">
        <f t="shared" si="460"/>
        <v>0</v>
      </c>
      <c r="BD164" s="84">
        <f t="shared" si="460"/>
        <v>0</v>
      </c>
      <c r="BE164" s="84">
        <f t="shared" si="460"/>
        <v>0</v>
      </c>
      <c r="BF164" s="84">
        <f t="shared" si="460"/>
        <v>0</v>
      </c>
      <c r="BG164" s="84">
        <f t="shared" si="460"/>
        <v>0</v>
      </c>
      <c r="BH164" s="84">
        <f t="shared" si="460"/>
        <v>0</v>
      </c>
      <c r="BI164" s="84">
        <f t="shared" si="460"/>
        <v>0</v>
      </c>
      <c r="BJ164" s="84">
        <f t="shared" si="460"/>
        <v>0</v>
      </c>
      <c r="BK164" s="84">
        <f t="shared" si="460"/>
        <v>0</v>
      </c>
      <c r="BL164" s="84">
        <f t="shared" si="460"/>
        <v>0</v>
      </c>
      <c r="BM164" s="84">
        <f t="shared" si="460"/>
        <v>0</v>
      </c>
      <c r="BN164" s="84">
        <f t="shared" si="460"/>
        <v>0</v>
      </c>
      <c r="BO164" s="84">
        <f t="shared" si="460"/>
        <v>0</v>
      </c>
      <c r="BP164" s="84">
        <f t="shared" si="460"/>
        <v>0</v>
      </c>
      <c r="BQ164" s="84">
        <f t="shared" si="460"/>
        <v>0</v>
      </c>
      <c r="BR164" s="84">
        <f t="shared" si="460"/>
        <v>0</v>
      </c>
      <c r="BS164" s="84">
        <f t="shared" si="460"/>
        <v>0</v>
      </c>
      <c r="BT164" s="84">
        <f t="shared" si="460"/>
        <v>0</v>
      </c>
      <c r="BU164" s="84">
        <f t="shared" si="460"/>
        <v>0</v>
      </c>
      <c r="BV164" s="84">
        <f t="shared" si="460"/>
        <v>0</v>
      </c>
      <c r="BW164" s="84">
        <f t="shared" si="460"/>
        <v>0</v>
      </c>
      <c r="BX164" s="84">
        <f t="shared" si="460"/>
        <v>0</v>
      </c>
      <c r="BY164" s="84">
        <f t="shared" si="460"/>
        <v>0</v>
      </c>
      <c r="BZ164" s="84">
        <f t="shared" si="460"/>
        <v>0</v>
      </c>
      <c r="CA164" s="84">
        <f t="shared" si="460"/>
        <v>0</v>
      </c>
      <c r="CB164" s="84">
        <f t="shared" si="460"/>
        <v>0</v>
      </c>
      <c r="CC164" s="84">
        <f t="shared" si="460"/>
        <v>0</v>
      </c>
      <c r="CD164" s="84">
        <f t="shared" si="460"/>
        <v>0</v>
      </c>
      <c r="CE164" s="84">
        <f t="shared" si="460"/>
        <v>0</v>
      </c>
      <c r="CF164" s="84">
        <f t="shared" si="460"/>
        <v>0</v>
      </c>
      <c r="CG164" s="84">
        <f t="shared" si="460"/>
        <v>0</v>
      </c>
      <c r="CH164" s="84">
        <f t="shared" si="460"/>
        <v>0</v>
      </c>
      <c r="CI164" s="84">
        <f t="shared" si="460"/>
        <v>0</v>
      </c>
      <c r="CJ164" s="84">
        <f t="shared" si="460"/>
        <v>0</v>
      </c>
      <c r="CK164" s="84">
        <f t="shared" si="460"/>
        <v>0</v>
      </c>
      <c r="CL164" s="84">
        <f t="shared" si="460"/>
        <v>0</v>
      </c>
      <c r="CM164" s="84">
        <f t="shared" si="460"/>
        <v>0</v>
      </c>
      <c r="CN164" s="84">
        <f t="shared" si="460"/>
        <v>0</v>
      </c>
      <c r="CO164" s="84">
        <f t="shared" si="460"/>
        <v>0</v>
      </c>
      <c r="CP164" s="84">
        <f t="shared" si="460"/>
        <v>0</v>
      </c>
      <c r="CQ164" s="84">
        <f t="shared" si="460"/>
        <v>0</v>
      </c>
      <c r="CR164" s="84">
        <f t="shared" si="460"/>
        <v>0</v>
      </c>
      <c r="CS164" s="84">
        <f t="shared" si="460"/>
        <v>0</v>
      </c>
      <c r="CT164" s="84">
        <f t="shared" si="460"/>
        <v>0</v>
      </c>
      <c r="CU164" s="84">
        <f t="shared" si="460"/>
        <v>0</v>
      </c>
      <c r="CV164" s="84">
        <f t="shared" si="460"/>
        <v>0</v>
      </c>
      <c r="CW164" s="84">
        <f t="shared" si="460"/>
        <v>0</v>
      </c>
      <c r="CX164" s="84">
        <f t="shared" si="460"/>
        <v>0</v>
      </c>
      <c r="CY164" s="84">
        <f t="shared" si="460"/>
        <v>0</v>
      </c>
      <c r="CZ164" s="84">
        <f t="shared" si="459"/>
        <v>0</v>
      </c>
      <c r="DA164" s="84">
        <f t="shared" si="459"/>
        <v>0</v>
      </c>
      <c r="DB164" s="84">
        <f t="shared" si="459"/>
        <v>0</v>
      </c>
      <c r="DC164" s="84">
        <f t="shared" si="459"/>
        <v>0</v>
      </c>
      <c r="DD164" s="84">
        <f t="shared" si="459"/>
        <v>0</v>
      </c>
      <c r="DE164" s="84">
        <f t="shared" si="459"/>
        <v>0</v>
      </c>
      <c r="DF164" s="84">
        <f t="shared" si="459"/>
        <v>0</v>
      </c>
      <c r="DG164" s="84">
        <f t="shared" si="459"/>
        <v>0</v>
      </c>
      <c r="DH164" s="84">
        <f t="shared" si="459"/>
        <v>0</v>
      </c>
      <c r="DI164" s="84">
        <f t="shared" si="459"/>
        <v>0</v>
      </c>
      <c r="DJ164" s="84">
        <f t="shared" si="459"/>
        <v>0</v>
      </c>
      <c r="DK164" s="84">
        <f t="shared" si="459"/>
        <v>0</v>
      </c>
      <c r="DL164" s="84">
        <f t="shared" si="459"/>
        <v>0</v>
      </c>
      <c r="DM164" s="84">
        <f t="shared" si="459"/>
        <v>0</v>
      </c>
      <c r="DN164" s="84">
        <f t="shared" si="459"/>
        <v>0</v>
      </c>
      <c r="DO164" s="84">
        <f t="shared" si="459"/>
        <v>0</v>
      </c>
      <c r="DP164" s="84">
        <f t="shared" si="459"/>
        <v>0</v>
      </c>
      <c r="DQ164" s="84">
        <f t="shared" si="459"/>
        <v>0</v>
      </c>
      <c r="DR164" s="84">
        <f t="shared" si="459"/>
        <v>0</v>
      </c>
      <c r="DS164" s="84">
        <f t="shared" si="459"/>
        <v>0</v>
      </c>
      <c r="DT164" s="84">
        <f t="shared" si="459"/>
        <v>0</v>
      </c>
      <c r="DU164" s="84">
        <f t="shared" si="459"/>
        <v>0</v>
      </c>
      <c r="DV164" s="84">
        <f t="shared" si="459"/>
        <v>0</v>
      </c>
      <c r="DW164" s="84">
        <f t="shared" si="459"/>
        <v>0</v>
      </c>
      <c r="DX164" s="84">
        <f t="shared" si="459"/>
        <v>0</v>
      </c>
      <c r="DY164" s="84">
        <f t="shared" si="459"/>
        <v>0</v>
      </c>
      <c r="DZ164" s="84">
        <f t="shared" si="459"/>
        <v>0</v>
      </c>
      <c r="EA164" s="84">
        <f t="shared" si="459"/>
        <v>0</v>
      </c>
      <c r="EB164" s="84">
        <f t="shared" si="459"/>
        <v>0</v>
      </c>
      <c r="EC164" s="84">
        <f t="shared" si="459"/>
        <v>0</v>
      </c>
      <c r="ED164" s="84">
        <f t="shared" si="459"/>
        <v>0</v>
      </c>
      <c r="EE164" s="84">
        <f t="shared" si="459"/>
        <v>0</v>
      </c>
      <c r="EF164" s="84">
        <f t="shared" si="459"/>
        <v>0</v>
      </c>
      <c r="EG164" s="84">
        <f t="shared" si="459"/>
        <v>0</v>
      </c>
      <c r="EH164" s="84">
        <f t="shared" si="459"/>
        <v>0</v>
      </c>
      <c r="EI164" s="84">
        <f t="shared" si="459"/>
        <v>0</v>
      </c>
      <c r="EJ164" s="84">
        <f t="shared" si="459"/>
        <v>0</v>
      </c>
      <c r="EK164" s="84">
        <f t="shared" si="459"/>
        <v>0</v>
      </c>
      <c r="EL164" s="84">
        <f t="shared" si="459"/>
        <v>0</v>
      </c>
      <c r="EM164" s="84">
        <f t="shared" si="459"/>
        <v>0</v>
      </c>
      <c r="EN164" s="84">
        <f t="shared" si="459"/>
        <v>0</v>
      </c>
      <c r="EO164" s="84">
        <f t="shared" si="459"/>
        <v>0</v>
      </c>
      <c r="EP164" s="84">
        <f t="shared" si="459"/>
        <v>0</v>
      </c>
      <c r="EQ164" s="84">
        <f t="shared" si="459"/>
        <v>0</v>
      </c>
      <c r="ER164" s="84">
        <f t="shared" si="459"/>
        <v>0</v>
      </c>
      <c r="ES164" s="84">
        <f t="shared" si="459"/>
        <v>0</v>
      </c>
      <c r="ET164" s="84">
        <f t="shared" si="459"/>
        <v>0</v>
      </c>
      <c r="EU164" s="84">
        <f t="shared" si="459"/>
        <v>0</v>
      </c>
      <c r="EV164" s="84">
        <f t="shared" si="459"/>
        <v>0</v>
      </c>
      <c r="EW164" s="84">
        <f t="shared" si="461"/>
        <v>0</v>
      </c>
      <c r="EX164" s="84">
        <f t="shared" si="461"/>
        <v>0</v>
      </c>
      <c r="EY164" s="84">
        <f t="shared" si="461"/>
        <v>0</v>
      </c>
      <c r="EZ164" s="84">
        <f t="shared" si="461"/>
        <v>0</v>
      </c>
      <c r="FA164" s="84">
        <f t="shared" si="461"/>
        <v>0</v>
      </c>
      <c r="FB164" s="84">
        <f t="shared" si="461"/>
        <v>0</v>
      </c>
      <c r="FC164" s="84">
        <f t="shared" si="461"/>
        <v>0</v>
      </c>
      <c r="FD164" s="84">
        <f t="shared" si="461"/>
        <v>0</v>
      </c>
      <c r="FE164" s="84">
        <f t="shared" si="461"/>
        <v>0</v>
      </c>
      <c r="FF164" s="84">
        <f t="shared" si="461"/>
        <v>0</v>
      </c>
      <c r="FG164" s="84">
        <f t="shared" si="461"/>
        <v>0</v>
      </c>
      <c r="FH164" s="84">
        <f t="shared" si="461"/>
        <v>0</v>
      </c>
      <c r="FI164" s="84">
        <f t="shared" si="461"/>
        <v>0</v>
      </c>
      <c r="FJ164" s="84">
        <f t="shared" si="461"/>
        <v>0</v>
      </c>
      <c r="FK164" s="84">
        <f t="shared" si="461"/>
        <v>0</v>
      </c>
      <c r="FL164" s="84">
        <f t="shared" si="461"/>
        <v>0</v>
      </c>
      <c r="FM164" s="84">
        <f t="shared" si="461"/>
        <v>0</v>
      </c>
      <c r="FN164" s="84">
        <f t="shared" si="461"/>
        <v>0</v>
      </c>
      <c r="FO164" s="84">
        <f t="shared" si="461"/>
        <v>0</v>
      </c>
      <c r="FP164" s="84">
        <f t="shared" si="461"/>
        <v>0</v>
      </c>
      <c r="FQ164" s="84">
        <f t="shared" si="461"/>
        <v>0</v>
      </c>
      <c r="FR164" s="84">
        <f t="shared" si="461"/>
        <v>0</v>
      </c>
      <c r="FS164" s="84">
        <f t="shared" si="461"/>
        <v>0</v>
      </c>
      <c r="FT164" s="84">
        <f t="shared" si="461"/>
        <v>0</v>
      </c>
      <c r="FU164" s="84">
        <f t="shared" si="461"/>
        <v>0</v>
      </c>
      <c r="FV164" s="84">
        <f t="shared" si="461"/>
        <v>0</v>
      </c>
      <c r="FW164" s="84">
        <f t="shared" si="461"/>
        <v>0</v>
      </c>
      <c r="FX164" s="84">
        <f t="shared" si="461"/>
        <v>0</v>
      </c>
      <c r="FY164" s="84">
        <f t="shared" si="461"/>
        <v>0</v>
      </c>
      <c r="FZ164" s="84">
        <f t="shared" si="461"/>
        <v>0</v>
      </c>
      <c r="GA164" s="84">
        <f t="shared" si="461"/>
        <v>0</v>
      </c>
      <c r="GB164" s="84">
        <f t="shared" si="461"/>
        <v>0</v>
      </c>
      <c r="GC164" s="82"/>
      <c r="GD164" s="2">
        <f t="shared" ca="1" si="438"/>
        <v>42.500999999999998</v>
      </c>
      <c r="GE164" s="2">
        <f t="shared" ca="1" si="439"/>
        <v>0</v>
      </c>
    </row>
    <row r="165" spans="2:187" x14ac:dyDescent="0.2">
      <c r="B165" s="104" t="s">
        <v>12</v>
      </c>
      <c r="C165" s="68" t="s">
        <v>7</v>
      </c>
      <c r="D165" s="189" t="s">
        <v>42</v>
      </c>
      <c r="E165" t="s">
        <v>331</v>
      </c>
      <c r="F165" s="70">
        <v>37134</v>
      </c>
      <c r="H165" s="87" t="s">
        <v>434</v>
      </c>
      <c r="I165" s="194" t="s">
        <v>446</v>
      </c>
      <c r="J165" t="s">
        <v>7</v>
      </c>
      <c r="L165" s="94" t="s">
        <v>40</v>
      </c>
      <c r="M165" s="73"/>
      <c r="N165" s="73"/>
      <c r="O165" s="73"/>
      <c r="P165" s="73"/>
      <c r="Q165" s="73"/>
      <c r="R165" s="140">
        <v>1</v>
      </c>
      <c r="S165" s="94" t="s">
        <v>57</v>
      </c>
      <c r="T165" s="140">
        <v>1</v>
      </c>
      <c r="U165" s="268">
        <v>37256</v>
      </c>
      <c r="V165" s="82"/>
      <c r="X165" s="84">
        <f t="shared" ca="1" si="434"/>
        <v>0</v>
      </c>
      <c r="Y165" s="84">
        <f t="shared" si="434"/>
        <v>1</v>
      </c>
      <c r="Z165" s="84">
        <f t="shared" si="434"/>
        <v>0</v>
      </c>
      <c r="AA165" s="84">
        <f t="shared" si="434"/>
        <v>0</v>
      </c>
      <c r="AB165" s="84">
        <f t="shared" si="434"/>
        <v>0</v>
      </c>
      <c r="AC165" s="84">
        <f t="shared" si="434"/>
        <v>0</v>
      </c>
      <c r="AD165" s="84">
        <f t="shared" si="434"/>
        <v>0</v>
      </c>
      <c r="AE165" s="84">
        <f t="shared" si="434"/>
        <v>0</v>
      </c>
      <c r="AF165" s="84">
        <f t="shared" si="434"/>
        <v>0</v>
      </c>
      <c r="AG165" s="84">
        <f t="shared" si="434"/>
        <v>0</v>
      </c>
      <c r="AH165" s="84">
        <f t="shared" si="434"/>
        <v>0</v>
      </c>
      <c r="AI165" s="84">
        <f t="shared" si="434"/>
        <v>0</v>
      </c>
      <c r="AJ165" s="84">
        <f t="shared" si="434"/>
        <v>0</v>
      </c>
      <c r="AK165" s="84">
        <f t="shared" si="434"/>
        <v>0</v>
      </c>
      <c r="AL165" s="84">
        <f t="shared" si="434"/>
        <v>0</v>
      </c>
      <c r="AM165" s="84">
        <f t="shared" si="434"/>
        <v>0</v>
      </c>
      <c r="AN165" s="84">
        <f t="shared" si="460"/>
        <v>0</v>
      </c>
      <c r="AO165" s="84">
        <f t="shared" si="460"/>
        <v>0</v>
      </c>
      <c r="AP165" s="84">
        <f t="shared" si="460"/>
        <v>0</v>
      </c>
      <c r="AQ165" s="84">
        <f t="shared" si="460"/>
        <v>0</v>
      </c>
      <c r="AR165" s="84">
        <f t="shared" si="460"/>
        <v>0</v>
      </c>
      <c r="AS165" s="84">
        <f t="shared" si="460"/>
        <v>0</v>
      </c>
      <c r="AT165" s="84">
        <f t="shared" si="460"/>
        <v>0</v>
      </c>
      <c r="AU165" s="84">
        <f t="shared" si="460"/>
        <v>0</v>
      </c>
      <c r="AV165" s="84">
        <f t="shared" si="460"/>
        <v>0</v>
      </c>
      <c r="AW165" s="84">
        <f t="shared" si="460"/>
        <v>0</v>
      </c>
      <c r="AX165" s="84">
        <f t="shared" si="460"/>
        <v>0</v>
      </c>
      <c r="AY165" s="84">
        <f t="shared" si="460"/>
        <v>0</v>
      </c>
      <c r="AZ165" s="84">
        <f t="shared" si="460"/>
        <v>0</v>
      </c>
      <c r="BA165" s="84">
        <f t="shared" si="460"/>
        <v>0</v>
      </c>
      <c r="BB165" s="84">
        <f t="shared" si="460"/>
        <v>0</v>
      </c>
      <c r="BC165" s="84">
        <f t="shared" si="460"/>
        <v>0</v>
      </c>
      <c r="BD165" s="84">
        <f t="shared" si="460"/>
        <v>0</v>
      </c>
      <c r="BE165" s="84">
        <f t="shared" si="460"/>
        <v>0</v>
      </c>
      <c r="BF165" s="84">
        <f t="shared" si="460"/>
        <v>0</v>
      </c>
      <c r="BG165" s="84">
        <f t="shared" si="460"/>
        <v>0</v>
      </c>
      <c r="BH165" s="84">
        <f t="shared" si="460"/>
        <v>0</v>
      </c>
      <c r="BI165" s="84">
        <f t="shared" si="460"/>
        <v>0</v>
      </c>
      <c r="BJ165" s="84">
        <f t="shared" si="460"/>
        <v>0</v>
      </c>
      <c r="BK165" s="84">
        <f t="shared" si="460"/>
        <v>0</v>
      </c>
      <c r="BL165" s="84">
        <f t="shared" si="460"/>
        <v>0</v>
      </c>
      <c r="BM165" s="84">
        <f t="shared" si="460"/>
        <v>0</v>
      </c>
      <c r="BN165" s="84">
        <f t="shared" si="460"/>
        <v>0</v>
      </c>
      <c r="BO165" s="84">
        <f t="shared" si="460"/>
        <v>0</v>
      </c>
      <c r="BP165" s="84">
        <f t="shared" si="460"/>
        <v>0</v>
      </c>
      <c r="BQ165" s="84">
        <f t="shared" si="460"/>
        <v>0</v>
      </c>
      <c r="BR165" s="84">
        <f t="shared" si="460"/>
        <v>0</v>
      </c>
      <c r="BS165" s="84">
        <f t="shared" si="460"/>
        <v>0</v>
      </c>
      <c r="BT165" s="84">
        <f t="shared" si="460"/>
        <v>0</v>
      </c>
      <c r="BU165" s="84">
        <f t="shared" si="460"/>
        <v>0</v>
      </c>
      <c r="BV165" s="84">
        <f t="shared" si="460"/>
        <v>0</v>
      </c>
      <c r="BW165" s="84">
        <f t="shared" si="460"/>
        <v>0</v>
      </c>
      <c r="BX165" s="84">
        <f t="shared" si="460"/>
        <v>0</v>
      </c>
      <c r="BY165" s="84">
        <f t="shared" si="460"/>
        <v>0</v>
      </c>
      <c r="BZ165" s="84">
        <f t="shared" si="460"/>
        <v>0</v>
      </c>
      <c r="CA165" s="84">
        <f t="shared" si="460"/>
        <v>0</v>
      </c>
      <c r="CB165" s="84">
        <f t="shared" si="460"/>
        <v>0</v>
      </c>
      <c r="CC165" s="84">
        <f t="shared" si="460"/>
        <v>0</v>
      </c>
      <c r="CD165" s="84">
        <f t="shared" si="460"/>
        <v>0</v>
      </c>
      <c r="CE165" s="84">
        <f t="shared" si="460"/>
        <v>0</v>
      </c>
      <c r="CF165" s="84">
        <f t="shared" si="460"/>
        <v>0</v>
      </c>
      <c r="CG165" s="84">
        <f t="shared" si="460"/>
        <v>0</v>
      </c>
      <c r="CH165" s="84">
        <f t="shared" si="460"/>
        <v>0</v>
      </c>
      <c r="CI165" s="84">
        <f t="shared" si="460"/>
        <v>0</v>
      </c>
      <c r="CJ165" s="84">
        <f t="shared" si="460"/>
        <v>0</v>
      </c>
      <c r="CK165" s="84">
        <f t="shared" si="460"/>
        <v>0</v>
      </c>
      <c r="CL165" s="84">
        <f t="shared" si="460"/>
        <v>0</v>
      </c>
      <c r="CM165" s="84">
        <f t="shared" si="460"/>
        <v>0</v>
      </c>
      <c r="CN165" s="84">
        <f t="shared" si="460"/>
        <v>0</v>
      </c>
      <c r="CO165" s="84">
        <f t="shared" si="460"/>
        <v>0</v>
      </c>
      <c r="CP165" s="84">
        <f t="shared" si="460"/>
        <v>0</v>
      </c>
      <c r="CQ165" s="84">
        <f t="shared" si="460"/>
        <v>0</v>
      </c>
      <c r="CR165" s="84">
        <f t="shared" si="460"/>
        <v>0</v>
      </c>
      <c r="CS165" s="84">
        <f t="shared" si="460"/>
        <v>0</v>
      </c>
      <c r="CT165" s="84">
        <f t="shared" si="460"/>
        <v>0</v>
      </c>
      <c r="CU165" s="84">
        <f t="shared" si="460"/>
        <v>0</v>
      </c>
      <c r="CV165" s="84">
        <f t="shared" si="460"/>
        <v>0</v>
      </c>
      <c r="CW165" s="84">
        <f t="shared" si="460"/>
        <v>0</v>
      </c>
      <c r="CX165" s="84">
        <f t="shared" si="460"/>
        <v>0</v>
      </c>
      <c r="CY165" s="84">
        <f t="shared" ref="CY165:FJ168" si="462">IF(AND($U165&gt;CX$6,$U165&lt;=CY$6),+$T165,0)</f>
        <v>0</v>
      </c>
      <c r="CZ165" s="84">
        <f t="shared" si="462"/>
        <v>0</v>
      </c>
      <c r="DA165" s="84">
        <f t="shared" si="462"/>
        <v>0</v>
      </c>
      <c r="DB165" s="84">
        <f t="shared" si="462"/>
        <v>0</v>
      </c>
      <c r="DC165" s="84">
        <f t="shared" si="462"/>
        <v>0</v>
      </c>
      <c r="DD165" s="84">
        <f t="shared" si="462"/>
        <v>0</v>
      </c>
      <c r="DE165" s="84">
        <f t="shared" si="462"/>
        <v>0</v>
      </c>
      <c r="DF165" s="84">
        <f t="shared" si="462"/>
        <v>0</v>
      </c>
      <c r="DG165" s="84">
        <f t="shared" si="462"/>
        <v>0</v>
      </c>
      <c r="DH165" s="84">
        <f t="shared" si="462"/>
        <v>0</v>
      </c>
      <c r="DI165" s="84">
        <f t="shared" si="462"/>
        <v>0</v>
      </c>
      <c r="DJ165" s="84">
        <f t="shared" si="462"/>
        <v>0</v>
      </c>
      <c r="DK165" s="84">
        <f t="shared" si="462"/>
        <v>0</v>
      </c>
      <c r="DL165" s="84">
        <f t="shared" si="462"/>
        <v>0</v>
      </c>
      <c r="DM165" s="84">
        <f t="shared" si="462"/>
        <v>0</v>
      </c>
      <c r="DN165" s="84">
        <f t="shared" si="462"/>
        <v>0</v>
      </c>
      <c r="DO165" s="84">
        <f t="shared" si="462"/>
        <v>0</v>
      </c>
      <c r="DP165" s="84">
        <f t="shared" si="462"/>
        <v>0</v>
      </c>
      <c r="DQ165" s="84">
        <f t="shared" si="462"/>
        <v>0</v>
      </c>
      <c r="DR165" s="84">
        <f t="shared" si="462"/>
        <v>0</v>
      </c>
      <c r="DS165" s="84">
        <f t="shared" si="462"/>
        <v>0</v>
      </c>
      <c r="DT165" s="84">
        <f t="shared" si="462"/>
        <v>0</v>
      </c>
      <c r="DU165" s="84">
        <f t="shared" si="462"/>
        <v>0</v>
      </c>
      <c r="DV165" s="84">
        <f t="shared" si="462"/>
        <v>0</v>
      </c>
      <c r="DW165" s="84">
        <f t="shared" si="462"/>
        <v>0</v>
      </c>
      <c r="DX165" s="84">
        <f t="shared" si="462"/>
        <v>0</v>
      </c>
      <c r="DY165" s="84">
        <f t="shared" si="462"/>
        <v>0</v>
      </c>
      <c r="DZ165" s="84">
        <f t="shared" si="462"/>
        <v>0</v>
      </c>
      <c r="EA165" s="84">
        <f t="shared" si="462"/>
        <v>0</v>
      </c>
      <c r="EB165" s="84">
        <f t="shared" si="462"/>
        <v>0</v>
      </c>
      <c r="EC165" s="84">
        <f t="shared" si="462"/>
        <v>0</v>
      </c>
      <c r="ED165" s="84">
        <f t="shared" si="462"/>
        <v>0</v>
      </c>
      <c r="EE165" s="84">
        <f t="shared" si="462"/>
        <v>0</v>
      </c>
      <c r="EF165" s="84">
        <f t="shared" si="462"/>
        <v>0</v>
      </c>
      <c r="EG165" s="84">
        <f t="shared" si="462"/>
        <v>0</v>
      </c>
      <c r="EH165" s="84">
        <f t="shared" si="462"/>
        <v>0</v>
      </c>
      <c r="EI165" s="84">
        <f t="shared" si="462"/>
        <v>0</v>
      </c>
      <c r="EJ165" s="84">
        <f t="shared" si="462"/>
        <v>0</v>
      </c>
      <c r="EK165" s="84">
        <f t="shared" si="462"/>
        <v>0</v>
      </c>
      <c r="EL165" s="84">
        <f t="shared" si="462"/>
        <v>0</v>
      </c>
      <c r="EM165" s="84">
        <f t="shared" si="462"/>
        <v>0</v>
      </c>
      <c r="EN165" s="84">
        <f t="shared" si="462"/>
        <v>0</v>
      </c>
      <c r="EO165" s="84">
        <f t="shared" si="462"/>
        <v>0</v>
      </c>
      <c r="EP165" s="84">
        <f t="shared" si="462"/>
        <v>0</v>
      </c>
      <c r="EQ165" s="84">
        <f t="shared" si="462"/>
        <v>0</v>
      </c>
      <c r="ER165" s="84">
        <f t="shared" si="462"/>
        <v>0</v>
      </c>
      <c r="ES165" s="84">
        <f t="shared" si="462"/>
        <v>0</v>
      </c>
      <c r="ET165" s="84">
        <f t="shared" si="462"/>
        <v>0</v>
      </c>
      <c r="EU165" s="84">
        <f t="shared" si="462"/>
        <v>0</v>
      </c>
      <c r="EV165" s="84">
        <f t="shared" si="462"/>
        <v>0</v>
      </c>
      <c r="EW165" s="84">
        <f t="shared" si="461"/>
        <v>0</v>
      </c>
      <c r="EX165" s="84">
        <f t="shared" si="461"/>
        <v>0</v>
      </c>
      <c r="EY165" s="84">
        <f t="shared" si="461"/>
        <v>0</v>
      </c>
      <c r="EZ165" s="84">
        <f t="shared" si="461"/>
        <v>0</v>
      </c>
      <c r="FA165" s="84">
        <f t="shared" si="461"/>
        <v>0</v>
      </c>
      <c r="FB165" s="84">
        <f t="shared" si="461"/>
        <v>0</v>
      </c>
      <c r="FC165" s="84">
        <f t="shared" si="461"/>
        <v>0</v>
      </c>
      <c r="FD165" s="84">
        <f t="shared" si="461"/>
        <v>0</v>
      </c>
      <c r="FE165" s="84">
        <f t="shared" si="461"/>
        <v>0</v>
      </c>
      <c r="FF165" s="84">
        <f t="shared" si="461"/>
        <v>0</v>
      </c>
      <c r="FG165" s="84">
        <f t="shared" si="461"/>
        <v>0</v>
      </c>
      <c r="FH165" s="84">
        <f t="shared" si="461"/>
        <v>0</v>
      </c>
      <c r="FI165" s="84">
        <f t="shared" si="461"/>
        <v>0</v>
      </c>
      <c r="FJ165" s="84">
        <f t="shared" si="461"/>
        <v>0</v>
      </c>
      <c r="FK165" s="84">
        <f t="shared" si="461"/>
        <v>0</v>
      </c>
      <c r="FL165" s="84">
        <f t="shared" si="461"/>
        <v>0</v>
      </c>
      <c r="FM165" s="84">
        <f t="shared" si="461"/>
        <v>0</v>
      </c>
      <c r="FN165" s="84">
        <f t="shared" si="461"/>
        <v>0</v>
      </c>
      <c r="FO165" s="84">
        <f t="shared" si="461"/>
        <v>0</v>
      </c>
      <c r="FP165" s="84">
        <f t="shared" si="461"/>
        <v>0</v>
      </c>
      <c r="FQ165" s="84">
        <f t="shared" si="461"/>
        <v>0</v>
      </c>
      <c r="FR165" s="84">
        <f t="shared" si="461"/>
        <v>0</v>
      </c>
      <c r="FS165" s="84">
        <f t="shared" si="461"/>
        <v>0</v>
      </c>
      <c r="FT165" s="84">
        <f t="shared" si="461"/>
        <v>0</v>
      </c>
      <c r="FU165" s="84">
        <f t="shared" si="461"/>
        <v>0</v>
      </c>
      <c r="FV165" s="84">
        <f t="shared" si="461"/>
        <v>0</v>
      </c>
      <c r="FW165" s="84">
        <f t="shared" si="461"/>
        <v>0</v>
      </c>
      <c r="FX165" s="84">
        <f t="shared" si="461"/>
        <v>0</v>
      </c>
      <c r="FY165" s="84">
        <f t="shared" si="461"/>
        <v>0</v>
      </c>
      <c r="FZ165" s="84">
        <f t="shared" si="461"/>
        <v>0</v>
      </c>
      <c r="GA165" s="84">
        <f t="shared" si="461"/>
        <v>0</v>
      </c>
      <c r="GB165" s="84">
        <f t="shared" si="461"/>
        <v>0</v>
      </c>
      <c r="GC165" s="82"/>
      <c r="GD165" s="2">
        <f t="shared" ca="1" si="438"/>
        <v>1</v>
      </c>
      <c r="GE165" s="2">
        <f t="shared" ca="1" si="439"/>
        <v>0</v>
      </c>
    </row>
    <row r="166" spans="2:187" x14ac:dyDescent="0.2">
      <c r="B166" s="104" t="s">
        <v>12</v>
      </c>
      <c r="C166" s="68" t="s">
        <v>7</v>
      </c>
      <c r="D166" s="189" t="s">
        <v>42</v>
      </c>
      <c r="E166" t="s">
        <v>331</v>
      </c>
      <c r="F166" s="70">
        <v>37134</v>
      </c>
      <c r="H166" s="87" t="s">
        <v>434</v>
      </c>
      <c r="I166" s="194" t="s">
        <v>447</v>
      </c>
      <c r="J166" t="s">
        <v>7</v>
      </c>
      <c r="L166" s="94" t="s">
        <v>40</v>
      </c>
      <c r="M166" s="73"/>
      <c r="N166" s="73"/>
      <c r="O166" s="73"/>
      <c r="P166" s="73"/>
      <c r="Q166" s="73"/>
      <c r="R166" s="140">
        <v>11.25</v>
      </c>
      <c r="S166" s="94" t="s">
        <v>57</v>
      </c>
      <c r="T166" s="140">
        <v>11.25</v>
      </c>
      <c r="U166" s="268">
        <v>37256</v>
      </c>
      <c r="V166" s="82"/>
      <c r="X166" s="84">
        <f t="shared" ca="1" si="434"/>
        <v>0</v>
      </c>
      <c r="Y166" s="84">
        <f t="shared" si="434"/>
        <v>11.25</v>
      </c>
      <c r="Z166" s="84">
        <f t="shared" si="434"/>
        <v>0</v>
      </c>
      <c r="AA166" s="84">
        <f t="shared" si="434"/>
        <v>0</v>
      </c>
      <c r="AB166" s="84">
        <f t="shared" si="434"/>
        <v>0</v>
      </c>
      <c r="AC166" s="84">
        <f t="shared" si="434"/>
        <v>0</v>
      </c>
      <c r="AD166" s="84">
        <f t="shared" si="434"/>
        <v>0</v>
      </c>
      <c r="AE166" s="84">
        <f t="shared" si="434"/>
        <v>0</v>
      </c>
      <c r="AF166" s="84">
        <f t="shared" si="434"/>
        <v>0</v>
      </c>
      <c r="AG166" s="84">
        <f t="shared" si="434"/>
        <v>0</v>
      </c>
      <c r="AH166" s="84">
        <f t="shared" si="434"/>
        <v>0</v>
      </c>
      <c r="AI166" s="84">
        <f t="shared" si="434"/>
        <v>0</v>
      </c>
      <c r="AJ166" s="84">
        <f t="shared" si="434"/>
        <v>0</v>
      </c>
      <c r="AK166" s="84">
        <f t="shared" si="434"/>
        <v>0</v>
      </c>
      <c r="AL166" s="84">
        <f t="shared" si="434"/>
        <v>0</v>
      </c>
      <c r="AM166" s="84">
        <f t="shared" si="434"/>
        <v>0</v>
      </c>
      <c r="AN166" s="84">
        <f t="shared" ref="AN166:CY168" si="463">IF(AND($U166&gt;AM$6,$U166&lt;=AN$6),+$T166,0)</f>
        <v>0</v>
      </c>
      <c r="AO166" s="84">
        <f t="shared" si="463"/>
        <v>0</v>
      </c>
      <c r="AP166" s="84">
        <f t="shared" si="463"/>
        <v>0</v>
      </c>
      <c r="AQ166" s="84">
        <f t="shared" si="463"/>
        <v>0</v>
      </c>
      <c r="AR166" s="84">
        <f t="shared" si="463"/>
        <v>0</v>
      </c>
      <c r="AS166" s="84">
        <f t="shared" si="463"/>
        <v>0</v>
      </c>
      <c r="AT166" s="84">
        <f t="shared" si="463"/>
        <v>0</v>
      </c>
      <c r="AU166" s="84">
        <f t="shared" si="463"/>
        <v>0</v>
      </c>
      <c r="AV166" s="84">
        <f t="shared" si="463"/>
        <v>0</v>
      </c>
      <c r="AW166" s="84">
        <f t="shared" si="463"/>
        <v>0</v>
      </c>
      <c r="AX166" s="84">
        <f t="shared" si="463"/>
        <v>0</v>
      </c>
      <c r="AY166" s="84">
        <f t="shared" si="463"/>
        <v>0</v>
      </c>
      <c r="AZ166" s="84">
        <f t="shared" si="463"/>
        <v>0</v>
      </c>
      <c r="BA166" s="84">
        <f t="shared" si="463"/>
        <v>0</v>
      </c>
      <c r="BB166" s="84">
        <f t="shared" si="463"/>
        <v>0</v>
      </c>
      <c r="BC166" s="84">
        <f t="shared" si="463"/>
        <v>0</v>
      </c>
      <c r="BD166" s="84">
        <f t="shared" si="463"/>
        <v>0</v>
      </c>
      <c r="BE166" s="84">
        <f t="shared" si="463"/>
        <v>0</v>
      </c>
      <c r="BF166" s="84">
        <f t="shared" si="463"/>
        <v>0</v>
      </c>
      <c r="BG166" s="84">
        <f t="shared" si="463"/>
        <v>0</v>
      </c>
      <c r="BH166" s="84">
        <f t="shared" si="463"/>
        <v>0</v>
      </c>
      <c r="BI166" s="84">
        <f t="shared" si="463"/>
        <v>0</v>
      </c>
      <c r="BJ166" s="84">
        <f t="shared" si="463"/>
        <v>0</v>
      </c>
      <c r="BK166" s="84">
        <f t="shared" si="463"/>
        <v>0</v>
      </c>
      <c r="BL166" s="84">
        <f t="shared" si="463"/>
        <v>0</v>
      </c>
      <c r="BM166" s="84">
        <f t="shared" si="463"/>
        <v>0</v>
      </c>
      <c r="BN166" s="84">
        <f t="shared" si="463"/>
        <v>0</v>
      </c>
      <c r="BO166" s="84">
        <f t="shared" si="463"/>
        <v>0</v>
      </c>
      <c r="BP166" s="84">
        <f t="shared" si="463"/>
        <v>0</v>
      </c>
      <c r="BQ166" s="84">
        <f t="shared" si="463"/>
        <v>0</v>
      </c>
      <c r="BR166" s="84">
        <f t="shared" si="463"/>
        <v>0</v>
      </c>
      <c r="BS166" s="84">
        <f t="shared" si="463"/>
        <v>0</v>
      </c>
      <c r="BT166" s="84">
        <f t="shared" si="463"/>
        <v>0</v>
      </c>
      <c r="BU166" s="84">
        <f t="shared" si="463"/>
        <v>0</v>
      </c>
      <c r="BV166" s="84">
        <f t="shared" si="463"/>
        <v>0</v>
      </c>
      <c r="BW166" s="84">
        <f t="shared" si="463"/>
        <v>0</v>
      </c>
      <c r="BX166" s="84">
        <f t="shared" si="463"/>
        <v>0</v>
      </c>
      <c r="BY166" s="84">
        <f t="shared" si="463"/>
        <v>0</v>
      </c>
      <c r="BZ166" s="84">
        <f t="shared" si="463"/>
        <v>0</v>
      </c>
      <c r="CA166" s="84">
        <f t="shared" si="463"/>
        <v>0</v>
      </c>
      <c r="CB166" s="84">
        <f t="shared" si="463"/>
        <v>0</v>
      </c>
      <c r="CC166" s="84">
        <f t="shared" si="463"/>
        <v>0</v>
      </c>
      <c r="CD166" s="84">
        <f t="shared" si="463"/>
        <v>0</v>
      </c>
      <c r="CE166" s="84">
        <f t="shared" si="463"/>
        <v>0</v>
      </c>
      <c r="CF166" s="84">
        <f t="shared" si="463"/>
        <v>0</v>
      </c>
      <c r="CG166" s="84">
        <f t="shared" si="463"/>
        <v>0</v>
      </c>
      <c r="CH166" s="84">
        <f t="shared" si="463"/>
        <v>0</v>
      </c>
      <c r="CI166" s="84">
        <f t="shared" si="463"/>
        <v>0</v>
      </c>
      <c r="CJ166" s="84">
        <f t="shared" si="463"/>
        <v>0</v>
      </c>
      <c r="CK166" s="84">
        <f t="shared" si="463"/>
        <v>0</v>
      </c>
      <c r="CL166" s="84">
        <f t="shared" si="463"/>
        <v>0</v>
      </c>
      <c r="CM166" s="84">
        <f t="shared" si="463"/>
        <v>0</v>
      </c>
      <c r="CN166" s="84">
        <f t="shared" si="463"/>
        <v>0</v>
      </c>
      <c r="CO166" s="84">
        <f t="shared" si="463"/>
        <v>0</v>
      </c>
      <c r="CP166" s="84">
        <f t="shared" si="463"/>
        <v>0</v>
      </c>
      <c r="CQ166" s="84">
        <f t="shared" si="463"/>
        <v>0</v>
      </c>
      <c r="CR166" s="84">
        <f t="shared" si="463"/>
        <v>0</v>
      </c>
      <c r="CS166" s="84">
        <f t="shared" si="463"/>
        <v>0</v>
      </c>
      <c r="CT166" s="84">
        <f t="shared" si="463"/>
        <v>0</v>
      </c>
      <c r="CU166" s="84">
        <f t="shared" si="463"/>
        <v>0</v>
      </c>
      <c r="CV166" s="84">
        <f t="shared" si="463"/>
        <v>0</v>
      </c>
      <c r="CW166" s="84">
        <f t="shared" si="463"/>
        <v>0</v>
      </c>
      <c r="CX166" s="84">
        <f t="shared" si="463"/>
        <v>0</v>
      </c>
      <c r="CY166" s="84">
        <f t="shared" si="463"/>
        <v>0</v>
      </c>
      <c r="CZ166" s="84">
        <f t="shared" si="462"/>
        <v>0</v>
      </c>
      <c r="DA166" s="84">
        <f t="shared" si="462"/>
        <v>0</v>
      </c>
      <c r="DB166" s="84">
        <f t="shared" si="462"/>
        <v>0</v>
      </c>
      <c r="DC166" s="84">
        <f t="shared" si="462"/>
        <v>0</v>
      </c>
      <c r="DD166" s="84">
        <f t="shared" si="462"/>
        <v>0</v>
      </c>
      <c r="DE166" s="84">
        <f t="shared" si="462"/>
        <v>0</v>
      </c>
      <c r="DF166" s="84">
        <f t="shared" si="462"/>
        <v>0</v>
      </c>
      <c r="DG166" s="84">
        <f t="shared" si="462"/>
        <v>0</v>
      </c>
      <c r="DH166" s="84">
        <f t="shared" si="462"/>
        <v>0</v>
      </c>
      <c r="DI166" s="84">
        <f t="shared" si="462"/>
        <v>0</v>
      </c>
      <c r="DJ166" s="84">
        <f t="shared" si="462"/>
        <v>0</v>
      </c>
      <c r="DK166" s="84">
        <f t="shared" si="462"/>
        <v>0</v>
      </c>
      <c r="DL166" s="84">
        <f t="shared" si="462"/>
        <v>0</v>
      </c>
      <c r="DM166" s="84">
        <f t="shared" si="462"/>
        <v>0</v>
      </c>
      <c r="DN166" s="84">
        <f t="shared" si="462"/>
        <v>0</v>
      </c>
      <c r="DO166" s="84">
        <f t="shared" si="462"/>
        <v>0</v>
      </c>
      <c r="DP166" s="84">
        <f t="shared" si="462"/>
        <v>0</v>
      </c>
      <c r="DQ166" s="84">
        <f t="shared" si="462"/>
        <v>0</v>
      </c>
      <c r="DR166" s="84">
        <f t="shared" si="462"/>
        <v>0</v>
      </c>
      <c r="DS166" s="84">
        <f t="shared" si="462"/>
        <v>0</v>
      </c>
      <c r="DT166" s="84">
        <f t="shared" si="462"/>
        <v>0</v>
      </c>
      <c r="DU166" s="84">
        <f t="shared" si="462"/>
        <v>0</v>
      </c>
      <c r="DV166" s="84">
        <f t="shared" si="462"/>
        <v>0</v>
      </c>
      <c r="DW166" s="84">
        <f t="shared" si="462"/>
        <v>0</v>
      </c>
      <c r="DX166" s="84">
        <f t="shared" si="462"/>
        <v>0</v>
      </c>
      <c r="DY166" s="84">
        <f t="shared" si="462"/>
        <v>0</v>
      </c>
      <c r="DZ166" s="84">
        <f t="shared" si="462"/>
        <v>0</v>
      </c>
      <c r="EA166" s="84">
        <f t="shared" si="462"/>
        <v>0</v>
      </c>
      <c r="EB166" s="84">
        <f t="shared" si="462"/>
        <v>0</v>
      </c>
      <c r="EC166" s="84">
        <f t="shared" si="462"/>
        <v>0</v>
      </c>
      <c r="ED166" s="84">
        <f t="shared" si="462"/>
        <v>0</v>
      </c>
      <c r="EE166" s="84">
        <f t="shared" si="462"/>
        <v>0</v>
      </c>
      <c r="EF166" s="84">
        <f t="shared" si="462"/>
        <v>0</v>
      </c>
      <c r="EG166" s="84">
        <f t="shared" si="462"/>
        <v>0</v>
      </c>
      <c r="EH166" s="84">
        <f t="shared" si="462"/>
        <v>0</v>
      </c>
      <c r="EI166" s="84">
        <f t="shared" si="462"/>
        <v>0</v>
      </c>
      <c r="EJ166" s="84">
        <f t="shared" si="462"/>
        <v>0</v>
      </c>
      <c r="EK166" s="84">
        <f t="shared" si="462"/>
        <v>0</v>
      </c>
      <c r="EL166" s="84">
        <f t="shared" si="462"/>
        <v>0</v>
      </c>
      <c r="EM166" s="84">
        <f t="shared" si="462"/>
        <v>0</v>
      </c>
      <c r="EN166" s="84">
        <f t="shared" si="462"/>
        <v>0</v>
      </c>
      <c r="EO166" s="84">
        <f t="shared" si="462"/>
        <v>0</v>
      </c>
      <c r="EP166" s="84">
        <f t="shared" si="462"/>
        <v>0</v>
      </c>
      <c r="EQ166" s="84">
        <f t="shared" si="462"/>
        <v>0</v>
      </c>
      <c r="ER166" s="84">
        <f t="shared" si="462"/>
        <v>0</v>
      </c>
      <c r="ES166" s="84">
        <f t="shared" si="462"/>
        <v>0</v>
      </c>
      <c r="ET166" s="84">
        <f t="shared" si="462"/>
        <v>0</v>
      </c>
      <c r="EU166" s="84">
        <f t="shared" si="462"/>
        <v>0</v>
      </c>
      <c r="EV166" s="84">
        <f t="shared" si="462"/>
        <v>0</v>
      </c>
      <c r="EW166" s="84">
        <f t="shared" si="462"/>
        <v>0</v>
      </c>
      <c r="EX166" s="84">
        <f t="shared" si="462"/>
        <v>0</v>
      </c>
      <c r="EY166" s="84">
        <f t="shared" si="462"/>
        <v>0</v>
      </c>
      <c r="EZ166" s="84">
        <f t="shared" si="462"/>
        <v>0</v>
      </c>
      <c r="FA166" s="84">
        <f t="shared" si="462"/>
        <v>0</v>
      </c>
      <c r="FB166" s="84">
        <f t="shared" si="462"/>
        <v>0</v>
      </c>
      <c r="FC166" s="84">
        <f t="shared" si="462"/>
        <v>0</v>
      </c>
      <c r="FD166" s="84">
        <f t="shared" si="462"/>
        <v>0</v>
      </c>
      <c r="FE166" s="84">
        <f t="shared" si="462"/>
        <v>0</v>
      </c>
      <c r="FF166" s="84">
        <f t="shared" si="462"/>
        <v>0</v>
      </c>
      <c r="FG166" s="84">
        <f t="shared" si="462"/>
        <v>0</v>
      </c>
      <c r="FH166" s="84">
        <f t="shared" si="462"/>
        <v>0</v>
      </c>
      <c r="FI166" s="84">
        <f t="shared" si="462"/>
        <v>0</v>
      </c>
      <c r="FJ166" s="84">
        <f t="shared" si="462"/>
        <v>0</v>
      </c>
      <c r="FK166" s="84">
        <f t="shared" si="461"/>
        <v>0</v>
      </c>
      <c r="FL166" s="84">
        <f t="shared" si="461"/>
        <v>0</v>
      </c>
      <c r="FM166" s="84">
        <f t="shared" si="461"/>
        <v>0</v>
      </c>
      <c r="FN166" s="84">
        <f t="shared" si="461"/>
        <v>0</v>
      </c>
      <c r="FO166" s="84">
        <f t="shared" si="461"/>
        <v>0</v>
      </c>
      <c r="FP166" s="84">
        <f t="shared" si="461"/>
        <v>0</v>
      </c>
      <c r="FQ166" s="84">
        <f t="shared" si="461"/>
        <v>0</v>
      </c>
      <c r="FR166" s="84">
        <f t="shared" si="461"/>
        <v>0</v>
      </c>
      <c r="FS166" s="84">
        <f t="shared" si="461"/>
        <v>0</v>
      </c>
      <c r="FT166" s="84">
        <f t="shared" si="461"/>
        <v>0</v>
      </c>
      <c r="FU166" s="84">
        <f t="shared" si="461"/>
        <v>0</v>
      </c>
      <c r="FV166" s="84">
        <f t="shared" si="461"/>
        <v>0</v>
      </c>
      <c r="FW166" s="84">
        <f t="shared" si="461"/>
        <v>0</v>
      </c>
      <c r="FX166" s="84">
        <f t="shared" si="461"/>
        <v>0</v>
      </c>
      <c r="FY166" s="84">
        <f t="shared" si="461"/>
        <v>0</v>
      </c>
      <c r="FZ166" s="84">
        <f t="shared" si="461"/>
        <v>0</v>
      </c>
      <c r="GA166" s="84">
        <f t="shared" si="461"/>
        <v>0</v>
      </c>
      <c r="GB166" s="84">
        <f t="shared" si="461"/>
        <v>0</v>
      </c>
      <c r="GC166" s="82"/>
      <c r="GD166" s="2">
        <f t="shared" ca="1" si="438"/>
        <v>11.25</v>
      </c>
      <c r="GE166" s="2">
        <f t="shared" ca="1" si="439"/>
        <v>0</v>
      </c>
    </row>
    <row r="167" spans="2:187" x14ac:dyDescent="0.2">
      <c r="B167" s="104" t="s">
        <v>12</v>
      </c>
      <c r="C167" s="68" t="s">
        <v>7</v>
      </c>
      <c r="D167" s="189" t="s">
        <v>43</v>
      </c>
      <c r="E167" t="s">
        <v>331</v>
      </c>
      <c r="F167" s="70">
        <v>37134</v>
      </c>
      <c r="H167" s="87" t="s">
        <v>434</v>
      </c>
      <c r="I167" s="194" t="s">
        <v>448</v>
      </c>
      <c r="J167" t="s">
        <v>7</v>
      </c>
      <c r="L167" s="94" t="s">
        <v>40</v>
      </c>
      <c r="M167" s="73"/>
      <c r="N167" s="73"/>
      <c r="O167" s="73"/>
      <c r="P167" s="73"/>
      <c r="Q167" s="73"/>
      <c r="R167" s="140"/>
      <c r="S167" s="94" t="s">
        <v>57</v>
      </c>
      <c r="T167" s="140"/>
      <c r="U167" s="268">
        <v>37256</v>
      </c>
      <c r="V167" s="82"/>
      <c r="X167" s="84">
        <f t="shared" ref="X167:CI168" ca="1" si="464">IF(AND($U167&gt;W$6,$U167&lt;=X$6),+$T167,0)</f>
        <v>0</v>
      </c>
      <c r="Y167" s="84">
        <f t="shared" si="464"/>
        <v>0</v>
      </c>
      <c r="Z167" s="84">
        <f t="shared" si="464"/>
        <v>0</v>
      </c>
      <c r="AA167" s="84">
        <f t="shared" si="464"/>
        <v>0</v>
      </c>
      <c r="AB167" s="84">
        <f t="shared" si="464"/>
        <v>0</v>
      </c>
      <c r="AC167" s="84">
        <f t="shared" si="464"/>
        <v>0</v>
      </c>
      <c r="AD167" s="84">
        <f t="shared" si="464"/>
        <v>0</v>
      </c>
      <c r="AE167" s="84">
        <f t="shared" si="464"/>
        <v>0</v>
      </c>
      <c r="AF167" s="84">
        <f t="shared" si="464"/>
        <v>0</v>
      </c>
      <c r="AG167" s="84">
        <f t="shared" si="464"/>
        <v>0</v>
      </c>
      <c r="AH167" s="84">
        <f t="shared" si="464"/>
        <v>0</v>
      </c>
      <c r="AI167" s="84">
        <f t="shared" si="464"/>
        <v>0</v>
      </c>
      <c r="AJ167" s="84">
        <f t="shared" si="464"/>
        <v>0</v>
      </c>
      <c r="AK167" s="84">
        <f t="shared" si="464"/>
        <v>0</v>
      </c>
      <c r="AL167" s="84">
        <f t="shared" si="464"/>
        <v>0</v>
      </c>
      <c r="AM167" s="84">
        <f t="shared" si="464"/>
        <v>0</v>
      </c>
      <c r="AN167" s="84">
        <f t="shared" si="464"/>
        <v>0</v>
      </c>
      <c r="AO167" s="84">
        <f t="shared" si="464"/>
        <v>0</v>
      </c>
      <c r="AP167" s="84">
        <f t="shared" si="464"/>
        <v>0</v>
      </c>
      <c r="AQ167" s="84">
        <f t="shared" si="464"/>
        <v>0</v>
      </c>
      <c r="AR167" s="84">
        <f t="shared" si="464"/>
        <v>0</v>
      </c>
      <c r="AS167" s="84">
        <f t="shared" si="464"/>
        <v>0</v>
      </c>
      <c r="AT167" s="84">
        <f t="shared" si="464"/>
        <v>0</v>
      </c>
      <c r="AU167" s="84">
        <f t="shared" si="464"/>
        <v>0</v>
      </c>
      <c r="AV167" s="84">
        <f t="shared" si="464"/>
        <v>0</v>
      </c>
      <c r="AW167" s="84">
        <f t="shared" si="464"/>
        <v>0</v>
      </c>
      <c r="AX167" s="84">
        <f t="shared" si="464"/>
        <v>0</v>
      </c>
      <c r="AY167" s="84">
        <f t="shared" si="464"/>
        <v>0</v>
      </c>
      <c r="AZ167" s="84">
        <f t="shared" si="464"/>
        <v>0</v>
      </c>
      <c r="BA167" s="84">
        <f t="shared" si="464"/>
        <v>0</v>
      </c>
      <c r="BB167" s="84">
        <f t="shared" si="464"/>
        <v>0</v>
      </c>
      <c r="BC167" s="84">
        <f t="shared" si="464"/>
        <v>0</v>
      </c>
      <c r="BD167" s="84">
        <f t="shared" si="464"/>
        <v>0</v>
      </c>
      <c r="BE167" s="84">
        <f t="shared" si="464"/>
        <v>0</v>
      </c>
      <c r="BF167" s="84">
        <f t="shared" si="464"/>
        <v>0</v>
      </c>
      <c r="BG167" s="84">
        <f t="shared" si="464"/>
        <v>0</v>
      </c>
      <c r="BH167" s="84">
        <f t="shared" si="464"/>
        <v>0</v>
      </c>
      <c r="BI167" s="84">
        <f t="shared" si="464"/>
        <v>0</v>
      </c>
      <c r="BJ167" s="84">
        <f t="shared" si="464"/>
        <v>0</v>
      </c>
      <c r="BK167" s="84">
        <f t="shared" si="464"/>
        <v>0</v>
      </c>
      <c r="BL167" s="84">
        <f t="shared" si="464"/>
        <v>0</v>
      </c>
      <c r="BM167" s="84">
        <f t="shared" si="464"/>
        <v>0</v>
      </c>
      <c r="BN167" s="84">
        <f t="shared" si="464"/>
        <v>0</v>
      </c>
      <c r="BO167" s="84">
        <f t="shared" si="464"/>
        <v>0</v>
      </c>
      <c r="BP167" s="84">
        <f t="shared" si="464"/>
        <v>0</v>
      </c>
      <c r="BQ167" s="84">
        <f t="shared" si="464"/>
        <v>0</v>
      </c>
      <c r="BR167" s="84">
        <f t="shared" si="464"/>
        <v>0</v>
      </c>
      <c r="BS167" s="84">
        <f t="shared" si="464"/>
        <v>0</v>
      </c>
      <c r="BT167" s="84">
        <f t="shared" si="464"/>
        <v>0</v>
      </c>
      <c r="BU167" s="84">
        <f t="shared" si="464"/>
        <v>0</v>
      </c>
      <c r="BV167" s="84">
        <f t="shared" si="464"/>
        <v>0</v>
      </c>
      <c r="BW167" s="84">
        <f t="shared" si="464"/>
        <v>0</v>
      </c>
      <c r="BX167" s="84">
        <f t="shared" si="464"/>
        <v>0</v>
      </c>
      <c r="BY167" s="84">
        <f t="shared" si="464"/>
        <v>0</v>
      </c>
      <c r="BZ167" s="84">
        <f t="shared" si="464"/>
        <v>0</v>
      </c>
      <c r="CA167" s="84">
        <f t="shared" si="464"/>
        <v>0</v>
      </c>
      <c r="CB167" s="84">
        <f t="shared" si="464"/>
        <v>0</v>
      </c>
      <c r="CC167" s="84">
        <f t="shared" si="464"/>
        <v>0</v>
      </c>
      <c r="CD167" s="84">
        <f t="shared" si="464"/>
        <v>0</v>
      </c>
      <c r="CE167" s="84">
        <f t="shared" si="464"/>
        <v>0</v>
      </c>
      <c r="CF167" s="84">
        <f t="shared" si="464"/>
        <v>0</v>
      </c>
      <c r="CG167" s="84">
        <f t="shared" si="464"/>
        <v>0</v>
      </c>
      <c r="CH167" s="84">
        <f t="shared" si="464"/>
        <v>0</v>
      </c>
      <c r="CI167" s="84">
        <f t="shared" si="464"/>
        <v>0</v>
      </c>
      <c r="CJ167" s="84">
        <f t="shared" si="463"/>
        <v>0</v>
      </c>
      <c r="CK167" s="84">
        <f t="shared" si="463"/>
        <v>0</v>
      </c>
      <c r="CL167" s="84">
        <f t="shared" si="463"/>
        <v>0</v>
      </c>
      <c r="CM167" s="84">
        <f t="shared" si="463"/>
        <v>0</v>
      </c>
      <c r="CN167" s="84">
        <f t="shared" si="463"/>
        <v>0</v>
      </c>
      <c r="CO167" s="84">
        <f t="shared" si="463"/>
        <v>0</v>
      </c>
      <c r="CP167" s="84">
        <f t="shared" si="463"/>
        <v>0</v>
      </c>
      <c r="CQ167" s="84">
        <f t="shared" si="463"/>
        <v>0</v>
      </c>
      <c r="CR167" s="84">
        <f t="shared" si="463"/>
        <v>0</v>
      </c>
      <c r="CS167" s="84">
        <f t="shared" si="463"/>
        <v>0</v>
      </c>
      <c r="CT167" s="84">
        <f t="shared" si="463"/>
        <v>0</v>
      </c>
      <c r="CU167" s="84">
        <f t="shared" si="463"/>
        <v>0</v>
      </c>
      <c r="CV167" s="84">
        <f t="shared" si="463"/>
        <v>0</v>
      </c>
      <c r="CW167" s="84">
        <f t="shared" si="463"/>
        <v>0</v>
      </c>
      <c r="CX167" s="84">
        <f t="shared" si="463"/>
        <v>0</v>
      </c>
      <c r="CY167" s="84">
        <f t="shared" si="463"/>
        <v>0</v>
      </c>
      <c r="CZ167" s="84">
        <f t="shared" si="462"/>
        <v>0</v>
      </c>
      <c r="DA167" s="84">
        <f t="shared" si="462"/>
        <v>0</v>
      </c>
      <c r="DB167" s="84">
        <f t="shared" si="462"/>
        <v>0</v>
      </c>
      <c r="DC167" s="84">
        <f t="shared" si="462"/>
        <v>0</v>
      </c>
      <c r="DD167" s="84">
        <f t="shared" si="462"/>
        <v>0</v>
      </c>
      <c r="DE167" s="84">
        <f t="shared" si="462"/>
        <v>0</v>
      </c>
      <c r="DF167" s="84">
        <f t="shared" si="462"/>
        <v>0</v>
      </c>
      <c r="DG167" s="84">
        <f t="shared" si="462"/>
        <v>0</v>
      </c>
      <c r="DH167" s="84">
        <f t="shared" si="462"/>
        <v>0</v>
      </c>
      <c r="DI167" s="84">
        <f t="shared" si="462"/>
        <v>0</v>
      </c>
      <c r="DJ167" s="84">
        <f t="shared" si="462"/>
        <v>0</v>
      </c>
      <c r="DK167" s="84">
        <f t="shared" si="462"/>
        <v>0</v>
      </c>
      <c r="DL167" s="84">
        <f t="shared" si="462"/>
        <v>0</v>
      </c>
      <c r="DM167" s="84">
        <f t="shared" si="462"/>
        <v>0</v>
      </c>
      <c r="DN167" s="84">
        <f t="shared" si="462"/>
        <v>0</v>
      </c>
      <c r="DO167" s="84">
        <f t="shared" si="462"/>
        <v>0</v>
      </c>
      <c r="DP167" s="84">
        <f t="shared" si="462"/>
        <v>0</v>
      </c>
      <c r="DQ167" s="84">
        <f t="shared" si="462"/>
        <v>0</v>
      </c>
      <c r="DR167" s="84">
        <f t="shared" si="462"/>
        <v>0</v>
      </c>
      <c r="DS167" s="84">
        <f t="shared" si="462"/>
        <v>0</v>
      </c>
      <c r="DT167" s="84">
        <f t="shared" si="462"/>
        <v>0</v>
      </c>
      <c r="DU167" s="84">
        <f t="shared" si="462"/>
        <v>0</v>
      </c>
      <c r="DV167" s="84">
        <f t="shared" si="462"/>
        <v>0</v>
      </c>
      <c r="DW167" s="84">
        <f t="shared" si="462"/>
        <v>0</v>
      </c>
      <c r="DX167" s="84">
        <f t="shared" si="462"/>
        <v>0</v>
      </c>
      <c r="DY167" s="84">
        <f t="shared" si="462"/>
        <v>0</v>
      </c>
      <c r="DZ167" s="84">
        <f t="shared" si="462"/>
        <v>0</v>
      </c>
      <c r="EA167" s="84">
        <f t="shared" si="462"/>
        <v>0</v>
      </c>
      <c r="EB167" s="84">
        <f t="shared" si="462"/>
        <v>0</v>
      </c>
      <c r="EC167" s="84">
        <f t="shared" si="462"/>
        <v>0</v>
      </c>
      <c r="ED167" s="84">
        <f t="shared" si="462"/>
        <v>0</v>
      </c>
      <c r="EE167" s="84">
        <f t="shared" si="462"/>
        <v>0</v>
      </c>
      <c r="EF167" s="84">
        <f t="shared" si="462"/>
        <v>0</v>
      </c>
      <c r="EG167" s="84">
        <f t="shared" si="462"/>
        <v>0</v>
      </c>
      <c r="EH167" s="84">
        <f t="shared" si="462"/>
        <v>0</v>
      </c>
      <c r="EI167" s="84">
        <f t="shared" si="462"/>
        <v>0</v>
      </c>
      <c r="EJ167" s="84">
        <f t="shared" si="462"/>
        <v>0</v>
      </c>
      <c r="EK167" s="84">
        <f t="shared" si="462"/>
        <v>0</v>
      </c>
      <c r="EL167" s="84">
        <f t="shared" si="462"/>
        <v>0</v>
      </c>
      <c r="EM167" s="84">
        <f t="shared" si="462"/>
        <v>0</v>
      </c>
      <c r="EN167" s="84">
        <f t="shared" si="462"/>
        <v>0</v>
      </c>
      <c r="EO167" s="84">
        <f t="shared" si="462"/>
        <v>0</v>
      </c>
      <c r="EP167" s="84">
        <f t="shared" si="462"/>
        <v>0</v>
      </c>
      <c r="EQ167" s="84">
        <f t="shared" si="462"/>
        <v>0</v>
      </c>
      <c r="ER167" s="84">
        <f t="shared" si="462"/>
        <v>0</v>
      </c>
      <c r="ES167" s="84">
        <f t="shared" si="462"/>
        <v>0</v>
      </c>
      <c r="ET167" s="84">
        <f t="shared" si="462"/>
        <v>0</v>
      </c>
      <c r="EU167" s="84">
        <f t="shared" si="462"/>
        <v>0</v>
      </c>
      <c r="EV167" s="84">
        <f t="shared" si="462"/>
        <v>0</v>
      </c>
      <c r="EW167" s="84">
        <f t="shared" si="461"/>
        <v>0</v>
      </c>
      <c r="EX167" s="84">
        <f t="shared" si="461"/>
        <v>0</v>
      </c>
      <c r="EY167" s="84">
        <f t="shared" si="461"/>
        <v>0</v>
      </c>
      <c r="EZ167" s="84">
        <f t="shared" si="461"/>
        <v>0</v>
      </c>
      <c r="FA167" s="84">
        <f t="shared" si="461"/>
        <v>0</v>
      </c>
      <c r="FB167" s="84">
        <f t="shared" si="461"/>
        <v>0</v>
      </c>
      <c r="FC167" s="84">
        <f t="shared" si="461"/>
        <v>0</v>
      </c>
      <c r="FD167" s="84">
        <f t="shared" si="461"/>
        <v>0</v>
      </c>
      <c r="FE167" s="84">
        <f t="shared" si="461"/>
        <v>0</v>
      </c>
      <c r="FF167" s="84">
        <f t="shared" si="461"/>
        <v>0</v>
      </c>
      <c r="FG167" s="84">
        <f t="shared" si="461"/>
        <v>0</v>
      </c>
      <c r="FH167" s="84">
        <f t="shared" si="461"/>
        <v>0</v>
      </c>
      <c r="FI167" s="84">
        <f t="shared" si="461"/>
        <v>0</v>
      </c>
      <c r="FJ167" s="84">
        <f t="shared" si="461"/>
        <v>0</v>
      </c>
      <c r="FK167" s="84">
        <f t="shared" si="461"/>
        <v>0</v>
      </c>
      <c r="FL167" s="84">
        <f t="shared" si="461"/>
        <v>0</v>
      </c>
      <c r="FM167" s="84">
        <f t="shared" si="461"/>
        <v>0</v>
      </c>
      <c r="FN167" s="84">
        <f t="shared" si="461"/>
        <v>0</v>
      </c>
      <c r="FO167" s="84">
        <f t="shared" si="461"/>
        <v>0</v>
      </c>
      <c r="FP167" s="84">
        <f t="shared" si="461"/>
        <v>0</v>
      </c>
      <c r="FQ167" s="84">
        <f t="shared" si="461"/>
        <v>0</v>
      </c>
      <c r="FR167" s="84">
        <f t="shared" si="461"/>
        <v>0</v>
      </c>
      <c r="FS167" s="84">
        <f t="shared" si="461"/>
        <v>0</v>
      </c>
      <c r="FT167" s="84">
        <f t="shared" si="461"/>
        <v>0</v>
      </c>
      <c r="FU167" s="84">
        <f t="shared" si="461"/>
        <v>0</v>
      </c>
      <c r="FV167" s="84">
        <f t="shared" si="461"/>
        <v>0</v>
      </c>
      <c r="FW167" s="84">
        <f t="shared" si="461"/>
        <v>0</v>
      </c>
      <c r="FX167" s="84">
        <f t="shared" si="461"/>
        <v>0</v>
      </c>
      <c r="FY167" s="84">
        <f t="shared" si="461"/>
        <v>0</v>
      </c>
      <c r="FZ167" s="84">
        <f t="shared" si="461"/>
        <v>0</v>
      </c>
      <c r="GA167" s="84">
        <f t="shared" si="461"/>
        <v>0</v>
      </c>
      <c r="GB167" s="84">
        <f t="shared" si="461"/>
        <v>0</v>
      </c>
      <c r="GC167" s="82"/>
      <c r="GD167" s="2">
        <f t="shared" ca="1" si="438"/>
        <v>0</v>
      </c>
      <c r="GE167" s="2">
        <f t="shared" ca="1" si="439"/>
        <v>0</v>
      </c>
    </row>
    <row r="168" spans="2:187" x14ac:dyDescent="0.2">
      <c r="B168" s="104" t="s">
        <v>12</v>
      </c>
      <c r="C168" s="68" t="s">
        <v>7</v>
      </c>
      <c r="D168" s="189" t="s">
        <v>43</v>
      </c>
      <c r="E168" t="s">
        <v>331</v>
      </c>
      <c r="F168" s="70">
        <v>37134</v>
      </c>
      <c r="H168" s="87" t="s">
        <v>434</v>
      </c>
      <c r="I168" s="194" t="s">
        <v>449</v>
      </c>
      <c r="J168" t="s">
        <v>7</v>
      </c>
      <c r="L168" s="94" t="s">
        <v>40</v>
      </c>
      <c r="M168" s="73"/>
      <c r="N168" s="73"/>
      <c r="O168" s="73"/>
      <c r="P168" s="73"/>
      <c r="Q168" s="73"/>
      <c r="R168" s="140">
        <v>1678.558</v>
      </c>
      <c r="S168" s="94" t="s">
        <v>57</v>
      </c>
      <c r="T168" s="140"/>
      <c r="U168" s="268">
        <v>37256</v>
      </c>
      <c r="V168" s="82"/>
      <c r="X168" s="84">
        <f t="shared" ca="1" si="464"/>
        <v>0</v>
      </c>
      <c r="Y168" s="84">
        <f t="shared" si="464"/>
        <v>0</v>
      </c>
      <c r="Z168" s="84">
        <f t="shared" si="464"/>
        <v>0</v>
      </c>
      <c r="AA168" s="84">
        <f t="shared" si="464"/>
        <v>0</v>
      </c>
      <c r="AB168" s="84">
        <f t="shared" si="464"/>
        <v>0</v>
      </c>
      <c r="AC168" s="84">
        <f t="shared" si="464"/>
        <v>0</v>
      </c>
      <c r="AD168" s="84">
        <f t="shared" si="464"/>
        <v>0</v>
      </c>
      <c r="AE168" s="84">
        <f t="shared" si="464"/>
        <v>0</v>
      </c>
      <c r="AF168" s="84">
        <f t="shared" si="464"/>
        <v>0</v>
      </c>
      <c r="AG168" s="84">
        <f t="shared" si="464"/>
        <v>0</v>
      </c>
      <c r="AH168" s="84">
        <f t="shared" si="464"/>
        <v>0</v>
      </c>
      <c r="AI168" s="84">
        <f t="shared" si="464"/>
        <v>0</v>
      </c>
      <c r="AJ168" s="84">
        <f t="shared" si="464"/>
        <v>0</v>
      </c>
      <c r="AK168" s="84">
        <f t="shared" si="464"/>
        <v>0</v>
      </c>
      <c r="AL168" s="84">
        <f t="shared" si="464"/>
        <v>0</v>
      </c>
      <c r="AM168" s="84">
        <f t="shared" si="464"/>
        <v>0</v>
      </c>
      <c r="AN168" s="84">
        <f t="shared" si="464"/>
        <v>0</v>
      </c>
      <c r="AO168" s="84">
        <f t="shared" si="464"/>
        <v>0</v>
      </c>
      <c r="AP168" s="84">
        <f t="shared" si="464"/>
        <v>0</v>
      </c>
      <c r="AQ168" s="84">
        <f t="shared" si="464"/>
        <v>0</v>
      </c>
      <c r="AR168" s="84">
        <f t="shared" si="464"/>
        <v>0</v>
      </c>
      <c r="AS168" s="84">
        <f t="shared" si="464"/>
        <v>0</v>
      </c>
      <c r="AT168" s="84">
        <f t="shared" si="464"/>
        <v>0</v>
      </c>
      <c r="AU168" s="84">
        <f t="shared" si="464"/>
        <v>0</v>
      </c>
      <c r="AV168" s="84">
        <f t="shared" si="464"/>
        <v>0</v>
      </c>
      <c r="AW168" s="84">
        <f t="shared" si="464"/>
        <v>0</v>
      </c>
      <c r="AX168" s="84">
        <f t="shared" si="464"/>
        <v>0</v>
      </c>
      <c r="AY168" s="84">
        <f t="shared" si="464"/>
        <v>0</v>
      </c>
      <c r="AZ168" s="84">
        <f t="shared" si="464"/>
        <v>0</v>
      </c>
      <c r="BA168" s="84">
        <f t="shared" si="464"/>
        <v>0</v>
      </c>
      <c r="BB168" s="84">
        <f t="shared" si="464"/>
        <v>0</v>
      </c>
      <c r="BC168" s="84">
        <f t="shared" si="464"/>
        <v>0</v>
      </c>
      <c r="BD168" s="84">
        <f t="shared" si="464"/>
        <v>0</v>
      </c>
      <c r="BE168" s="84">
        <f t="shared" si="464"/>
        <v>0</v>
      </c>
      <c r="BF168" s="84">
        <f t="shared" si="464"/>
        <v>0</v>
      </c>
      <c r="BG168" s="84">
        <f t="shared" si="464"/>
        <v>0</v>
      </c>
      <c r="BH168" s="84">
        <f t="shared" si="464"/>
        <v>0</v>
      </c>
      <c r="BI168" s="84">
        <f t="shared" si="464"/>
        <v>0</v>
      </c>
      <c r="BJ168" s="84">
        <f t="shared" si="464"/>
        <v>0</v>
      </c>
      <c r="BK168" s="84">
        <f t="shared" si="464"/>
        <v>0</v>
      </c>
      <c r="BL168" s="84">
        <f t="shared" si="464"/>
        <v>0</v>
      </c>
      <c r="BM168" s="84">
        <f t="shared" si="464"/>
        <v>0</v>
      </c>
      <c r="BN168" s="84">
        <f t="shared" si="464"/>
        <v>0</v>
      </c>
      <c r="BO168" s="84">
        <f t="shared" si="464"/>
        <v>0</v>
      </c>
      <c r="BP168" s="84">
        <f t="shared" si="464"/>
        <v>0</v>
      </c>
      <c r="BQ168" s="84">
        <f t="shared" si="464"/>
        <v>0</v>
      </c>
      <c r="BR168" s="84">
        <f t="shared" si="464"/>
        <v>0</v>
      </c>
      <c r="BS168" s="84">
        <f t="shared" si="464"/>
        <v>0</v>
      </c>
      <c r="BT168" s="84">
        <f t="shared" si="464"/>
        <v>0</v>
      </c>
      <c r="BU168" s="84">
        <f t="shared" si="464"/>
        <v>0</v>
      </c>
      <c r="BV168" s="84">
        <f t="shared" si="464"/>
        <v>0</v>
      </c>
      <c r="BW168" s="84">
        <f t="shared" si="464"/>
        <v>0</v>
      </c>
      <c r="BX168" s="84">
        <f t="shared" si="464"/>
        <v>0</v>
      </c>
      <c r="BY168" s="84">
        <f t="shared" si="464"/>
        <v>0</v>
      </c>
      <c r="BZ168" s="84">
        <f t="shared" si="464"/>
        <v>0</v>
      </c>
      <c r="CA168" s="84">
        <f t="shared" si="464"/>
        <v>0</v>
      </c>
      <c r="CB168" s="84">
        <f t="shared" si="464"/>
        <v>0</v>
      </c>
      <c r="CC168" s="84">
        <f t="shared" si="464"/>
        <v>0</v>
      </c>
      <c r="CD168" s="84">
        <f t="shared" si="464"/>
        <v>0</v>
      </c>
      <c r="CE168" s="84">
        <f t="shared" si="464"/>
        <v>0</v>
      </c>
      <c r="CF168" s="84">
        <f t="shared" si="464"/>
        <v>0</v>
      </c>
      <c r="CG168" s="84">
        <f t="shared" si="464"/>
        <v>0</v>
      </c>
      <c r="CH168" s="84">
        <f t="shared" si="464"/>
        <v>0</v>
      </c>
      <c r="CI168" s="84">
        <f t="shared" si="464"/>
        <v>0</v>
      </c>
      <c r="CJ168" s="84">
        <f t="shared" si="463"/>
        <v>0</v>
      </c>
      <c r="CK168" s="84">
        <f t="shared" si="463"/>
        <v>0</v>
      </c>
      <c r="CL168" s="84">
        <f t="shared" si="463"/>
        <v>0</v>
      </c>
      <c r="CM168" s="84">
        <f t="shared" si="463"/>
        <v>0</v>
      </c>
      <c r="CN168" s="84">
        <f t="shared" si="463"/>
        <v>0</v>
      </c>
      <c r="CO168" s="84">
        <f t="shared" si="463"/>
        <v>0</v>
      </c>
      <c r="CP168" s="84">
        <f t="shared" si="463"/>
        <v>0</v>
      </c>
      <c r="CQ168" s="84">
        <f t="shared" si="463"/>
        <v>0</v>
      </c>
      <c r="CR168" s="84">
        <f t="shared" si="463"/>
        <v>0</v>
      </c>
      <c r="CS168" s="84">
        <f t="shared" si="463"/>
        <v>0</v>
      </c>
      <c r="CT168" s="84">
        <f t="shared" si="463"/>
        <v>0</v>
      </c>
      <c r="CU168" s="84">
        <f t="shared" si="463"/>
        <v>0</v>
      </c>
      <c r="CV168" s="84">
        <f t="shared" si="463"/>
        <v>0</v>
      </c>
      <c r="CW168" s="84">
        <f t="shared" si="463"/>
        <v>0</v>
      </c>
      <c r="CX168" s="84">
        <f t="shared" si="463"/>
        <v>0</v>
      </c>
      <c r="CY168" s="84">
        <f t="shared" si="463"/>
        <v>0</v>
      </c>
      <c r="CZ168" s="84">
        <f t="shared" si="462"/>
        <v>0</v>
      </c>
      <c r="DA168" s="84">
        <f t="shared" si="462"/>
        <v>0</v>
      </c>
      <c r="DB168" s="84">
        <f t="shared" si="462"/>
        <v>0</v>
      </c>
      <c r="DC168" s="84">
        <f t="shared" si="462"/>
        <v>0</v>
      </c>
      <c r="DD168" s="84">
        <f t="shared" si="462"/>
        <v>0</v>
      </c>
      <c r="DE168" s="84">
        <f t="shared" si="462"/>
        <v>0</v>
      </c>
      <c r="DF168" s="84">
        <f t="shared" si="462"/>
        <v>0</v>
      </c>
      <c r="DG168" s="84">
        <f t="shared" si="462"/>
        <v>0</v>
      </c>
      <c r="DH168" s="84">
        <f t="shared" si="462"/>
        <v>0</v>
      </c>
      <c r="DI168" s="84">
        <f t="shared" si="462"/>
        <v>0</v>
      </c>
      <c r="DJ168" s="84">
        <f t="shared" si="462"/>
        <v>0</v>
      </c>
      <c r="DK168" s="84">
        <f t="shared" si="462"/>
        <v>0</v>
      </c>
      <c r="DL168" s="84">
        <f t="shared" si="462"/>
        <v>0</v>
      </c>
      <c r="DM168" s="84">
        <f t="shared" si="462"/>
        <v>0</v>
      </c>
      <c r="DN168" s="84">
        <f t="shared" si="462"/>
        <v>0</v>
      </c>
      <c r="DO168" s="84">
        <f t="shared" si="462"/>
        <v>0</v>
      </c>
      <c r="DP168" s="84">
        <f t="shared" si="462"/>
        <v>0</v>
      </c>
      <c r="DQ168" s="84">
        <f t="shared" si="462"/>
        <v>0</v>
      </c>
      <c r="DR168" s="84">
        <f t="shared" si="462"/>
        <v>0</v>
      </c>
      <c r="DS168" s="84">
        <f t="shared" si="462"/>
        <v>0</v>
      </c>
      <c r="DT168" s="84">
        <f t="shared" si="462"/>
        <v>0</v>
      </c>
      <c r="DU168" s="84">
        <f t="shared" si="462"/>
        <v>0</v>
      </c>
      <c r="DV168" s="84">
        <f t="shared" si="462"/>
        <v>0</v>
      </c>
      <c r="DW168" s="84">
        <f t="shared" si="462"/>
        <v>0</v>
      </c>
      <c r="DX168" s="84">
        <f t="shared" si="462"/>
        <v>0</v>
      </c>
      <c r="DY168" s="84">
        <f t="shared" si="462"/>
        <v>0</v>
      </c>
      <c r="DZ168" s="84">
        <f t="shared" si="462"/>
        <v>0</v>
      </c>
      <c r="EA168" s="84">
        <f t="shared" si="462"/>
        <v>0</v>
      </c>
      <c r="EB168" s="84">
        <f t="shared" si="462"/>
        <v>0</v>
      </c>
      <c r="EC168" s="84">
        <f t="shared" si="462"/>
        <v>0</v>
      </c>
      <c r="ED168" s="84">
        <f t="shared" si="462"/>
        <v>0</v>
      </c>
      <c r="EE168" s="84">
        <f t="shared" si="462"/>
        <v>0</v>
      </c>
      <c r="EF168" s="84">
        <f t="shared" si="462"/>
        <v>0</v>
      </c>
      <c r="EG168" s="84">
        <f t="shared" si="462"/>
        <v>0</v>
      </c>
      <c r="EH168" s="84">
        <f t="shared" si="462"/>
        <v>0</v>
      </c>
      <c r="EI168" s="84">
        <f t="shared" si="462"/>
        <v>0</v>
      </c>
      <c r="EJ168" s="84">
        <f t="shared" si="462"/>
        <v>0</v>
      </c>
      <c r="EK168" s="84">
        <f t="shared" si="462"/>
        <v>0</v>
      </c>
      <c r="EL168" s="84">
        <f t="shared" si="462"/>
        <v>0</v>
      </c>
      <c r="EM168" s="84">
        <f t="shared" si="462"/>
        <v>0</v>
      </c>
      <c r="EN168" s="84">
        <f t="shared" si="462"/>
        <v>0</v>
      </c>
      <c r="EO168" s="84">
        <f t="shared" si="462"/>
        <v>0</v>
      </c>
      <c r="EP168" s="84">
        <f t="shared" si="462"/>
        <v>0</v>
      </c>
      <c r="EQ168" s="84">
        <f t="shared" si="462"/>
        <v>0</v>
      </c>
      <c r="ER168" s="84">
        <f t="shared" si="462"/>
        <v>0</v>
      </c>
      <c r="ES168" s="84">
        <f t="shared" si="462"/>
        <v>0</v>
      </c>
      <c r="ET168" s="84">
        <f t="shared" si="462"/>
        <v>0</v>
      </c>
      <c r="EU168" s="84">
        <f t="shared" si="462"/>
        <v>0</v>
      </c>
      <c r="EV168" s="84">
        <f t="shared" si="462"/>
        <v>0</v>
      </c>
      <c r="EW168" s="84">
        <f t="shared" si="461"/>
        <v>0</v>
      </c>
      <c r="EX168" s="84">
        <f t="shared" si="461"/>
        <v>0</v>
      </c>
      <c r="EY168" s="84">
        <f t="shared" si="461"/>
        <v>0</v>
      </c>
      <c r="EZ168" s="84">
        <f t="shared" si="461"/>
        <v>0</v>
      </c>
      <c r="FA168" s="84">
        <f t="shared" si="461"/>
        <v>0</v>
      </c>
      <c r="FB168" s="84">
        <f t="shared" si="461"/>
        <v>0</v>
      </c>
      <c r="FC168" s="84">
        <f t="shared" si="461"/>
        <v>0</v>
      </c>
      <c r="FD168" s="84">
        <f t="shared" si="461"/>
        <v>0</v>
      </c>
      <c r="FE168" s="84">
        <f t="shared" si="461"/>
        <v>0</v>
      </c>
      <c r="FF168" s="84">
        <f t="shared" si="461"/>
        <v>0</v>
      </c>
      <c r="FG168" s="84">
        <f t="shared" si="461"/>
        <v>0</v>
      </c>
      <c r="FH168" s="84">
        <f t="shared" si="461"/>
        <v>0</v>
      </c>
      <c r="FI168" s="84">
        <f t="shared" si="461"/>
        <v>0</v>
      </c>
      <c r="FJ168" s="84">
        <f t="shared" si="461"/>
        <v>0</v>
      </c>
      <c r="FK168" s="84">
        <f t="shared" si="461"/>
        <v>0</v>
      </c>
      <c r="FL168" s="84">
        <f t="shared" si="461"/>
        <v>0</v>
      </c>
      <c r="FM168" s="84">
        <f t="shared" si="461"/>
        <v>0</v>
      </c>
      <c r="FN168" s="84">
        <f t="shared" si="461"/>
        <v>0</v>
      </c>
      <c r="FO168" s="84">
        <f t="shared" si="461"/>
        <v>0</v>
      </c>
      <c r="FP168" s="84">
        <f t="shared" si="461"/>
        <v>0</v>
      </c>
      <c r="FQ168" s="84">
        <f t="shared" si="461"/>
        <v>0</v>
      </c>
      <c r="FR168" s="84">
        <f t="shared" si="461"/>
        <v>0</v>
      </c>
      <c r="FS168" s="84">
        <f t="shared" si="461"/>
        <v>0</v>
      </c>
      <c r="FT168" s="84">
        <f t="shared" si="461"/>
        <v>0</v>
      </c>
      <c r="FU168" s="84">
        <f t="shared" si="461"/>
        <v>0</v>
      </c>
      <c r="FV168" s="84">
        <f t="shared" si="461"/>
        <v>0</v>
      </c>
      <c r="FW168" s="84">
        <f t="shared" si="461"/>
        <v>0</v>
      </c>
      <c r="FX168" s="84">
        <f t="shared" si="461"/>
        <v>0</v>
      </c>
      <c r="FY168" s="84">
        <f t="shared" si="461"/>
        <v>0</v>
      </c>
      <c r="FZ168" s="84">
        <f t="shared" si="461"/>
        <v>0</v>
      </c>
      <c r="GA168" s="84">
        <f t="shared" si="461"/>
        <v>0</v>
      </c>
      <c r="GB168" s="84">
        <f t="shared" si="461"/>
        <v>0</v>
      </c>
      <c r="GC168" s="82"/>
      <c r="GD168" s="2">
        <f t="shared" ca="1" si="438"/>
        <v>0</v>
      </c>
      <c r="GE168" s="2">
        <f t="shared" ca="1" si="439"/>
        <v>0</v>
      </c>
    </row>
    <row r="170" spans="2:187" ht="3.75" customHeight="1" x14ac:dyDescent="0.2">
      <c r="B170" s="104"/>
      <c r="C170" s="68"/>
      <c r="D170" s="189"/>
      <c r="F170" s="70"/>
      <c r="H170" s="87"/>
      <c r="L170" s="94"/>
      <c r="T170" s="140"/>
    </row>
    <row r="172" spans="2:187" ht="15.75" x14ac:dyDescent="0.25">
      <c r="H172" s="153" t="s">
        <v>303</v>
      </c>
      <c r="U172" s="213"/>
    </row>
    <row r="173" spans="2:187" x14ac:dyDescent="0.2">
      <c r="U173" s="213"/>
    </row>
    <row r="174" spans="2:187" x14ac:dyDescent="0.2">
      <c r="H174" s="87" t="s">
        <v>428</v>
      </c>
      <c r="I174" s="19">
        <f>SUMIF($H$8:$H$168,$H174,$T$8:$T$168)</f>
        <v>332.24800000000005</v>
      </c>
      <c r="J174" s="50"/>
      <c r="T174" s="154" t="s">
        <v>304</v>
      </c>
      <c r="U174" s="213"/>
      <c r="X174" s="18"/>
    </row>
    <row r="175" spans="2:187" x14ac:dyDescent="0.2">
      <c r="H175" s="87" t="s">
        <v>432</v>
      </c>
      <c r="I175" s="19">
        <f>SUMIF($H$8:$H$168,$H175,$T$8:$T$168)</f>
        <v>1750</v>
      </c>
      <c r="J175" s="50"/>
      <c r="T175" s="154"/>
      <c r="U175" s="213"/>
      <c r="X175" s="18"/>
    </row>
    <row r="176" spans="2:187" x14ac:dyDescent="0.2">
      <c r="H176" s="87" t="s">
        <v>434</v>
      </c>
      <c r="I176" s="19">
        <f>SUMIF($H$8:$H$168,$H176,$T$8:$T$168)</f>
        <v>3284.4730000000004</v>
      </c>
      <c r="J176" s="50"/>
      <c r="T176" s="154"/>
      <c r="U176" s="213"/>
      <c r="X176" s="18"/>
    </row>
    <row r="177" spans="1:187" x14ac:dyDescent="0.2">
      <c r="H177" s="220" t="s">
        <v>625</v>
      </c>
      <c r="I177" s="286">
        <f>SUM(I174:I176)</f>
        <v>5366.7210000000005</v>
      </c>
      <c r="J177" s="276"/>
      <c r="T177" s="154"/>
      <c r="U177" s="213"/>
      <c r="X177" s="18"/>
    </row>
    <row r="178" spans="1:187" x14ac:dyDescent="0.2">
      <c r="H178" s="220"/>
      <c r="I178" s="277"/>
      <c r="J178" s="276"/>
      <c r="T178" s="154"/>
      <c r="U178" s="213"/>
      <c r="X178" s="18"/>
    </row>
    <row r="179" spans="1:187" x14ac:dyDescent="0.2">
      <c r="H179" s="94" t="s">
        <v>312</v>
      </c>
      <c r="I179" s="19">
        <f>SUMIF($H$8:$H$168,$H179,$T$8:$T$168)</f>
        <v>7975.481628999999</v>
      </c>
      <c r="J179" s="19"/>
      <c r="K179" s="19"/>
      <c r="M179" s="214"/>
      <c r="N179" s="214"/>
      <c r="O179" s="214"/>
      <c r="P179" s="214"/>
      <c r="Q179" s="145"/>
      <c r="R179" s="160"/>
      <c r="T179" s="215"/>
      <c r="U179" s="213"/>
      <c r="W179" s="114" t="s">
        <v>428</v>
      </c>
      <c r="X179" s="1">
        <f t="shared" ref="X179:AG181" ca="1" si="465">SUMIF($H$8:$H$168,$W179,X$8:X$168)</f>
        <v>0</v>
      </c>
      <c r="Y179" s="1">
        <f t="shared" si="465"/>
        <v>140.34300000000002</v>
      </c>
      <c r="Z179" s="1">
        <f t="shared" si="465"/>
        <v>191.905</v>
      </c>
      <c r="AA179" s="1">
        <f t="shared" si="465"/>
        <v>0</v>
      </c>
      <c r="AB179" s="1">
        <f t="shared" si="465"/>
        <v>0</v>
      </c>
      <c r="AC179" s="1">
        <f t="shared" si="465"/>
        <v>0</v>
      </c>
      <c r="AD179" s="1">
        <f t="shared" si="465"/>
        <v>0</v>
      </c>
      <c r="AE179" s="1">
        <f t="shared" si="465"/>
        <v>0</v>
      </c>
      <c r="AF179" s="1">
        <f t="shared" si="465"/>
        <v>0</v>
      </c>
      <c r="AG179" s="1">
        <f t="shared" si="465"/>
        <v>0</v>
      </c>
      <c r="AH179" s="1">
        <f t="shared" ref="AH179:AQ181" si="466">SUMIF($H$8:$H$168,$W179,AH$8:AH$168)</f>
        <v>0</v>
      </c>
      <c r="AI179" s="1">
        <f t="shared" si="466"/>
        <v>0</v>
      </c>
      <c r="AJ179" s="1">
        <f t="shared" si="466"/>
        <v>0</v>
      </c>
      <c r="AK179" s="1">
        <f t="shared" si="466"/>
        <v>0</v>
      </c>
      <c r="AL179" s="1">
        <f t="shared" si="466"/>
        <v>0</v>
      </c>
      <c r="AM179" s="1">
        <f t="shared" si="466"/>
        <v>0</v>
      </c>
      <c r="AN179" s="1">
        <f t="shared" si="466"/>
        <v>0</v>
      </c>
      <c r="AO179" s="1">
        <f t="shared" si="466"/>
        <v>0</v>
      </c>
      <c r="AP179" s="1">
        <f t="shared" si="466"/>
        <v>0</v>
      </c>
      <c r="AQ179" s="1">
        <f t="shared" si="466"/>
        <v>0</v>
      </c>
      <c r="AR179" s="1">
        <f t="shared" ref="AR179:BA181" si="467">SUMIF($H$8:$H$168,$W179,AR$8:AR$168)</f>
        <v>0</v>
      </c>
      <c r="AS179" s="1">
        <f t="shared" si="467"/>
        <v>0</v>
      </c>
      <c r="AT179" s="1">
        <f t="shared" si="467"/>
        <v>0</v>
      </c>
      <c r="AU179" s="1">
        <f t="shared" si="467"/>
        <v>0</v>
      </c>
      <c r="AV179" s="1">
        <f t="shared" si="467"/>
        <v>0</v>
      </c>
      <c r="AW179" s="1">
        <f t="shared" si="467"/>
        <v>0</v>
      </c>
      <c r="AX179" s="1">
        <f t="shared" si="467"/>
        <v>0</v>
      </c>
      <c r="AY179" s="1">
        <f t="shared" si="467"/>
        <v>0</v>
      </c>
      <c r="AZ179" s="1">
        <f t="shared" si="467"/>
        <v>0</v>
      </c>
      <c r="BA179" s="1">
        <f t="shared" si="467"/>
        <v>0</v>
      </c>
      <c r="BB179" s="1">
        <f t="shared" ref="BB179:BK181" si="468">SUMIF($H$8:$H$168,$W179,BB$8:BB$168)</f>
        <v>0</v>
      </c>
      <c r="BC179" s="1">
        <f t="shared" si="468"/>
        <v>0</v>
      </c>
      <c r="BD179" s="1">
        <f t="shared" si="468"/>
        <v>0</v>
      </c>
      <c r="BE179" s="1">
        <f t="shared" si="468"/>
        <v>0</v>
      </c>
      <c r="BF179" s="1">
        <f t="shared" si="468"/>
        <v>0</v>
      </c>
      <c r="BG179" s="1">
        <f t="shared" si="468"/>
        <v>0</v>
      </c>
      <c r="BH179" s="1">
        <f t="shared" si="468"/>
        <v>0</v>
      </c>
      <c r="BI179" s="1">
        <f t="shared" si="468"/>
        <v>0</v>
      </c>
      <c r="BJ179" s="1">
        <f t="shared" si="468"/>
        <v>0</v>
      </c>
      <c r="BK179" s="1">
        <f t="shared" si="468"/>
        <v>0</v>
      </c>
      <c r="BL179" s="1">
        <f t="shared" ref="BL179:BU181" si="469">SUMIF($H$8:$H$168,$W179,BL$8:BL$168)</f>
        <v>0</v>
      </c>
      <c r="BM179" s="1">
        <f t="shared" si="469"/>
        <v>0</v>
      </c>
      <c r="BN179" s="1">
        <f t="shared" si="469"/>
        <v>0</v>
      </c>
      <c r="BO179" s="1">
        <f t="shared" si="469"/>
        <v>0</v>
      </c>
      <c r="BP179" s="1">
        <f t="shared" si="469"/>
        <v>0</v>
      </c>
      <c r="BQ179" s="1">
        <f t="shared" si="469"/>
        <v>0</v>
      </c>
      <c r="BR179" s="1">
        <f t="shared" si="469"/>
        <v>0</v>
      </c>
      <c r="BS179" s="1">
        <f t="shared" si="469"/>
        <v>0</v>
      </c>
      <c r="BT179" s="1">
        <f t="shared" si="469"/>
        <v>0</v>
      </c>
      <c r="BU179" s="1">
        <f t="shared" si="469"/>
        <v>0</v>
      </c>
      <c r="BV179" s="1">
        <f t="shared" ref="BV179:CE181" si="470">SUMIF($H$8:$H$168,$W179,BV$8:BV$168)</f>
        <v>0</v>
      </c>
      <c r="BW179" s="1">
        <f t="shared" si="470"/>
        <v>0</v>
      </c>
      <c r="BX179" s="1">
        <f t="shared" si="470"/>
        <v>0</v>
      </c>
      <c r="BY179" s="1">
        <f t="shared" si="470"/>
        <v>0</v>
      </c>
      <c r="BZ179" s="1">
        <f t="shared" si="470"/>
        <v>0</v>
      </c>
      <c r="CA179" s="1">
        <f t="shared" si="470"/>
        <v>0</v>
      </c>
      <c r="CB179" s="1">
        <f t="shared" si="470"/>
        <v>0</v>
      </c>
      <c r="CC179" s="1">
        <f t="shared" si="470"/>
        <v>0</v>
      </c>
      <c r="CD179" s="1">
        <f t="shared" si="470"/>
        <v>0</v>
      </c>
      <c r="CE179" s="1">
        <f t="shared" si="470"/>
        <v>0</v>
      </c>
      <c r="CF179" s="1">
        <f t="shared" ref="CF179:CO181" si="471">SUMIF($H$8:$H$168,$W179,CF$8:CF$168)</f>
        <v>0</v>
      </c>
      <c r="CG179" s="1">
        <f t="shared" si="471"/>
        <v>0</v>
      </c>
      <c r="CH179" s="1">
        <f t="shared" si="471"/>
        <v>0</v>
      </c>
      <c r="CI179" s="1">
        <f t="shared" si="471"/>
        <v>0</v>
      </c>
      <c r="CJ179" s="1">
        <f t="shared" si="471"/>
        <v>0</v>
      </c>
      <c r="CK179" s="1">
        <f t="shared" si="471"/>
        <v>0</v>
      </c>
      <c r="CL179" s="1">
        <f t="shared" si="471"/>
        <v>0</v>
      </c>
      <c r="CM179" s="1">
        <f t="shared" si="471"/>
        <v>0</v>
      </c>
      <c r="CN179" s="1">
        <f t="shared" si="471"/>
        <v>0</v>
      </c>
      <c r="CO179" s="1">
        <f t="shared" si="471"/>
        <v>0</v>
      </c>
      <c r="CP179" s="1">
        <f t="shared" ref="CP179:CY181" si="472">SUMIF($H$8:$H$168,$W179,CP$8:CP$168)</f>
        <v>0</v>
      </c>
      <c r="CQ179" s="1">
        <f t="shared" si="472"/>
        <v>0</v>
      </c>
      <c r="CR179" s="1">
        <f t="shared" si="472"/>
        <v>0</v>
      </c>
      <c r="CS179" s="1">
        <f t="shared" si="472"/>
        <v>0</v>
      </c>
      <c r="CT179" s="1">
        <f t="shared" si="472"/>
        <v>0</v>
      </c>
      <c r="CU179" s="1">
        <f t="shared" si="472"/>
        <v>0</v>
      </c>
      <c r="CV179" s="1">
        <f t="shared" si="472"/>
        <v>0</v>
      </c>
      <c r="CW179" s="1">
        <f t="shared" si="472"/>
        <v>0</v>
      </c>
      <c r="CX179" s="1">
        <f t="shared" si="472"/>
        <v>0</v>
      </c>
      <c r="CY179" s="1">
        <f t="shared" si="472"/>
        <v>0</v>
      </c>
      <c r="CZ179" s="1">
        <f t="shared" ref="CZ179:DI181" si="473">SUMIF($H$8:$H$168,$W179,CZ$8:CZ$168)</f>
        <v>0</v>
      </c>
      <c r="DA179" s="1">
        <f t="shared" si="473"/>
        <v>0</v>
      </c>
      <c r="DB179" s="1">
        <f t="shared" si="473"/>
        <v>0</v>
      </c>
      <c r="DC179" s="1">
        <f t="shared" si="473"/>
        <v>0</v>
      </c>
      <c r="DD179" s="1">
        <f t="shared" si="473"/>
        <v>0</v>
      </c>
      <c r="DE179" s="1">
        <f t="shared" si="473"/>
        <v>0</v>
      </c>
      <c r="DF179" s="1">
        <f t="shared" si="473"/>
        <v>0</v>
      </c>
      <c r="DG179" s="1">
        <f t="shared" si="473"/>
        <v>0</v>
      </c>
      <c r="DH179" s="1">
        <f t="shared" si="473"/>
        <v>0</v>
      </c>
      <c r="DI179" s="1">
        <f t="shared" si="473"/>
        <v>0</v>
      </c>
      <c r="DJ179" s="1">
        <f t="shared" ref="DJ179:DS181" si="474">SUMIF($H$8:$H$168,$W179,DJ$8:DJ$168)</f>
        <v>0</v>
      </c>
      <c r="DK179" s="1">
        <f t="shared" si="474"/>
        <v>0</v>
      </c>
      <c r="DL179" s="1">
        <f t="shared" si="474"/>
        <v>0</v>
      </c>
      <c r="DM179" s="1">
        <f t="shared" si="474"/>
        <v>0</v>
      </c>
      <c r="DN179" s="1">
        <f t="shared" si="474"/>
        <v>0</v>
      </c>
      <c r="DO179" s="1">
        <f t="shared" si="474"/>
        <v>0</v>
      </c>
      <c r="DP179" s="1">
        <f t="shared" si="474"/>
        <v>0</v>
      </c>
      <c r="DQ179" s="1">
        <f t="shared" si="474"/>
        <v>0</v>
      </c>
      <c r="DR179" s="1">
        <f t="shared" si="474"/>
        <v>0</v>
      </c>
      <c r="DS179" s="1">
        <f t="shared" si="474"/>
        <v>0</v>
      </c>
      <c r="DT179" s="1">
        <f t="shared" ref="DT179:EC181" si="475">SUMIF($H$8:$H$168,$W179,DT$8:DT$168)</f>
        <v>0</v>
      </c>
      <c r="DU179" s="1">
        <f t="shared" si="475"/>
        <v>0</v>
      </c>
      <c r="DV179" s="1">
        <f t="shared" si="475"/>
        <v>0</v>
      </c>
      <c r="DW179" s="1">
        <f t="shared" si="475"/>
        <v>0</v>
      </c>
      <c r="DX179" s="1">
        <f t="shared" si="475"/>
        <v>0</v>
      </c>
      <c r="DY179" s="1">
        <f t="shared" si="475"/>
        <v>0</v>
      </c>
      <c r="DZ179" s="1">
        <f t="shared" si="475"/>
        <v>0</v>
      </c>
      <c r="EA179" s="1">
        <f t="shared" si="475"/>
        <v>0</v>
      </c>
      <c r="EB179" s="1">
        <f t="shared" si="475"/>
        <v>0</v>
      </c>
      <c r="EC179" s="1">
        <f t="shared" si="475"/>
        <v>0</v>
      </c>
      <c r="ED179" s="1">
        <f t="shared" ref="ED179:EM181" si="476">SUMIF($H$8:$H$168,$W179,ED$8:ED$168)</f>
        <v>0</v>
      </c>
      <c r="EE179" s="1">
        <f t="shared" si="476"/>
        <v>0</v>
      </c>
      <c r="EF179" s="1">
        <f t="shared" si="476"/>
        <v>0</v>
      </c>
      <c r="EG179" s="1">
        <f t="shared" si="476"/>
        <v>0</v>
      </c>
      <c r="EH179" s="1">
        <f t="shared" si="476"/>
        <v>0</v>
      </c>
      <c r="EI179" s="1">
        <f t="shared" si="476"/>
        <v>0</v>
      </c>
      <c r="EJ179" s="1">
        <f t="shared" si="476"/>
        <v>0</v>
      </c>
      <c r="EK179" s="1">
        <f t="shared" si="476"/>
        <v>0</v>
      </c>
      <c r="EL179" s="1">
        <f t="shared" si="476"/>
        <v>0</v>
      </c>
      <c r="EM179" s="1">
        <f t="shared" si="476"/>
        <v>0</v>
      </c>
      <c r="EN179" s="1">
        <f t="shared" ref="EN179:EW181" si="477">SUMIF($H$8:$H$168,$W179,EN$8:EN$168)</f>
        <v>0</v>
      </c>
      <c r="EO179" s="1">
        <f t="shared" si="477"/>
        <v>0</v>
      </c>
      <c r="EP179" s="1">
        <f t="shared" si="477"/>
        <v>0</v>
      </c>
      <c r="EQ179" s="1">
        <f t="shared" si="477"/>
        <v>0</v>
      </c>
      <c r="ER179" s="1">
        <f t="shared" si="477"/>
        <v>0</v>
      </c>
      <c r="ES179" s="1">
        <f t="shared" si="477"/>
        <v>0</v>
      </c>
      <c r="ET179" s="1">
        <f t="shared" si="477"/>
        <v>0</v>
      </c>
      <c r="EU179" s="1">
        <f t="shared" si="477"/>
        <v>0</v>
      </c>
      <c r="EV179" s="1">
        <f t="shared" si="477"/>
        <v>0</v>
      </c>
      <c r="EW179" s="1">
        <f t="shared" si="477"/>
        <v>0</v>
      </c>
      <c r="EX179" s="1">
        <f t="shared" ref="EX179:FG181" si="478">SUMIF($H$8:$H$168,$W179,EX$8:EX$168)</f>
        <v>0</v>
      </c>
      <c r="EY179" s="1">
        <f t="shared" si="478"/>
        <v>0</v>
      </c>
      <c r="EZ179" s="1">
        <f t="shared" si="478"/>
        <v>0</v>
      </c>
      <c r="FA179" s="1">
        <f t="shared" si="478"/>
        <v>0</v>
      </c>
      <c r="FB179" s="1">
        <f t="shared" si="478"/>
        <v>0</v>
      </c>
      <c r="FC179" s="1">
        <f t="shared" si="478"/>
        <v>0</v>
      </c>
      <c r="FD179" s="1">
        <f t="shared" si="478"/>
        <v>0</v>
      </c>
      <c r="FE179" s="1">
        <f t="shared" si="478"/>
        <v>0</v>
      </c>
      <c r="FF179" s="1">
        <f t="shared" si="478"/>
        <v>0</v>
      </c>
      <c r="FG179" s="1">
        <f t="shared" si="478"/>
        <v>0</v>
      </c>
      <c r="FH179" s="1">
        <f t="shared" ref="FH179:FQ181" si="479">SUMIF($H$8:$H$168,$W179,FH$8:FH$168)</f>
        <v>0</v>
      </c>
      <c r="FI179" s="1">
        <f t="shared" si="479"/>
        <v>0</v>
      </c>
      <c r="FJ179" s="1">
        <f t="shared" si="479"/>
        <v>0</v>
      </c>
      <c r="FK179" s="1">
        <f t="shared" si="479"/>
        <v>0</v>
      </c>
      <c r="FL179" s="1">
        <f t="shared" si="479"/>
        <v>0</v>
      </c>
      <c r="FM179" s="1">
        <f t="shared" si="479"/>
        <v>0</v>
      </c>
      <c r="FN179" s="1">
        <f t="shared" si="479"/>
        <v>0</v>
      </c>
      <c r="FO179" s="1">
        <f t="shared" si="479"/>
        <v>0</v>
      </c>
      <c r="FP179" s="1">
        <f t="shared" si="479"/>
        <v>0</v>
      </c>
      <c r="FQ179" s="1">
        <f t="shared" si="479"/>
        <v>0</v>
      </c>
      <c r="FR179" s="1">
        <f t="shared" ref="FR179:GB181" si="480">SUMIF($H$8:$H$168,$W179,FR$8:FR$168)</f>
        <v>0</v>
      </c>
      <c r="FS179" s="1">
        <f t="shared" si="480"/>
        <v>0</v>
      </c>
      <c r="FT179" s="1">
        <f t="shared" si="480"/>
        <v>0</v>
      </c>
      <c r="FU179" s="1">
        <f t="shared" si="480"/>
        <v>0</v>
      </c>
      <c r="FV179" s="1">
        <f t="shared" si="480"/>
        <v>0</v>
      </c>
      <c r="FW179" s="1">
        <f t="shared" si="480"/>
        <v>0</v>
      </c>
      <c r="FX179" s="1">
        <f t="shared" si="480"/>
        <v>0</v>
      </c>
      <c r="FY179" s="1">
        <f t="shared" si="480"/>
        <v>0</v>
      </c>
      <c r="FZ179" s="1">
        <f t="shared" si="480"/>
        <v>0</v>
      </c>
      <c r="GA179" s="1">
        <f t="shared" si="480"/>
        <v>0</v>
      </c>
      <c r="GB179" s="1">
        <f t="shared" si="480"/>
        <v>0</v>
      </c>
      <c r="GC179" s="18"/>
      <c r="GD179" s="18">
        <f ca="1">SUMIF($H$7:$EC$172,$H179,GD$7:GD$172)</f>
        <v>6729.1316289999995</v>
      </c>
      <c r="GE179" s="18">
        <f ca="1">SUMIF($H$7:$EC$172,$H179,GE$7:IV$172)</f>
        <v>3.6500000000000021</v>
      </c>
    </row>
    <row r="180" spans="1:187" ht="14.25" customHeight="1" x14ac:dyDescent="0.2">
      <c r="H180" s="87" t="s">
        <v>313</v>
      </c>
      <c r="I180" s="19">
        <f>SUMIF($H$8:$H$168,$H180,$T$8:$T$168)</f>
        <v>810.35599999999999</v>
      </c>
      <c r="J180" s="19"/>
      <c r="K180" s="19"/>
      <c r="M180" s="214"/>
      <c r="N180" s="214"/>
      <c r="O180" s="214"/>
      <c r="P180" s="214"/>
      <c r="Q180" s="216"/>
      <c r="R180" s="160"/>
      <c r="T180" s="215"/>
      <c r="U180" s="213"/>
      <c r="W180" s="114" t="s">
        <v>432</v>
      </c>
      <c r="X180" s="1">
        <f t="shared" ca="1" si="465"/>
        <v>0</v>
      </c>
      <c r="Y180" s="1">
        <f t="shared" si="465"/>
        <v>0</v>
      </c>
      <c r="Z180" s="1">
        <f t="shared" si="465"/>
        <v>0</v>
      </c>
      <c r="AA180" s="1">
        <f t="shared" si="465"/>
        <v>1750</v>
      </c>
      <c r="AB180" s="1">
        <f t="shared" si="465"/>
        <v>0</v>
      </c>
      <c r="AC180" s="1">
        <f t="shared" si="465"/>
        <v>0</v>
      </c>
      <c r="AD180" s="1">
        <f t="shared" si="465"/>
        <v>0</v>
      </c>
      <c r="AE180" s="1">
        <f t="shared" si="465"/>
        <v>0</v>
      </c>
      <c r="AF180" s="1">
        <f t="shared" si="465"/>
        <v>0</v>
      </c>
      <c r="AG180" s="1">
        <f t="shared" si="465"/>
        <v>0</v>
      </c>
      <c r="AH180" s="1">
        <f t="shared" si="466"/>
        <v>0</v>
      </c>
      <c r="AI180" s="1">
        <f t="shared" si="466"/>
        <v>0</v>
      </c>
      <c r="AJ180" s="1">
        <f t="shared" si="466"/>
        <v>0</v>
      </c>
      <c r="AK180" s="1">
        <f t="shared" si="466"/>
        <v>0</v>
      </c>
      <c r="AL180" s="1">
        <f t="shared" si="466"/>
        <v>0</v>
      </c>
      <c r="AM180" s="1">
        <f t="shared" si="466"/>
        <v>0</v>
      </c>
      <c r="AN180" s="1">
        <f t="shared" si="466"/>
        <v>0</v>
      </c>
      <c r="AO180" s="1">
        <f t="shared" si="466"/>
        <v>0</v>
      </c>
      <c r="AP180" s="1">
        <f t="shared" si="466"/>
        <v>0</v>
      </c>
      <c r="AQ180" s="1">
        <f t="shared" si="466"/>
        <v>0</v>
      </c>
      <c r="AR180" s="1">
        <f t="shared" si="467"/>
        <v>0</v>
      </c>
      <c r="AS180" s="1">
        <f t="shared" si="467"/>
        <v>0</v>
      </c>
      <c r="AT180" s="1">
        <f t="shared" si="467"/>
        <v>0</v>
      </c>
      <c r="AU180" s="1">
        <f t="shared" si="467"/>
        <v>0</v>
      </c>
      <c r="AV180" s="1">
        <f t="shared" si="467"/>
        <v>0</v>
      </c>
      <c r="AW180" s="1">
        <f t="shared" si="467"/>
        <v>0</v>
      </c>
      <c r="AX180" s="1">
        <f t="shared" si="467"/>
        <v>0</v>
      </c>
      <c r="AY180" s="1">
        <f t="shared" si="467"/>
        <v>0</v>
      </c>
      <c r="AZ180" s="1">
        <f t="shared" si="467"/>
        <v>0</v>
      </c>
      <c r="BA180" s="1">
        <f t="shared" si="467"/>
        <v>0</v>
      </c>
      <c r="BB180" s="1">
        <f t="shared" si="468"/>
        <v>0</v>
      </c>
      <c r="BC180" s="1">
        <f t="shared" si="468"/>
        <v>0</v>
      </c>
      <c r="BD180" s="1">
        <f t="shared" si="468"/>
        <v>0</v>
      </c>
      <c r="BE180" s="1">
        <f t="shared" si="468"/>
        <v>0</v>
      </c>
      <c r="BF180" s="1">
        <f t="shared" si="468"/>
        <v>0</v>
      </c>
      <c r="BG180" s="1">
        <f t="shared" si="468"/>
        <v>0</v>
      </c>
      <c r="BH180" s="1">
        <f t="shared" si="468"/>
        <v>0</v>
      </c>
      <c r="BI180" s="1">
        <f t="shared" si="468"/>
        <v>0</v>
      </c>
      <c r="BJ180" s="1">
        <f t="shared" si="468"/>
        <v>0</v>
      </c>
      <c r="BK180" s="1">
        <f t="shared" si="468"/>
        <v>0</v>
      </c>
      <c r="BL180" s="1">
        <f t="shared" si="469"/>
        <v>0</v>
      </c>
      <c r="BM180" s="1">
        <f t="shared" si="469"/>
        <v>0</v>
      </c>
      <c r="BN180" s="1">
        <f t="shared" si="469"/>
        <v>0</v>
      </c>
      <c r="BO180" s="1">
        <f t="shared" si="469"/>
        <v>0</v>
      </c>
      <c r="BP180" s="1">
        <f t="shared" si="469"/>
        <v>0</v>
      </c>
      <c r="BQ180" s="1">
        <f t="shared" si="469"/>
        <v>0</v>
      </c>
      <c r="BR180" s="1">
        <f t="shared" si="469"/>
        <v>0</v>
      </c>
      <c r="BS180" s="1">
        <f t="shared" si="469"/>
        <v>0</v>
      </c>
      <c r="BT180" s="1">
        <f t="shared" si="469"/>
        <v>0</v>
      </c>
      <c r="BU180" s="1">
        <f t="shared" si="469"/>
        <v>0</v>
      </c>
      <c r="BV180" s="1">
        <f t="shared" si="470"/>
        <v>0</v>
      </c>
      <c r="BW180" s="1">
        <f t="shared" si="470"/>
        <v>0</v>
      </c>
      <c r="BX180" s="1">
        <f t="shared" si="470"/>
        <v>0</v>
      </c>
      <c r="BY180" s="1">
        <f t="shared" si="470"/>
        <v>0</v>
      </c>
      <c r="BZ180" s="1">
        <f t="shared" si="470"/>
        <v>0</v>
      </c>
      <c r="CA180" s="1">
        <f t="shared" si="470"/>
        <v>0</v>
      </c>
      <c r="CB180" s="1">
        <f t="shared" si="470"/>
        <v>0</v>
      </c>
      <c r="CC180" s="1">
        <f t="shared" si="470"/>
        <v>0</v>
      </c>
      <c r="CD180" s="1">
        <f t="shared" si="470"/>
        <v>0</v>
      </c>
      <c r="CE180" s="1">
        <f t="shared" si="470"/>
        <v>0</v>
      </c>
      <c r="CF180" s="1">
        <f t="shared" si="471"/>
        <v>0</v>
      </c>
      <c r="CG180" s="1">
        <f t="shared" si="471"/>
        <v>0</v>
      </c>
      <c r="CH180" s="1">
        <f t="shared" si="471"/>
        <v>0</v>
      </c>
      <c r="CI180" s="1">
        <f t="shared" si="471"/>
        <v>0</v>
      </c>
      <c r="CJ180" s="1">
        <f t="shared" si="471"/>
        <v>0</v>
      </c>
      <c r="CK180" s="1">
        <f t="shared" si="471"/>
        <v>0</v>
      </c>
      <c r="CL180" s="1">
        <f t="shared" si="471"/>
        <v>0</v>
      </c>
      <c r="CM180" s="1">
        <f t="shared" si="471"/>
        <v>0</v>
      </c>
      <c r="CN180" s="1">
        <f t="shared" si="471"/>
        <v>0</v>
      </c>
      <c r="CO180" s="1">
        <f t="shared" si="471"/>
        <v>0</v>
      </c>
      <c r="CP180" s="1">
        <f t="shared" si="472"/>
        <v>0</v>
      </c>
      <c r="CQ180" s="1">
        <f t="shared" si="472"/>
        <v>0</v>
      </c>
      <c r="CR180" s="1">
        <f t="shared" si="472"/>
        <v>0</v>
      </c>
      <c r="CS180" s="1">
        <f t="shared" si="472"/>
        <v>0</v>
      </c>
      <c r="CT180" s="1">
        <f t="shared" si="472"/>
        <v>0</v>
      </c>
      <c r="CU180" s="1">
        <f t="shared" si="472"/>
        <v>0</v>
      </c>
      <c r="CV180" s="1">
        <f t="shared" si="472"/>
        <v>0</v>
      </c>
      <c r="CW180" s="1">
        <f t="shared" si="472"/>
        <v>0</v>
      </c>
      <c r="CX180" s="1">
        <f t="shared" si="472"/>
        <v>0</v>
      </c>
      <c r="CY180" s="1">
        <f t="shared" si="472"/>
        <v>0</v>
      </c>
      <c r="CZ180" s="1">
        <f t="shared" si="473"/>
        <v>0</v>
      </c>
      <c r="DA180" s="1">
        <f t="shared" si="473"/>
        <v>0</v>
      </c>
      <c r="DB180" s="1">
        <f t="shared" si="473"/>
        <v>0</v>
      </c>
      <c r="DC180" s="1">
        <f t="shared" si="473"/>
        <v>0</v>
      </c>
      <c r="DD180" s="1">
        <f t="shared" si="473"/>
        <v>0</v>
      </c>
      <c r="DE180" s="1">
        <f t="shared" si="473"/>
        <v>0</v>
      </c>
      <c r="DF180" s="1">
        <f t="shared" si="473"/>
        <v>0</v>
      </c>
      <c r="DG180" s="1">
        <f t="shared" si="473"/>
        <v>0</v>
      </c>
      <c r="DH180" s="1">
        <f t="shared" si="473"/>
        <v>0</v>
      </c>
      <c r="DI180" s="1">
        <f t="shared" si="473"/>
        <v>0</v>
      </c>
      <c r="DJ180" s="1">
        <f t="shared" si="474"/>
        <v>0</v>
      </c>
      <c r="DK180" s="1">
        <f t="shared" si="474"/>
        <v>0</v>
      </c>
      <c r="DL180" s="1">
        <f t="shared" si="474"/>
        <v>0</v>
      </c>
      <c r="DM180" s="1">
        <f t="shared" si="474"/>
        <v>0</v>
      </c>
      <c r="DN180" s="1">
        <f t="shared" si="474"/>
        <v>0</v>
      </c>
      <c r="DO180" s="1">
        <f t="shared" si="474"/>
        <v>0</v>
      </c>
      <c r="DP180" s="1">
        <f t="shared" si="474"/>
        <v>0</v>
      </c>
      <c r="DQ180" s="1">
        <f t="shared" si="474"/>
        <v>0</v>
      </c>
      <c r="DR180" s="1">
        <f t="shared" si="474"/>
        <v>0</v>
      </c>
      <c r="DS180" s="1">
        <f t="shared" si="474"/>
        <v>0</v>
      </c>
      <c r="DT180" s="1">
        <f t="shared" si="475"/>
        <v>0</v>
      </c>
      <c r="DU180" s="1">
        <f t="shared" si="475"/>
        <v>0</v>
      </c>
      <c r="DV180" s="1">
        <f t="shared" si="475"/>
        <v>0</v>
      </c>
      <c r="DW180" s="1">
        <f t="shared" si="475"/>
        <v>0</v>
      </c>
      <c r="DX180" s="1">
        <f t="shared" si="475"/>
        <v>0</v>
      </c>
      <c r="DY180" s="1">
        <f t="shared" si="475"/>
        <v>0</v>
      </c>
      <c r="DZ180" s="1">
        <f t="shared" si="475"/>
        <v>0</v>
      </c>
      <c r="EA180" s="1">
        <f t="shared" si="475"/>
        <v>0</v>
      </c>
      <c r="EB180" s="1">
        <f t="shared" si="475"/>
        <v>0</v>
      </c>
      <c r="EC180" s="1">
        <f t="shared" si="475"/>
        <v>0</v>
      </c>
      <c r="ED180" s="1">
        <f t="shared" si="476"/>
        <v>0</v>
      </c>
      <c r="EE180" s="1">
        <f t="shared" si="476"/>
        <v>0</v>
      </c>
      <c r="EF180" s="1">
        <f t="shared" si="476"/>
        <v>0</v>
      </c>
      <c r="EG180" s="1">
        <f t="shared" si="476"/>
        <v>0</v>
      </c>
      <c r="EH180" s="1">
        <f t="shared" si="476"/>
        <v>0</v>
      </c>
      <c r="EI180" s="1">
        <f t="shared" si="476"/>
        <v>0</v>
      </c>
      <c r="EJ180" s="1">
        <f t="shared" si="476"/>
        <v>0</v>
      </c>
      <c r="EK180" s="1">
        <f t="shared" si="476"/>
        <v>0</v>
      </c>
      <c r="EL180" s="1">
        <f t="shared" si="476"/>
        <v>0</v>
      </c>
      <c r="EM180" s="1">
        <f t="shared" si="476"/>
        <v>0</v>
      </c>
      <c r="EN180" s="1">
        <f t="shared" si="477"/>
        <v>0</v>
      </c>
      <c r="EO180" s="1">
        <f t="shared" si="477"/>
        <v>0</v>
      </c>
      <c r="EP180" s="1">
        <f t="shared" si="477"/>
        <v>0</v>
      </c>
      <c r="EQ180" s="1">
        <f t="shared" si="477"/>
        <v>0</v>
      </c>
      <c r="ER180" s="1">
        <f t="shared" si="477"/>
        <v>0</v>
      </c>
      <c r="ES180" s="1">
        <f t="shared" si="477"/>
        <v>0</v>
      </c>
      <c r="ET180" s="1">
        <f t="shared" si="477"/>
        <v>0</v>
      </c>
      <c r="EU180" s="1">
        <f t="shared" si="477"/>
        <v>0</v>
      </c>
      <c r="EV180" s="1">
        <f t="shared" si="477"/>
        <v>0</v>
      </c>
      <c r="EW180" s="1">
        <f t="shared" si="477"/>
        <v>0</v>
      </c>
      <c r="EX180" s="1">
        <f t="shared" si="478"/>
        <v>0</v>
      </c>
      <c r="EY180" s="1">
        <f t="shared" si="478"/>
        <v>0</v>
      </c>
      <c r="EZ180" s="1">
        <f t="shared" si="478"/>
        <v>0</v>
      </c>
      <c r="FA180" s="1">
        <f t="shared" si="478"/>
        <v>0</v>
      </c>
      <c r="FB180" s="1">
        <f t="shared" si="478"/>
        <v>0</v>
      </c>
      <c r="FC180" s="1">
        <f t="shared" si="478"/>
        <v>0</v>
      </c>
      <c r="FD180" s="1">
        <f t="shared" si="478"/>
        <v>0</v>
      </c>
      <c r="FE180" s="1">
        <f t="shared" si="478"/>
        <v>0</v>
      </c>
      <c r="FF180" s="1">
        <f t="shared" si="478"/>
        <v>0</v>
      </c>
      <c r="FG180" s="1">
        <f t="shared" si="478"/>
        <v>0</v>
      </c>
      <c r="FH180" s="1">
        <f t="shared" si="479"/>
        <v>0</v>
      </c>
      <c r="FI180" s="1">
        <f t="shared" si="479"/>
        <v>0</v>
      </c>
      <c r="FJ180" s="1">
        <f t="shared" si="479"/>
        <v>0</v>
      </c>
      <c r="FK180" s="1">
        <f t="shared" si="479"/>
        <v>0</v>
      </c>
      <c r="FL180" s="1">
        <f t="shared" si="479"/>
        <v>0</v>
      </c>
      <c r="FM180" s="1">
        <f t="shared" si="479"/>
        <v>0</v>
      </c>
      <c r="FN180" s="1">
        <f t="shared" si="479"/>
        <v>0</v>
      </c>
      <c r="FO180" s="1">
        <f t="shared" si="479"/>
        <v>0</v>
      </c>
      <c r="FP180" s="1">
        <f t="shared" si="479"/>
        <v>0</v>
      </c>
      <c r="FQ180" s="1">
        <f t="shared" si="479"/>
        <v>0</v>
      </c>
      <c r="FR180" s="1">
        <f t="shared" si="480"/>
        <v>0</v>
      </c>
      <c r="FS180" s="1">
        <f t="shared" si="480"/>
        <v>0</v>
      </c>
      <c r="FT180" s="1">
        <f t="shared" si="480"/>
        <v>0</v>
      </c>
      <c r="FU180" s="1">
        <f t="shared" si="480"/>
        <v>0</v>
      </c>
      <c r="FV180" s="1">
        <f t="shared" si="480"/>
        <v>0</v>
      </c>
      <c r="FW180" s="1">
        <f t="shared" si="480"/>
        <v>0</v>
      </c>
      <c r="FX180" s="1">
        <f t="shared" si="480"/>
        <v>0</v>
      </c>
      <c r="FY180" s="1">
        <f t="shared" si="480"/>
        <v>0</v>
      </c>
      <c r="FZ180" s="1">
        <f t="shared" si="480"/>
        <v>0</v>
      </c>
      <c r="GA180" s="1">
        <f t="shared" si="480"/>
        <v>0</v>
      </c>
      <c r="GB180" s="1">
        <f t="shared" si="480"/>
        <v>0</v>
      </c>
      <c r="GC180" s="18"/>
      <c r="GD180" s="18">
        <f ca="1">SUMIF($H$7:$EC$172,$H174,GD$7:GD$172)</f>
        <v>332.24800000000005</v>
      </c>
      <c r="GE180" s="18">
        <f ca="1">SUMIF($H$7:$EC$172,$H174,GE$7:IV$172)</f>
        <v>0</v>
      </c>
    </row>
    <row r="181" spans="1:187" x14ac:dyDescent="0.2">
      <c r="H181" s="87" t="s">
        <v>332</v>
      </c>
      <c r="I181" s="19">
        <f>SUMIF($H$8:$H$168,$H181,$T$8:$T$168)</f>
        <v>506.858</v>
      </c>
      <c r="J181" s="19"/>
      <c r="K181" s="19"/>
      <c r="M181" s="214"/>
      <c r="N181" s="214"/>
      <c r="O181" s="214"/>
      <c r="P181" s="214"/>
      <c r="Q181" s="145"/>
      <c r="R181" s="160"/>
      <c r="T181" s="215"/>
      <c r="U181" s="213"/>
      <c r="W181" s="114" t="s">
        <v>434</v>
      </c>
      <c r="X181" s="296">
        <f t="shared" ca="1" si="465"/>
        <v>0</v>
      </c>
      <c r="Y181" s="296">
        <f t="shared" si="465"/>
        <v>1017.073</v>
      </c>
      <c r="Z181" s="296">
        <f t="shared" si="465"/>
        <v>0</v>
      </c>
      <c r="AA181" s="296">
        <f t="shared" si="465"/>
        <v>0</v>
      </c>
      <c r="AB181" s="296">
        <f t="shared" si="465"/>
        <v>0</v>
      </c>
      <c r="AC181" s="296">
        <f t="shared" si="465"/>
        <v>1000</v>
      </c>
      <c r="AD181" s="296">
        <f t="shared" si="465"/>
        <v>0</v>
      </c>
      <c r="AE181" s="296">
        <f t="shared" si="465"/>
        <v>0</v>
      </c>
      <c r="AF181" s="296">
        <f t="shared" si="465"/>
        <v>0</v>
      </c>
      <c r="AG181" s="296">
        <f t="shared" si="465"/>
        <v>0</v>
      </c>
      <c r="AH181" s="296">
        <f t="shared" si="466"/>
        <v>1267.4000000000001</v>
      </c>
      <c r="AI181" s="296">
        <f t="shared" si="466"/>
        <v>0</v>
      </c>
      <c r="AJ181" s="296">
        <f t="shared" si="466"/>
        <v>0</v>
      </c>
      <c r="AK181" s="296">
        <f t="shared" si="466"/>
        <v>0</v>
      </c>
      <c r="AL181" s="296">
        <f t="shared" si="466"/>
        <v>0</v>
      </c>
      <c r="AM181" s="296">
        <f t="shared" si="466"/>
        <v>0</v>
      </c>
      <c r="AN181" s="296">
        <f t="shared" si="466"/>
        <v>0</v>
      </c>
      <c r="AO181" s="296">
        <f t="shared" si="466"/>
        <v>0</v>
      </c>
      <c r="AP181" s="296">
        <f t="shared" si="466"/>
        <v>0</v>
      </c>
      <c r="AQ181" s="296">
        <f t="shared" si="466"/>
        <v>0</v>
      </c>
      <c r="AR181" s="296">
        <f t="shared" si="467"/>
        <v>0</v>
      </c>
      <c r="AS181" s="296">
        <f t="shared" si="467"/>
        <v>0</v>
      </c>
      <c r="AT181" s="296">
        <f t="shared" si="467"/>
        <v>0</v>
      </c>
      <c r="AU181" s="296">
        <f t="shared" si="467"/>
        <v>0</v>
      </c>
      <c r="AV181" s="296">
        <f t="shared" si="467"/>
        <v>0</v>
      </c>
      <c r="AW181" s="296">
        <f t="shared" si="467"/>
        <v>0</v>
      </c>
      <c r="AX181" s="296">
        <f t="shared" si="467"/>
        <v>0</v>
      </c>
      <c r="AY181" s="296">
        <f t="shared" si="467"/>
        <v>0</v>
      </c>
      <c r="AZ181" s="296">
        <f t="shared" si="467"/>
        <v>0</v>
      </c>
      <c r="BA181" s="296">
        <f t="shared" si="467"/>
        <v>0</v>
      </c>
      <c r="BB181" s="296">
        <f t="shared" si="468"/>
        <v>0</v>
      </c>
      <c r="BC181" s="296">
        <f t="shared" si="468"/>
        <v>0</v>
      </c>
      <c r="BD181" s="296">
        <f t="shared" si="468"/>
        <v>0</v>
      </c>
      <c r="BE181" s="296">
        <f t="shared" si="468"/>
        <v>0</v>
      </c>
      <c r="BF181" s="296">
        <f t="shared" si="468"/>
        <v>0</v>
      </c>
      <c r="BG181" s="296">
        <f t="shared" si="468"/>
        <v>0</v>
      </c>
      <c r="BH181" s="296">
        <f t="shared" si="468"/>
        <v>0</v>
      </c>
      <c r="BI181" s="296">
        <f t="shared" si="468"/>
        <v>0</v>
      </c>
      <c r="BJ181" s="296">
        <f t="shared" si="468"/>
        <v>0</v>
      </c>
      <c r="BK181" s="296">
        <f t="shared" si="468"/>
        <v>0</v>
      </c>
      <c r="BL181" s="296">
        <f t="shared" si="469"/>
        <v>0</v>
      </c>
      <c r="BM181" s="296">
        <f t="shared" si="469"/>
        <v>0</v>
      </c>
      <c r="BN181" s="296">
        <f t="shared" si="469"/>
        <v>0</v>
      </c>
      <c r="BO181" s="296">
        <f t="shared" si="469"/>
        <v>0</v>
      </c>
      <c r="BP181" s="296">
        <f t="shared" si="469"/>
        <v>0</v>
      </c>
      <c r="BQ181" s="296">
        <f t="shared" si="469"/>
        <v>0</v>
      </c>
      <c r="BR181" s="296">
        <f t="shared" si="469"/>
        <v>0</v>
      </c>
      <c r="BS181" s="296">
        <f t="shared" si="469"/>
        <v>0</v>
      </c>
      <c r="BT181" s="296">
        <f t="shared" si="469"/>
        <v>0</v>
      </c>
      <c r="BU181" s="296">
        <f t="shared" si="469"/>
        <v>0</v>
      </c>
      <c r="BV181" s="296">
        <f t="shared" si="470"/>
        <v>0</v>
      </c>
      <c r="BW181" s="296">
        <f t="shared" si="470"/>
        <v>0</v>
      </c>
      <c r="BX181" s="296">
        <f t="shared" si="470"/>
        <v>0</v>
      </c>
      <c r="BY181" s="296">
        <f t="shared" si="470"/>
        <v>0</v>
      </c>
      <c r="BZ181" s="296">
        <f t="shared" si="470"/>
        <v>0</v>
      </c>
      <c r="CA181" s="296">
        <f t="shared" si="470"/>
        <v>0</v>
      </c>
      <c r="CB181" s="296">
        <f t="shared" si="470"/>
        <v>0</v>
      </c>
      <c r="CC181" s="296">
        <f t="shared" si="470"/>
        <v>0</v>
      </c>
      <c r="CD181" s="296">
        <f t="shared" si="470"/>
        <v>0</v>
      </c>
      <c r="CE181" s="296">
        <f t="shared" si="470"/>
        <v>0</v>
      </c>
      <c r="CF181" s="296">
        <f t="shared" si="471"/>
        <v>0</v>
      </c>
      <c r="CG181" s="296">
        <f t="shared" si="471"/>
        <v>0</v>
      </c>
      <c r="CH181" s="296">
        <f t="shared" si="471"/>
        <v>0</v>
      </c>
      <c r="CI181" s="296">
        <f t="shared" si="471"/>
        <v>0</v>
      </c>
      <c r="CJ181" s="296">
        <f t="shared" si="471"/>
        <v>0</v>
      </c>
      <c r="CK181" s="296">
        <f t="shared" si="471"/>
        <v>0</v>
      </c>
      <c r="CL181" s="296">
        <f t="shared" si="471"/>
        <v>0</v>
      </c>
      <c r="CM181" s="296">
        <f t="shared" si="471"/>
        <v>0</v>
      </c>
      <c r="CN181" s="296">
        <f t="shared" si="471"/>
        <v>0</v>
      </c>
      <c r="CO181" s="296">
        <f t="shared" si="471"/>
        <v>0</v>
      </c>
      <c r="CP181" s="296">
        <f t="shared" si="472"/>
        <v>0</v>
      </c>
      <c r="CQ181" s="296">
        <f t="shared" si="472"/>
        <v>0</v>
      </c>
      <c r="CR181" s="296">
        <f t="shared" si="472"/>
        <v>0</v>
      </c>
      <c r="CS181" s="296">
        <f t="shared" si="472"/>
        <v>0</v>
      </c>
      <c r="CT181" s="296">
        <f t="shared" si="472"/>
        <v>0</v>
      </c>
      <c r="CU181" s="296">
        <f t="shared" si="472"/>
        <v>0</v>
      </c>
      <c r="CV181" s="296">
        <f t="shared" si="472"/>
        <v>0</v>
      </c>
      <c r="CW181" s="296">
        <f t="shared" si="472"/>
        <v>0</v>
      </c>
      <c r="CX181" s="296">
        <f t="shared" si="472"/>
        <v>0</v>
      </c>
      <c r="CY181" s="296">
        <f t="shared" si="472"/>
        <v>0</v>
      </c>
      <c r="CZ181" s="296">
        <f t="shared" si="473"/>
        <v>0</v>
      </c>
      <c r="DA181" s="296">
        <f t="shared" si="473"/>
        <v>0</v>
      </c>
      <c r="DB181" s="296">
        <f t="shared" si="473"/>
        <v>0</v>
      </c>
      <c r="DC181" s="296">
        <f t="shared" si="473"/>
        <v>0</v>
      </c>
      <c r="DD181" s="296">
        <f t="shared" si="473"/>
        <v>0</v>
      </c>
      <c r="DE181" s="296">
        <f t="shared" si="473"/>
        <v>0</v>
      </c>
      <c r="DF181" s="296">
        <f t="shared" si="473"/>
        <v>0</v>
      </c>
      <c r="DG181" s="296">
        <f t="shared" si="473"/>
        <v>0</v>
      </c>
      <c r="DH181" s="296">
        <f t="shared" si="473"/>
        <v>0</v>
      </c>
      <c r="DI181" s="296">
        <f t="shared" si="473"/>
        <v>0</v>
      </c>
      <c r="DJ181" s="296">
        <f t="shared" si="474"/>
        <v>0</v>
      </c>
      <c r="DK181" s="296">
        <f t="shared" si="474"/>
        <v>0</v>
      </c>
      <c r="DL181" s="296">
        <f t="shared" si="474"/>
        <v>0</v>
      </c>
      <c r="DM181" s="296">
        <f t="shared" si="474"/>
        <v>0</v>
      </c>
      <c r="DN181" s="296">
        <f t="shared" si="474"/>
        <v>0</v>
      </c>
      <c r="DO181" s="296">
        <f t="shared" si="474"/>
        <v>0</v>
      </c>
      <c r="DP181" s="296">
        <f t="shared" si="474"/>
        <v>0</v>
      </c>
      <c r="DQ181" s="296">
        <f t="shared" si="474"/>
        <v>0</v>
      </c>
      <c r="DR181" s="296">
        <f t="shared" si="474"/>
        <v>0</v>
      </c>
      <c r="DS181" s="296">
        <f t="shared" si="474"/>
        <v>0</v>
      </c>
      <c r="DT181" s="296">
        <f t="shared" si="475"/>
        <v>0</v>
      </c>
      <c r="DU181" s="296">
        <f t="shared" si="475"/>
        <v>0</v>
      </c>
      <c r="DV181" s="296">
        <f t="shared" si="475"/>
        <v>0</v>
      </c>
      <c r="DW181" s="296">
        <f t="shared" si="475"/>
        <v>0</v>
      </c>
      <c r="DX181" s="296">
        <f t="shared" si="475"/>
        <v>0</v>
      </c>
      <c r="DY181" s="296">
        <f t="shared" si="475"/>
        <v>0</v>
      </c>
      <c r="DZ181" s="296">
        <f t="shared" si="475"/>
        <v>0</v>
      </c>
      <c r="EA181" s="296">
        <f t="shared" si="475"/>
        <v>0</v>
      </c>
      <c r="EB181" s="296">
        <f t="shared" si="475"/>
        <v>0</v>
      </c>
      <c r="EC181" s="296">
        <f t="shared" si="475"/>
        <v>0</v>
      </c>
      <c r="ED181" s="296">
        <f t="shared" si="476"/>
        <v>0</v>
      </c>
      <c r="EE181" s="296">
        <f t="shared" si="476"/>
        <v>0</v>
      </c>
      <c r="EF181" s="296">
        <f t="shared" si="476"/>
        <v>0</v>
      </c>
      <c r="EG181" s="296">
        <f t="shared" si="476"/>
        <v>0</v>
      </c>
      <c r="EH181" s="296">
        <f t="shared" si="476"/>
        <v>0</v>
      </c>
      <c r="EI181" s="296">
        <f t="shared" si="476"/>
        <v>0</v>
      </c>
      <c r="EJ181" s="296">
        <f t="shared" si="476"/>
        <v>0</v>
      </c>
      <c r="EK181" s="296">
        <f t="shared" si="476"/>
        <v>0</v>
      </c>
      <c r="EL181" s="296">
        <f t="shared" si="476"/>
        <v>0</v>
      </c>
      <c r="EM181" s="296">
        <f t="shared" si="476"/>
        <v>0</v>
      </c>
      <c r="EN181" s="296">
        <f t="shared" si="477"/>
        <v>0</v>
      </c>
      <c r="EO181" s="296">
        <f t="shared" si="477"/>
        <v>0</v>
      </c>
      <c r="EP181" s="296">
        <f t="shared" si="477"/>
        <v>0</v>
      </c>
      <c r="EQ181" s="296">
        <f t="shared" si="477"/>
        <v>0</v>
      </c>
      <c r="ER181" s="296">
        <f t="shared" si="477"/>
        <v>0</v>
      </c>
      <c r="ES181" s="296">
        <f t="shared" si="477"/>
        <v>0</v>
      </c>
      <c r="ET181" s="296">
        <f t="shared" si="477"/>
        <v>0</v>
      </c>
      <c r="EU181" s="296">
        <f t="shared" si="477"/>
        <v>0</v>
      </c>
      <c r="EV181" s="296">
        <f t="shared" si="477"/>
        <v>0</v>
      </c>
      <c r="EW181" s="296">
        <f t="shared" si="477"/>
        <v>0</v>
      </c>
      <c r="EX181" s="296">
        <f t="shared" si="478"/>
        <v>0</v>
      </c>
      <c r="EY181" s="296">
        <f t="shared" si="478"/>
        <v>0</v>
      </c>
      <c r="EZ181" s="296">
        <f t="shared" si="478"/>
        <v>0</v>
      </c>
      <c r="FA181" s="296">
        <f t="shared" si="478"/>
        <v>0</v>
      </c>
      <c r="FB181" s="296">
        <f t="shared" si="478"/>
        <v>0</v>
      </c>
      <c r="FC181" s="296">
        <f t="shared" si="478"/>
        <v>0</v>
      </c>
      <c r="FD181" s="296">
        <f t="shared" si="478"/>
        <v>0</v>
      </c>
      <c r="FE181" s="296">
        <f t="shared" si="478"/>
        <v>0</v>
      </c>
      <c r="FF181" s="296">
        <f t="shared" si="478"/>
        <v>0</v>
      </c>
      <c r="FG181" s="296">
        <f t="shared" si="478"/>
        <v>0</v>
      </c>
      <c r="FH181" s="296">
        <f t="shared" si="479"/>
        <v>0</v>
      </c>
      <c r="FI181" s="296">
        <f t="shared" si="479"/>
        <v>0</v>
      </c>
      <c r="FJ181" s="296">
        <f t="shared" si="479"/>
        <v>0</v>
      </c>
      <c r="FK181" s="296">
        <f t="shared" si="479"/>
        <v>0</v>
      </c>
      <c r="FL181" s="296">
        <f t="shared" si="479"/>
        <v>0</v>
      </c>
      <c r="FM181" s="296">
        <f t="shared" si="479"/>
        <v>0</v>
      </c>
      <c r="FN181" s="296">
        <f t="shared" si="479"/>
        <v>0</v>
      </c>
      <c r="FO181" s="296">
        <f t="shared" si="479"/>
        <v>0</v>
      </c>
      <c r="FP181" s="296">
        <f t="shared" si="479"/>
        <v>0</v>
      </c>
      <c r="FQ181" s="296">
        <f t="shared" si="479"/>
        <v>0</v>
      </c>
      <c r="FR181" s="296">
        <f t="shared" si="480"/>
        <v>0</v>
      </c>
      <c r="FS181" s="296">
        <f t="shared" si="480"/>
        <v>0</v>
      </c>
      <c r="FT181" s="296">
        <f t="shared" si="480"/>
        <v>0</v>
      </c>
      <c r="FU181" s="296">
        <f t="shared" si="480"/>
        <v>0</v>
      </c>
      <c r="FV181" s="296">
        <f t="shared" si="480"/>
        <v>0</v>
      </c>
      <c r="FW181" s="296">
        <f t="shared" si="480"/>
        <v>0</v>
      </c>
      <c r="FX181" s="296">
        <f t="shared" si="480"/>
        <v>0</v>
      </c>
      <c r="FY181" s="296">
        <f t="shared" si="480"/>
        <v>0</v>
      </c>
      <c r="FZ181" s="296">
        <f t="shared" si="480"/>
        <v>0</v>
      </c>
      <c r="GA181" s="296">
        <f t="shared" si="480"/>
        <v>0</v>
      </c>
      <c r="GB181" s="296">
        <f t="shared" si="480"/>
        <v>0</v>
      </c>
      <c r="GC181" s="18"/>
      <c r="GD181" s="18">
        <f ca="1">SUMIF($H$7:$EC$172,$H186,GD$7:GD$172)</f>
        <v>1695</v>
      </c>
      <c r="GE181" s="18">
        <f ca="1">SUMIF($H$7:$EC$172,$H186,GE$7:IV$172)</f>
        <v>0</v>
      </c>
    </row>
    <row r="182" spans="1:187" x14ac:dyDescent="0.2">
      <c r="H182" s="275" t="s">
        <v>624</v>
      </c>
      <c r="I182" s="278">
        <f>SUM(I179:I181)</f>
        <v>9292.6956289999998</v>
      </c>
      <c r="J182" s="19"/>
      <c r="K182" s="19"/>
      <c r="M182" s="214"/>
      <c r="N182" s="214"/>
      <c r="O182" s="214"/>
      <c r="P182" s="214"/>
      <c r="Q182" s="145"/>
      <c r="R182" s="160"/>
      <c r="T182" s="215"/>
      <c r="U182" s="213"/>
      <c r="W182" s="220" t="s">
        <v>625</v>
      </c>
      <c r="X182" s="1">
        <f t="shared" ref="X182:BC182" ca="1" si="481">SUM(X179:X181)</f>
        <v>0</v>
      </c>
      <c r="Y182" s="1">
        <f t="shared" si="481"/>
        <v>1157.4159999999999</v>
      </c>
      <c r="Z182" s="1">
        <f t="shared" si="481"/>
        <v>191.905</v>
      </c>
      <c r="AA182" s="1">
        <f t="shared" si="481"/>
        <v>1750</v>
      </c>
      <c r="AB182" s="1">
        <f t="shared" si="481"/>
        <v>0</v>
      </c>
      <c r="AC182" s="1">
        <f t="shared" si="481"/>
        <v>1000</v>
      </c>
      <c r="AD182" s="1">
        <f t="shared" si="481"/>
        <v>0</v>
      </c>
      <c r="AE182" s="1">
        <f t="shared" si="481"/>
        <v>0</v>
      </c>
      <c r="AF182" s="1">
        <f t="shared" si="481"/>
        <v>0</v>
      </c>
      <c r="AG182" s="1">
        <f t="shared" si="481"/>
        <v>0</v>
      </c>
      <c r="AH182" s="1">
        <f t="shared" si="481"/>
        <v>1267.4000000000001</v>
      </c>
      <c r="AI182" s="1">
        <f t="shared" si="481"/>
        <v>0</v>
      </c>
      <c r="AJ182" s="1">
        <f t="shared" si="481"/>
        <v>0</v>
      </c>
      <c r="AK182" s="1">
        <f t="shared" si="481"/>
        <v>0</v>
      </c>
      <c r="AL182" s="1">
        <f t="shared" si="481"/>
        <v>0</v>
      </c>
      <c r="AM182" s="1">
        <f t="shared" si="481"/>
        <v>0</v>
      </c>
      <c r="AN182" s="1">
        <f t="shared" si="481"/>
        <v>0</v>
      </c>
      <c r="AO182" s="1">
        <f t="shared" si="481"/>
        <v>0</v>
      </c>
      <c r="AP182" s="1">
        <f t="shared" si="481"/>
        <v>0</v>
      </c>
      <c r="AQ182" s="1">
        <f t="shared" si="481"/>
        <v>0</v>
      </c>
      <c r="AR182" s="1">
        <f t="shared" si="481"/>
        <v>0</v>
      </c>
      <c r="AS182" s="1">
        <f t="shared" si="481"/>
        <v>0</v>
      </c>
      <c r="AT182" s="1">
        <f t="shared" si="481"/>
        <v>0</v>
      </c>
      <c r="AU182" s="1">
        <f t="shared" si="481"/>
        <v>0</v>
      </c>
      <c r="AV182" s="1">
        <f t="shared" si="481"/>
        <v>0</v>
      </c>
      <c r="AW182" s="1">
        <f t="shared" si="481"/>
        <v>0</v>
      </c>
      <c r="AX182" s="1">
        <f t="shared" si="481"/>
        <v>0</v>
      </c>
      <c r="AY182" s="1">
        <f t="shared" si="481"/>
        <v>0</v>
      </c>
      <c r="AZ182" s="1">
        <f t="shared" si="481"/>
        <v>0</v>
      </c>
      <c r="BA182" s="1">
        <f t="shared" si="481"/>
        <v>0</v>
      </c>
      <c r="BB182" s="1">
        <f t="shared" si="481"/>
        <v>0</v>
      </c>
      <c r="BC182" s="1">
        <f t="shared" si="481"/>
        <v>0</v>
      </c>
      <c r="BD182" s="1">
        <f t="shared" ref="BD182:CI182" si="482">SUM(BD179:BD181)</f>
        <v>0</v>
      </c>
      <c r="BE182" s="1">
        <f t="shared" si="482"/>
        <v>0</v>
      </c>
      <c r="BF182" s="1">
        <f t="shared" si="482"/>
        <v>0</v>
      </c>
      <c r="BG182" s="1">
        <f t="shared" si="482"/>
        <v>0</v>
      </c>
      <c r="BH182" s="1">
        <f t="shared" si="482"/>
        <v>0</v>
      </c>
      <c r="BI182" s="1">
        <f t="shared" si="482"/>
        <v>0</v>
      </c>
      <c r="BJ182" s="1">
        <f t="shared" si="482"/>
        <v>0</v>
      </c>
      <c r="BK182" s="1">
        <f t="shared" si="482"/>
        <v>0</v>
      </c>
      <c r="BL182" s="1">
        <f t="shared" si="482"/>
        <v>0</v>
      </c>
      <c r="BM182" s="1">
        <f t="shared" si="482"/>
        <v>0</v>
      </c>
      <c r="BN182" s="1">
        <f t="shared" si="482"/>
        <v>0</v>
      </c>
      <c r="BO182" s="1">
        <f t="shared" si="482"/>
        <v>0</v>
      </c>
      <c r="BP182" s="1">
        <f t="shared" si="482"/>
        <v>0</v>
      </c>
      <c r="BQ182" s="1">
        <f t="shared" si="482"/>
        <v>0</v>
      </c>
      <c r="BR182" s="1">
        <f t="shared" si="482"/>
        <v>0</v>
      </c>
      <c r="BS182" s="1">
        <f t="shared" si="482"/>
        <v>0</v>
      </c>
      <c r="BT182" s="1">
        <f t="shared" si="482"/>
        <v>0</v>
      </c>
      <c r="BU182" s="1">
        <f t="shared" si="482"/>
        <v>0</v>
      </c>
      <c r="BV182" s="1">
        <f t="shared" si="482"/>
        <v>0</v>
      </c>
      <c r="BW182" s="1">
        <f t="shared" si="482"/>
        <v>0</v>
      </c>
      <c r="BX182" s="1">
        <f t="shared" si="482"/>
        <v>0</v>
      </c>
      <c r="BY182" s="1">
        <f t="shared" si="482"/>
        <v>0</v>
      </c>
      <c r="BZ182" s="1">
        <f t="shared" si="482"/>
        <v>0</v>
      </c>
      <c r="CA182" s="1">
        <f t="shared" si="482"/>
        <v>0</v>
      </c>
      <c r="CB182" s="1">
        <f t="shared" si="482"/>
        <v>0</v>
      </c>
      <c r="CC182" s="1">
        <f t="shared" si="482"/>
        <v>0</v>
      </c>
      <c r="CD182" s="1">
        <f t="shared" si="482"/>
        <v>0</v>
      </c>
      <c r="CE182" s="1">
        <f t="shared" si="482"/>
        <v>0</v>
      </c>
      <c r="CF182" s="1">
        <f t="shared" si="482"/>
        <v>0</v>
      </c>
      <c r="CG182" s="1">
        <f t="shared" si="482"/>
        <v>0</v>
      </c>
      <c r="CH182" s="1">
        <f t="shared" si="482"/>
        <v>0</v>
      </c>
      <c r="CI182" s="1">
        <f t="shared" si="482"/>
        <v>0</v>
      </c>
      <c r="CJ182" s="1">
        <f t="shared" ref="CJ182:DO182" si="483">SUM(CJ179:CJ181)</f>
        <v>0</v>
      </c>
      <c r="CK182" s="1">
        <f t="shared" si="483"/>
        <v>0</v>
      </c>
      <c r="CL182" s="1">
        <f t="shared" si="483"/>
        <v>0</v>
      </c>
      <c r="CM182" s="1">
        <f t="shared" si="483"/>
        <v>0</v>
      </c>
      <c r="CN182" s="1">
        <f t="shared" si="483"/>
        <v>0</v>
      </c>
      <c r="CO182" s="1">
        <f t="shared" si="483"/>
        <v>0</v>
      </c>
      <c r="CP182" s="1">
        <f t="shared" si="483"/>
        <v>0</v>
      </c>
      <c r="CQ182" s="1">
        <f t="shared" si="483"/>
        <v>0</v>
      </c>
      <c r="CR182" s="1">
        <f t="shared" si="483"/>
        <v>0</v>
      </c>
      <c r="CS182" s="1">
        <f t="shared" si="483"/>
        <v>0</v>
      </c>
      <c r="CT182" s="1">
        <f t="shared" si="483"/>
        <v>0</v>
      </c>
      <c r="CU182" s="1">
        <f t="shared" si="483"/>
        <v>0</v>
      </c>
      <c r="CV182" s="1">
        <f t="shared" si="483"/>
        <v>0</v>
      </c>
      <c r="CW182" s="1">
        <f t="shared" si="483"/>
        <v>0</v>
      </c>
      <c r="CX182" s="1">
        <f t="shared" si="483"/>
        <v>0</v>
      </c>
      <c r="CY182" s="1">
        <f t="shared" si="483"/>
        <v>0</v>
      </c>
      <c r="CZ182" s="1">
        <f t="shared" si="483"/>
        <v>0</v>
      </c>
      <c r="DA182" s="1">
        <f t="shared" si="483"/>
        <v>0</v>
      </c>
      <c r="DB182" s="1">
        <f t="shared" si="483"/>
        <v>0</v>
      </c>
      <c r="DC182" s="1">
        <f t="shared" si="483"/>
        <v>0</v>
      </c>
      <c r="DD182" s="1">
        <f t="shared" si="483"/>
        <v>0</v>
      </c>
      <c r="DE182" s="1">
        <f t="shared" si="483"/>
        <v>0</v>
      </c>
      <c r="DF182" s="1">
        <f t="shared" si="483"/>
        <v>0</v>
      </c>
      <c r="DG182" s="1">
        <f t="shared" si="483"/>
        <v>0</v>
      </c>
      <c r="DH182" s="1">
        <f t="shared" si="483"/>
        <v>0</v>
      </c>
      <c r="DI182" s="1">
        <f t="shared" si="483"/>
        <v>0</v>
      </c>
      <c r="DJ182" s="1">
        <f t="shared" si="483"/>
        <v>0</v>
      </c>
      <c r="DK182" s="1">
        <f t="shared" si="483"/>
        <v>0</v>
      </c>
      <c r="DL182" s="1">
        <f t="shared" si="483"/>
        <v>0</v>
      </c>
      <c r="DM182" s="1">
        <f t="shared" si="483"/>
        <v>0</v>
      </c>
      <c r="DN182" s="1">
        <f t="shared" si="483"/>
        <v>0</v>
      </c>
      <c r="DO182" s="1">
        <f t="shared" si="483"/>
        <v>0</v>
      </c>
      <c r="DP182" s="1">
        <f t="shared" ref="DP182:EU182" si="484">SUM(DP179:DP181)</f>
        <v>0</v>
      </c>
      <c r="DQ182" s="1">
        <f t="shared" si="484"/>
        <v>0</v>
      </c>
      <c r="DR182" s="1">
        <f t="shared" si="484"/>
        <v>0</v>
      </c>
      <c r="DS182" s="1">
        <f t="shared" si="484"/>
        <v>0</v>
      </c>
      <c r="DT182" s="1">
        <f t="shared" si="484"/>
        <v>0</v>
      </c>
      <c r="DU182" s="1">
        <f t="shared" si="484"/>
        <v>0</v>
      </c>
      <c r="DV182" s="1">
        <f t="shared" si="484"/>
        <v>0</v>
      </c>
      <c r="DW182" s="1">
        <f t="shared" si="484"/>
        <v>0</v>
      </c>
      <c r="DX182" s="1">
        <f t="shared" si="484"/>
        <v>0</v>
      </c>
      <c r="DY182" s="1">
        <f t="shared" si="484"/>
        <v>0</v>
      </c>
      <c r="DZ182" s="1">
        <f t="shared" si="484"/>
        <v>0</v>
      </c>
      <c r="EA182" s="1">
        <f t="shared" si="484"/>
        <v>0</v>
      </c>
      <c r="EB182" s="1">
        <f t="shared" si="484"/>
        <v>0</v>
      </c>
      <c r="EC182" s="1">
        <f t="shared" si="484"/>
        <v>0</v>
      </c>
      <c r="ED182" s="1">
        <f t="shared" si="484"/>
        <v>0</v>
      </c>
      <c r="EE182" s="1">
        <f t="shared" si="484"/>
        <v>0</v>
      </c>
      <c r="EF182" s="1">
        <f t="shared" si="484"/>
        <v>0</v>
      </c>
      <c r="EG182" s="1">
        <f t="shared" si="484"/>
        <v>0</v>
      </c>
      <c r="EH182" s="1">
        <f t="shared" si="484"/>
        <v>0</v>
      </c>
      <c r="EI182" s="1">
        <f t="shared" si="484"/>
        <v>0</v>
      </c>
      <c r="EJ182" s="1">
        <f t="shared" si="484"/>
        <v>0</v>
      </c>
      <c r="EK182" s="1">
        <f t="shared" si="484"/>
        <v>0</v>
      </c>
      <c r="EL182" s="1">
        <f t="shared" si="484"/>
        <v>0</v>
      </c>
      <c r="EM182" s="1">
        <f t="shared" si="484"/>
        <v>0</v>
      </c>
      <c r="EN182" s="1">
        <f t="shared" si="484"/>
        <v>0</v>
      </c>
      <c r="EO182" s="1">
        <f t="shared" si="484"/>
        <v>0</v>
      </c>
      <c r="EP182" s="1">
        <f t="shared" si="484"/>
        <v>0</v>
      </c>
      <c r="EQ182" s="1">
        <f t="shared" si="484"/>
        <v>0</v>
      </c>
      <c r="ER182" s="1">
        <f t="shared" si="484"/>
        <v>0</v>
      </c>
      <c r="ES182" s="1">
        <f t="shared" si="484"/>
        <v>0</v>
      </c>
      <c r="ET182" s="1">
        <f t="shared" si="484"/>
        <v>0</v>
      </c>
      <c r="EU182" s="1">
        <f t="shared" si="484"/>
        <v>0</v>
      </c>
      <c r="EV182" s="1">
        <f t="shared" ref="EV182:GA182" si="485">SUM(EV179:EV181)</f>
        <v>0</v>
      </c>
      <c r="EW182" s="1">
        <f t="shared" si="485"/>
        <v>0</v>
      </c>
      <c r="EX182" s="1">
        <f t="shared" si="485"/>
        <v>0</v>
      </c>
      <c r="EY182" s="1">
        <f t="shared" si="485"/>
        <v>0</v>
      </c>
      <c r="EZ182" s="1">
        <f t="shared" si="485"/>
        <v>0</v>
      </c>
      <c r="FA182" s="1">
        <f t="shared" si="485"/>
        <v>0</v>
      </c>
      <c r="FB182" s="1">
        <f t="shared" si="485"/>
        <v>0</v>
      </c>
      <c r="FC182" s="1">
        <f t="shared" si="485"/>
        <v>0</v>
      </c>
      <c r="FD182" s="1">
        <f t="shared" si="485"/>
        <v>0</v>
      </c>
      <c r="FE182" s="1">
        <f t="shared" si="485"/>
        <v>0</v>
      </c>
      <c r="FF182" s="1">
        <f t="shared" si="485"/>
        <v>0</v>
      </c>
      <c r="FG182" s="1">
        <f t="shared" si="485"/>
        <v>0</v>
      </c>
      <c r="FH182" s="1">
        <f t="shared" si="485"/>
        <v>0</v>
      </c>
      <c r="FI182" s="1">
        <f t="shared" si="485"/>
        <v>0</v>
      </c>
      <c r="FJ182" s="1">
        <f t="shared" si="485"/>
        <v>0</v>
      </c>
      <c r="FK182" s="1">
        <f t="shared" si="485"/>
        <v>0</v>
      </c>
      <c r="FL182" s="1">
        <f t="shared" si="485"/>
        <v>0</v>
      </c>
      <c r="FM182" s="1">
        <f t="shared" si="485"/>
        <v>0</v>
      </c>
      <c r="FN182" s="1">
        <f t="shared" si="485"/>
        <v>0</v>
      </c>
      <c r="FO182" s="1">
        <f t="shared" si="485"/>
        <v>0</v>
      </c>
      <c r="FP182" s="1">
        <f t="shared" si="485"/>
        <v>0</v>
      </c>
      <c r="FQ182" s="1">
        <f t="shared" si="485"/>
        <v>0</v>
      </c>
      <c r="FR182" s="1">
        <f t="shared" si="485"/>
        <v>0</v>
      </c>
      <c r="FS182" s="1">
        <f t="shared" si="485"/>
        <v>0</v>
      </c>
      <c r="FT182" s="1">
        <f t="shared" si="485"/>
        <v>0</v>
      </c>
      <c r="FU182" s="1">
        <f t="shared" si="485"/>
        <v>0</v>
      </c>
      <c r="FV182" s="1">
        <f t="shared" si="485"/>
        <v>0</v>
      </c>
      <c r="FW182" s="1">
        <f t="shared" si="485"/>
        <v>0</v>
      </c>
      <c r="FX182" s="1">
        <f t="shared" si="485"/>
        <v>0</v>
      </c>
      <c r="FY182" s="1">
        <f t="shared" si="485"/>
        <v>0</v>
      </c>
      <c r="FZ182" s="1">
        <f t="shared" si="485"/>
        <v>0</v>
      </c>
      <c r="GA182" s="1">
        <f t="shared" si="485"/>
        <v>0</v>
      </c>
      <c r="GB182" s="1">
        <f>SUM(GB179:GB181)</f>
        <v>0</v>
      </c>
      <c r="GC182" s="18"/>
      <c r="GD182" s="18"/>
      <c r="GE182" s="18"/>
    </row>
    <row r="183" spans="1:187" x14ac:dyDescent="0.2">
      <c r="I183" s="215"/>
      <c r="J183" s="215"/>
      <c r="K183" s="215"/>
      <c r="L183" s="279"/>
      <c r="M183" s="214"/>
      <c r="N183" s="214"/>
      <c r="O183" s="214"/>
      <c r="P183" s="214"/>
      <c r="Q183" s="145"/>
      <c r="R183" s="160"/>
      <c r="T183" s="215"/>
      <c r="U183" s="213"/>
      <c r="W183" s="220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8"/>
      <c r="GD183" s="18">
        <f ca="1">SUMIF($H$7:$EC$172,$H185,GD$7:GD$172)</f>
        <v>903.56299999999999</v>
      </c>
      <c r="GE183" s="18">
        <f ca="1">SUMIF($H$7:$EC$172,$H185,GE$7:IV$172)</f>
        <v>0</v>
      </c>
    </row>
    <row r="184" spans="1:187" x14ac:dyDescent="0.2">
      <c r="I184" s="73"/>
      <c r="J184" s="234"/>
      <c r="K184" s="234"/>
      <c r="L184" s="279"/>
      <c r="Q184" s="217"/>
      <c r="T184" s="218"/>
      <c r="U184" s="213"/>
      <c r="W184" s="207" t="s">
        <v>312</v>
      </c>
      <c r="X184" s="1">
        <f t="shared" ref="X184:AG186" ca="1" si="486">SUMIF($H$8:$H$168,$W184,X$8:X$168)</f>
        <v>0</v>
      </c>
      <c r="Y184" s="1">
        <f t="shared" si="486"/>
        <v>56.140000000000057</v>
      </c>
      <c r="Z184" s="1">
        <f t="shared" si="486"/>
        <v>16.291</v>
      </c>
      <c r="AA184" s="1">
        <f t="shared" si="486"/>
        <v>374.7</v>
      </c>
      <c r="AB184" s="1">
        <f t="shared" si="486"/>
        <v>405.875</v>
      </c>
      <c r="AC184" s="1">
        <f t="shared" si="486"/>
        <v>0</v>
      </c>
      <c r="AD184" s="1">
        <f t="shared" si="486"/>
        <v>347.887</v>
      </c>
      <c r="AE184" s="1">
        <f t="shared" si="486"/>
        <v>1019.75</v>
      </c>
      <c r="AF184" s="1">
        <f t="shared" si="486"/>
        <v>0</v>
      </c>
      <c r="AG184" s="1">
        <f t="shared" si="486"/>
        <v>71.650000000000006</v>
      </c>
      <c r="AH184" s="1">
        <f t="shared" ref="AH184:AQ186" si="487">SUMIF($H$8:$H$168,$W184,AH$8:AH$168)</f>
        <v>192.04999999999998</v>
      </c>
      <c r="AI184" s="1">
        <f t="shared" si="487"/>
        <v>81.400000000000006</v>
      </c>
      <c r="AJ184" s="1">
        <f t="shared" si="487"/>
        <v>312.96500000000003</v>
      </c>
      <c r="AK184" s="1">
        <f t="shared" si="487"/>
        <v>25</v>
      </c>
      <c r="AL184" s="1">
        <f t="shared" si="487"/>
        <v>21.2</v>
      </c>
      <c r="AM184" s="1">
        <f t="shared" si="487"/>
        <v>1899.4</v>
      </c>
      <c r="AN184" s="1">
        <f t="shared" si="487"/>
        <v>183.739</v>
      </c>
      <c r="AO184" s="1">
        <f t="shared" si="487"/>
        <v>319.99862899999999</v>
      </c>
      <c r="AP184" s="1">
        <f t="shared" si="487"/>
        <v>168.94499999999999</v>
      </c>
      <c r="AQ184" s="1">
        <f t="shared" si="487"/>
        <v>71.054000000000002</v>
      </c>
      <c r="AR184" s="1">
        <f t="shared" ref="AR184:BA186" si="488">SUMIF($H$8:$H$168,$W184,AR$8:AR$168)</f>
        <v>234.03</v>
      </c>
      <c r="AS184" s="1">
        <f t="shared" si="488"/>
        <v>0</v>
      </c>
      <c r="AT184" s="1">
        <f t="shared" si="488"/>
        <v>0</v>
      </c>
      <c r="AU184" s="1">
        <f t="shared" si="488"/>
        <v>149</v>
      </c>
      <c r="AV184" s="1">
        <f t="shared" si="488"/>
        <v>0</v>
      </c>
      <c r="AW184" s="1">
        <f t="shared" si="488"/>
        <v>286.25400000000002</v>
      </c>
      <c r="AX184" s="1">
        <f t="shared" si="488"/>
        <v>0</v>
      </c>
      <c r="AY184" s="1">
        <f t="shared" si="488"/>
        <v>0</v>
      </c>
      <c r="AZ184" s="1">
        <f t="shared" si="488"/>
        <v>150</v>
      </c>
      <c r="BA184" s="1">
        <f t="shared" si="488"/>
        <v>200</v>
      </c>
      <c r="BB184" s="1">
        <f t="shared" ref="BB184:BK186" si="489">SUMIF($H$8:$H$168,$W184,BB$8:BB$168)</f>
        <v>0</v>
      </c>
      <c r="BC184" s="1">
        <f t="shared" si="489"/>
        <v>0</v>
      </c>
      <c r="BD184" s="1">
        <f t="shared" si="489"/>
        <v>178.5</v>
      </c>
      <c r="BE184" s="1">
        <f t="shared" si="489"/>
        <v>0</v>
      </c>
      <c r="BF184" s="1">
        <f t="shared" si="489"/>
        <v>0</v>
      </c>
      <c r="BG184" s="1">
        <f t="shared" si="489"/>
        <v>0</v>
      </c>
      <c r="BH184" s="1">
        <f t="shared" si="489"/>
        <v>0</v>
      </c>
      <c r="BI184" s="1">
        <f t="shared" si="489"/>
        <v>0</v>
      </c>
      <c r="BJ184" s="1">
        <f t="shared" si="489"/>
        <v>0</v>
      </c>
      <c r="BK184" s="1">
        <f t="shared" si="489"/>
        <v>250</v>
      </c>
      <c r="BL184" s="1">
        <f t="shared" ref="BL184:BU186" si="490">SUMIF($H$8:$H$168,$W184,BL$8:BL$168)</f>
        <v>0</v>
      </c>
      <c r="BM184" s="1">
        <f t="shared" si="490"/>
        <v>0</v>
      </c>
      <c r="BN184" s="1">
        <f t="shared" si="490"/>
        <v>0</v>
      </c>
      <c r="BO184" s="1">
        <f t="shared" si="490"/>
        <v>0</v>
      </c>
      <c r="BP184" s="1">
        <f t="shared" si="490"/>
        <v>102.75</v>
      </c>
      <c r="BQ184" s="1">
        <f t="shared" si="490"/>
        <v>0</v>
      </c>
      <c r="BR184" s="1">
        <f t="shared" si="490"/>
        <v>0</v>
      </c>
      <c r="BS184" s="1">
        <f t="shared" si="490"/>
        <v>0</v>
      </c>
      <c r="BT184" s="1">
        <f t="shared" si="490"/>
        <v>0</v>
      </c>
      <c r="BU184" s="1">
        <f t="shared" si="490"/>
        <v>0</v>
      </c>
      <c r="BV184" s="1">
        <f t="shared" ref="BV184:CE186" si="491">SUMIF($H$8:$H$168,$W184,BV$8:BV$168)</f>
        <v>0</v>
      </c>
      <c r="BW184" s="1">
        <f t="shared" si="491"/>
        <v>0</v>
      </c>
      <c r="BX184" s="1">
        <f t="shared" si="491"/>
        <v>0</v>
      </c>
      <c r="BY184" s="1">
        <f t="shared" si="491"/>
        <v>0</v>
      </c>
      <c r="BZ184" s="1">
        <f t="shared" si="491"/>
        <v>0</v>
      </c>
      <c r="CA184" s="1">
        <f t="shared" si="491"/>
        <v>73.277000000000001</v>
      </c>
      <c r="CB184" s="1">
        <f t="shared" si="491"/>
        <v>0</v>
      </c>
      <c r="CC184" s="1">
        <f t="shared" si="491"/>
        <v>42.978999999999999</v>
      </c>
      <c r="CD184" s="1">
        <f t="shared" si="491"/>
        <v>0</v>
      </c>
      <c r="CE184" s="1">
        <f t="shared" si="491"/>
        <v>0</v>
      </c>
      <c r="CF184" s="1">
        <f t="shared" ref="CF184:CO186" si="492">SUMIF($H$8:$H$168,$W184,CF$8:CF$168)</f>
        <v>0</v>
      </c>
      <c r="CG184" s="1">
        <f t="shared" si="492"/>
        <v>0</v>
      </c>
      <c r="CH184" s="1">
        <f t="shared" si="492"/>
        <v>0</v>
      </c>
      <c r="CI184" s="1">
        <f t="shared" si="492"/>
        <v>0</v>
      </c>
      <c r="CJ184" s="1">
        <f t="shared" si="492"/>
        <v>0</v>
      </c>
      <c r="CK184" s="1">
        <f t="shared" si="492"/>
        <v>18.256</v>
      </c>
      <c r="CL184" s="1">
        <f t="shared" si="492"/>
        <v>0</v>
      </c>
      <c r="CM184" s="1">
        <f t="shared" si="492"/>
        <v>0</v>
      </c>
      <c r="CN184" s="1">
        <f t="shared" si="492"/>
        <v>0</v>
      </c>
      <c r="CO184" s="1">
        <f t="shared" si="492"/>
        <v>0</v>
      </c>
      <c r="CP184" s="1">
        <f t="shared" ref="CP184:CY186" si="493">SUMIF($H$8:$H$168,$W184,CP$8:CP$168)</f>
        <v>0</v>
      </c>
      <c r="CQ184" s="1">
        <f t="shared" si="493"/>
        <v>0</v>
      </c>
      <c r="CR184" s="1">
        <f t="shared" si="493"/>
        <v>0</v>
      </c>
      <c r="CS184" s="1">
        <f t="shared" si="493"/>
        <v>0</v>
      </c>
      <c r="CT184" s="1">
        <f t="shared" si="493"/>
        <v>0</v>
      </c>
      <c r="CU184" s="1">
        <f t="shared" si="493"/>
        <v>0</v>
      </c>
      <c r="CV184" s="1">
        <f t="shared" si="493"/>
        <v>0</v>
      </c>
      <c r="CW184" s="1">
        <f t="shared" si="493"/>
        <v>0</v>
      </c>
      <c r="CX184" s="1">
        <f t="shared" si="493"/>
        <v>0</v>
      </c>
      <c r="CY184" s="1">
        <f t="shared" si="493"/>
        <v>0</v>
      </c>
      <c r="CZ184" s="1">
        <f t="shared" ref="CZ184:DI186" si="494">SUMIF($H$8:$H$168,$W184,CZ$8:CZ$168)</f>
        <v>0</v>
      </c>
      <c r="DA184" s="1">
        <f t="shared" si="494"/>
        <v>0</v>
      </c>
      <c r="DB184" s="1">
        <f t="shared" si="494"/>
        <v>0</v>
      </c>
      <c r="DC184" s="1">
        <f t="shared" si="494"/>
        <v>0</v>
      </c>
      <c r="DD184" s="1">
        <f t="shared" si="494"/>
        <v>0</v>
      </c>
      <c r="DE184" s="1">
        <f t="shared" si="494"/>
        <v>0</v>
      </c>
      <c r="DF184" s="1">
        <f t="shared" si="494"/>
        <v>0</v>
      </c>
      <c r="DG184" s="1">
        <f t="shared" si="494"/>
        <v>0</v>
      </c>
      <c r="DH184" s="1">
        <f t="shared" si="494"/>
        <v>401.12599999999998</v>
      </c>
      <c r="DI184" s="1">
        <f t="shared" si="494"/>
        <v>0</v>
      </c>
      <c r="DJ184" s="1">
        <f t="shared" ref="DJ184:DS186" si="495">SUMIF($H$8:$H$168,$W184,DJ$8:DJ$168)</f>
        <v>0</v>
      </c>
      <c r="DK184" s="1">
        <f t="shared" si="495"/>
        <v>0</v>
      </c>
      <c r="DL184" s="1">
        <f t="shared" si="495"/>
        <v>0</v>
      </c>
      <c r="DM184" s="1">
        <f t="shared" si="495"/>
        <v>0</v>
      </c>
      <c r="DN184" s="1">
        <f t="shared" si="495"/>
        <v>0</v>
      </c>
      <c r="DO184" s="1">
        <f t="shared" si="495"/>
        <v>0</v>
      </c>
      <c r="DP184" s="1">
        <f t="shared" si="495"/>
        <v>0</v>
      </c>
      <c r="DQ184" s="1">
        <f t="shared" si="495"/>
        <v>0</v>
      </c>
      <c r="DR184" s="1">
        <f t="shared" si="495"/>
        <v>0</v>
      </c>
      <c r="DS184" s="1">
        <f t="shared" si="495"/>
        <v>0</v>
      </c>
      <c r="DT184" s="1">
        <f t="shared" ref="DT184:EC186" si="496">SUMIF($H$8:$H$168,$W184,DT$8:DT$168)</f>
        <v>0</v>
      </c>
      <c r="DU184" s="1">
        <f t="shared" si="496"/>
        <v>0</v>
      </c>
      <c r="DV184" s="1">
        <f t="shared" si="496"/>
        <v>0</v>
      </c>
      <c r="DW184" s="1">
        <f t="shared" si="496"/>
        <v>0</v>
      </c>
      <c r="DX184" s="1">
        <f t="shared" si="496"/>
        <v>0</v>
      </c>
      <c r="DY184" s="1">
        <f t="shared" si="496"/>
        <v>0</v>
      </c>
      <c r="DZ184" s="1">
        <f t="shared" si="496"/>
        <v>0</v>
      </c>
      <c r="EA184" s="1">
        <f t="shared" si="496"/>
        <v>0</v>
      </c>
      <c r="EB184" s="1">
        <f t="shared" si="496"/>
        <v>389.95600000000002</v>
      </c>
      <c r="EC184" s="1">
        <f t="shared" si="496"/>
        <v>0</v>
      </c>
      <c r="ED184" s="1">
        <f t="shared" ref="ED184:EM186" si="497">SUMIF($H$8:$H$168,$W184,ED$8:ED$168)</f>
        <v>0</v>
      </c>
      <c r="EE184" s="1">
        <f t="shared" si="497"/>
        <v>0</v>
      </c>
      <c r="EF184" s="1">
        <f t="shared" si="497"/>
        <v>0</v>
      </c>
      <c r="EG184" s="1">
        <f t="shared" si="497"/>
        <v>0</v>
      </c>
      <c r="EH184" s="1">
        <f t="shared" si="497"/>
        <v>0</v>
      </c>
      <c r="EI184" s="1">
        <f t="shared" si="497"/>
        <v>0</v>
      </c>
      <c r="EJ184" s="1">
        <f t="shared" si="497"/>
        <v>0</v>
      </c>
      <c r="EK184" s="1">
        <f t="shared" si="497"/>
        <v>0</v>
      </c>
      <c r="EL184" s="1">
        <f t="shared" si="497"/>
        <v>0</v>
      </c>
      <c r="EM184" s="1">
        <f t="shared" si="497"/>
        <v>0</v>
      </c>
      <c r="EN184" s="1">
        <f t="shared" ref="EN184:EW186" si="498">SUMIF($H$8:$H$168,$W184,EN$8:EN$168)</f>
        <v>0</v>
      </c>
      <c r="EO184" s="1">
        <f t="shared" si="498"/>
        <v>-67.2</v>
      </c>
      <c r="EP184" s="1">
        <f t="shared" si="498"/>
        <v>0</v>
      </c>
      <c r="EQ184" s="1">
        <f t="shared" si="498"/>
        <v>0</v>
      </c>
      <c r="ER184" s="1">
        <f t="shared" si="498"/>
        <v>0</v>
      </c>
      <c r="ES184" s="1">
        <f t="shared" si="498"/>
        <v>0</v>
      </c>
      <c r="ET184" s="1">
        <f t="shared" si="498"/>
        <v>0</v>
      </c>
      <c r="EU184" s="1">
        <f t="shared" si="498"/>
        <v>0</v>
      </c>
      <c r="EV184" s="1">
        <f t="shared" si="498"/>
        <v>0</v>
      </c>
      <c r="EW184" s="1">
        <f t="shared" si="498"/>
        <v>0</v>
      </c>
      <c r="EX184" s="1">
        <f t="shared" ref="EX184:FG186" si="499">SUMIF($H$8:$H$168,$W184,EX$8:EX$168)</f>
        <v>0</v>
      </c>
      <c r="EY184" s="1">
        <f t="shared" si="499"/>
        <v>0</v>
      </c>
      <c r="EZ184" s="1">
        <f t="shared" si="499"/>
        <v>0</v>
      </c>
      <c r="FA184" s="1">
        <f t="shared" si="499"/>
        <v>0</v>
      </c>
      <c r="FB184" s="1">
        <f t="shared" si="499"/>
        <v>0</v>
      </c>
      <c r="FC184" s="1">
        <f t="shared" si="499"/>
        <v>0</v>
      </c>
      <c r="FD184" s="1">
        <f t="shared" si="499"/>
        <v>0</v>
      </c>
      <c r="FE184" s="1">
        <f t="shared" si="499"/>
        <v>0</v>
      </c>
      <c r="FF184" s="1">
        <f t="shared" si="499"/>
        <v>0</v>
      </c>
      <c r="FG184" s="1">
        <f t="shared" si="499"/>
        <v>0</v>
      </c>
      <c r="FH184" s="1">
        <f t="shared" ref="FH184:FQ186" si="500">SUMIF($H$8:$H$168,$W184,FH$8:FH$168)</f>
        <v>0</v>
      </c>
      <c r="FI184" s="1">
        <f t="shared" si="500"/>
        <v>0</v>
      </c>
      <c r="FJ184" s="1">
        <f t="shared" si="500"/>
        <v>0</v>
      </c>
      <c r="FK184" s="1">
        <f t="shared" si="500"/>
        <v>0</v>
      </c>
      <c r="FL184" s="1">
        <f t="shared" si="500"/>
        <v>0</v>
      </c>
      <c r="FM184" s="1">
        <f t="shared" si="500"/>
        <v>0</v>
      </c>
      <c r="FN184" s="1">
        <f t="shared" si="500"/>
        <v>0</v>
      </c>
      <c r="FO184" s="1">
        <f t="shared" si="500"/>
        <v>0</v>
      </c>
      <c r="FP184" s="1">
        <f t="shared" si="500"/>
        <v>0</v>
      </c>
      <c r="FQ184" s="1">
        <f t="shared" si="500"/>
        <v>0</v>
      </c>
      <c r="FR184" s="1">
        <f t="shared" ref="FR184:GB186" si="501">SUMIF($H$8:$H$168,$W184,FR$8:FR$168)</f>
        <v>0</v>
      </c>
      <c r="FS184" s="1">
        <f t="shared" si="501"/>
        <v>0</v>
      </c>
      <c r="FT184" s="1">
        <f t="shared" si="501"/>
        <v>0</v>
      </c>
      <c r="FU184" s="1">
        <f t="shared" si="501"/>
        <v>0</v>
      </c>
      <c r="FV184" s="1">
        <f t="shared" si="501"/>
        <v>0</v>
      </c>
      <c r="FW184" s="1">
        <f t="shared" si="501"/>
        <v>0</v>
      </c>
      <c r="FX184" s="1">
        <f t="shared" si="501"/>
        <v>0</v>
      </c>
      <c r="FY184" s="1">
        <f t="shared" si="501"/>
        <v>0</v>
      </c>
      <c r="FZ184" s="1">
        <f t="shared" si="501"/>
        <v>0</v>
      </c>
      <c r="GA184" s="1">
        <f t="shared" si="501"/>
        <v>0</v>
      </c>
      <c r="GB184" s="1">
        <f t="shared" si="501"/>
        <v>4</v>
      </c>
      <c r="GC184" s="18"/>
      <c r="GD184" s="18"/>
      <c r="GE184" s="18"/>
    </row>
    <row r="185" spans="1:187" s="212" customFormat="1" ht="15" customHeight="1" x14ac:dyDescent="0.2">
      <c r="A185" s="219"/>
      <c r="B185" s="220"/>
      <c r="H185" s="71" t="s">
        <v>48</v>
      </c>
      <c r="I185" s="19">
        <f>SUMIF($H$8:$H$168,$H185,$T$8:$T$168)</f>
        <v>903.56299999999999</v>
      </c>
      <c r="J185" s="222"/>
      <c r="K185" s="280"/>
      <c r="L185" s="159"/>
      <c r="M185" s="214"/>
      <c r="N185" s="214"/>
      <c r="O185" s="214"/>
      <c r="P185" s="214"/>
      <c r="Q185" s="217"/>
      <c r="R185" s="160"/>
      <c r="T185" s="222"/>
      <c r="U185" s="213"/>
      <c r="W185" s="114" t="s">
        <v>313</v>
      </c>
      <c r="X185" s="1">
        <f t="shared" ca="1" si="486"/>
        <v>0</v>
      </c>
      <c r="Y185" s="1">
        <f t="shared" si="486"/>
        <v>0</v>
      </c>
      <c r="Z185" s="1">
        <f t="shared" si="486"/>
        <v>15</v>
      </c>
      <c r="AA185" s="1">
        <f t="shared" si="486"/>
        <v>0</v>
      </c>
      <c r="AB185" s="1">
        <f t="shared" si="486"/>
        <v>0</v>
      </c>
      <c r="AC185" s="1">
        <f t="shared" si="486"/>
        <v>3.1</v>
      </c>
      <c r="AD185" s="1">
        <f t="shared" si="486"/>
        <v>0</v>
      </c>
      <c r="AE185" s="1">
        <f t="shared" si="486"/>
        <v>0</v>
      </c>
      <c r="AF185" s="1">
        <f t="shared" si="486"/>
        <v>40</v>
      </c>
      <c r="AG185" s="1">
        <f t="shared" si="486"/>
        <v>0</v>
      </c>
      <c r="AH185" s="1">
        <f t="shared" si="487"/>
        <v>0</v>
      </c>
      <c r="AI185" s="1">
        <f t="shared" si="487"/>
        <v>0</v>
      </c>
      <c r="AJ185" s="1">
        <f t="shared" si="487"/>
        <v>45</v>
      </c>
      <c r="AK185" s="1">
        <f t="shared" si="487"/>
        <v>0</v>
      </c>
      <c r="AL185" s="1">
        <f t="shared" si="487"/>
        <v>0</v>
      </c>
      <c r="AM185" s="1">
        <f t="shared" si="487"/>
        <v>0</v>
      </c>
      <c r="AN185" s="1">
        <f t="shared" si="487"/>
        <v>18</v>
      </c>
      <c r="AO185" s="1">
        <f t="shared" si="487"/>
        <v>0</v>
      </c>
      <c r="AP185" s="1">
        <f t="shared" si="487"/>
        <v>0</v>
      </c>
      <c r="AQ185" s="1">
        <f t="shared" si="487"/>
        <v>0</v>
      </c>
      <c r="AR185" s="1">
        <f t="shared" si="488"/>
        <v>0</v>
      </c>
      <c r="AS185" s="1">
        <f t="shared" si="488"/>
        <v>57.455999999999996</v>
      </c>
      <c r="AT185" s="1">
        <f t="shared" si="488"/>
        <v>0</v>
      </c>
      <c r="AU185" s="1">
        <f t="shared" si="488"/>
        <v>50</v>
      </c>
      <c r="AV185" s="1">
        <f t="shared" si="488"/>
        <v>0</v>
      </c>
      <c r="AW185" s="1">
        <f t="shared" si="488"/>
        <v>0</v>
      </c>
      <c r="AX185" s="1">
        <f t="shared" si="488"/>
        <v>0</v>
      </c>
      <c r="AY185" s="1">
        <f t="shared" si="488"/>
        <v>0</v>
      </c>
      <c r="AZ185" s="1">
        <f t="shared" si="488"/>
        <v>0</v>
      </c>
      <c r="BA185" s="1">
        <f t="shared" si="488"/>
        <v>0</v>
      </c>
      <c r="BB185" s="1">
        <f t="shared" si="489"/>
        <v>0</v>
      </c>
      <c r="BC185" s="1">
        <f t="shared" si="489"/>
        <v>0</v>
      </c>
      <c r="BD185" s="1">
        <f t="shared" si="489"/>
        <v>0</v>
      </c>
      <c r="BE185" s="1">
        <f t="shared" si="489"/>
        <v>0</v>
      </c>
      <c r="BF185" s="1">
        <f t="shared" si="489"/>
        <v>150</v>
      </c>
      <c r="BG185" s="1">
        <f t="shared" si="489"/>
        <v>36.9</v>
      </c>
      <c r="BH185" s="1">
        <f t="shared" si="489"/>
        <v>0</v>
      </c>
      <c r="BI185" s="1">
        <f t="shared" si="489"/>
        <v>0</v>
      </c>
      <c r="BJ185" s="1">
        <f t="shared" si="489"/>
        <v>0</v>
      </c>
      <c r="BK185" s="1">
        <f t="shared" si="489"/>
        <v>0</v>
      </c>
      <c r="BL185" s="1">
        <f t="shared" si="490"/>
        <v>0</v>
      </c>
      <c r="BM185" s="1">
        <f t="shared" si="490"/>
        <v>0</v>
      </c>
      <c r="BN185" s="1">
        <f t="shared" si="490"/>
        <v>0</v>
      </c>
      <c r="BO185" s="1">
        <f t="shared" si="490"/>
        <v>0</v>
      </c>
      <c r="BP185" s="1">
        <f t="shared" si="490"/>
        <v>0</v>
      </c>
      <c r="BQ185" s="1">
        <f t="shared" si="490"/>
        <v>0</v>
      </c>
      <c r="BR185" s="1">
        <f t="shared" si="490"/>
        <v>0</v>
      </c>
      <c r="BS185" s="1">
        <f t="shared" si="490"/>
        <v>0</v>
      </c>
      <c r="BT185" s="1">
        <f t="shared" si="490"/>
        <v>0</v>
      </c>
      <c r="BU185" s="1">
        <f t="shared" si="490"/>
        <v>0</v>
      </c>
      <c r="BV185" s="1">
        <f t="shared" si="491"/>
        <v>0</v>
      </c>
      <c r="BW185" s="1">
        <f t="shared" si="491"/>
        <v>0</v>
      </c>
      <c r="BX185" s="1">
        <f t="shared" si="491"/>
        <v>9.6</v>
      </c>
      <c r="BY185" s="1">
        <f t="shared" si="491"/>
        <v>5.0999999999999996</v>
      </c>
      <c r="BZ185" s="1">
        <f t="shared" si="491"/>
        <v>0</v>
      </c>
      <c r="CA185" s="1">
        <f t="shared" si="491"/>
        <v>0</v>
      </c>
      <c r="CB185" s="1">
        <f t="shared" si="491"/>
        <v>0</v>
      </c>
      <c r="CC185" s="1">
        <f t="shared" si="491"/>
        <v>0</v>
      </c>
      <c r="CD185" s="1">
        <f t="shared" si="491"/>
        <v>0</v>
      </c>
      <c r="CE185" s="1">
        <f t="shared" si="491"/>
        <v>0</v>
      </c>
      <c r="CF185" s="1">
        <f t="shared" si="492"/>
        <v>0</v>
      </c>
      <c r="CG185" s="1">
        <f t="shared" si="492"/>
        <v>0</v>
      </c>
      <c r="CH185" s="1">
        <f t="shared" si="492"/>
        <v>0</v>
      </c>
      <c r="CI185" s="1">
        <f t="shared" si="492"/>
        <v>0</v>
      </c>
      <c r="CJ185" s="1">
        <f t="shared" si="492"/>
        <v>0</v>
      </c>
      <c r="CK185" s="1">
        <f t="shared" si="492"/>
        <v>0</v>
      </c>
      <c r="CL185" s="1">
        <f t="shared" si="492"/>
        <v>0</v>
      </c>
      <c r="CM185" s="1">
        <f t="shared" si="492"/>
        <v>0</v>
      </c>
      <c r="CN185" s="1">
        <f t="shared" si="492"/>
        <v>0</v>
      </c>
      <c r="CO185" s="1">
        <f t="shared" si="492"/>
        <v>0</v>
      </c>
      <c r="CP185" s="1">
        <f t="shared" si="493"/>
        <v>0</v>
      </c>
      <c r="CQ185" s="1">
        <f t="shared" si="493"/>
        <v>0</v>
      </c>
      <c r="CR185" s="1">
        <f t="shared" si="493"/>
        <v>0</v>
      </c>
      <c r="CS185" s="1">
        <f t="shared" si="493"/>
        <v>0</v>
      </c>
      <c r="CT185" s="1">
        <f t="shared" si="493"/>
        <v>0</v>
      </c>
      <c r="CU185" s="1">
        <f t="shared" si="493"/>
        <v>0</v>
      </c>
      <c r="CV185" s="1">
        <f t="shared" si="493"/>
        <v>0</v>
      </c>
      <c r="CW185" s="1">
        <f t="shared" si="493"/>
        <v>0</v>
      </c>
      <c r="CX185" s="1">
        <f t="shared" si="493"/>
        <v>0</v>
      </c>
      <c r="CY185" s="1">
        <f t="shared" si="493"/>
        <v>0</v>
      </c>
      <c r="CZ185" s="1">
        <f t="shared" si="494"/>
        <v>20</v>
      </c>
      <c r="DA185" s="1">
        <f t="shared" si="494"/>
        <v>25</v>
      </c>
      <c r="DB185" s="1">
        <f t="shared" si="494"/>
        <v>0</v>
      </c>
      <c r="DC185" s="1">
        <f t="shared" si="494"/>
        <v>0</v>
      </c>
      <c r="DD185" s="1">
        <f t="shared" si="494"/>
        <v>0</v>
      </c>
      <c r="DE185" s="1">
        <f t="shared" si="494"/>
        <v>0</v>
      </c>
      <c r="DF185" s="1">
        <f t="shared" si="494"/>
        <v>0</v>
      </c>
      <c r="DG185" s="1">
        <f t="shared" si="494"/>
        <v>115.1</v>
      </c>
      <c r="DH185" s="1">
        <f t="shared" si="494"/>
        <v>0</v>
      </c>
      <c r="DI185" s="1">
        <f t="shared" si="494"/>
        <v>0</v>
      </c>
      <c r="DJ185" s="1">
        <f t="shared" si="495"/>
        <v>0</v>
      </c>
      <c r="DK185" s="1">
        <f t="shared" si="495"/>
        <v>0</v>
      </c>
      <c r="DL185" s="1">
        <f t="shared" si="495"/>
        <v>0</v>
      </c>
      <c r="DM185" s="1">
        <f t="shared" si="495"/>
        <v>0</v>
      </c>
      <c r="DN185" s="1">
        <f t="shared" si="495"/>
        <v>0</v>
      </c>
      <c r="DO185" s="1">
        <f t="shared" si="495"/>
        <v>0</v>
      </c>
      <c r="DP185" s="1">
        <f t="shared" si="495"/>
        <v>0</v>
      </c>
      <c r="DQ185" s="1">
        <f t="shared" si="495"/>
        <v>0</v>
      </c>
      <c r="DR185" s="1">
        <f t="shared" si="495"/>
        <v>0</v>
      </c>
      <c r="DS185" s="1">
        <f t="shared" si="495"/>
        <v>0</v>
      </c>
      <c r="DT185" s="1">
        <f t="shared" si="496"/>
        <v>0</v>
      </c>
      <c r="DU185" s="1">
        <f t="shared" si="496"/>
        <v>0</v>
      </c>
      <c r="DV185" s="1">
        <f t="shared" si="496"/>
        <v>0</v>
      </c>
      <c r="DW185" s="1">
        <f t="shared" si="496"/>
        <v>0</v>
      </c>
      <c r="DX185" s="1">
        <f t="shared" si="496"/>
        <v>0</v>
      </c>
      <c r="DY185" s="1">
        <f t="shared" si="496"/>
        <v>0</v>
      </c>
      <c r="DZ185" s="1">
        <f t="shared" si="496"/>
        <v>0</v>
      </c>
      <c r="EA185" s="1">
        <f t="shared" si="496"/>
        <v>0</v>
      </c>
      <c r="EB185" s="1">
        <f t="shared" si="496"/>
        <v>0</v>
      </c>
      <c r="EC185" s="1">
        <f t="shared" si="496"/>
        <v>0</v>
      </c>
      <c r="ED185" s="1">
        <f t="shared" si="497"/>
        <v>0</v>
      </c>
      <c r="EE185" s="1">
        <f t="shared" si="497"/>
        <v>0</v>
      </c>
      <c r="EF185" s="1">
        <f t="shared" si="497"/>
        <v>0</v>
      </c>
      <c r="EG185" s="1">
        <f t="shared" si="497"/>
        <v>0</v>
      </c>
      <c r="EH185" s="1">
        <f t="shared" si="497"/>
        <v>0</v>
      </c>
      <c r="EI185" s="1">
        <f t="shared" si="497"/>
        <v>0</v>
      </c>
      <c r="EJ185" s="1">
        <f t="shared" si="497"/>
        <v>0</v>
      </c>
      <c r="EK185" s="1">
        <f t="shared" si="497"/>
        <v>0</v>
      </c>
      <c r="EL185" s="1">
        <f t="shared" si="497"/>
        <v>0</v>
      </c>
      <c r="EM185" s="1">
        <f t="shared" si="497"/>
        <v>0</v>
      </c>
      <c r="EN185" s="1">
        <f t="shared" si="498"/>
        <v>0</v>
      </c>
      <c r="EO185" s="1">
        <f t="shared" si="498"/>
        <v>5.8</v>
      </c>
      <c r="EP185" s="1">
        <f t="shared" si="498"/>
        <v>0</v>
      </c>
      <c r="EQ185" s="1">
        <f t="shared" si="498"/>
        <v>0</v>
      </c>
      <c r="ER185" s="1">
        <f t="shared" si="498"/>
        <v>0</v>
      </c>
      <c r="ES185" s="1">
        <f t="shared" si="498"/>
        <v>0</v>
      </c>
      <c r="ET185" s="1">
        <f t="shared" si="498"/>
        <v>0</v>
      </c>
      <c r="EU185" s="1">
        <f t="shared" si="498"/>
        <v>142.4</v>
      </c>
      <c r="EV185" s="1">
        <f t="shared" si="498"/>
        <v>0</v>
      </c>
      <c r="EW185" s="1">
        <f t="shared" si="498"/>
        <v>0</v>
      </c>
      <c r="EX185" s="1">
        <f t="shared" si="499"/>
        <v>0</v>
      </c>
      <c r="EY185" s="1">
        <f t="shared" si="499"/>
        <v>0</v>
      </c>
      <c r="EZ185" s="1">
        <f t="shared" si="499"/>
        <v>0</v>
      </c>
      <c r="FA185" s="1">
        <f t="shared" si="499"/>
        <v>0</v>
      </c>
      <c r="FB185" s="1">
        <f t="shared" si="499"/>
        <v>0</v>
      </c>
      <c r="FC185" s="1">
        <f t="shared" si="499"/>
        <v>0</v>
      </c>
      <c r="FD185" s="1">
        <f t="shared" si="499"/>
        <v>0</v>
      </c>
      <c r="FE185" s="1">
        <f t="shared" si="499"/>
        <v>75</v>
      </c>
      <c r="FF185" s="1">
        <f t="shared" si="499"/>
        <v>0</v>
      </c>
      <c r="FG185" s="1">
        <f t="shared" si="499"/>
        <v>0</v>
      </c>
      <c r="FH185" s="1">
        <f t="shared" si="500"/>
        <v>0</v>
      </c>
      <c r="FI185" s="1">
        <f t="shared" si="500"/>
        <v>0</v>
      </c>
      <c r="FJ185" s="1">
        <f t="shared" si="500"/>
        <v>0</v>
      </c>
      <c r="FK185" s="1">
        <f t="shared" si="500"/>
        <v>0</v>
      </c>
      <c r="FL185" s="1">
        <f t="shared" si="500"/>
        <v>0</v>
      </c>
      <c r="FM185" s="1">
        <f t="shared" si="500"/>
        <v>0</v>
      </c>
      <c r="FN185" s="1">
        <f t="shared" si="500"/>
        <v>0</v>
      </c>
      <c r="FO185" s="1">
        <f t="shared" si="500"/>
        <v>0</v>
      </c>
      <c r="FP185" s="1">
        <f t="shared" si="500"/>
        <v>0</v>
      </c>
      <c r="FQ185" s="1">
        <f t="shared" si="500"/>
        <v>0</v>
      </c>
      <c r="FR185" s="1">
        <f t="shared" si="501"/>
        <v>0</v>
      </c>
      <c r="FS185" s="1">
        <f t="shared" si="501"/>
        <v>0</v>
      </c>
      <c r="FT185" s="1">
        <f t="shared" si="501"/>
        <v>0</v>
      </c>
      <c r="FU185" s="1">
        <f t="shared" si="501"/>
        <v>0</v>
      </c>
      <c r="FV185" s="1">
        <f t="shared" si="501"/>
        <v>0</v>
      </c>
      <c r="FW185" s="1">
        <f t="shared" si="501"/>
        <v>0</v>
      </c>
      <c r="FX185" s="1">
        <f t="shared" si="501"/>
        <v>0</v>
      </c>
      <c r="FY185" s="1">
        <f t="shared" si="501"/>
        <v>0</v>
      </c>
      <c r="FZ185" s="1">
        <f t="shared" si="501"/>
        <v>0</v>
      </c>
      <c r="GA185" s="1">
        <f t="shared" si="501"/>
        <v>0</v>
      </c>
      <c r="GB185" s="1">
        <f t="shared" si="501"/>
        <v>0</v>
      </c>
      <c r="GC185" s="152"/>
      <c r="GD185" s="152">
        <f ca="1">SUM(GD179:GD184)</f>
        <v>9659.9426289999992</v>
      </c>
      <c r="GE185" s="152">
        <f ca="1">SUM(GE179:IV184)</f>
        <v>3.6500000000000021</v>
      </c>
    </row>
    <row r="186" spans="1:187" x14ac:dyDescent="0.2">
      <c r="H186" s="71" t="s">
        <v>645</v>
      </c>
      <c r="I186" s="19">
        <f>SUMIF($H$8:$H$168,$H186,$T$8:$T$168)</f>
        <v>1695</v>
      </c>
      <c r="J186" s="234"/>
      <c r="K186" s="234"/>
      <c r="L186" s="279"/>
      <c r="Q186" s="217"/>
      <c r="T186" s="218"/>
      <c r="U186" s="213"/>
      <c r="W186" s="114" t="s">
        <v>332</v>
      </c>
      <c r="X186" s="296">
        <f t="shared" ca="1" si="486"/>
        <v>0</v>
      </c>
      <c r="Y186" s="296">
        <f t="shared" si="486"/>
        <v>29.6</v>
      </c>
      <c r="Z186" s="296">
        <f t="shared" si="486"/>
        <v>5.8</v>
      </c>
      <c r="AA186" s="296">
        <f t="shared" si="486"/>
        <v>0</v>
      </c>
      <c r="AB186" s="296">
        <f t="shared" si="486"/>
        <v>21.099999999999998</v>
      </c>
      <c r="AC186" s="296">
        <f t="shared" si="486"/>
        <v>71.515000000000001</v>
      </c>
      <c r="AD186" s="296">
        <f t="shared" si="486"/>
        <v>6.21</v>
      </c>
      <c r="AE186" s="296">
        <f t="shared" si="486"/>
        <v>37.558999999999997</v>
      </c>
      <c r="AF186" s="296">
        <f t="shared" si="486"/>
        <v>0</v>
      </c>
      <c r="AG186" s="296">
        <f t="shared" si="486"/>
        <v>28.872</v>
      </c>
      <c r="AH186" s="296">
        <f t="shared" si="487"/>
        <v>0</v>
      </c>
      <c r="AI186" s="296">
        <f t="shared" si="487"/>
        <v>0</v>
      </c>
      <c r="AJ186" s="296">
        <f t="shared" si="487"/>
        <v>2.4</v>
      </c>
      <c r="AK186" s="296">
        <f t="shared" si="487"/>
        <v>2.8440000000000003</v>
      </c>
      <c r="AL186" s="296">
        <f t="shared" si="487"/>
        <v>0</v>
      </c>
      <c r="AM186" s="296">
        <f t="shared" si="487"/>
        <v>0</v>
      </c>
      <c r="AN186" s="296">
        <f t="shared" si="487"/>
        <v>0</v>
      </c>
      <c r="AO186" s="296">
        <f t="shared" si="487"/>
        <v>8.6</v>
      </c>
      <c r="AP186" s="296">
        <f t="shared" si="487"/>
        <v>0</v>
      </c>
      <c r="AQ186" s="296">
        <f t="shared" si="487"/>
        <v>0</v>
      </c>
      <c r="AR186" s="296">
        <f t="shared" si="488"/>
        <v>0</v>
      </c>
      <c r="AS186" s="296">
        <f t="shared" si="488"/>
        <v>13.9</v>
      </c>
      <c r="AT186" s="296">
        <f t="shared" si="488"/>
        <v>0</v>
      </c>
      <c r="AU186" s="296">
        <f t="shared" si="488"/>
        <v>33.700000000000003</v>
      </c>
      <c r="AV186" s="296">
        <f t="shared" si="488"/>
        <v>32.6</v>
      </c>
      <c r="AW186" s="296">
        <f t="shared" si="488"/>
        <v>0.4</v>
      </c>
      <c r="AX186" s="296">
        <f t="shared" si="488"/>
        <v>0</v>
      </c>
      <c r="AY186" s="296">
        <f t="shared" si="488"/>
        <v>0</v>
      </c>
      <c r="AZ186" s="296">
        <f t="shared" si="488"/>
        <v>0</v>
      </c>
      <c r="BA186" s="296">
        <f t="shared" si="488"/>
        <v>6.665</v>
      </c>
      <c r="BB186" s="296">
        <f t="shared" si="489"/>
        <v>12.7</v>
      </c>
      <c r="BC186" s="296">
        <f t="shared" si="489"/>
        <v>0</v>
      </c>
      <c r="BD186" s="296">
        <f t="shared" si="489"/>
        <v>3.1</v>
      </c>
      <c r="BE186" s="296">
        <f t="shared" si="489"/>
        <v>0</v>
      </c>
      <c r="BF186" s="296">
        <f t="shared" si="489"/>
        <v>0</v>
      </c>
      <c r="BG186" s="296">
        <f t="shared" si="489"/>
        <v>0</v>
      </c>
      <c r="BH186" s="296">
        <f t="shared" si="489"/>
        <v>0</v>
      </c>
      <c r="BI186" s="296">
        <f t="shared" si="489"/>
        <v>158.393</v>
      </c>
      <c r="BJ186" s="296">
        <f t="shared" si="489"/>
        <v>0</v>
      </c>
      <c r="BK186" s="296">
        <f t="shared" si="489"/>
        <v>0</v>
      </c>
      <c r="BL186" s="296">
        <f t="shared" si="490"/>
        <v>0</v>
      </c>
      <c r="BM186" s="296">
        <f t="shared" si="490"/>
        <v>25.8</v>
      </c>
      <c r="BN186" s="296">
        <f t="shared" si="490"/>
        <v>0</v>
      </c>
      <c r="BO186" s="296">
        <f t="shared" si="490"/>
        <v>0</v>
      </c>
      <c r="BP186" s="296">
        <f t="shared" si="490"/>
        <v>0</v>
      </c>
      <c r="BQ186" s="296">
        <f t="shared" si="490"/>
        <v>0</v>
      </c>
      <c r="BR186" s="296">
        <f t="shared" si="490"/>
        <v>0</v>
      </c>
      <c r="BS186" s="296">
        <f t="shared" si="490"/>
        <v>0</v>
      </c>
      <c r="BT186" s="296">
        <f t="shared" si="490"/>
        <v>0</v>
      </c>
      <c r="BU186" s="296">
        <f t="shared" si="490"/>
        <v>0</v>
      </c>
      <c r="BV186" s="296">
        <f t="shared" si="491"/>
        <v>0</v>
      </c>
      <c r="BW186" s="296">
        <f t="shared" si="491"/>
        <v>0</v>
      </c>
      <c r="BX186" s="296">
        <f t="shared" si="491"/>
        <v>0</v>
      </c>
      <c r="BY186" s="296">
        <f t="shared" si="491"/>
        <v>0</v>
      </c>
      <c r="BZ186" s="296">
        <f t="shared" si="491"/>
        <v>24.4</v>
      </c>
      <c r="CA186" s="296">
        <f t="shared" si="491"/>
        <v>0</v>
      </c>
      <c r="CB186" s="296">
        <f t="shared" si="491"/>
        <v>0</v>
      </c>
      <c r="CC186" s="296">
        <f t="shared" si="491"/>
        <v>0</v>
      </c>
      <c r="CD186" s="296">
        <f t="shared" si="491"/>
        <v>0</v>
      </c>
      <c r="CE186" s="296">
        <f t="shared" si="491"/>
        <v>0</v>
      </c>
      <c r="CF186" s="296">
        <f t="shared" si="492"/>
        <v>0</v>
      </c>
      <c r="CG186" s="296">
        <f t="shared" si="492"/>
        <v>0</v>
      </c>
      <c r="CH186" s="296">
        <f t="shared" si="492"/>
        <v>0</v>
      </c>
      <c r="CI186" s="296">
        <f t="shared" si="492"/>
        <v>0</v>
      </c>
      <c r="CJ186" s="296">
        <f t="shared" si="492"/>
        <v>0</v>
      </c>
      <c r="CK186" s="296">
        <f t="shared" si="492"/>
        <v>32.299999999999997</v>
      </c>
      <c r="CL186" s="296">
        <f t="shared" si="492"/>
        <v>0</v>
      </c>
      <c r="CM186" s="296">
        <f t="shared" si="492"/>
        <v>0</v>
      </c>
      <c r="CN186" s="296">
        <f t="shared" si="492"/>
        <v>0</v>
      </c>
      <c r="CO186" s="296">
        <f t="shared" si="492"/>
        <v>0</v>
      </c>
      <c r="CP186" s="296">
        <f t="shared" si="493"/>
        <v>0</v>
      </c>
      <c r="CQ186" s="296">
        <f t="shared" si="493"/>
        <v>0</v>
      </c>
      <c r="CR186" s="296">
        <f t="shared" si="493"/>
        <v>0</v>
      </c>
      <c r="CS186" s="296">
        <f t="shared" si="493"/>
        <v>0</v>
      </c>
      <c r="CT186" s="296">
        <f t="shared" si="493"/>
        <v>0</v>
      </c>
      <c r="CU186" s="296">
        <f t="shared" si="493"/>
        <v>0</v>
      </c>
      <c r="CV186" s="296">
        <f t="shared" si="493"/>
        <v>0</v>
      </c>
      <c r="CW186" s="296">
        <f t="shared" si="493"/>
        <v>0</v>
      </c>
      <c r="CX186" s="296">
        <f t="shared" si="493"/>
        <v>0</v>
      </c>
      <c r="CY186" s="296">
        <f t="shared" si="493"/>
        <v>0</v>
      </c>
      <c r="CZ186" s="296">
        <f t="shared" si="494"/>
        <v>0</v>
      </c>
      <c r="DA186" s="296">
        <f t="shared" si="494"/>
        <v>0</v>
      </c>
      <c r="DB186" s="296">
        <f t="shared" si="494"/>
        <v>0</v>
      </c>
      <c r="DC186" s="296">
        <f t="shared" si="494"/>
        <v>0</v>
      </c>
      <c r="DD186" s="296">
        <f t="shared" si="494"/>
        <v>0</v>
      </c>
      <c r="DE186" s="296">
        <f t="shared" si="494"/>
        <v>0.1</v>
      </c>
      <c r="DF186" s="296">
        <f t="shared" si="494"/>
        <v>0</v>
      </c>
      <c r="DG186" s="296">
        <f t="shared" si="494"/>
        <v>0</v>
      </c>
      <c r="DH186" s="296">
        <f t="shared" si="494"/>
        <v>0</v>
      </c>
      <c r="DI186" s="296">
        <f t="shared" si="494"/>
        <v>0</v>
      </c>
      <c r="DJ186" s="296">
        <f t="shared" si="495"/>
        <v>0</v>
      </c>
      <c r="DK186" s="296">
        <f t="shared" si="495"/>
        <v>0</v>
      </c>
      <c r="DL186" s="296">
        <f t="shared" si="495"/>
        <v>0</v>
      </c>
      <c r="DM186" s="296">
        <f t="shared" si="495"/>
        <v>0</v>
      </c>
      <c r="DN186" s="296">
        <f t="shared" si="495"/>
        <v>0</v>
      </c>
      <c r="DO186" s="296">
        <f t="shared" si="495"/>
        <v>0</v>
      </c>
      <c r="DP186" s="296">
        <f t="shared" si="495"/>
        <v>0</v>
      </c>
      <c r="DQ186" s="296">
        <f t="shared" si="495"/>
        <v>0</v>
      </c>
      <c r="DR186" s="296">
        <f t="shared" si="495"/>
        <v>0</v>
      </c>
      <c r="DS186" s="296">
        <f t="shared" si="495"/>
        <v>0</v>
      </c>
      <c r="DT186" s="296">
        <f t="shared" si="496"/>
        <v>0</v>
      </c>
      <c r="DU186" s="296">
        <f t="shared" si="496"/>
        <v>0</v>
      </c>
      <c r="DV186" s="296">
        <f t="shared" si="496"/>
        <v>0</v>
      </c>
      <c r="DW186" s="296">
        <f t="shared" si="496"/>
        <v>0</v>
      </c>
      <c r="DX186" s="296">
        <f t="shared" si="496"/>
        <v>0</v>
      </c>
      <c r="DY186" s="296">
        <f t="shared" si="496"/>
        <v>0</v>
      </c>
      <c r="DZ186" s="296">
        <f t="shared" si="496"/>
        <v>0</v>
      </c>
      <c r="EA186" s="296">
        <f t="shared" si="496"/>
        <v>0</v>
      </c>
      <c r="EB186" s="296">
        <f t="shared" si="496"/>
        <v>0</v>
      </c>
      <c r="EC186" s="296">
        <f t="shared" si="496"/>
        <v>0</v>
      </c>
      <c r="ED186" s="296">
        <f t="shared" si="497"/>
        <v>0</v>
      </c>
      <c r="EE186" s="296">
        <f t="shared" si="497"/>
        <v>0</v>
      </c>
      <c r="EF186" s="296">
        <f t="shared" si="497"/>
        <v>0</v>
      </c>
      <c r="EG186" s="296">
        <f t="shared" si="497"/>
        <v>0</v>
      </c>
      <c r="EH186" s="296">
        <f t="shared" si="497"/>
        <v>0</v>
      </c>
      <c r="EI186" s="296">
        <f t="shared" si="497"/>
        <v>0</v>
      </c>
      <c r="EJ186" s="296">
        <f t="shared" si="497"/>
        <v>0</v>
      </c>
      <c r="EK186" s="296">
        <f t="shared" si="497"/>
        <v>0</v>
      </c>
      <c r="EL186" s="296">
        <f t="shared" si="497"/>
        <v>0</v>
      </c>
      <c r="EM186" s="296">
        <f t="shared" si="497"/>
        <v>0</v>
      </c>
      <c r="EN186" s="296">
        <f t="shared" si="498"/>
        <v>0</v>
      </c>
      <c r="EO186" s="296">
        <f t="shared" si="498"/>
        <v>0</v>
      </c>
      <c r="EP186" s="296">
        <f t="shared" si="498"/>
        <v>0</v>
      </c>
      <c r="EQ186" s="296">
        <f t="shared" si="498"/>
        <v>0</v>
      </c>
      <c r="ER186" s="296">
        <f t="shared" si="498"/>
        <v>0</v>
      </c>
      <c r="ES186" s="296">
        <f t="shared" si="498"/>
        <v>0</v>
      </c>
      <c r="ET186" s="296">
        <f t="shared" si="498"/>
        <v>0</v>
      </c>
      <c r="EU186" s="296">
        <f t="shared" si="498"/>
        <v>0</v>
      </c>
      <c r="EV186" s="296">
        <f t="shared" si="498"/>
        <v>0</v>
      </c>
      <c r="EW186" s="296">
        <f t="shared" si="498"/>
        <v>0</v>
      </c>
      <c r="EX186" s="296">
        <f t="shared" si="499"/>
        <v>0</v>
      </c>
      <c r="EY186" s="296">
        <f t="shared" si="499"/>
        <v>0</v>
      </c>
      <c r="EZ186" s="296">
        <f t="shared" si="499"/>
        <v>0</v>
      </c>
      <c r="FA186" s="296">
        <f t="shared" si="499"/>
        <v>0</v>
      </c>
      <c r="FB186" s="296">
        <f t="shared" si="499"/>
        <v>0</v>
      </c>
      <c r="FC186" s="296">
        <f t="shared" si="499"/>
        <v>0</v>
      </c>
      <c r="FD186" s="296">
        <f t="shared" si="499"/>
        <v>0</v>
      </c>
      <c r="FE186" s="296">
        <f t="shared" si="499"/>
        <v>0</v>
      </c>
      <c r="FF186" s="296">
        <f t="shared" si="499"/>
        <v>0</v>
      </c>
      <c r="FG186" s="296">
        <f t="shared" si="499"/>
        <v>0</v>
      </c>
      <c r="FH186" s="296">
        <f t="shared" si="500"/>
        <v>0</v>
      </c>
      <c r="FI186" s="296">
        <f t="shared" si="500"/>
        <v>0</v>
      </c>
      <c r="FJ186" s="296">
        <f t="shared" si="500"/>
        <v>0</v>
      </c>
      <c r="FK186" s="296">
        <f t="shared" si="500"/>
        <v>0</v>
      </c>
      <c r="FL186" s="296">
        <f t="shared" si="500"/>
        <v>0</v>
      </c>
      <c r="FM186" s="296">
        <f t="shared" si="500"/>
        <v>0</v>
      </c>
      <c r="FN186" s="296">
        <f t="shared" si="500"/>
        <v>0</v>
      </c>
      <c r="FO186" s="296">
        <f t="shared" si="500"/>
        <v>0</v>
      </c>
      <c r="FP186" s="296">
        <f t="shared" si="500"/>
        <v>0</v>
      </c>
      <c r="FQ186" s="296">
        <f t="shared" si="500"/>
        <v>0</v>
      </c>
      <c r="FR186" s="296">
        <f t="shared" si="501"/>
        <v>0</v>
      </c>
      <c r="FS186" s="296">
        <f t="shared" si="501"/>
        <v>0</v>
      </c>
      <c r="FT186" s="296">
        <f t="shared" si="501"/>
        <v>0</v>
      </c>
      <c r="FU186" s="296">
        <f t="shared" si="501"/>
        <v>0</v>
      </c>
      <c r="FV186" s="296">
        <f t="shared" si="501"/>
        <v>0</v>
      </c>
      <c r="FW186" s="296">
        <f t="shared" si="501"/>
        <v>0</v>
      </c>
      <c r="FX186" s="296">
        <f t="shared" si="501"/>
        <v>0</v>
      </c>
      <c r="FY186" s="296">
        <f t="shared" si="501"/>
        <v>0</v>
      </c>
      <c r="FZ186" s="296">
        <f t="shared" si="501"/>
        <v>0</v>
      </c>
      <c r="GA186" s="296">
        <f t="shared" si="501"/>
        <v>0</v>
      </c>
      <c r="GB186" s="296">
        <f t="shared" si="501"/>
        <v>0</v>
      </c>
      <c r="GC186" s="18"/>
      <c r="GD186" s="18"/>
      <c r="GE186" s="18"/>
    </row>
    <row r="187" spans="1:187" x14ac:dyDescent="0.2">
      <c r="H187" s="217"/>
      <c r="I187" s="19"/>
      <c r="J187" s="19"/>
      <c r="L187" s="221"/>
      <c r="M187" s="214"/>
      <c r="N187" s="214"/>
      <c r="O187" s="214"/>
      <c r="P187" s="214"/>
      <c r="Q187" s="216"/>
      <c r="R187" s="160"/>
      <c r="T187" s="215"/>
      <c r="U187" s="213"/>
      <c r="W187" s="275" t="s">
        <v>624</v>
      </c>
      <c r="X187" s="1">
        <f t="shared" ref="X187:BC187" ca="1" si="502">SUM(X184:X186)</f>
        <v>0</v>
      </c>
      <c r="Y187" s="1">
        <f t="shared" si="502"/>
        <v>85.740000000000066</v>
      </c>
      <c r="Z187" s="1">
        <f t="shared" si="502"/>
        <v>37.091000000000001</v>
      </c>
      <c r="AA187" s="1">
        <f t="shared" si="502"/>
        <v>374.7</v>
      </c>
      <c r="AB187" s="1">
        <f t="shared" si="502"/>
        <v>426.97500000000002</v>
      </c>
      <c r="AC187" s="1">
        <f t="shared" si="502"/>
        <v>74.614999999999995</v>
      </c>
      <c r="AD187" s="1">
        <f t="shared" si="502"/>
        <v>354.09699999999998</v>
      </c>
      <c r="AE187" s="1">
        <f t="shared" si="502"/>
        <v>1057.309</v>
      </c>
      <c r="AF187" s="1">
        <f t="shared" si="502"/>
        <v>40</v>
      </c>
      <c r="AG187" s="1">
        <f t="shared" si="502"/>
        <v>100.52200000000001</v>
      </c>
      <c r="AH187" s="1">
        <f t="shared" si="502"/>
        <v>192.04999999999998</v>
      </c>
      <c r="AI187" s="1">
        <f t="shared" si="502"/>
        <v>81.400000000000006</v>
      </c>
      <c r="AJ187" s="1">
        <f t="shared" si="502"/>
        <v>360.36500000000001</v>
      </c>
      <c r="AK187" s="1">
        <f t="shared" si="502"/>
        <v>27.844000000000001</v>
      </c>
      <c r="AL187" s="1">
        <f t="shared" si="502"/>
        <v>21.2</v>
      </c>
      <c r="AM187" s="1">
        <f t="shared" si="502"/>
        <v>1899.4</v>
      </c>
      <c r="AN187" s="1">
        <f t="shared" si="502"/>
        <v>201.739</v>
      </c>
      <c r="AO187" s="1">
        <f t="shared" si="502"/>
        <v>328.59862900000002</v>
      </c>
      <c r="AP187" s="1">
        <f t="shared" si="502"/>
        <v>168.94499999999999</v>
      </c>
      <c r="AQ187" s="1">
        <f t="shared" si="502"/>
        <v>71.054000000000002</v>
      </c>
      <c r="AR187" s="1">
        <f t="shared" si="502"/>
        <v>234.03</v>
      </c>
      <c r="AS187" s="1">
        <f t="shared" si="502"/>
        <v>71.355999999999995</v>
      </c>
      <c r="AT187" s="1">
        <f t="shared" si="502"/>
        <v>0</v>
      </c>
      <c r="AU187" s="1">
        <f t="shared" si="502"/>
        <v>232.7</v>
      </c>
      <c r="AV187" s="1">
        <f t="shared" si="502"/>
        <v>32.6</v>
      </c>
      <c r="AW187" s="1">
        <f t="shared" si="502"/>
        <v>286.654</v>
      </c>
      <c r="AX187" s="1">
        <f t="shared" si="502"/>
        <v>0</v>
      </c>
      <c r="AY187" s="1">
        <f t="shared" si="502"/>
        <v>0</v>
      </c>
      <c r="AZ187" s="1">
        <f t="shared" si="502"/>
        <v>150</v>
      </c>
      <c r="BA187" s="1">
        <f t="shared" si="502"/>
        <v>206.66499999999999</v>
      </c>
      <c r="BB187" s="1">
        <f t="shared" si="502"/>
        <v>12.7</v>
      </c>
      <c r="BC187" s="1">
        <f t="shared" si="502"/>
        <v>0</v>
      </c>
      <c r="BD187" s="1">
        <f t="shared" ref="BD187:CI187" si="503">SUM(BD184:BD186)</f>
        <v>181.6</v>
      </c>
      <c r="BE187" s="1">
        <f t="shared" si="503"/>
        <v>0</v>
      </c>
      <c r="BF187" s="1">
        <f t="shared" si="503"/>
        <v>150</v>
      </c>
      <c r="BG187" s="1">
        <f t="shared" si="503"/>
        <v>36.9</v>
      </c>
      <c r="BH187" s="1">
        <f t="shared" si="503"/>
        <v>0</v>
      </c>
      <c r="BI187" s="1">
        <f t="shared" si="503"/>
        <v>158.393</v>
      </c>
      <c r="BJ187" s="1">
        <f t="shared" si="503"/>
        <v>0</v>
      </c>
      <c r="BK187" s="1">
        <f t="shared" si="503"/>
        <v>250</v>
      </c>
      <c r="BL187" s="1">
        <f t="shared" si="503"/>
        <v>0</v>
      </c>
      <c r="BM187" s="1">
        <f t="shared" si="503"/>
        <v>25.8</v>
      </c>
      <c r="BN187" s="1">
        <f t="shared" si="503"/>
        <v>0</v>
      </c>
      <c r="BO187" s="1">
        <f t="shared" si="503"/>
        <v>0</v>
      </c>
      <c r="BP187" s="1">
        <f t="shared" si="503"/>
        <v>102.75</v>
      </c>
      <c r="BQ187" s="1">
        <f t="shared" si="503"/>
        <v>0</v>
      </c>
      <c r="BR187" s="1">
        <f t="shared" si="503"/>
        <v>0</v>
      </c>
      <c r="BS187" s="1">
        <f t="shared" si="503"/>
        <v>0</v>
      </c>
      <c r="BT187" s="1">
        <f t="shared" si="503"/>
        <v>0</v>
      </c>
      <c r="BU187" s="1">
        <f t="shared" si="503"/>
        <v>0</v>
      </c>
      <c r="BV187" s="1">
        <f t="shared" si="503"/>
        <v>0</v>
      </c>
      <c r="BW187" s="1">
        <f t="shared" si="503"/>
        <v>0</v>
      </c>
      <c r="BX187" s="1">
        <f t="shared" si="503"/>
        <v>9.6</v>
      </c>
      <c r="BY187" s="1">
        <f t="shared" si="503"/>
        <v>5.0999999999999996</v>
      </c>
      <c r="BZ187" s="1">
        <f t="shared" si="503"/>
        <v>24.4</v>
      </c>
      <c r="CA187" s="1">
        <f t="shared" si="503"/>
        <v>73.277000000000001</v>
      </c>
      <c r="CB187" s="1">
        <f t="shared" si="503"/>
        <v>0</v>
      </c>
      <c r="CC187" s="1">
        <f t="shared" si="503"/>
        <v>42.978999999999999</v>
      </c>
      <c r="CD187" s="1">
        <f t="shared" si="503"/>
        <v>0</v>
      </c>
      <c r="CE187" s="1">
        <f t="shared" si="503"/>
        <v>0</v>
      </c>
      <c r="CF187" s="1">
        <f t="shared" si="503"/>
        <v>0</v>
      </c>
      <c r="CG187" s="1">
        <f t="shared" si="503"/>
        <v>0</v>
      </c>
      <c r="CH187" s="1">
        <f t="shared" si="503"/>
        <v>0</v>
      </c>
      <c r="CI187" s="1">
        <f t="shared" si="503"/>
        <v>0</v>
      </c>
      <c r="CJ187" s="1">
        <f t="shared" ref="CJ187:DO187" si="504">SUM(CJ184:CJ186)</f>
        <v>0</v>
      </c>
      <c r="CK187" s="1">
        <f t="shared" si="504"/>
        <v>50.555999999999997</v>
      </c>
      <c r="CL187" s="1">
        <f t="shared" si="504"/>
        <v>0</v>
      </c>
      <c r="CM187" s="1">
        <f t="shared" si="504"/>
        <v>0</v>
      </c>
      <c r="CN187" s="1">
        <f t="shared" si="504"/>
        <v>0</v>
      </c>
      <c r="CO187" s="1">
        <f t="shared" si="504"/>
        <v>0</v>
      </c>
      <c r="CP187" s="1">
        <f t="shared" si="504"/>
        <v>0</v>
      </c>
      <c r="CQ187" s="1">
        <f t="shared" si="504"/>
        <v>0</v>
      </c>
      <c r="CR187" s="1">
        <f t="shared" si="504"/>
        <v>0</v>
      </c>
      <c r="CS187" s="1">
        <f t="shared" si="504"/>
        <v>0</v>
      </c>
      <c r="CT187" s="1">
        <f t="shared" si="504"/>
        <v>0</v>
      </c>
      <c r="CU187" s="1">
        <f t="shared" si="504"/>
        <v>0</v>
      </c>
      <c r="CV187" s="1">
        <f t="shared" si="504"/>
        <v>0</v>
      </c>
      <c r="CW187" s="1">
        <f t="shared" si="504"/>
        <v>0</v>
      </c>
      <c r="CX187" s="1">
        <f t="shared" si="504"/>
        <v>0</v>
      </c>
      <c r="CY187" s="1">
        <f t="shared" si="504"/>
        <v>0</v>
      </c>
      <c r="CZ187" s="1">
        <f t="shared" si="504"/>
        <v>20</v>
      </c>
      <c r="DA187" s="1">
        <f t="shared" si="504"/>
        <v>25</v>
      </c>
      <c r="DB187" s="1">
        <f t="shared" si="504"/>
        <v>0</v>
      </c>
      <c r="DC187" s="1">
        <f t="shared" si="504"/>
        <v>0</v>
      </c>
      <c r="DD187" s="1">
        <f t="shared" si="504"/>
        <v>0</v>
      </c>
      <c r="DE187" s="1">
        <f t="shared" si="504"/>
        <v>0.1</v>
      </c>
      <c r="DF187" s="1">
        <f t="shared" si="504"/>
        <v>0</v>
      </c>
      <c r="DG187" s="1">
        <f t="shared" si="504"/>
        <v>115.1</v>
      </c>
      <c r="DH187" s="1">
        <f t="shared" si="504"/>
        <v>401.12599999999998</v>
      </c>
      <c r="DI187" s="1">
        <f t="shared" si="504"/>
        <v>0</v>
      </c>
      <c r="DJ187" s="1">
        <f t="shared" si="504"/>
        <v>0</v>
      </c>
      <c r="DK187" s="1">
        <f t="shared" si="504"/>
        <v>0</v>
      </c>
      <c r="DL187" s="1">
        <f t="shared" si="504"/>
        <v>0</v>
      </c>
      <c r="DM187" s="1">
        <f t="shared" si="504"/>
        <v>0</v>
      </c>
      <c r="DN187" s="1">
        <f t="shared" si="504"/>
        <v>0</v>
      </c>
      <c r="DO187" s="1">
        <f t="shared" si="504"/>
        <v>0</v>
      </c>
      <c r="DP187" s="1">
        <f t="shared" ref="DP187:EU187" si="505">SUM(DP184:DP186)</f>
        <v>0</v>
      </c>
      <c r="DQ187" s="1">
        <f t="shared" si="505"/>
        <v>0</v>
      </c>
      <c r="DR187" s="1">
        <f t="shared" si="505"/>
        <v>0</v>
      </c>
      <c r="DS187" s="1">
        <f t="shared" si="505"/>
        <v>0</v>
      </c>
      <c r="DT187" s="1">
        <f t="shared" si="505"/>
        <v>0</v>
      </c>
      <c r="DU187" s="1">
        <f t="shared" si="505"/>
        <v>0</v>
      </c>
      <c r="DV187" s="1">
        <f t="shared" si="505"/>
        <v>0</v>
      </c>
      <c r="DW187" s="1">
        <f t="shared" si="505"/>
        <v>0</v>
      </c>
      <c r="DX187" s="1">
        <f t="shared" si="505"/>
        <v>0</v>
      </c>
      <c r="DY187" s="1">
        <f t="shared" si="505"/>
        <v>0</v>
      </c>
      <c r="DZ187" s="1">
        <f t="shared" si="505"/>
        <v>0</v>
      </c>
      <c r="EA187" s="1">
        <f t="shared" si="505"/>
        <v>0</v>
      </c>
      <c r="EB187" s="1">
        <f t="shared" si="505"/>
        <v>389.95600000000002</v>
      </c>
      <c r="EC187" s="1">
        <f t="shared" si="505"/>
        <v>0</v>
      </c>
      <c r="ED187" s="1">
        <f t="shared" si="505"/>
        <v>0</v>
      </c>
      <c r="EE187" s="1">
        <f t="shared" si="505"/>
        <v>0</v>
      </c>
      <c r="EF187" s="1">
        <f t="shared" si="505"/>
        <v>0</v>
      </c>
      <c r="EG187" s="1">
        <f t="shared" si="505"/>
        <v>0</v>
      </c>
      <c r="EH187" s="1">
        <f t="shared" si="505"/>
        <v>0</v>
      </c>
      <c r="EI187" s="1">
        <f t="shared" si="505"/>
        <v>0</v>
      </c>
      <c r="EJ187" s="1">
        <f t="shared" si="505"/>
        <v>0</v>
      </c>
      <c r="EK187" s="1">
        <f t="shared" si="505"/>
        <v>0</v>
      </c>
      <c r="EL187" s="1">
        <f t="shared" si="505"/>
        <v>0</v>
      </c>
      <c r="EM187" s="1">
        <f t="shared" si="505"/>
        <v>0</v>
      </c>
      <c r="EN187" s="1">
        <f t="shared" si="505"/>
        <v>0</v>
      </c>
      <c r="EO187" s="1">
        <f t="shared" si="505"/>
        <v>-61.400000000000006</v>
      </c>
      <c r="EP187" s="1">
        <f t="shared" si="505"/>
        <v>0</v>
      </c>
      <c r="EQ187" s="1">
        <f t="shared" si="505"/>
        <v>0</v>
      </c>
      <c r="ER187" s="1">
        <f t="shared" si="505"/>
        <v>0</v>
      </c>
      <c r="ES187" s="1">
        <f t="shared" si="505"/>
        <v>0</v>
      </c>
      <c r="ET187" s="1">
        <f t="shared" si="505"/>
        <v>0</v>
      </c>
      <c r="EU187" s="1">
        <f t="shared" si="505"/>
        <v>142.4</v>
      </c>
      <c r="EV187" s="1">
        <f t="shared" ref="EV187:GA187" si="506">SUM(EV184:EV186)</f>
        <v>0</v>
      </c>
      <c r="EW187" s="1">
        <f t="shared" si="506"/>
        <v>0</v>
      </c>
      <c r="EX187" s="1">
        <f t="shared" si="506"/>
        <v>0</v>
      </c>
      <c r="EY187" s="1">
        <f t="shared" si="506"/>
        <v>0</v>
      </c>
      <c r="EZ187" s="1">
        <f t="shared" si="506"/>
        <v>0</v>
      </c>
      <c r="FA187" s="1">
        <f t="shared" si="506"/>
        <v>0</v>
      </c>
      <c r="FB187" s="1">
        <f t="shared" si="506"/>
        <v>0</v>
      </c>
      <c r="FC187" s="1">
        <f t="shared" si="506"/>
        <v>0</v>
      </c>
      <c r="FD187" s="1">
        <f t="shared" si="506"/>
        <v>0</v>
      </c>
      <c r="FE187" s="1">
        <f t="shared" si="506"/>
        <v>75</v>
      </c>
      <c r="FF187" s="1">
        <f t="shared" si="506"/>
        <v>0</v>
      </c>
      <c r="FG187" s="1">
        <f t="shared" si="506"/>
        <v>0</v>
      </c>
      <c r="FH187" s="1">
        <f t="shared" si="506"/>
        <v>0</v>
      </c>
      <c r="FI187" s="1">
        <f t="shared" si="506"/>
        <v>0</v>
      </c>
      <c r="FJ187" s="1">
        <f t="shared" si="506"/>
        <v>0</v>
      </c>
      <c r="FK187" s="1">
        <f t="shared" si="506"/>
        <v>0</v>
      </c>
      <c r="FL187" s="1">
        <f t="shared" si="506"/>
        <v>0</v>
      </c>
      <c r="FM187" s="1">
        <f t="shared" si="506"/>
        <v>0</v>
      </c>
      <c r="FN187" s="1">
        <f t="shared" si="506"/>
        <v>0</v>
      </c>
      <c r="FO187" s="1">
        <f t="shared" si="506"/>
        <v>0</v>
      </c>
      <c r="FP187" s="1">
        <f t="shared" si="506"/>
        <v>0</v>
      </c>
      <c r="FQ187" s="1">
        <f t="shared" si="506"/>
        <v>0</v>
      </c>
      <c r="FR187" s="1">
        <f t="shared" si="506"/>
        <v>0</v>
      </c>
      <c r="FS187" s="1">
        <f t="shared" si="506"/>
        <v>0</v>
      </c>
      <c r="FT187" s="1">
        <f t="shared" si="506"/>
        <v>0</v>
      </c>
      <c r="FU187" s="1">
        <f t="shared" si="506"/>
        <v>0</v>
      </c>
      <c r="FV187" s="1">
        <f t="shared" si="506"/>
        <v>0</v>
      </c>
      <c r="FW187" s="1">
        <f t="shared" si="506"/>
        <v>0</v>
      </c>
      <c r="FX187" s="1">
        <f t="shared" si="506"/>
        <v>0</v>
      </c>
      <c r="FY187" s="1">
        <f t="shared" si="506"/>
        <v>0</v>
      </c>
      <c r="FZ187" s="1">
        <f t="shared" si="506"/>
        <v>0</v>
      </c>
      <c r="GA187" s="1">
        <f t="shared" si="506"/>
        <v>0</v>
      </c>
      <c r="GB187" s="1">
        <f>SUM(GB184:GB186)</f>
        <v>4</v>
      </c>
      <c r="GC187" s="18"/>
      <c r="GD187" s="2">
        <f ca="1">SUM($X187:$GC187)</f>
        <v>9352.9866290000027</v>
      </c>
      <c r="GE187" s="2">
        <f ca="1">+GD187-T187</f>
        <v>9352.9866290000027</v>
      </c>
    </row>
    <row r="188" spans="1:187" x14ac:dyDescent="0.2">
      <c r="I188" s="19">
        <f>SUM(T8:T168)-I177-I182-I185-I186</f>
        <v>692.41306799999802</v>
      </c>
      <c r="J188" s="19"/>
      <c r="L188" s="221"/>
      <c r="M188" s="214"/>
      <c r="N188" s="214"/>
      <c r="O188" s="214"/>
      <c r="P188" s="214"/>
      <c r="Q188" s="216"/>
      <c r="R188" s="160"/>
      <c r="T188" s="215"/>
      <c r="U188" s="213"/>
      <c r="W188" s="209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8"/>
      <c r="GD188" s="2">
        <f>SUM($X188:$GC188)</f>
        <v>0</v>
      </c>
      <c r="GE188" s="2">
        <f>+GD188-T188</f>
        <v>0</v>
      </c>
    </row>
    <row r="189" spans="1:187" x14ac:dyDescent="0.2">
      <c r="I189" s="215"/>
      <c r="J189" s="19"/>
      <c r="L189" s="221"/>
      <c r="M189" s="214"/>
      <c r="N189" s="214"/>
      <c r="O189" s="214"/>
      <c r="P189" s="214"/>
      <c r="Q189" s="216"/>
      <c r="R189" s="160"/>
      <c r="T189" s="215"/>
      <c r="U189" s="213"/>
      <c r="W189" s="209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8"/>
      <c r="GD189" s="2">
        <f>SUM($X189:$GC189)</f>
        <v>0</v>
      </c>
      <c r="GE189" s="2">
        <f>+GD189-T189</f>
        <v>0</v>
      </c>
    </row>
    <row r="190" spans="1:187" x14ac:dyDescent="0.2">
      <c r="I190" s="215"/>
      <c r="J190" s="19"/>
      <c r="L190" s="221"/>
      <c r="M190" s="214"/>
      <c r="N190" s="214"/>
      <c r="O190" s="214"/>
      <c r="P190" s="214"/>
      <c r="Q190" s="216"/>
      <c r="R190" s="160"/>
      <c r="T190" s="215"/>
      <c r="U190" s="213"/>
      <c r="W190" s="76" t="s">
        <v>48</v>
      </c>
      <c r="X190" s="1">
        <f t="shared" ref="X190:AG191" ca="1" si="507">SUMIF($H$8:$H$168,$W190,X$8:X$168)</f>
        <v>0</v>
      </c>
      <c r="Y190" s="1">
        <f t="shared" si="507"/>
        <v>0</v>
      </c>
      <c r="Z190" s="1">
        <f t="shared" si="507"/>
        <v>0</v>
      </c>
      <c r="AA190" s="1">
        <f t="shared" si="507"/>
        <v>0</v>
      </c>
      <c r="AB190" s="1">
        <f t="shared" si="507"/>
        <v>0</v>
      </c>
      <c r="AC190" s="1">
        <f t="shared" si="507"/>
        <v>0</v>
      </c>
      <c r="AD190" s="1">
        <f t="shared" si="507"/>
        <v>0</v>
      </c>
      <c r="AE190" s="1">
        <f t="shared" si="507"/>
        <v>0</v>
      </c>
      <c r="AF190" s="1">
        <f t="shared" si="507"/>
        <v>0</v>
      </c>
      <c r="AG190" s="1">
        <f t="shared" si="507"/>
        <v>0</v>
      </c>
      <c r="AH190" s="1">
        <f t="shared" ref="AH190:AQ191" si="508">SUMIF($H$8:$H$168,$W190,AH$8:AH$168)</f>
        <v>0</v>
      </c>
      <c r="AI190" s="1">
        <f t="shared" si="508"/>
        <v>102.91500000000001</v>
      </c>
      <c r="AJ190" s="1">
        <f t="shared" si="508"/>
        <v>0</v>
      </c>
      <c r="AK190" s="1">
        <f t="shared" si="508"/>
        <v>0</v>
      </c>
      <c r="AL190" s="1">
        <f t="shared" si="508"/>
        <v>0</v>
      </c>
      <c r="AM190" s="1">
        <f t="shared" si="508"/>
        <v>0</v>
      </c>
      <c r="AN190" s="1">
        <f t="shared" si="508"/>
        <v>0</v>
      </c>
      <c r="AO190" s="1">
        <f t="shared" si="508"/>
        <v>0</v>
      </c>
      <c r="AP190" s="1">
        <f t="shared" si="508"/>
        <v>0</v>
      </c>
      <c r="AQ190" s="1">
        <f t="shared" si="508"/>
        <v>8.7999999999999995E-2</v>
      </c>
      <c r="AR190" s="1">
        <f t="shared" ref="AR190:BA191" si="509">SUMIF($H$8:$H$168,$W190,AR$8:AR$168)</f>
        <v>0</v>
      </c>
      <c r="AS190" s="1">
        <f t="shared" si="509"/>
        <v>0</v>
      </c>
      <c r="AT190" s="1">
        <f t="shared" si="509"/>
        <v>0</v>
      </c>
      <c r="AU190" s="1">
        <f t="shared" si="509"/>
        <v>51.957000000000001</v>
      </c>
      <c r="AV190" s="1">
        <f t="shared" si="509"/>
        <v>0</v>
      </c>
      <c r="AW190" s="1">
        <f t="shared" si="509"/>
        <v>0</v>
      </c>
      <c r="AX190" s="1">
        <f t="shared" si="509"/>
        <v>0</v>
      </c>
      <c r="AY190" s="1">
        <f t="shared" si="509"/>
        <v>0</v>
      </c>
      <c r="AZ190" s="1">
        <f t="shared" si="509"/>
        <v>0</v>
      </c>
      <c r="BA190" s="1">
        <f t="shared" si="509"/>
        <v>0</v>
      </c>
      <c r="BB190" s="1">
        <f t="shared" ref="BB190:BK191" si="510">SUMIF($H$8:$H$168,$W190,BB$8:BB$168)</f>
        <v>0</v>
      </c>
      <c r="BC190" s="1">
        <f t="shared" si="510"/>
        <v>0</v>
      </c>
      <c r="BD190" s="1">
        <f t="shared" si="510"/>
        <v>0</v>
      </c>
      <c r="BE190" s="1">
        <f t="shared" si="510"/>
        <v>0</v>
      </c>
      <c r="BF190" s="1">
        <f t="shared" si="510"/>
        <v>0</v>
      </c>
      <c r="BG190" s="1">
        <f t="shared" si="510"/>
        <v>0</v>
      </c>
      <c r="BH190" s="1">
        <f t="shared" si="510"/>
        <v>0</v>
      </c>
      <c r="BI190" s="1">
        <f t="shared" si="510"/>
        <v>0</v>
      </c>
      <c r="BJ190" s="1">
        <f t="shared" si="510"/>
        <v>4.8529999999999998</v>
      </c>
      <c r="BK190" s="1">
        <f t="shared" si="510"/>
        <v>0</v>
      </c>
      <c r="BL190" s="1">
        <f t="shared" ref="BL190:BU191" si="511">SUMIF($H$8:$H$168,$W190,BL$8:BL$168)</f>
        <v>0</v>
      </c>
      <c r="BM190" s="1">
        <f t="shared" si="511"/>
        <v>0</v>
      </c>
      <c r="BN190" s="1">
        <f t="shared" si="511"/>
        <v>0</v>
      </c>
      <c r="BO190" s="1">
        <f t="shared" si="511"/>
        <v>0</v>
      </c>
      <c r="BP190" s="1">
        <f t="shared" si="511"/>
        <v>0</v>
      </c>
      <c r="BQ190" s="1">
        <f t="shared" si="511"/>
        <v>0</v>
      </c>
      <c r="BR190" s="1">
        <f t="shared" si="511"/>
        <v>0</v>
      </c>
      <c r="BS190" s="1">
        <f t="shared" si="511"/>
        <v>0</v>
      </c>
      <c r="BT190" s="1">
        <f t="shared" si="511"/>
        <v>0</v>
      </c>
      <c r="BU190" s="1">
        <f t="shared" si="511"/>
        <v>105</v>
      </c>
      <c r="BV190" s="1">
        <f t="shared" ref="BV190:CE191" si="512">SUMIF($H$8:$H$168,$W190,BV$8:BV$168)</f>
        <v>0</v>
      </c>
      <c r="BW190" s="1">
        <f t="shared" si="512"/>
        <v>0</v>
      </c>
      <c r="BX190" s="1">
        <f t="shared" si="512"/>
        <v>0</v>
      </c>
      <c r="BY190" s="1">
        <f t="shared" si="512"/>
        <v>0</v>
      </c>
      <c r="BZ190" s="1">
        <f t="shared" si="512"/>
        <v>0</v>
      </c>
      <c r="CA190" s="1">
        <f t="shared" si="512"/>
        <v>0</v>
      </c>
      <c r="CB190" s="1">
        <f t="shared" si="512"/>
        <v>0</v>
      </c>
      <c r="CC190" s="1">
        <f t="shared" si="512"/>
        <v>0</v>
      </c>
      <c r="CD190" s="1">
        <f t="shared" si="512"/>
        <v>0</v>
      </c>
      <c r="CE190" s="1">
        <f t="shared" si="512"/>
        <v>0</v>
      </c>
      <c r="CF190" s="1">
        <f t="shared" ref="CF190:CO191" si="513">SUMIF($H$8:$H$168,$W190,CF$8:CF$168)</f>
        <v>0</v>
      </c>
      <c r="CG190" s="1">
        <f t="shared" si="513"/>
        <v>0</v>
      </c>
      <c r="CH190" s="1">
        <f t="shared" si="513"/>
        <v>0</v>
      </c>
      <c r="CI190" s="1">
        <f t="shared" si="513"/>
        <v>0</v>
      </c>
      <c r="CJ190" s="1">
        <f t="shared" si="513"/>
        <v>0</v>
      </c>
      <c r="CK190" s="1">
        <f t="shared" si="513"/>
        <v>0</v>
      </c>
      <c r="CL190" s="1">
        <f t="shared" si="513"/>
        <v>0</v>
      </c>
      <c r="CM190" s="1">
        <f t="shared" si="513"/>
        <v>0</v>
      </c>
      <c r="CN190" s="1">
        <f t="shared" si="513"/>
        <v>0</v>
      </c>
      <c r="CO190" s="1">
        <f t="shared" si="513"/>
        <v>0</v>
      </c>
      <c r="CP190" s="1">
        <f t="shared" ref="CP190:CY191" si="514">SUMIF($H$8:$H$168,$W190,CP$8:CP$168)</f>
        <v>0</v>
      </c>
      <c r="CQ190" s="1">
        <f t="shared" si="514"/>
        <v>0</v>
      </c>
      <c r="CR190" s="1">
        <f t="shared" si="514"/>
        <v>0</v>
      </c>
      <c r="CS190" s="1">
        <f t="shared" si="514"/>
        <v>0</v>
      </c>
      <c r="CT190" s="1">
        <f t="shared" si="514"/>
        <v>0</v>
      </c>
      <c r="CU190" s="1">
        <f t="shared" si="514"/>
        <v>0</v>
      </c>
      <c r="CV190" s="1">
        <f t="shared" si="514"/>
        <v>0</v>
      </c>
      <c r="CW190" s="1">
        <f t="shared" si="514"/>
        <v>0</v>
      </c>
      <c r="CX190" s="1">
        <f t="shared" si="514"/>
        <v>0</v>
      </c>
      <c r="CY190" s="1">
        <f t="shared" si="514"/>
        <v>0</v>
      </c>
      <c r="CZ190" s="1">
        <f t="shared" ref="CZ190:DI191" si="515">SUMIF($H$8:$H$168,$W190,CZ$8:CZ$168)</f>
        <v>0</v>
      </c>
      <c r="DA190" s="1">
        <f t="shared" si="515"/>
        <v>0</v>
      </c>
      <c r="DB190" s="1">
        <f t="shared" si="515"/>
        <v>0</v>
      </c>
      <c r="DC190" s="1">
        <f t="shared" si="515"/>
        <v>0</v>
      </c>
      <c r="DD190" s="1">
        <f t="shared" si="515"/>
        <v>0</v>
      </c>
      <c r="DE190" s="1">
        <f t="shared" si="515"/>
        <v>0</v>
      </c>
      <c r="DF190" s="1">
        <f t="shared" si="515"/>
        <v>0</v>
      </c>
      <c r="DG190" s="1">
        <f t="shared" si="515"/>
        <v>0</v>
      </c>
      <c r="DH190" s="1">
        <f t="shared" si="515"/>
        <v>0</v>
      </c>
      <c r="DI190" s="1">
        <f t="shared" si="515"/>
        <v>0</v>
      </c>
      <c r="DJ190" s="1">
        <f t="shared" ref="DJ190:DS191" si="516">SUMIF($H$8:$H$168,$W190,DJ$8:DJ$168)</f>
        <v>0</v>
      </c>
      <c r="DK190" s="1">
        <f t="shared" si="516"/>
        <v>0</v>
      </c>
      <c r="DL190" s="1">
        <f t="shared" si="516"/>
        <v>75</v>
      </c>
      <c r="DM190" s="1">
        <f t="shared" si="516"/>
        <v>0</v>
      </c>
      <c r="DN190" s="1">
        <f t="shared" si="516"/>
        <v>0</v>
      </c>
      <c r="DO190" s="1">
        <f t="shared" si="516"/>
        <v>0</v>
      </c>
      <c r="DP190" s="1">
        <f t="shared" si="516"/>
        <v>0</v>
      </c>
      <c r="DQ190" s="1">
        <f t="shared" si="516"/>
        <v>0</v>
      </c>
      <c r="DR190" s="1">
        <f t="shared" si="516"/>
        <v>0</v>
      </c>
      <c r="DS190" s="1">
        <f t="shared" si="516"/>
        <v>0</v>
      </c>
      <c r="DT190" s="1">
        <f t="shared" ref="DT190:EC191" si="517">SUMIF($H$8:$H$168,$W190,DT$8:DT$168)</f>
        <v>0</v>
      </c>
      <c r="DU190" s="1">
        <f t="shared" si="517"/>
        <v>0</v>
      </c>
      <c r="DV190" s="1">
        <f t="shared" si="517"/>
        <v>0</v>
      </c>
      <c r="DW190" s="1">
        <f t="shared" si="517"/>
        <v>0</v>
      </c>
      <c r="DX190" s="1">
        <f t="shared" si="517"/>
        <v>0</v>
      </c>
      <c r="DY190" s="1">
        <f t="shared" si="517"/>
        <v>0</v>
      </c>
      <c r="DZ190" s="1">
        <f t="shared" si="517"/>
        <v>0</v>
      </c>
      <c r="EA190" s="1">
        <f t="shared" si="517"/>
        <v>0</v>
      </c>
      <c r="EB190" s="1">
        <f t="shared" si="517"/>
        <v>0</v>
      </c>
      <c r="EC190" s="1">
        <f t="shared" si="517"/>
        <v>0</v>
      </c>
      <c r="ED190" s="1">
        <f t="shared" ref="ED190:EM191" si="518">SUMIF($H$8:$H$168,$W190,ED$8:ED$168)</f>
        <v>0</v>
      </c>
      <c r="EE190" s="1">
        <f t="shared" si="518"/>
        <v>0</v>
      </c>
      <c r="EF190" s="1">
        <f t="shared" si="518"/>
        <v>0</v>
      </c>
      <c r="EG190" s="1">
        <f t="shared" si="518"/>
        <v>0</v>
      </c>
      <c r="EH190" s="1">
        <f t="shared" si="518"/>
        <v>0</v>
      </c>
      <c r="EI190" s="1">
        <f t="shared" si="518"/>
        <v>0</v>
      </c>
      <c r="EJ190" s="1">
        <f t="shared" si="518"/>
        <v>0</v>
      </c>
      <c r="EK190" s="1">
        <f t="shared" si="518"/>
        <v>0</v>
      </c>
      <c r="EL190" s="1">
        <f t="shared" si="518"/>
        <v>0</v>
      </c>
      <c r="EM190" s="1">
        <f t="shared" si="518"/>
        <v>0</v>
      </c>
      <c r="EN190" s="1">
        <f t="shared" ref="EN190:EW191" si="519">SUMIF($H$8:$H$168,$W190,EN$8:EN$168)</f>
        <v>0</v>
      </c>
      <c r="EO190" s="1">
        <f t="shared" si="519"/>
        <v>0</v>
      </c>
      <c r="EP190" s="1">
        <f t="shared" si="519"/>
        <v>0</v>
      </c>
      <c r="EQ190" s="1">
        <f t="shared" si="519"/>
        <v>0</v>
      </c>
      <c r="ER190" s="1">
        <f t="shared" si="519"/>
        <v>0</v>
      </c>
      <c r="ES190" s="1">
        <f t="shared" si="519"/>
        <v>0</v>
      </c>
      <c r="ET190" s="1">
        <f t="shared" si="519"/>
        <v>0</v>
      </c>
      <c r="EU190" s="1">
        <f t="shared" si="519"/>
        <v>0</v>
      </c>
      <c r="EV190" s="1">
        <f t="shared" si="519"/>
        <v>0</v>
      </c>
      <c r="EW190" s="1">
        <f t="shared" si="519"/>
        <v>0</v>
      </c>
      <c r="EX190" s="1">
        <f t="shared" ref="EX190:FG191" si="520">SUMIF($H$8:$H$168,$W190,EX$8:EX$168)</f>
        <v>0</v>
      </c>
      <c r="EY190" s="1">
        <f t="shared" si="520"/>
        <v>0</v>
      </c>
      <c r="EZ190" s="1">
        <f t="shared" si="520"/>
        <v>0</v>
      </c>
      <c r="FA190" s="1">
        <f t="shared" si="520"/>
        <v>0</v>
      </c>
      <c r="FB190" s="1">
        <f t="shared" si="520"/>
        <v>0</v>
      </c>
      <c r="FC190" s="1">
        <f t="shared" si="520"/>
        <v>0</v>
      </c>
      <c r="FD190" s="1">
        <f t="shared" si="520"/>
        <v>0</v>
      </c>
      <c r="FE190" s="1">
        <f t="shared" si="520"/>
        <v>0</v>
      </c>
      <c r="FF190" s="1">
        <f t="shared" si="520"/>
        <v>0</v>
      </c>
      <c r="FG190" s="1">
        <f t="shared" si="520"/>
        <v>0</v>
      </c>
      <c r="FH190" s="1">
        <f t="shared" ref="FH190:FQ191" si="521">SUMIF($H$8:$H$168,$W190,FH$8:FH$168)</f>
        <v>0</v>
      </c>
      <c r="FI190" s="1">
        <f t="shared" si="521"/>
        <v>0</v>
      </c>
      <c r="FJ190" s="1">
        <f t="shared" si="521"/>
        <v>0</v>
      </c>
      <c r="FK190" s="1">
        <f t="shared" si="521"/>
        <v>0</v>
      </c>
      <c r="FL190" s="1">
        <f t="shared" si="521"/>
        <v>0</v>
      </c>
      <c r="FM190" s="1">
        <f t="shared" si="521"/>
        <v>0</v>
      </c>
      <c r="FN190" s="1">
        <f t="shared" si="521"/>
        <v>0</v>
      </c>
      <c r="FO190" s="1">
        <f t="shared" si="521"/>
        <v>0</v>
      </c>
      <c r="FP190" s="1">
        <f t="shared" si="521"/>
        <v>0</v>
      </c>
      <c r="FQ190" s="1">
        <f t="shared" si="521"/>
        <v>0</v>
      </c>
      <c r="FR190" s="1">
        <f t="shared" ref="FR190:GB191" si="522">SUMIF($H$8:$H$168,$W190,FR$8:FR$168)</f>
        <v>0</v>
      </c>
      <c r="FS190" s="1">
        <f t="shared" si="522"/>
        <v>0</v>
      </c>
      <c r="FT190" s="1">
        <f t="shared" si="522"/>
        <v>0</v>
      </c>
      <c r="FU190" s="1">
        <f t="shared" si="522"/>
        <v>0</v>
      </c>
      <c r="FV190" s="1">
        <f t="shared" si="522"/>
        <v>0</v>
      </c>
      <c r="FW190" s="1">
        <f t="shared" si="522"/>
        <v>0</v>
      </c>
      <c r="FX190" s="1">
        <f t="shared" si="522"/>
        <v>0</v>
      </c>
      <c r="FY190" s="1">
        <f t="shared" si="522"/>
        <v>0</v>
      </c>
      <c r="FZ190" s="1">
        <f t="shared" si="522"/>
        <v>0</v>
      </c>
      <c r="GA190" s="1">
        <f t="shared" si="522"/>
        <v>0</v>
      </c>
      <c r="GB190" s="1">
        <f t="shared" si="522"/>
        <v>563.75</v>
      </c>
      <c r="GC190" s="18"/>
      <c r="GD190" s="2">
        <f ca="1">SUM($X190:$GC190)</f>
        <v>903.56299999999999</v>
      </c>
      <c r="GE190" s="2">
        <f ca="1">+GD190-T190</f>
        <v>903.56299999999999</v>
      </c>
    </row>
    <row r="191" spans="1:187" x14ac:dyDescent="0.2">
      <c r="H191" s="87"/>
      <c r="I191" s="218"/>
      <c r="Q191" s="217"/>
      <c r="T191" s="218"/>
      <c r="U191" s="213"/>
      <c r="W191" s="76" t="s">
        <v>645</v>
      </c>
      <c r="X191" s="1">
        <f t="shared" ca="1" si="507"/>
        <v>0</v>
      </c>
      <c r="Y191" s="1">
        <f t="shared" si="507"/>
        <v>690</v>
      </c>
      <c r="Z191" s="1">
        <f t="shared" si="507"/>
        <v>0</v>
      </c>
      <c r="AA191" s="1">
        <f t="shared" si="507"/>
        <v>0</v>
      </c>
      <c r="AB191" s="1">
        <f t="shared" si="507"/>
        <v>0</v>
      </c>
      <c r="AC191" s="1">
        <f t="shared" si="507"/>
        <v>0</v>
      </c>
      <c r="AD191" s="1">
        <f t="shared" si="507"/>
        <v>0</v>
      </c>
      <c r="AE191" s="1">
        <f t="shared" si="507"/>
        <v>0</v>
      </c>
      <c r="AF191" s="1">
        <f t="shared" si="507"/>
        <v>0</v>
      </c>
      <c r="AG191" s="1">
        <f t="shared" si="507"/>
        <v>0</v>
      </c>
      <c r="AH191" s="1">
        <f t="shared" si="508"/>
        <v>0</v>
      </c>
      <c r="AI191" s="1">
        <f t="shared" si="508"/>
        <v>0</v>
      </c>
      <c r="AJ191" s="1">
        <f t="shared" si="508"/>
        <v>0</v>
      </c>
      <c r="AK191" s="1">
        <f t="shared" si="508"/>
        <v>0</v>
      </c>
      <c r="AL191" s="1">
        <f t="shared" si="508"/>
        <v>0</v>
      </c>
      <c r="AM191" s="1">
        <f t="shared" si="508"/>
        <v>0</v>
      </c>
      <c r="AN191" s="1">
        <f t="shared" si="508"/>
        <v>0</v>
      </c>
      <c r="AO191" s="1">
        <f t="shared" si="508"/>
        <v>500</v>
      </c>
      <c r="AP191" s="1">
        <f t="shared" si="508"/>
        <v>0</v>
      </c>
      <c r="AQ191" s="1">
        <f t="shared" si="508"/>
        <v>0</v>
      </c>
      <c r="AR191" s="1">
        <f t="shared" si="509"/>
        <v>0</v>
      </c>
      <c r="AS191" s="1">
        <f t="shared" si="509"/>
        <v>0</v>
      </c>
      <c r="AT191" s="1">
        <f t="shared" si="509"/>
        <v>0</v>
      </c>
      <c r="AU191" s="1">
        <f t="shared" si="509"/>
        <v>0</v>
      </c>
      <c r="AV191" s="1">
        <f t="shared" si="509"/>
        <v>0</v>
      </c>
      <c r="AW191" s="1">
        <f t="shared" si="509"/>
        <v>0</v>
      </c>
      <c r="AX191" s="1">
        <f t="shared" si="509"/>
        <v>0</v>
      </c>
      <c r="AY191" s="1">
        <f t="shared" si="509"/>
        <v>0</v>
      </c>
      <c r="AZ191" s="1">
        <f t="shared" si="509"/>
        <v>0</v>
      </c>
      <c r="BA191" s="1">
        <f t="shared" si="509"/>
        <v>0</v>
      </c>
      <c r="BB191" s="1">
        <f t="shared" si="510"/>
        <v>0</v>
      </c>
      <c r="BC191" s="1">
        <f t="shared" si="510"/>
        <v>505</v>
      </c>
      <c r="BD191" s="1">
        <f t="shared" si="510"/>
        <v>0</v>
      </c>
      <c r="BE191" s="1">
        <f t="shared" si="510"/>
        <v>0</v>
      </c>
      <c r="BF191" s="1">
        <f t="shared" si="510"/>
        <v>0</v>
      </c>
      <c r="BG191" s="1">
        <f t="shared" si="510"/>
        <v>0</v>
      </c>
      <c r="BH191" s="1">
        <f t="shared" si="510"/>
        <v>0</v>
      </c>
      <c r="BI191" s="1">
        <f t="shared" si="510"/>
        <v>0</v>
      </c>
      <c r="BJ191" s="1">
        <f t="shared" si="510"/>
        <v>0</v>
      </c>
      <c r="BK191" s="1">
        <f t="shared" si="510"/>
        <v>0</v>
      </c>
      <c r="BL191" s="1">
        <f t="shared" si="511"/>
        <v>0</v>
      </c>
      <c r="BM191" s="1">
        <f t="shared" si="511"/>
        <v>0</v>
      </c>
      <c r="BN191" s="1">
        <f t="shared" si="511"/>
        <v>0</v>
      </c>
      <c r="BO191" s="1">
        <f t="shared" si="511"/>
        <v>0</v>
      </c>
      <c r="BP191" s="1">
        <f t="shared" si="511"/>
        <v>0</v>
      </c>
      <c r="BQ191" s="1">
        <f t="shared" si="511"/>
        <v>0</v>
      </c>
      <c r="BR191" s="1">
        <f t="shared" si="511"/>
        <v>0</v>
      </c>
      <c r="BS191" s="1">
        <f t="shared" si="511"/>
        <v>0</v>
      </c>
      <c r="BT191" s="1">
        <f t="shared" si="511"/>
        <v>0</v>
      </c>
      <c r="BU191" s="1">
        <f t="shared" si="511"/>
        <v>0</v>
      </c>
      <c r="BV191" s="1">
        <f t="shared" si="512"/>
        <v>0</v>
      </c>
      <c r="BW191" s="1">
        <f t="shared" si="512"/>
        <v>0</v>
      </c>
      <c r="BX191" s="1">
        <f t="shared" si="512"/>
        <v>0</v>
      </c>
      <c r="BY191" s="1">
        <f t="shared" si="512"/>
        <v>0</v>
      </c>
      <c r="BZ191" s="1">
        <f t="shared" si="512"/>
        <v>0</v>
      </c>
      <c r="CA191" s="1">
        <f t="shared" si="512"/>
        <v>0</v>
      </c>
      <c r="CB191" s="1">
        <f t="shared" si="512"/>
        <v>0</v>
      </c>
      <c r="CC191" s="1">
        <f t="shared" si="512"/>
        <v>0</v>
      </c>
      <c r="CD191" s="1">
        <f t="shared" si="512"/>
        <v>0</v>
      </c>
      <c r="CE191" s="1">
        <f t="shared" si="512"/>
        <v>0</v>
      </c>
      <c r="CF191" s="1">
        <f t="shared" si="513"/>
        <v>0</v>
      </c>
      <c r="CG191" s="1">
        <f t="shared" si="513"/>
        <v>0</v>
      </c>
      <c r="CH191" s="1">
        <f t="shared" si="513"/>
        <v>0</v>
      </c>
      <c r="CI191" s="1">
        <f t="shared" si="513"/>
        <v>0</v>
      </c>
      <c r="CJ191" s="1">
        <f t="shared" si="513"/>
        <v>0</v>
      </c>
      <c r="CK191" s="1">
        <f t="shared" si="513"/>
        <v>0</v>
      </c>
      <c r="CL191" s="1">
        <f t="shared" si="513"/>
        <v>0</v>
      </c>
      <c r="CM191" s="1">
        <f t="shared" si="513"/>
        <v>0</v>
      </c>
      <c r="CN191" s="1">
        <f t="shared" si="513"/>
        <v>0</v>
      </c>
      <c r="CO191" s="1">
        <f t="shared" si="513"/>
        <v>0</v>
      </c>
      <c r="CP191" s="1">
        <f t="shared" si="514"/>
        <v>0</v>
      </c>
      <c r="CQ191" s="1">
        <f t="shared" si="514"/>
        <v>0</v>
      </c>
      <c r="CR191" s="1">
        <f t="shared" si="514"/>
        <v>0</v>
      </c>
      <c r="CS191" s="1">
        <f t="shared" si="514"/>
        <v>0</v>
      </c>
      <c r="CT191" s="1">
        <f t="shared" si="514"/>
        <v>0</v>
      </c>
      <c r="CU191" s="1">
        <f t="shared" si="514"/>
        <v>0</v>
      </c>
      <c r="CV191" s="1">
        <f t="shared" si="514"/>
        <v>0</v>
      </c>
      <c r="CW191" s="1">
        <f t="shared" si="514"/>
        <v>0</v>
      </c>
      <c r="CX191" s="1">
        <f t="shared" si="514"/>
        <v>0</v>
      </c>
      <c r="CY191" s="1">
        <f t="shared" si="514"/>
        <v>0</v>
      </c>
      <c r="CZ191" s="1">
        <f t="shared" si="515"/>
        <v>0</v>
      </c>
      <c r="DA191" s="1">
        <f t="shared" si="515"/>
        <v>0</v>
      </c>
      <c r="DB191" s="1">
        <f t="shared" si="515"/>
        <v>0</v>
      </c>
      <c r="DC191" s="1">
        <f t="shared" si="515"/>
        <v>0</v>
      </c>
      <c r="DD191" s="1">
        <f t="shared" si="515"/>
        <v>0</v>
      </c>
      <c r="DE191" s="1">
        <f t="shared" si="515"/>
        <v>0</v>
      </c>
      <c r="DF191" s="1">
        <f t="shared" si="515"/>
        <v>0</v>
      </c>
      <c r="DG191" s="1">
        <f t="shared" si="515"/>
        <v>0</v>
      </c>
      <c r="DH191" s="1">
        <f t="shared" si="515"/>
        <v>0</v>
      </c>
      <c r="DI191" s="1">
        <f t="shared" si="515"/>
        <v>0</v>
      </c>
      <c r="DJ191" s="1">
        <f t="shared" si="516"/>
        <v>0</v>
      </c>
      <c r="DK191" s="1">
        <f t="shared" si="516"/>
        <v>0</v>
      </c>
      <c r="DL191" s="1">
        <f t="shared" si="516"/>
        <v>0</v>
      </c>
      <c r="DM191" s="1">
        <f t="shared" si="516"/>
        <v>0</v>
      </c>
      <c r="DN191" s="1">
        <f t="shared" si="516"/>
        <v>0</v>
      </c>
      <c r="DO191" s="1">
        <f t="shared" si="516"/>
        <v>0</v>
      </c>
      <c r="DP191" s="1">
        <f t="shared" si="516"/>
        <v>0</v>
      </c>
      <c r="DQ191" s="1">
        <f t="shared" si="516"/>
        <v>0</v>
      </c>
      <c r="DR191" s="1">
        <f t="shared" si="516"/>
        <v>0</v>
      </c>
      <c r="DS191" s="1">
        <f t="shared" si="516"/>
        <v>0</v>
      </c>
      <c r="DT191" s="1">
        <f t="shared" si="517"/>
        <v>0</v>
      </c>
      <c r="DU191" s="1">
        <f t="shared" si="517"/>
        <v>0</v>
      </c>
      <c r="DV191" s="1">
        <f t="shared" si="517"/>
        <v>0</v>
      </c>
      <c r="DW191" s="1">
        <f t="shared" si="517"/>
        <v>0</v>
      </c>
      <c r="DX191" s="1">
        <f t="shared" si="517"/>
        <v>0</v>
      </c>
      <c r="DY191" s="1">
        <f t="shared" si="517"/>
        <v>0</v>
      </c>
      <c r="DZ191" s="1">
        <f t="shared" si="517"/>
        <v>0</v>
      </c>
      <c r="EA191" s="1">
        <f t="shared" si="517"/>
        <v>0</v>
      </c>
      <c r="EB191" s="1">
        <f t="shared" si="517"/>
        <v>0</v>
      </c>
      <c r="EC191" s="1">
        <f t="shared" si="517"/>
        <v>0</v>
      </c>
      <c r="ED191" s="1">
        <f t="shared" si="518"/>
        <v>0</v>
      </c>
      <c r="EE191" s="1">
        <f t="shared" si="518"/>
        <v>0</v>
      </c>
      <c r="EF191" s="1">
        <f t="shared" si="518"/>
        <v>0</v>
      </c>
      <c r="EG191" s="1">
        <f t="shared" si="518"/>
        <v>0</v>
      </c>
      <c r="EH191" s="1">
        <f t="shared" si="518"/>
        <v>0</v>
      </c>
      <c r="EI191" s="1">
        <f t="shared" si="518"/>
        <v>0</v>
      </c>
      <c r="EJ191" s="1">
        <f t="shared" si="518"/>
        <v>0</v>
      </c>
      <c r="EK191" s="1">
        <f t="shared" si="518"/>
        <v>0</v>
      </c>
      <c r="EL191" s="1">
        <f t="shared" si="518"/>
        <v>0</v>
      </c>
      <c r="EM191" s="1">
        <f t="shared" si="518"/>
        <v>0</v>
      </c>
      <c r="EN191" s="1">
        <f t="shared" si="519"/>
        <v>0</v>
      </c>
      <c r="EO191" s="1">
        <f t="shared" si="519"/>
        <v>0</v>
      </c>
      <c r="EP191" s="1">
        <f t="shared" si="519"/>
        <v>0</v>
      </c>
      <c r="EQ191" s="1">
        <f t="shared" si="519"/>
        <v>0</v>
      </c>
      <c r="ER191" s="1">
        <f t="shared" si="519"/>
        <v>0</v>
      </c>
      <c r="ES191" s="1">
        <f t="shared" si="519"/>
        <v>0</v>
      </c>
      <c r="ET191" s="1">
        <f t="shared" si="519"/>
        <v>0</v>
      </c>
      <c r="EU191" s="1">
        <f t="shared" si="519"/>
        <v>0</v>
      </c>
      <c r="EV191" s="1">
        <f t="shared" si="519"/>
        <v>0</v>
      </c>
      <c r="EW191" s="1">
        <f t="shared" si="519"/>
        <v>0</v>
      </c>
      <c r="EX191" s="1">
        <f t="shared" si="520"/>
        <v>0</v>
      </c>
      <c r="EY191" s="1">
        <f t="shared" si="520"/>
        <v>0</v>
      </c>
      <c r="EZ191" s="1">
        <f t="shared" si="520"/>
        <v>0</v>
      </c>
      <c r="FA191" s="1">
        <f t="shared" si="520"/>
        <v>0</v>
      </c>
      <c r="FB191" s="1">
        <f t="shared" si="520"/>
        <v>0</v>
      </c>
      <c r="FC191" s="1">
        <f t="shared" si="520"/>
        <v>0</v>
      </c>
      <c r="FD191" s="1">
        <f t="shared" si="520"/>
        <v>0</v>
      </c>
      <c r="FE191" s="1">
        <f t="shared" si="520"/>
        <v>0</v>
      </c>
      <c r="FF191" s="1">
        <f t="shared" si="520"/>
        <v>0</v>
      </c>
      <c r="FG191" s="1">
        <f t="shared" si="520"/>
        <v>0</v>
      </c>
      <c r="FH191" s="1">
        <f t="shared" si="521"/>
        <v>0</v>
      </c>
      <c r="FI191" s="1">
        <f t="shared" si="521"/>
        <v>0</v>
      </c>
      <c r="FJ191" s="1">
        <f t="shared" si="521"/>
        <v>0</v>
      </c>
      <c r="FK191" s="1">
        <f t="shared" si="521"/>
        <v>0</v>
      </c>
      <c r="FL191" s="1">
        <f t="shared" si="521"/>
        <v>0</v>
      </c>
      <c r="FM191" s="1">
        <f t="shared" si="521"/>
        <v>0</v>
      </c>
      <c r="FN191" s="1">
        <f t="shared" si="521"/>
        <v>0</v>
      </c>
      <c r="FO191" s="1">
        <f t="shared" si="521"/>
        <v>0</v>
      </c>
      <c r="FP191" s="1">
        <f t="shared" si="521"/>
        <v>0</v>
      </c>
      <c r="FQ191" s="1">
        <f t="shared" si="521"/>
        <v>0</v>
      </c>
      <c r="FR191" s="1">
        <f t="shared" si="522"/>
        <v>0</v>
      </c>
      <c r="FS191" s="1">
        <f t="shared" si="522"/>
        <v>0</v>
      </c>
      <c r="FT191" s="1">
        <f t="shared" si="522"/>
        <v>0</v>
      </c>
      <c r="FU191" s="1">
        <f t="shared" si="522"/>
        <v>0</v>
      </c>
      <c r="FV191" s="1">
        <f t="shared" si="522"/>
        <v>0</v>
      </c>
      <c r="FW191" s="1">
        <f t="shared" si="522"/>
        <v>0</v>
      </c>
      <c r="FX191" s="1">
        <f t="shared" si="522"/>
        <v>0</v>
      </c>
      <c r="FY191" s="1">
        <f t="shared" si="522"/>
        <v>0</v>
      </c>
      <c r="FZ191" s="1">
        <f t="shared" si="522"/>
        <v>0</v>
      </c>
      <c r="GA191" s="1">
        <f t="shared" si="522"/>
        <v>0</v>
      </c>
      <c r="GB191" s="1">
        <f t="shared" si="522"/>
        <v>0</v>
      </c>
      <c r="GC191" s="18"/>
      <c r="GD191" s="18"/>
      <c r="GE191" s="18"/>
    </row>
    <row r="192" spans="1:187" s="212" customFormat="1" x14ac:dyDescent="0.2">
      <c r="A192" s="219"/>
      <c r="B192" s="220"/>
      <c r="H192" s="195"/>
      <c r="I192" s="223"/>
      <c r="J192" s="160"/>
      <c r="L192" s="221"/>
      <c r="M192" s="214"/>
      <c r="N192" s="214"/>
      <c r="O192" s="214"/>
      <c r="P192" s="214"/>
      <c r="Q192" s="217"/>
      <c r="R192" s="160"/>
      <c r="S192" s="220"/>
      <c r="T192" s="223"/>
      <c r="U192" s="213"/>
      <c r="W192" s="220"/>
      <c r="X192" s="160"/>
      <c r="Y192" s="160"/>
      <c r="Z192" s="160"/>
      <c r="AA192" s="160"/>
      <c r="AB192" s="160"/>
      <c r="AC192" s="160"/>
      <c r="AD192" s="160"/>
      <c r="AE192" s="160"/>
      <c r="AF192" s="160"/>
      <c r="AG192" s="160"/>
      <c r="AH192" s="160"/>
      <c r="AI192" s="160"/>
      <c r="AJ192" s="160"/>
      <c r="AK192" s="160"/>
      <c r="AL192" s="160"/>
      <c r="AM192" s="160"/>
      <c r="AN192" s="160"/>
      <c r="AO192" s="160"/>
      <c r="AP192" s="160"/>
      <c r="AQ192" s="160"/>
      <c r="AR192" s="160"/>
      <c r="AS192" s="160"/>
      <c r="AT192" s="160"/>
      <c r="AU192" s="160"/>
      <c r="AV192" s="160"/>
      <c r="AW192" s="160"/>
      <c r="AX192" s="160"/>
      <c r="AY192" s="160"/>
      <c r="AZ192" s="160"/>
      <c r="BA192" s="160"/>
      <c r="BB192" s="160"/>
      <c r="BC192" s="160"/>
      <c r="BD192" s="160"/>
      <c r="BE192" s="160"/>
      <c r="BF192" s="160"/>
      <c r="BG192" s="160"/>
      <c r="BH192" s="160"/>
      <c r="BI192" s="160"/>
      <c r="BJ192" s="160"/>
      <c r="BK192" s="160"/>
      <c r="BL192" s="160"/>
      <c r="BM192" s="160"/>
      <c r="BN192" s="160"/>
      <c r="BO192" s="160"/>
      <c r="BP192" s="160"/>
      <c r="BQ192" s="160"/>
      <c r="BR192" s="160"/>
      <c r="BS192" s="160"/>
      <c r="BT192" s="160"/>
      <c r="BU192" s="160"/>
      <c r="BV192" s="160"/>
      <c r="BW192" s="160"/>
      <c r="BX192" s="160"/>
      <c r="BY192" s="160"/>
      <c r="BZ192" s="160"/>
      <c r="CA192" s="160"/>
      <c r="CB192" s="160"/>
      <c r="CC192" s="160"/>
      <c r="CD192" s="160"/>
      <c r="CE192" s="160"/>
      <c r="CF192" s="160"/>
      <c r="CG192" s="160"/>
      <c r="CH192" s="160"/>
      <c r="CI192" s="160"/>
      <c r="CJ192" s="160"/>
      <c r="CK192" s="160"/>
      <c r="CL192" s="160"/>
      <c r="CM192" s="160"/>
      <c r="CN192" s="160"/>
      <c r="CO192" s="160"/>
      <c r="CP192" s="160"/>
      <c r="CQ192" s="160"/>
      <c r="CR192" s="160"/>
      <c r="CS192" s="160"/>
      <c r="CT192" s="160"/>
      <c r="CU192" s="160"/>
      <c r="CV192" s="160"/>
      <c r="CW192" s="160"/>
      <c r="CX192" s="160"/>
      <c r="CY192" s="160"/>
      <c r="CZ192" s="160"/>
      <c r="DA192" s="160"/>
      <c r="DB192" s="160"/>
      <c r="DC192" s="160"/>
      <c r="DD192" s="160"/>
      <c r="DE192" s="160"/>
      <c r="DF192" s="160"/>
      <c r="DG192" s="160"/>
      <c r="DH192" s="160"/>
      <c r="DI192" s="160"/>
      <c r="DJ192" s="160"/>
      <c r="DK192" s="160"/>
      <c r="DL192" s="160"/>
      <c r="DM192" s="160"/>
      <c r="DN192" s="160"/>
      <c r="DO192" s="160"/>
      <c r="DP192" s="160"/>
      <c r="DQ192" s="160"/>
      <c r="DR192" s="160"/>
      <c r="DS192" s="160"/>
      <c r="DT192" s="160"/>
      <c r="DU192" s="160"/>
      <c r="DV192" s="160"/>
      <c r="DW192" s="160"/>
      <c r="DX192" s="160"/>
      <c r="DY192" s="160"/>
      <c r="DZ192" s="160"/>
      <c r="EA192" s="160"/>
      <c r="EB192" s="160"/>
      <c r="EC192" s="160"/>
      <c r="ED192" s="160"/>
      <c r="EE192" s="160"/>
      <c r="EF192" s="160"/>
      <c r="EG192" s="160"/>
      <c r="EH192" s="160"/>
      <c r="EI192" s="160"/>
      <c r="EJ192" s="160"/>
      <c r="EK192" s="160"/>
      <c r="EL192" s="160"/>
      <c r="EM192" s="160"/>
      <c r="EN192" s="160"/>
      <c r="EO192" s="160"/>
      <c r="EP192" s="160"/>
      <c r="EQ192" s="160"/>
      <c r="ER192" s="160"/>
      <c r="ES192" s="160"/>
      <c r="ET192" s="160"/>
      <c r="EU192" s="160"/>
      <c r="EV192" s="160"/>
      <c r="EW192" s="160"/>
      <c r="EX192" s="160"/>
      <c r="EY192" s="160"/>
      <c r="EZ192" s="160"/>
      <c r="FA192" s="160"/>
      <c r="FB192" s="160"/>
      <c r="FC192" s="160"/>
      <c r="FD192" s="160"/>
      <c r="FE192" s="160"/>
      <c r="FF192" s="160"/>
      <c r="FG192" s="160"/>
      <c r="FH192" s="160"/>
      <c r="FI192" s="160"/>
      <c r="FJ192" s="160"/>
      <c r="FK192" s="160"/>
      <c r="FL192" s="160"/>
      <c r="FM192" s="160"/>
      <c r="FN192" s="160"/>
      <c r="FO192" s="160"/>
      <c r="FP192" s="160"/>
      <c r="FQ192" s="160"/>
      <c r="FR192" s="160"/>
      <c r="FS192" s="160"/>
      <c r="FT192" s="160"/>
      <c r="FU192" s="160"/>
      <c r="FV192" s="160"/>
      <c r="FW192" s="160"/>
      <c r="FX192" s="160"/>
      <c r="FY192" s="160"/>
      <c r="FZ192" s="160"/>
      <c r="GA192" s="160"/>
      <c r="GB192" s="160"/>
      <c r="GC192" s="160"/>
      <c r="GD192" s="160">
        <f ca="1">SUM(GD187:GD191)</f>
        <v>10256.549629000003</v>
      </c>
      <c r="GE192" s="160">
        <f ca="1">SUM(GE187:IV191)</f>
        <v>10256.549629000003</v>
      </c>
    </row>
    <row r="193" spans="1:187" s="212" customFormat="1" ht="13.5" thickBot="1" x14ac:dyDescent="0.25">
      <c r="A193" s="219"/>
      <c r="B193" s="220"/>
      <c r="H193" s="217"/>
      <c r="I193" s="223"/>
      <c r="J193" s="160"/>
      <c r="L193" s="217"/>
      <c r="Q193" s="217"/>
      <c r="R193" s="160"/>
      <c r="S193" s="220"/>
      <c r="T193" s="223"/>
      <c r="U193" s="213"/>
      <c r="W193" s="217" t="s">
        <v>304</v>
      </c>
      <c r="X193" s="297">
        <f ca="1">SUM(X8:X168)</f>
        <v>0</v>
      </c>
      <c r="Y193" s="297">
        <f>Y182+Y187+Y190+Y191</f>
        <v>1933.1559999999999</v>
      </c>
      <c r="Z193" s="297">
        <f>SUM(Z8:Z168)</f>
        <v>228.99600000000001</v>
      </c>
      <c r="AA193" s="297">
        <f t="shared" ref="AA193:CL193" si="523">SUM(AA8:AA168)</f>
        <v>2124.6999999999998</v>
      </c>
      <c r="AB193" s="297">
        <f t="shared" si="523"/>
        <v>426.97499999999997</v>
      </c>
      <c r="AC193" s="297">
        <f t="shared" si="523"/>
        <v>1074.615</v>
      </c>
      <c r="AD193" s="297">
        <f t="shared" si="523"/>
        <v>354.09699999999998</v>
      </c>
      <c r="AE193" s="297">
        <f t="shared" si="523"/>
        <v>1057.309</v>
      </c>
      <c r="AF193" s="297">
        <f t="shared" si="523"/>
        <v>40</v>
      </c>
      <c r="AG193" s="297">
        <f t="shared" si="523"/>
        <v>100.52199999999999</v>
      </c>
      <c r="AH193" s="297">
        <f t="shared" si="523"/>
        <v>1459.45</v>
      </c>
      <c r="AI193" s="297">
        <f t="shared" si="523"/>
        <v>184.315</v>
      </c>
      <c r="AJ193" s="297">
        <f t="shared" si="523"/>
        <v>360.36500000000001</v>
      </c>
      <c r="AK193" s="297">
        <f t="shared" si="523"/>
        <v>42.843999999999994</v>
      </c>
      <c r="AL193" s="297">
        <f t="shared" si="523"/>
        <v>21.2</v>
      </c>
      <c r="AM193" s="297">
        <f t="shared" si="523"/>
        <v>1899.4</v>
      </c>
      <c r="AN193" s="297">
        <f t="shared" si="523"/>
        <v>201.739</v>
      </c>
      <c r="AO193" s="297">
        <f t="shared" si="523"/>
        <v>1506.0116969999999</v>
      </c>
      <c r="AP193" s="297">
        <f t="shared" si="523"/>
        <v>168.94499999999999</v>
      </c>
      <c r="AQ193" s="297">
        <f t="shared" si="523"/>
        <v>71.141999999999996</v>
      </c>
      <c r="AR193" s="297">
        <f t="shared" si="523"/>
        <v>234.03</v>
      </c>
      <c r="AS193" s="297">
        <f t="shared" si="523"/>
        <v>71.355999999999995</v>
      </c>
      <c r="AT193" s="297">
        <f t="shared" si="523"/>
        <v>0</v>
      </c>
      <c r="AU193" s="297">
        <f t="shared" si="523"/>
        <v>284.65700000000004</v>
      </c>
      <c r="AV193" s="297">
        <f t="shared" si="523"/>
        <v>32.6</v>
      </c>
      <c r="AW193" s="297">
        <f t="shared" si="523"/>
        <v>286.654</v>
      </c>
      <c r="AX193" s="297">
        <f t="shared" si="523"/>
        <v>0</v>
      </c>
      <c r="AY193" s="297">
        <f t="shared" si="523"/>
        <v>0</v>
      </c>
      <c r="AZ193" s="297">
        <f t="shared" si="523"/>
        <v>150</v>
      </c>
      <c r="BA193" s="297">
        <f t="shared" si="523"/>
        <v>206.66499999999999</v>
      </c>
      <c r="BB193" s="297">
        <f t="shared" si="523"/>
        <v>12.7</v>
      </c>
      <c r="BC193" s="297">
        <f t="shared" si="523"/>
        <v>505</v>
      </c>
      <c r="BD193" s="297">
        <f t="shared" si="523"/>
        <v>181.6</v>
      </c>
      <c r="BE193" s="297">
        <f t="shared" si="523"/>
        <v>0</v>
      </c>
      <c r="BF193" s="297">
        <f t="shared" si="523"/>
        <v>150</v>
      </c>
      <c r="BG193" s="297">
        <f t="shared" si="523"/>
        <v>36.9</v>
      </c>
      <c r="BH193" s="297">
        <f t="shared" si="523"/>
        <v>0</v>
      </c>
      <c r="BI193" s="297">
        <f t="shared" si="523"/>
        <v>158.393</v>
      </c>
      <c r="BJ193" s="297">
        <f t="shared" si="523"/>
        <v>4.8529999999999998</v>
      </c>
      <c r="BK193" s="297">
        <f t="shared" si="523"/>
        <v>250</v>
      </c>
      <c r="BL193" s="297">
        <f t="shared" si="523"/>
        <v>0</v>
      </c>
      <c r="BM193" s="297">
        <f t="shared" si="523"/>
        <v>25.8</v>
      </c>
      <c r="BN193" s="297">
        <f t="shared" si="523"/>
        <v>0</v>
      </c>
      <c r="BO193" s="297">
        <f t="shared" si="523"/>
        <v>0</v>
      </c>
      <c r="BP193" s="297">
        <f t="shared" si="523"/>
        <v>102.75</v>
      </c>
      <c r="BQ193" s="297">
        <f t="shared" si="523"/>
        <v>0</v>
      </c>
      <c r="BR193" s="297">
        <f t="shared" si="523"/>
        <v>0</v>
      </c>
      <c r="BS193" s="297">
        <f t="shared" si="523"/>
        <v>0</v>
      </c>
      <c r="BT193" s="297">
        <f t="shared" si="523"/>
        <v>0</v>
      </c>
      <c r="BU193" s="297">
        <f t="shared" si="523"/>
        <v>105</v>
      </c>
      <c r="BV193" s="297">
        <f t="shared" si="523"/>
        <v>0</v>
      </c>
      <c r="BW193" s="297">
        <f t="shared" si="523"/>
        <v>0</v>
      </c>
      <c r="BX193" s="297">
        <f t="shared" si="523"/>
        <v>9.6</v>
      </c>
      <c r="BY193" s="297">
        <f t="shared" si="523"/>
        <v>5.0999999999999996</v>
      </c>
      <c r="BZ193" s="297">
        <f t="shared" si="523"/>
        <v>24.4</v>
      </c>
      <c r="CA193" s="297">
        <f t="shared" si="523"/>
        <v>73.277000000000001</v>
      </c>
      <c r="CB193" s="297">
        <f t="shared" si="523"/>
        <v>0</v>
      </c>
      <c r="CC193" s="297">
        <f t="shared" si="523"/>
        <v>42.978999999999999</v>
      </c>
      <c r="CD193" s="297">
        <f t="shared" si="523"/>
        <v>0</v>
      </c>
      <c r="CE193" s="297">
        <f t="shared" si="523"/>
        <v>0</v>
      </c>
      <c r="CF193" s="297">
        <f t="shared" si="523"/>
        <v>0</v>
      </c>
      <c r="CG193" s="297">
        <f t="shared" si="523"/>
        <v>0</v>
      </c>
      <c r="CH193" s="297">
        <f t="shared" si="523"/>
        <v>0</v>
      </c>
      <c r="CI193" s="297">
        <f t="shared" si="523"/>
        <v>0</v>
      </c>
      <c r="CJ193" s="297">
        <f t="shared" si="523"/>
        <v>0</v>
      </c>
      <c r="CK193" s="297">
        <f t="shared" si="523"/>
        <v>50.555999999999997</v>
      </c>
      <c r="CL193" s="297">
        <f t="shared" si="523"/>
        <v>0</v>
      </c>
      <c r="CM193" s="297">
        <f t="shared" ref="CM193:EX193" si="524">SUM(CM8:CM168)</f>
        <v>0</v>
      </c>
      <c r="CN193" s="297">
        <f t="shared" si="524"/>
        <v>0</v>
      </c>
      <c r="CO193" s="297">
        <f t="shared" si="524"/>
        <v>0</v>
      </c>
      <c r="CP193" s="297">
        <f t="shared" si="524"/>
        <v>0</v>
      </c>
      <c r="CQ193" s="297">
        <f t="shared" si="524"/>
        <v>0</v>
      </c>
      <c r="CR193" s="297">
        <f t="shared" si="524"/>
        <v>0</v>
      </c>
      <c r="CS193" s="297">
        <f t="shared" si="524"/>
        <v>0</v>
      </c>
      <c r="CT193" s="297">
        <f t="shared" si="524"/>
        <v>0</v>
      </c>
      <c r="CU193" s="297">
        <f t="shared" si="524"/>
        <v>0</v>
      </c>
      <c r="CV193" s="297">
        <f t="shared" si="524"/>
        <v>0</v>
      </c>
      <c r="CW193" s="297">
        <f t="shared" si="524"/>
        <v>0</v>
      </c>
      <c r="CX193" s="297">
        <f t="shared" si="524"/>
        <v>0</v>
      </c>
      <c r="CY193" s="297">
        <f t="shared" si="524"/>
        <v>0</v>
      </c>
      <c r="CZ193" s="297">
        <f t="shared" si="524"/>
        <v>20</v>
      </c>
      <c r="DA193" s="297">
        <f t="shared" si="524"/>
        <v>25</v>
      </c>
      <c r="DB193" s="297">
        <f t="shared" si="524"/>
        <v>0</v>
      </c>
      <c r="DC193" s="297">
        <f t="shared" si="524"/>
        <v>0</v>
      </c>
      <c r="DD193" s="297">
        <f t="shared" si="524"/>
        <v>0</v>
      </c>
      <c r="DE193" s="297">
        <f t="shared" si="524"/>
        <v>0.1</v>
      </c>
      <c r="DF193" s="297">
        <f t="shared" si="524"/>
        <v>0</v>
      </c>
      <c r="DG193" s="297">
        <f t="shared" si="524"/>
        <v>115.1</v>
      </c>
      <c r="DH193" s="297">
        <f t="shared" si="524"/>
        <v>401.12599999999998</v>
      </c>
      <c r="DI193" s="297">
        <f t="shared" si="524"/>
        <v>0</v>
      </c>
      <c r="DJ193" s="297">
        <f t="shared" si="524"/>
        <v>0</v>
      </c>
      <c r="DK193" s="297">
        <f t="shared" si="524"/>
        <v>0</v>
      </c>
      <c r="DL193" s="297">
        <f t="shared" si="524"/>
        <v>75</v>
      </c>
      <c r="DM193" s="297">
        <f t="shared" si="524"/>
        <v>0</v>
      </c>
      <c r="DN193" s="297">
        <f t="shared" si="524"/>
        <v>0</v>
      </c>
      <c r="DO193" s="297">
        <f t="shared" si="524"/>
        <v>0</v>
      </c>
      <c r="DP193" s="297">
        <f t="shared" si="524"/>
        <v>0</v>
      </c>
      <c r="DQ193" s="297">
        <f t="shared" si="524"/>
        <v>0</v>
      </c>
      <c r="DR193" s="297">
        <f t="shared" si="524"/>
        <v>0</v>
      </c>
      <c r="DS193" s="297">
        <f t="shared" si="524"/>
        <v>0</v>
      </c>
      <c r="DT193" s="297">
        <f t="shared" si="524"/>
        <v>0</v>
      </c>
      <c r="DU193" s="297">
        <f t="shared" si="524"/>
        <v>0</v>
      </c>
      <c r="DV193" s="297">
        <f t="shared" si="524"/>
        <v>0</v>
      </c>
      <c r="DW193" s="297">
        <f t="shared" si="524"/>
        <v>0</v>
      </c>
      <c r="DX193" s="297">
        <f t="shared" si="524"/>
        <v>0</v>
      </c>
      <c r="DY193" s="297">
        <f t="shared" si="524"/>
        <v>0</v>
      </c>
      <c r="DZ193" s="297">
        <f t="shared" si="524"/>
        <v>0</v>
      </c>
      <c r="EA193" s="297">
        <f t="shared" si="524"/>
        <v>0</v>
      </c>
      <c r="EB193" s="297">
        <f t="shared" si="524"/>
        <v>389.95600000000002</v>
      </c>
      <c r="EC193" s="297">
        <f t="shared" si="524"/>
        <v>0</v>
      </c>
      <c r="ED193" s="297">
        <f t="shared" si="524"/>
        <v>0</v>
      </c>
      <c r="EE193" s="297">
        <f t="shared" si="524"/>
        <v>0</v>
      </c>
      <c r="EF193" s="297">
        <f t="shared" si="524"/>
        <v>0</v>
      </c>
      <c r="EG193" s="297">
        <f t="shared" si="524"/>
        <v>0</v>
      </c>
      <c r="EH193" s="297">
        <f t="shared" si="524"/>
        <v>0</v>
      </c>
      <c r="EI193" s="297">
        <f t="shared" si="524"/>
        <v>0</v>
      </c>
      <c r="EJ193" s="297">
        <f t="shared" si="524"/>
        <v>0</v>
      </c>
      <c r="EK193" s="297">
        <f t="shared" si="524"/>
        <v>0</v>
      </c>
      <c r="EL193" s="297">
        <f t="shared" si="524"/>
        <v>0</v>
      </c>
      <c r="EM193" s="297">
        <f t="shared" si="524"/>
        <v>0</v>
      </c>
      <c r="EN193" s="297">
        <f t="shared" si="524"/>
        <v>0</v>
      </c>
      <c r="EO193" s="297">
        <f t="shared" si="524"/>
        <v>-61.400000000000006</v>
      </c>
      <c r="EP193" s="297">
        <f t="shared" si="524"/>
        <v>0</v>
      </c>
      <c r="EQ193" s="297">
        <f t="shared" si="524"/>
        <v>0</v>
      </c>
      <c r="ER193" s="297">
        <f t="shared" si="524"/>
        <v>0</v>
      </c>
      <c r="ES193" s="297">
        <f t="shared" si="524"/>
        <v>0</v>
      </c>
      <c r="ET193" s="297">
        <f t="shared" si="524"/>
        <v>0</v>
      </c>
      <c r="EU193" s="297">
        <f t="shared" si="524"/>
        <v>142.4</v>
      </c>
      <c r="EV193" s="297">
        <f t="shared" si="524"/>
        <v>0</v>
      </c>
      <c r="EW193" s="297">
        <f t="shared" si="524"/>
        <v>0</v>
      </c>
      <c r="EX193" s="297">
        <f t="shared" si="524"/>
        <v>0</v>
      </c>
      <c r="EY193" s="297">
        <f t="shared" ref="EY193:GB193" si="525">SUM(EY8:EY168)</f>
        <v>0</v>
      </c>
      <c r="EZ193" s="297">
        <f t="shared" si="525"/>
        <v>0</v>
      </c>
      <c r="FA193" s="297">
        <f t="shared" si="525"/>
        <v>0</v>
      </c>
      <c r="FB193" s="297">
        <f t="shared" si="525"/>
        <v>0</v>
      </c>
      <c r="FC193" s="297">
        <f t="shared" si="525"/>
        <v>0</v>
      </c>
      <c r="FD193" s="297">
        <f t="shared" si="525"/>
        <v>0</v>
      </c>
      <c r="FE193" s="297">
        <f t="shared" si="525"/>
        <v>75</v>
      </c>
      <c r="FF193" s="297">
        <f t="shared" si="525"/>
        <v>0</v>
      </c>
      <c r="FG193" s="297">
        <f t="shared" si="525"/>
        <v>0</v>
      </c>
      <c r="FH193" s="297">
        <f t="shared" si="525"/>
        <v>0</v>
      </c>
      <c r="FI193" s="297">
        <f t="shared" si="525"/>
        <v>0</v>
      </c>
      <c r="FJ193" s="297">
        <f t="shared" si="525"/>
        <v>0</v>
      </c>
      <c r="FK193" s="297">
        <f t="shared" si="525"/>
        <v>0</v>
      </c>
      <c r="FL193" s="297">
        <f t="shared" si="525"/>
        <v>0</v>
      </c>
      <c r="FM193" s="297">
        <f t="shared" si="525"/>
        <v>0</v>
      </c>
      <c r="FN193" s="297">
        <f t="shared" si="525"/>
        <v>0</v>
      </c>
      <c r="FO193" s="297">
        <f t="shared" si="525"/>
        <v>0</v>
      </c>
      <c r="FP193" s="297">
        <f t="shared" si="525"/>
        <v>0</v>
      </c>
      <c r="FQ193" s="297">
        <f t="shared" si="525"/>
        <v>0</v>
      </c>
      <c r="FR193" s="297">
        <f t="shared" si="525"/>
        <v>0</v>
      </c>
      <c r="FS193" s="297">
        <f t="shared" si="525"/>
        <v>0</v>
      </c>
      <c r="FT193" s="297">
        <f t="shared" si="525"/>
        <v>0</v>
      </c>
      <c r="FU193" s="297">
        <f t="shared" si="525"/>
        <v>0</v>
      </c>
      <c r="FV193" s="297">
        <f t="shared" si="525"/>
        <v>0</v>
      </c>
      <c r="FW193" s="297">
        <f t="shared" si="525"/>
        <v>0</v>
      </c>
      <c r="FX193" s="297">
        <f t="shared" si="525"/>
        <v>0</v>
      </c>
      <c r="FY193" s="297">
        <f t="shared" si="525"/>
        <v>0</v>
      </c>
      <c r="FZ193" s="297">
        <f t="shared" si="525"/>
        <v>0</v>
      </c>
      <c r="GA193" s="297">
        <f t="shared" si="525"/>
        <v>0</v>
      </c>
      <c r="GB193" s="297">
        <f t="shared" si="525"/>
        <v>567.75</v>
      </c>
      <c r="GC193" s="18"/>
      <c r="GD193" s="18"/>
      <c r="GE193" s="18"/>
    </row>
    <row r="194" spans="1:187" s="212" customFormat="1" ht="13.5" thickTop="1" x14ac:dyDescent="0.2">
      <c r="A194" s="219"/>
      <c r="B194" s="220"/>
      <c r="H194" s="217"/>
      <c r="I194" s="223"/>
      <c r="J194" s="160"/>
      <c r="L194" s="217"/>
      <c r="Q194" s="217"/>
      <c r="R194" s="160"/>
      <c r="S194" s="220"/>
      <c r="T194" s="223"/>
      <c r="U194" s="213"/>
      <c r="W194" s="217"/>
      <c r="X194" s="160">
        <f ca="1">X193-X182-X187-X190-X191</f>
        <v>0</v>
      </c>
      <c r="Y194" s="160">
        <f>SUM(Y8:Y168)-Y193</f>
        <v>0</v>
      </c>
      <c r="Z194" s="160">
        <f t="shared" ref="Z194:BE194" si="526">Z193-Z182-Z187-Z190-Z191</f>
        <v>7.1054273576010019E-15</v>
      </c>
      <c r="AA194" s="160">
        <f t="shared" si="526"/>
        <v>-1.7053025658242404E-13</v>
      </c>
      <c r="AB194" s="160">
        <f t="shared" si="526"/>
        <v>-5.6843418860808015E-14</v>
      </c>
      <c r="AC194" s="160">
        <f t="shared" si="526"/>
        <v>1.4210854715202004E-14</v>
      </c>
      <c r="AD194" s="160">
        <f t="shared" si="526"/>
        <v>0</v>
      </c>
      <c r="AE194" s="160">
        <f t="shared" si="526"/>
        <v>0</v>
      </c>
      <c r="AF194" s="160">
        <f t="shared" si="526"/>
        <v>0</v>
      </c>
      <c r="AG194" s="160">
        <f t="shared" si="526"/>
        <v>-1.4210854715202004E-14</v>
      </c>
      <c r="AH194" s="160">
        <f t="shared" si="526"/>
        <v>-2.8421709430404007E-14</v>
      </c>
      <c r="AI194" s="160">
        <f t="shared" si="526"/>
        <v>-1.4210854715202004E-14</v>
      </c>
      <c r="AJ194" s="160">
        <f t="shared" si="526"/>
        <v>0</v>
      </c>
      <c r="AK194" s="160">
        <f t="shared" si="526"/>
        <v>14.999999999999993</v>
      </c>
      <c r="AL194" s="160">
        <f t="shared" si="526"/>
        <v>0</v>
      </c>
      <c r="AM194" s="160">
        <f t="shared" si="526"/>
        <v>0</v>
      </c>
      <c r="AN194" s="160">
        <f t="shared" si="526"/>
        <v>0</v>
      </c>
      <c r="AO194" s="160">
        <f t="shared" si="526"/>
        <v>677.41306799999984</v>
      </c>
      <c r="AP194" s="160">
        <f t="shared" si="526"/>
        <v>0</v>
      </c>
      <c r="AQ194" s="160">
        <f t="shared" si="526"/>
        <v>-6.1339822110539899E-15</v>
      </c>
      <c r="AR194" s="160">
        <f t="shared" si="526"/>
        <v>0</v>
      </c>
      <c r="AS194" s="160">
        <f t="shared" si="526"/>
        <v>0</v>
      </c>
      <c r="AT194" s="160">
        <f t="shared" si="526"/>
        <v>0</v>
      </c>
      <c r="AU194" s="160">
        <f t="shared" si="526"/>
        <v>4.9737991503207013E-14</v>
      </c>
      <c r="AV194" s="160">
        <f t="shared" si="526"/>
        <v>0</v>
      </c>
      <c r="AW194" s="160">
        <f t="shared" si="526"/>
        <v>0</v>
      </c>
      <c r="AX194" s="160">
        <f t="shared" si="526"/>
        <v>0</v>
      </c>
      <c r="AY194" s="160">
        <f t="shared" si="526"/>
        <v>0</v>
      </c>
      <c r="AZ194" s="160">
        <f t="shared" si="526"/>
        <v>0</v>
      </c>
      <c r="BA194" s="160">
        <f t="shared" si="526"/>
        <v>0</v>
      </c>
      <c r="BB194" s="160">
        <f t="shared" si="526"/>
        <v>0</v>
      </c>
      <c r="BC194" s="160">
        <f t="shared" si="526"/>
        <v>0</v>
      </c>
      <c r="BD194" s="160">
        <f t="shared" si="526"/>
        <v>0</v>
      </c>
      <c r="BE194" s="160">
        <f t="shared" si="526"/>
        <v>0</v>
      </c>
      <c r="BF194" s="160">
        <f t="shared" ref="BF194:CK194" si="527">BF193-BF182-BF187-BF190-BF191</f>
        <v>0</v>
      </c>
      <c r="BG194" s="160">
        <f t="shared" si="527"/>
        <v>0</v>
      </c>
      <c r="BH194" s="160">
        <f t="shared" si="527"/>
        <v>0</v>
      </c>
      <c r="BI194" s="160">
        <f t="shared" si="527"/>
        <v>0</v>
      </c>
      <c r="BJ194" s="160">
        <f t="shared" si="527"/>
        <v>0</v>
      </c>
      <c r="BK194" s="160">
        <f t="shared" si="527"/>
        <v>0</v>
      </c>
      <c r="BL194" s="160">
        <f t="shared" si="527"/>
        <v>0</v>
      </c>
      <c r="BM194" s="160">
        <f t="shared" si="527"/>
        <v>0</v>
      </c>
      <c r="BN194" s="160">
        <f t="shared" si="527"/>
        <v>0</v>
      </c>
      <c r="BO194" s="160">
        <f t="shared" si="527"/>
        <v>0</v>
      </c>
      <c r="BP194" s="160">
        <f t="shared" si="527"/>
        <v>0</v>
      </c>
      <c r="BQ194" s="160">
        <f t="shared" si="527"/>
        <v>0</v>
      </c>
      <c r="BR194" s="160">
        <f t="shared" si="527"/>
        <v>0</v>
      </c>
      <c r="BS194" s="160">
        <f t="shared" si="527"/>
        <v>0</v>
      </c>
      <c r="BT194" s="160">
        <f t="shared" si="527"/>
        <v>0</v>
      </c>
      <c r="BU194" s="160">
        <f t="shared" si="527"/>
        <v>0</v>
      </c>
      <c r="BV194" s="160">
        <f t="shared" si="527"/>
        <v>0</v>
      </c>
      <c r="BW194" s="160">
        <f t="shared" si="527"/>
        <v>0</v>
      </c>
      <c r="BX194" s="160">
        <f t="shared" si="527"/>
        <v>0</v>
      </c>
      <c r="BY194" s="160">
        <f t="shared" si="527"/>
        <v>0</v>
      </c>
      <c r="BZ194" s="160">
        <f t="shared" si="527"/>
        <v>0</v>
      </c>
      <c r="CA194" s="160">
        <f t="shared" si="527"/>
        <v>0</v>
      </c>
      <c r="CB194" s="160">
        <f t="shared" si="527"/>
        <v>0</v>
      </c>
      <c r="CC194" s="160">
        <f t="shared" si="527"/>
        <v>0</v>
      </c>
      <c r="CD194" s="160">
        <f t="shared" si="527"/>
        <v>0</v>
      </c>
      <c r="CE194" s="160">
        <f t="shared" si="527"/>
        <v>0</v>
      </c>
      <c r="CF194" s="160">
        <f t="shared" si="527"/>
        <v>0</v>
      </c>
      <c r="CG194" s="160">
        <f t="shared" si="527"/>
        <v>0</v>
      </c>
      <c r="CH194" s="160">
        <f t="shared" si="527"/>
        <v>0</v>
      </c>
      <c r="CI194" s="160">
        <f t="shared" si="527"/>
        <v>0</v>
      </c>
      <c r="CJ194" s="160">
        <f t="shared" si="527"/>
        <v>0</v>
      </c>
      <c r="CK194" s="160">
        <f t="shared" si="527"/>
        <v>0</v>
      </c>
      <c r="CL194" s="160">
        <f t="shared" ref="CL194:DQ194" si="528">CL193-CL182-CL187-CL190-CL191</f>
        <v>0</v>
      </c>
      <c r="CM194" s="160">
        <f t="shared" si="528"/>
        <v>0</v>
      </c>
      <c r="CN194" s="160">
        <f t="shared" si="528"/>
        <v>0</v>
      </c>
      <c r="CO194" s="160">
        <f t="shared" si="528"/>
        <v>0</v>
      </c>
      <c r="CP194" s="160">
        <f t="shared" si="528"/>
        <v>0</v>
      </c>
      <c r="CQ194" s="160">
        <f t="shared" si="528"/>
        <v>0</v>
      </c>
      <c r="CR194" s="160">
        <f t="shared" si="528"/>
        <v>0</v>
      </c>
      <c r="CS194" s="160">
        <f t="shared" si="528"/>
        <v>0</v>
      </c>
      <c r="CT194" s="160">
        <f t="shared" si="528"/>
        <v>0</v>
      </c>
      <c r="CU194" s="160">
        <f t="shared" si="528"/>
        <v>0</v>
      </c>
      <c r="CV194" s="160">
        <f t="shared" si="528"/>
        <v>0</v>
      </c>
      <c r="CW194" s="160">
        <f t="shared" si="528"/>
        <v>0</v>
      </c>
      <c r="CX194" s="160">
        <f t="shared" si="528"/>
        <v>0</v>
      </c>
      <c r="CY194" s="160">
        <f t="shared" si="528"/>
        <v>0</v>
      </c>
      <c r="CZ194" s="160">
        <f t="shared" si="528"/>
        <v>0</v>
      </c>
      <c r="DA194" s="160">
        <f t="shared" si="528"/>
        <v>0</v>
      </c>
      <c r="DB194" s="160">
        <f t="shared" si="528"/>
        <v>0</v>
      </c>
      <c r="DC194" s="160">
        <f t="shared" si="528"/>
        <v>0</v>
      </c>
      <c r="DD194" s="160">
        <f t="shared" si="528"/>
        <v>0</v>
      </c>
      <c r="DE194" s="160">
        <f t="shared" si="528"/>
        <v>0</v>
      </c>
      <c r="DF194" s="160">
        <f t="shared" si="528"/>
        <v>0</v>
      </c>
      <c r="DG194" s="160">
        <f t="shared" si="528"/>
        <v>0</v>
      </c>
      <c r="DH194" s="160">
        <f t="shared" si="528"/>
        <v>0</v>
      </c>
      <c r="DI194" s="160">
        <f t="shared" si="528"/>
        <v>0</v>
      </c>
      <c r="DJ194" s="160">
        <f t="shared" si="528"/>
        <v>0</v>
      </c>
      <c r="DK194" s="160">
        <f t="shared" si="528"/>
        <v>0</v>
      </c>
      <c r="DL194" s="160">
        <f t="shared" si="528"/>
        <v>0</v>
      </c>
      <c r="DM194" s="160">
        <f t="shared" si="528"/>
        <v>0</v>
      </c>
      <c r="DN194" s="160">
        <f t="shared" si="528"/>
        <v>0</v>
      </c>
      <c r="DO194" s="160">
        <f t="shared" si="528"/>
        <v>0</v>
      </c>
      <c r="DP194" s="160">
        <f t="shared" si="528"/>
        <v>0</v>
      </c>
      <c r="DQ194" s="160">
        <f t="shared" si="528"/>
        <v>0</v>
      </c>
      <c r="DR194" s="160">
        <f t="shared" ref="DR194:EW194" si="529">DR193-DR182-DR187-DR190-DR191</f>
        <v>0</v>
      </c>
      <c r="DS194" s="160">
        <f t="shared" si="529"/>
        <v>0</v>
      </c>
      <c r="DT194" s="160">
        <f t="shared" si="529"/>
        <v>0</v>
      </c>
      <c r="DU194" s="160">
        <f t="shared" si="529"/>
        <v>0</v>
      </c>
      <c r="DV194" s="160">
        <f t="shared" si="529"/>
        <v>0</v>
      </c>
      <c r="DW194" s="160">
        <f t="shared" si="529"/>
        <v>0</v>
      </c>
      <c r="DX194" s="160">
        <f t="shared" si="529"/>
        <v>0</v>
      </c>
      <c r="DY194" s="160">
        <f t="shared" si="529"/>
        <v>0</v>
      </c>
      <c r="DZ194" s="160">
        <f t="shared" si="529"/>
        <v>0</v>
      </c>
      <c r="EA194" s="160">
        <f t="shared" si="529"/>
        <v>0</v>
      </c>
      <c r="EB194" s="160">
        <f t="shared" si="529"/>
        <v>0</v>
      </c>
      <c r="EC194" s="160">
        <f t="shared" si="529"/>
        <v>0</v>
      </c>
      <c r="ED194" s="160">
        <f t="shared" si="529"/>
        <v>0</v>
      </c>
      <c r="EE194" s="160">
        <f t="shared" si="529"/>
        <v>0</v>
      </c>
      <c r="EF194" s="160">
        <f t="shared" si="529"/>
        <v>0</v>
      </c>
      <c r="EG194" s="160">
        <f t="shared" si="529"/>
        <v>0</v>
      </c>
      <c r="EH194" s="160">
        <f t="shared" si="529"/>
        <v>0</v>
      </c>
      <c r="EI194" s="160">
        <f t="shared" si="529"/>
        <v>0</v>
      </c>
      <c r="EJ194" s="160">
        <f t="shared" si="529"/>
        <v>0</v>
      </c>
      <c r="EK194" s="160">
        <f t="shared" si="529"/>
        <v>0</v>
      </c>
      <c r="EL194" s="160">
        <f t="shared" si="529"/>
        <v>0</v>
      </c>
      <c r="EM194" s="160">
        <f t="shared" si="529"/>
        <v>0</v>
      </c>
      <c r="EN194" s="160">
        <f t="shared" si="529"/>
        <v>0</v>
      </c>
      <c r="EO194" s="160">
        <f t="shared" si="529"/>
        <v>0</v>
      </c>
      <c r="EP194" s="160">
        <f t="shared" si="529"/>
        <v>0</v>
      </c>
      <c r="EQ194" s="160">
        <f t="shared" si="529"/>
        <v>0</v>
      </c>
      <c r="ER194" s="160">
        <f t="shared" si="529"/>
        <v>0</v>
      </c>
      <c r="ES194" s="160">
        <f t="shared" si="529"/>
        <v>0</v>
      </c>
      <c r="ET194" s="160">
        <f t="shared" si="529"/>
        <v>0</v>
      </c>
      <c r="EU194" s="160">
        <f t="shared" si="529"/>
        <v>0</v>
      </c>
      <c r="EV194" s="160">
        <f t="shared" si="529"/>
        <v>0</v>
      </c>
      <c r="EW194" s="160">
        <f t="shared" si="529"/>
        <v>0</v>
      </c>
      <c r="EX194" s="160">
        <f t="shared" ref="EX194:GB194" si="530">EX193-EX182-EX187-EX190-EX191</f>
        <v>0</v>
      </c>
      <c r="EY194" s="160">
        <f t="shared" si="530"/>
        <v>0</v>
      </c>
      <c r="EZ194" s="160">
        <f t="shared" si="530"/>
        <v>0</v>
      </c>
      <c r="FA194" s="160">
        <f t="shared" si="530"/>
        <v>0</v>
      </c>
      <c r="FB194" s="160">
        <f t="shared" si="530"/>
        <v>0</v>
      </c>
      <c r="FC194" s="160">
        <f t="shared" si="530"/>
        <v>0</v>
      </c>
      <c r="FD194" s="160">
        <f t="shared" si="530"/>
        <v>0</v>
      </c>
      <c r="FE194" s="160">
        <f t="shared" si="530"/>
        <v>0</v>
      </c>
      <c r="FF194" s="160">
        <f t="shared" si="530"/>
        <v>0</v>
      </c>
      <c r="FG194" s="160">
        <f t="shared" si="530"/>
        <v>0</v>
      </c>
      <c r="FH194" s="160">
        <f t="shared" si="530"/>
        <v>0</v>
      </c>
      <c r="FI194" s="160">
        <f t="shared" si="530"/>
        <v>0</v>
      </c>
      <c r="FJ194" s="160">
        <f t="shared" si="530"/>
        <v>0</v>
      </c>
      <c r="FK194" s="160">
        <f t="shared" si="530"/>
        <v>0</v>
      </c>
      <c r="FL194" s="160">
        <f t="shared" si="530"/>
        <v>0</v>
      </c>
      <c r="FM194" s="160">
        <f t="shared" si="530"/>
        <v>0</v>
      </c>
      <c r="FN194" s="160">
        <f t="shared" si="530"/>
        <v>0</v>
      </c>
      <c r="FO194" s="160">
        <f t="shared" si="530"/>
        <v>0</v>
      </c>
      <c r="FP194" s="160">
        <f t="shared" si="530"/>
        <v>0</v>
      </c>
      <c r="FQ194" s="160">
        <f t="shared" si="530"/>
        <v>0</v>
      </c>
      <c r="FR194" s="160">
        <f t="shared" si="530"/>
        <v>0</v>
      </c>
      <c r="FS194" s="160">
        <f t="shared" si="530"/>
        <v>0</v>
      </c>
      <c r="FT194" s="160">
        <f t="shared" si="530"/>
        <v>0</v>
      </c>
      <c r="FU194" s="160">
        <f t="shared" si="530"/>
        <v>0</v>
      </c>
      <c r="FV194" s="160">
        <f t="shared" si="530"/>
        <v>0</v>
      </c>
      <c r="FW194" s="160">
        <f t="shared" si="530"/>
        <v>0</v>
      </c>
      <c r="FX194" s="160">
        <f t="shared" si="530"/>
        <v>0</v>
      </c>
      <c r="FY194" s="160">
        <f t="shared" si="530"/>
        <v>0</v>
      </c>
      <c r="FZ194" s="160">
        <f t="shared" si="530"/>
        <v>0</v>
      </c>
      <c r="GA194" s="160">
        <f t="shared" si="530"/>
        <v>0</v>
      </c>
      <c r="GB194" s="160">
        <f t="shared" si="530"/>
        <v>0</v>
      </c>
      <c r="GC194" s="160"/>
      <c r="GD194" s="160">
        <f ca="1">+GD192+GD185</f>
        <v>19916.492258000002</v>
      </c>
      <c r="GE194" s="160">
        <f ca="1">+GE192+GE185</f>
        <v>10260.199629000002</v>
      </c>
    </row>
    <row r="195" spans="1:187" x14ac:dyDescent="0.2">
      <c r="H195" s="217"/>
      <c r="I195" s="226"/>
      <c r="J195" s="225"/>
      <c r="Q195" s="217"/>
      <c r="S195" s="209"/>
      <c r="T195" s="226"/>
      <c r="U195" s="213"/>
      <c r="W195" s="217"/>
      <c r="X195" s="160"/>
      <c r="Y195" s="160"/>
      <c r="Z195" s="160"/>
      <c r="AA195" s="160"/>
      <c r="AB195" s="160"/>
      <c r="AC195" s="160"/>
      <c r="AD195" s="160"/>
      <c r="AE195" s="160"/>
      <c r="AF195" s="160"/>
      <c r="AG195" s="160"/>
      <c r="AH195" s="160"/>
      <c r="AI195" s="160"/>
      <c r="AJ195" s="160"/>
      <c r="AK195" s="160"/>
      <c r="AL195" s="160"/>
      <c r="AM195" s="160"/>
      <c r="AN195" s="160"/>
      <c r="AO195" s="160"/>
      <c r="AP195" s="160"/>
      <c r="AQ195" s="160"/>
      <c r="AR195" s="160"/>
      <c r="AS195" s="160"/>
      <c r="AT195" s="160"/>
      <c r="AU195" s="160"/>
      <c r="AV195" s="160"/>
      <c r="AW195" s="160"/>
      <c r="AX195" s="160"/>
      <c r="AY195" s="160"/>
      <c r="AZ195" s="160"/>
      <c r="BA195" s="160"/>
      <c r="BB195" s="160"/>
      <c r="BC195" s="160"/>
      <c r="BD195" s="160"/>
      <c r="BE195" s="160"/>
      <c r="BF195" s="160"/>
      <c r="BG195" s="160"/>
      <c r="BH195" s="160"/>
      <c r="BI195" s="160"/>
      <c r="BJ195" s="160"/>
      <c r="BK195" s="160"/>
      <c r="BL195" s="160"/>
      <c r="BM195" s="160"/>
      <c r="BN195" s="160"/>
      <c r="BO195" s="160"/>
      <c r="BP195" s="160"/>
      <c r="BQ195" s="160"/>
      <c r="BR195" s="160"/>
      <c r="BS195" s="160"/>
      <c r="BT195" s="160"/>
      <c r="BU195" s="160"/>
      <c r="BV195" s="160"/>
      <c r="BW195" s="160"/>
      <c r="BX195" s="160"/>
      <c r="BY195" s="160"/>
      <c r="BZ195" s="160"/>
      <c r="CA195" s="160"/>
      <c r="CB195" s="160"/>
      <c r="CC195" s="160"/>
      <c r="CD195" s="160"/>
      <c r="CE195" s="160"/>
      <c r="CF195" s="160"/>
      <c r="CG195" s="160"/>
      <c r="CH195" s="160"/>
      <c r="CI195" s="160"/>
      <c r="CJ195" s="160"/>
      <c r="CK195" s="160"/>
      <c r="CL195" s="160"/>
      <c r="CM195" s="160"/>
      <c r="CN195" s="160"/>
      <c r="CO195" s="160"/>
      <c r="CP195" s="160"/>
      <c r="CQ195" s="160"/>
      <c r="CR195" s="160"/>
      <c r="CS195" s="160"/>
      <c r="CT195" s="160"/>
      <c r="CU195" s="160"/>
      <c r="CV195" s="160"/>
      <c r="CW195" s="160"/>
      <c r="CX195" s="160"/>
      <c r="CY195" s="160"/>
      <c r="CZ195" s="160"/>
      <c r="DA195" s="160"/>
      <c r="DB195" s="160"/>
      <c r="DC195" s="160"/>
      <c r="DD195" s="160"/>
      <c r="DE195" s="160"/>
      <c r="DF195" s="160"/>
      <c r="DG195" s="160"/>
      <c r="DH195" s="160"/>
      <c r="DI195" s="160"/>
      <c r="DJ195" s="160"/>
      <c r="DK195" s="160"/>
      <c r="DL195" s="160"/>
      <c r="DM195" s="160"/>
      <c r="DN195" s="160"/>
      <c r="DO195" s="160"/>
      <c r="DP195" s="160"/>
      <c r="DQ195" s="160"/>
      <c r="DR195" s="160"/>
      <c r="DS195" s="160"/>
      <c r="DT195" s="160"/>
      <c r="DU195" s="160"/>
      <c r="DV195" s="160"/>
      <c r="DW195" s="160"/>
      <c r="DX195" s="160"/>
      <c r="DY195" s="160"/>
      <c r="DZ195" s="160"/>
      <c r="EA195" s="160"/>
      <c r="EB195" s="160"/>
      <c r="EC195" s="160"/>
      <c r="ED195" s="160"/>
      <c r="EE195" s="160"/>
      <c r="EF195" s="160"/>
      <c r="EG195" s="160"/>
      <c r="EH195" s="160"/>
      <c r="EI195" s="160"/>
      <c r="EJ195" s="160"/>
      <c r="EK195" s="160"/>
      <c r="EL195" s="160"/>
      <c r="EM195" s="160"/>
      <c r="EN195" s="160"/>
      <c r="EO195" s="160"/>
      <c r="EP195" s="160"/>
      <c r="EQ195" s="160"/>
      <c r="ER195" s="160"/>
      <c r="ES195" s="160"/>
      <c r="ET195" s="160"/>
      <c r="EU195" s="160"/>
      <c r="EV195" s="160"/>
      <c r="EW195" s="160"/>
      <c r="EX195" s="160"/>
      <c r="EY195" s="160"/>
      <c r="EZ195" s="160"/>
      <c r="FA195" s="160"/>
      <c r="FB195" s="160"/>
      <c r="FC195" s="160"/>
      <c r="FD195" s="160"/>
      <c r="FE195" s="160"/>
      <c r="FF195" s="160"/>
      <c r="FG195" s="160"/>
      <c r="FH195" s="160"/>
      <c r="FI195" s="160"/>
      <c r="FJ195" s="160"/>
      <c r="FK195" s="160"/>
      <c r="FL195" s="160"/>
      <c r="FM195" s="160"/>
      <c r="FN195" s="160"/>
      <c r="FO195" s="160"/>
      <c r="FP195" s="160"/>
      <c r="FQ195" s="160"/>
      <c r="FR195" s="160"/>
      <c r="FS195" s="160"/>
      <c r="FT195" s="160"/>
      <c r="FU195" s="160"/>
      <c r="FV195" s="160"/>
      <c r="FW195" s="160"/>
      <c r="FX195" s="160"/>
      <c r="FY195" s="160"/>
      <c r="FZ195" s="160"/>
      <c r="GA195" s="160"/>
      <c r="GB195" s="160"/>
      <c r="GC195" s="160"/>
      <c r="GD195" s="160"/>
      <c r="GE195" s="160"/>
    </row>
    <row r="196" spans="1:187" s="234" customFormat="1" x14ac:dyDescent="0.2">
      <c r="A196" s="208"/>
      <c r="B196" s="209"/>
      <c r="C196"/>
      <c r="D196"/>
      <c r="E196"/>
      <c r="F196"/>
      <c r="G196"/>
      <c r="H196" s="195"/>
      <c r="I196" s="194"/>
      <c r="J196"/>
      <c r="K196"/>
      <c r="L196" s="211"/>
      <c r="M196" s="193"/>
      <c r="N196" s="193"/>
      <c r="O196" s="193"/>
      <c r="P196" s="193"/>
      <c r="Q196" s="217"/>
      <c r="R196" s="204"/>
      <c r="S196" s="287"/>
      <c r="T196" s="226"/>
      <c r="U196" s="288"/>
      <c r="W196" s="289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  <c r="AI196" s="290"/>
      <c r="AJ196" s="290"/>
      <c r="AK196" s="290"/>
      <c r="AL196" s="290"/>
      <c r="AM196" s="290"/>
      <c r="AN196" s="290"/>
      <c r="AO196" s="290"/>
      <c r="AP196" s="290"/>
      <c r="AQ196" s="290"/>
      <c r="AR196" s="290"/>
      <c r="AS196" s="290"/>
      <c r="AT196" s="290"/>
      <c r="AU196" s="290"/>
      <c r="AV196" s="290"/>
      <c r="AW196" s="290"/>
      <c r="AX196" s="290"/>
      <c r="AY196" s="290"/>
      <c r="AZ196" s="290"/>
      <c r="BA196" s="290"/>
      <c r="BB196" s="290"/>
      <c r="BC196" s="290"/>
      <c r="BD196" s="290"/>
      <c r="BE196" s="290"/>
      <c r="BF196" s="290"/>
      <c r="BG196" s="290"/>
      <c r="BH196" s="290"/>
      <c r="BI196" s="290"/>
      <c r="BJ196" s="290"/>
      <c r="BK196" s="290"/>
      <c r="BL196" s="290"/>
      <c r="BM196" s="290"/>
      <c r="BN196" s="290"/>
      <c r="BO196" s="290"/>
      <c r="BP196" s="290"/>
      <c r="BQ196" s="290"/>
      <c r="BR196" s="290"/>
      <c r="BS196" s="290"/>
      <c r="BT196" s="290"/>
      <c r="BU196" s="290"/>
      <c r="BV196" s="290"/>
      <c r="BW196" s="290"/>
      <c r="BX196" s="290"/>
      <c r="BY196" s="290"/>
      <c r="BZ196" s="290"/>
      <c r="CA196" s="290"/>
      <c r="CB196" s="290"/>
      <c r="CC196" s="290"/>
      <c r="CD196" s="290"/>
      <c r="CE196" s="290"/>
      <c r="CF196" s="290"/>
      <c r="CG196" s="290"/>
      <c r="CH196" s="290"/>
      <c r="CI196" s="290"/>
      <c r="CJ196" s="290"/>
      <c r="CK196" s="290"/>
      <c r="CL196" s="290"/>
      <c r="CM196" s="290"/>
      <c r="CN196" s="290"/>
      <c r="CO196" s="290"/>
      <c r="CP196" s="290"/>
      <c r="CQ196" s="290"/>
      <c r="CR196" s="290"/>
      <c r="CS196" s="290"/>
      <c r="CT196" s="290"/>
      <c r="CU196" s="290"/>
      <c r="CV196" s="290"/>
      <c r="CW196" s="290"/>
      <c r="CX196" s="290"/>
      <c r="CY196" s="290"/>
      <c r="CZ196" s="290"/>
      <c r="DA196" s="290"/>
      <c r="DB196" s="290"/>
      <c r="DC196" s="290"/>
      <c r="DD196" s="290"/>
      <c r="DE196" s="290"/>
      <c r="DF196" s="290"/>
      <c r="DG196" s="290"/>
      <c r="DH196" s="290"/>
      <c r="DI196" s="290"/>
      <c r="DJ196" s="290"/>
      <c r="DK196" s="290"/>
      <c r="DL196" s="290"/>
      <c r="DM196" s="290"/>
      <c r="DN196" s="290"/>
      <c r="DO196" s="290"/>
      <c r="DP196" s="290"/>
      <c r="DQ196" s="290"/>
      <c r="DR196" s="290"/>
      <c r="DS196" s="290"/>
      <c r="DT196" s="290"/>
      <c r="DU196" s="290"/>
      <c r="DV196" s="290"/>
      <c r="DW196" s="290"/>
      <c r="DX196" s="290"/>
      <c r="DY196" s="290"/>
      <c r="DZ196" s="290"/>
      <c r="EA196" s="290"/>
      <c r="EB196" s="290"/>
      <c r="EC196" s="290"/>
      <c r="ED196" s="290"/>
      <c r="EE196" s="290"/>
      <c r="EF196" s="290"/>
      <c r="EG196" s="290"/>
      <c r="EH196" s="290"/>
      <c r="EI196" s="290"/>
      <c r="EJ196" s="290"/>
      <c r="EK196" s="290"/>
      <c r="EL196" s="290"/>
      <c r="EM196" s="290"/>
      <c r="EN196" s="290"/>
      <c r="EO196" s="290"/>
      <c r="EP196" s="290"/>
      <c r="EQ196" s="290"/>
      <c r="ER196" s="290"/>
      <c r="ES196" s="290"/>
      <c r="ET196" s="290"/>
      <c r="EU196" s="290"/>
      <c r="EV196" s="290"/>
      <c r="EW196" s="290"/>
      <c r="EX196" s="290"/>
      <c r="EY196" s="290"/>
      <c r="EZ196" s="290"/>
      <c r="FA196" s="290"/>
      <c r="FB196" s="290"/>
      <c r="FC196" s="290"/>
      <c r="FD196" s="290"/>
      <c r="FE196" s="290"/>
      <c r="FF196" s="290"/>
      <c r="FG196" s="290"/>
      <c r="FH196" s="290"/>
      <c r="FI196" s="290"/>
      <c r="FJ196" s="290"/>
      <c r="FK196" s="290"/>
      <c r="FL196" s="290"/>
      <c r="FM196" s="290"/>
      <c r="FN196" s="290"/>
      <c r="FO196" s="290"/>
      <c r="FP196" s="290"/>
      <c r="FQ196" s="290"/>
      <c r="FR196" s="290"/>
      <c r="FS196" s="290"/>
      <c r="FT196" s="290"/>
      <c r="FU196" s="290"/>
      <c r="FV196" s="290"/>
      <c r="FW196" s="290"/>
      <c r="FX196" s="290"/>
      <c r="FY196" s="290"/>
      <c r="FZ196" s="290"/>
      <c r="GA196" s="290"/>
      <c r="GB196" s="290"/>
    </row>
    <row r="197" spans="1:187" s="234" customFormat="1" x14ac:dyDescent="0.2">
      <c r="A197" s="208"/>
      <c r="B197" s="209"/>
      <c r="C197"/>
      <c r="D197"/>
      <c r="E197"/>
      <c r="F197"/>
      <c r="G197"/>
      <c r="H197" s="195"/>
      <c r="I197" s="194"/>
      <c r="J197"/>
      <c r="K197"/>
      <c r="L197" s="211"/>
      <c r="M197" s="193"/>
      <c r="N197" s="193"/>
      <c r="O197" s="193"/>
      <c r="P197" s="193"/>
      <c r="Q197" s="217"/>
      <c r="R197" s="204"/>
      <c r="S197" s="287"/>
      <c r="T197" s="226"/>
      <c r="U197" s="288"/>
      <c r="W197" s="289"/>
      <c r="X197" s="290"/>
    </row>
    <row r="198" spans="1:187" s="234" customFormat="1" x14ac:dyDescent="0.2">
      <c r="A198" s="208"/>
      <c r="B198" s="209"/>
      <c r="C198"/>
      <c r="D198"/>
      <c r="E198"/>
      <c r="F198"/>
      <c r="G198"/>
      <c r="H198" s="195"/>
      <c r="I198" s="205">
        <f>+I190+I187+I179</f>
        <v>7975.481628999999</v>
      </c>
      <c r="J198" s="205">
        <f>+J190+J187+J179</f>
        <v>0</v>
      </c>
      <c r="K198"/>
      <c r="L198" s="211"/>
      <c r="M198" s="193"/>
      <c r="N198" s="193"/>
      <c r="O198" s="193"/>
      <c r="P198" s="193"/>
      <c r="Q198" s="217"/>
      <c r="R198" s="204"/>
      <c r="S198" s="287"/>
      <c r="T198" s="291"/>
      <c r="U198" s="288"/>
      <c r="W198" s="289"/>
      <c r="X198" s="291"/>
      <c r="Y198" s="291"/>
      <c r="Z198" s="291"/>
      <c r="AA198" s="291"/>
      <c r="AB198" s="291"/>
      <c r="AC198" s="291"/>
      <c r="AD198" s="291"/>
      <c r="AE198" s="291"/>
      <c r="AF198" s="291"/>
      <c r="AG198" s="291"/>
      <c r="AH198" s="291"/>
      <c r="AI198" s="291"/>
      <c r="AJ198" s="291"/>
      <c r="AK198" s="291"/>
      <c r="AL198" s="291"/>
      <c r="AM198" s="291"/>
      <c r="AN198" s="291"/>
      <c r="AO198" s="291"/>
      <c r="AP198" s="291"/>
      <c r="AQ198" s="291"/>
      <c r="AR198" s="291"/>
      <c r="AS198" s="291"/>
      <c r="AT198" s="291"/>
      <c r="AU198" s="291"/>
      <c r="AV198" s="291"/>
      <c r="AW198" s="291"/>
      <c r="AX198" s="291"/>
      <c r="AY198" s="291"/>
      <c r="AZ198" s="291"/>
      <c r="BA198" s="291"/>
      <c r="BB198" s="291"/>
      <c r="BC198" s="291"/>
      <c r="BD198" s="291"/>
      <c r="BE198" s="291"/>
      <c r="BF198" s="291"/>
      <c r="BG198" s="291"/>
      <c r="BH198" s="291"/>
      <c r="BI198" s="291"/>
      <c r="BJ198" s="291"/>
      <c r="BK198" s="291"/>
      <c r="BL198" s="291"/>
      <c r="BM198" s="291"/>
      <c r="BN198" s="291"/>
      <c r="BO198" s="291"/>
      <c r="BP198" s="291"/>
      <c r="BQ198" s="291"/>
      <c r="BR198" s="291"/>
      <c r="BS198" s="291"/>
      <c r="BT198" s="291"/>
      <c r="BU198" s="291"/>
      <c r="BV198" s="291"/>
      <c r="BW198" s="291"/>
      <c r="BX198" s="291"/>
      <c r="BY198" s="291"/>
      <c r="BZ198" s="291"/>
      <c r="CA198" s="291"/>
      <c r="CB198" s="291"/>
      <c r="CC198" s="291"/>
      <c r="CD198" s="291"/>
      <c r="CE198" s="291"/>
      <c r="CF198" s="291"/>
      <c r="CG198" s="291"/>
      <c r="CH198" s="291"/>
      <c r="CI198" s="291"/>
      <c r="CJ198" s="291"/>
      <c r="CK198" s="291"/>
      <c r="CL198" s="291"/>
      <c r="CM198" s="291"/>
      <c r="CN198" s="291"/>
      <c r="CO198" s="291"/>
      <c r="CP198" s="291"/>
      <c r="CQ198" s="291"/>
      <c r="CR198" s="291"/>
      <c r="CS198" s="291"/>
      <c r="CT198" s="291"/>
      <c r="CU198" s="291"/>
      <c r="CV198" s="291"/>
      <c r="CW198" s="291"/>
      <c r="CX198" s="291"/>
      <c r="CY198" s="291"/>
      <c r="CZ198" s="291"/>
      <c r="DA198" s="291"/>
      <c r="DB198" s="291"/>
      <c r="DC198" s="291"/>
      <c r="DD198" s="291"/>
      <c r="DE198" s="291"/>
      <c r="DF198" s="291"/>
      <c r="DG198" s="291"/>
      <c r="DH198" s="291"/>
      <c r="DI198" s="291"/>
      <c r="DJ198" s="291"/>
      <c r="DK198" s="291"/>
      <c r="DL198" s="291"/>
      <c r="DM198" s="291"/>
      <c r="DN198" s="291"/>
      <c r="DO198" s="291"/>
      <c r="DP198" s="291"/>
      <c r="DQ198" s="291"/>
      <c r="DR198" s="291"/>
      <c r="DS198" s="291"/>
      <c r="DT198" s="291"/>
      <c r="DU198" s="291"/>
      <c r="DV198" s="291"/>
      <c r="DW198" s="291"/>
      <c r="DX198" s="291"/>
      <c r="DY198" s="291"/>
      <c r="DZ198" s="291"/>
      <c r="EA198" s="291"/>
      <c r="EB198" s="291"/>
      <c r="EC198" s="291"/>
      <c r="ED198" s="291"/>
      <c r="EE198" s="291"/>
      <c r="EF198" s="291"/>
      <c r="EG198" s="291"/>
      <c r="EH198" s="291"/>
      <c r="EI198" s="291"/>
      <c r="EJ198" s="291"/>
      <c r="EK198" s="291"/>
      <c r="EL198" s="291"/>
      <c r="EM198" s="291"/>
      <c r="EN198" s="291"/>
      <c r="EO198" s="291"/>
      <c r="EP198" s="291"/>
      <c r="EQ198" s="291"/>
      <c r="ER198" s="291"/>
      <c r="ES198" s="291"/>
      <c r="ET198" s="291"/>
      <c r="EU198" s="291"/>
      <c r="EV198" s="291"/>
      <c r="EW198" s="291"/>
      <c r="EX198" s="291"/>
      <c r="EY198" s="291"/>
      <c r="EZ198" s="291"/>
      <c r="FA198" s="291"/>
      <c r="FB198" s="291"/>
      <c r="FC198" s="291"/>
      <c r="FD198" s="291"/>
      <c r="FE198" s="291"/>
      <c r="FF198" s="291"/>
      <c r="FG198" s="291"/>
      <c r="FH198" s="291"/>
      <c r="FI198" s="291"/>
      <c r="FJ198" s="291"/>
      <c r="FK198" s="291"/>
      <c r="FL198" s="291"/>
      <c r="FM198" s="291"/>
      <c r="FN198" s="291"/>
      <c r="FO198" s="291"/>
      <c r="FP198" s="291"/>
      <c r="FQ198" s="291"/>
      <c r="FR198" s="291"/>
      <c r="FS198" s="291"/>
      <c r="FT198" s="291"/>
      <c r="FU198" s="291"/>
      <c r="FV198" s="291"/>
      <c r="FW198" s="291"/>
      <c r="FX198" s="291"/>
      <c r="FY198" s="291"/>
      <c r="FZ198" s="291"/>
      <c r="GA198" s="291"/>
      <c r="GB198" s="291"/>
      <c r="GD198" s="292"/>
      <c r="GE198" s="292"/>
    </row>
    <row r="199" spans="1:187" s="234" customFormat="1" x14ac:dyDescent="0.2">
      <c r="A199" s="208"/>
      <c r="B199" s="209"/>
      <c r="C199"/>
      <c r="D199"/>
      <c r="E199"/>
      <c r="F199"/>
      <c r="G199"/>
      <c r="H199" s="195" t="s">
        <v>34</v>
      </c>
      <c r="I199" s="205">
        <f>+I183</f>
        <v>0</v>
      </c>
      <c r="J199" s="205">
        <f>+J183</f>
        <v>0</v>
      </c>
      <c r="K199"/>
      <c r="L199" s="211"/>
      <c r="M199" s="193"/>
      <c r="N199" s="193"/>
      <c r="O199" s="193"/>
      <c r="P199" s="193"/>
      <c r="Q199" s="145"/>
      <c r="R199" s="204"/>
      <c r="S199" s="293"/>
      <c r="T199" s="291"/>
      <c r="U199" s="288"/>
      <c r="W199" s="294"/>
      <c r="X199" s="291"/>
      <c r="Y199" s="291"/>
      <c r="Z199" s="291"/>
      <c r="AA199" s="291"/>
      <c r="AB199" s="291"/>
      <c r="AC199" s="291"/>
      <c r="AD199" s="291"/>
      <c r="AE199" s="291"/>
      <c r="AF199" s="291"/>
      <c r="AG199" s="291"/>
      <c r="AH199" s="291"/>
      <c r="AI199" s="291"/>
      <c r="AJ199" s="291"/>
      <c r="AK199" s="291"/>
      <c r="AL199" s="291"/>
      <c r="AM199" s="291"/>
      <c r="AN199" s="291"/>
      <c r="AO199" s="291"/>
      <c r="AP199" s="291"/>
      <c r="AQ199" s="291"/>
      <c r="AR199" s="291"/>
      <c r="AS199" s="291"/>
      <c r="AT199" s="291"/>
      <c r="AU199" s="291"/>
      <c r="AV199" s="291"/>
      <c r="AW199" s="291"/>
      <c r="AX199" s="291"/>
      <c r="AY199" s="291"/>
      <c r="AZ199" s="291"/>
      <c r="BA199" s="291"/>
      <c r="BB199" s="291"/>
      <c r="BC199" s="291"/>
      <c r="BD199" s="291"/>
      <c r="BE199" s="291"/>
      <c r="BF199" s="291"/>
      <c r="BG199" s="291"/>
      <c r="BH199" s="291"/>
      <c r="BI199" s="291"/>
      <c r="BJ199" s="291"/>
      <c r="BK199" s="291"/>
      <c r="BL199" s="291"/>
      <c r="BM199" s="291"/>
      <c r="BN199" s="291"/>
      <c r="BO199" s="291"/>
      <c r="BP199" s="291"/>
      <c r="BQ199" s="291"/>
      <c r="BR199" s="291"/>
      <c r="BS199" s="291"/>
      <c r="BT199" s="291"/>
      <c r="BU199" s="291"/>
      <c r="BV199" s="291"/>
      <c r="BW199" s="291"/>
      <c r="BX199" s="291"/>
      <c r="BY199" s="291"/>
      <c r="BZ199" s="291"/>
      <c r="CA199" s="291"/>
      <c r="CB199" s="291"/>
      <c r="CC199" s="291"/>
      <c r="CD199" s="291"/>
      <c r="CE199" s="291"/>
      <c r="CF199" s="291"/>
      <c r="CG199" s="291"/>
      <c r="CH199" s="291"/>
      <c r="CI199" s="291"/>
      <c r="CJ199" s="291"/>
      <c r="CK199" s="291"/>
      <c r="CL199" s="291"/>
      <c r="CM199" s="291"/>
      <c r="CN199" s="291"/>
      <c r="CO199" s="291"/>
      <c r="CP199" s="291"/>
      <c r="CQ199" s="291"/>
      <c r="CR199" s="291"/>
      <c r="CS199" s="291"/>
      <c r="CT199" s="291"/>
      <c r="CU199" s="291"/>
      <c r="CV199" s="291"/>
      <c r="CW199" s="291"/>
      <c r="CX199" s="291"/>
      <c r="CY199" s="291"/>
      <c r="CZ199" s="291"/>
      <c r="DA199" s="291"/>
      <c r="DB199" s="291"/>
      <c r="DC199" s="291"/>
      <c r="DD199" s="291"/>
      <c r="DE199" s="291"/>
      <c r="DF199" s="291"/>
      <c r="DG199" s="291"/>
      <c r="DH199" s="291"/>
      <c r="DI199" s="291"/>
      <c r="DJ199" s="291"/>
      <c r="DK199" s="291"/>
      <c r="DL199" s="291"/>
      <c r="DM199" s="291"/>
      <c r="DN199" s="291"/>
      <c r="DO199" s="291"/>
      <c r="DP199" s="291"/>
      <c r="DQ199" s="291"/>
      <c r="DR199" s="291"/>
      <c r="DS199" s="291"/>
      <c r="DT199" s="291"/>
      <c r="DU199" s="291"/>
      <c r="DV199" s="291"/>
      <c r="DW199" s="291"/>
      <c r="DX199" s="291"/>
      <c r="DY199" s="291"/>
      <c r="DZ199" s="291"/>
      <c r="EA199" s="291"/>
      <c r="EB199" s="291"/>
      <c r="EC199" s="291"/>
      <c r="ED199" s="291"/>
      <c r="EE199" s="291"/>
      <c r="EF199" s="291"/>
      <c r="EG199" s="291"/>
      <c r="EH199" s="291"/>
      <c r="EI199" s="291"/>
      <c r="EJ199" s="291"/>
      <c r="EK199" s="291"/>
      <c r="EL199" s="291"/>
      <c r="EM199" s="291"/>
      <c r="EN199" s="291"/>
      <c r="EO199" s="291"/>
      <c r="EP199" s="291"/>
      <c r="EQ199" s="291"/>
      <c r="ER199" s="291"/>
      <c r="ES199" s="291"/>
      <c r="ET199" s="291"/>
      <c r="EU199" s="291"/>
      <c r="EV199" s="291"/>
      <c r="EW199" s="291"/>
      <c r="EX199" s="291"/>
      <c r="EY199" s="291"/>
      <c r="EZ199" s="291"/>
      <c r="FA199" s="291"/>
      <c r="FB199" s="291"/>
      <c r="FC199" s="291"/>
      <c r="FD199" s="291"/>
      <c r="FE199" s="291"/>
      <c r="FF199" s="291"/>
      <c r="FG199" s="291"/>
      <c r="FH199" s="291"/>
      <c r="FI199" s="291"/>
      <c r="FJ199" s="291"/>
      <c r="FK199" s="291"/>
      <c r="FL199" s="291"/>
      <c r="FM199" s="291"/>
      <c r="FN199" s="291"/>
      <c r="FO199" s="291"/>
      <c r="FP199" s="291"/>
      <c r="FQ199" s="291"/>
      <c r="FR199" s="291"/>
      <c r="FS199" s="291"/>
      <c r="FT199" s="291"/>
      <c r="FU199" s="291"/>
      <c r="FV199" s="291"/>
      <c r="FW199" s="291"/>
      <c r="FX199" s="291"/>
      <c r="FY199" s="291"/>
      <c r="FZ199" s="291"/>
      <c r="GA199" s="291"/>
      <c r="GB199" s="291"/>
      <c r="GD199" s="292"/>
      <c r="GE199" s="292"/>
    </row>
    <row r="200" spans="1:187" s="234" customFormat="1" x14ac:dyDescent="0.2">
      <c r="A200" s="208"/>
      <c r="B200" s="209"/>
      <c r="C200"/>
      <c r="D200"/>
      <c r="E200"/>
      <c r="F200"/>
      <c r="G200"/>
      <c r="H200" s="71" t="s">
        <v>48</v>
      </c>
      <c r="I200" s="205">
        <f>+I180+I189</f>
        <v>810.35599999999999</v>
      </c>
      <c r="J200" s="205">
        <f>+J180+J189</f>
        <v>0</v>
      </c>
      <c r="K200"/>
      <c r="L200" s="211"/>
      <c r="M200" s="193"/>
      <c r="N200" s="193"/>
      <c r="O200" s="193"/>
      <c r="P200" s="193"/>
      <c r="Q200" s="145"/>
      <c r="R200" s="204"/>
      <c r="S200" s="287"/>
      <c r="T200" s="291"/>
      <c r="U200" s="288"/>
      <c r="W200" s="294"/>
      <c r="X200" s="291"/>
      <c r="Y200" s="291"/>
      <c r="Z200" s="291"/>
      <c r="AA200" s="291"/>
      <c r="AB200" s="291"/>
      <c r="AC200" s="291"/>
      <c r="AD200" s="291"/>
      <c r="AE200" s="291"/>
      <c r="AF200" s="291"/>
      <c r="AG200" s="291"/>
      <c r="AH200" s="291"/>
      <c r="AI200" s="291"/>
      <c r="AJ200" s="291"/>
      <c r="AK200" s="291"/>
      <c r="AL200" s="291"/>
      <c r="AM200" s="291"/>
      <c r="AN200" s="291"/>
      <c r="AO200" s="291"/>
      <c r="AP200" s="291"/>
      <c r="AQ200" s="291"/>
      <c r="AR200" s="291"/>
      <c r="AS200" s="291"/>
      <c r="AT200" s="291"/>
      <c r="AU200" s="291"/>
      <c r="AV200" s="291"/>
      <c r="AW200" s="291"/>
      <c r="AX200" s="291"/>
      <c r="AY200" s="291"/>
      <c r="AZ200" s="291"/>
      <c r="BA200" s="291"/>
      <c r="BB200" s="291"/>
      <c r="BC200" s="291"/>
      <c r="BD200" s="291"/>
      <c r="BE200" s="291"/>
      <c r="BF200" s="291"/>
      <c r="BG200" s="291"/>
      <c r="BH200" s="291"/>
      <c r="BI200" s="291"/>
      <c r="BJ200" s="291"/>
      <c r="BK200" s="291"/>
      <c r="BL200" s="291"/>
      <c r="BM200" s="291"/>
      <c r="BN200" s="291"/>
      <c r="BO200" s="291"/>
      <c r="BP200" s="291"/>
      <c r="BQ200" s="291"/>
      <c r="BR200" s="291"/>
      <c r="BS200" s="291"/>
      <c r="BT200" s="291"/>
      <c r="BU200" s="291"/>
      <c r="BV200" s="291"/>
      <c r="BW200" s="291"/>
      <c r="BX200" s="291"/>
      <c r="BY200" s="291"/>
      <c r="BZ200" s="291"/>
      <c r="CA200" s="291"/>
      <c r="CB200" s="291"/>
      <c r="CC200" s="291"/>
      <c r="CD200" s="291"/>
      <c r="CE200" s="291"/>
      <c r="CF200" s="291"/>
      <c r="CG200" s="291"/>
      <c r="CH200" s="291"/>
      <c r="CI200" s="291"/>
      <c r="CJ200" s="291"/>
      <c r="CK200" s="291"/>
      <c r="CL200" s="291"/>
      <c r="CM200" s="291"/>
      <c r="CN200" s="291"/>
      <c r="CO200" s="291"/>
      <c r="CP200" s="291"/>
      <c r="CQ200" s="291"/>
      <c r="CR200" s="291"/>
      <c r="CS200" s="291"/>
      <c r="CT200" s="291"/>
      <c r="CU200" s="291"/>
      <c r="CV200" s="291"/>
      <c r="CW200" s="291"/>
      <c r="CX200" s="291"/>
      <c r="CY200" s="291"/>
      <c r="CZ200" s="291"/>
      <c r="DA200" s="291"/>
      <c r="DB200" s="291"/>
      <c r="DC200" s="291"/>
      <c r="DD200" s="291"/>
      <c r="DE200" s="291"/>
      <c r="DF200" s="291"/>
      <c r="DG200" s="291"/>
      <c r="DH200" s="291"/>
      <c r="DI200" s="291"/>
      <c r="DJ200" s="291"/>
      <c r="DK200" s="291"/>
      <c r="DL200" s="291"/>
      <c r="DM200" s="291"/>
      <c r="DN200" s="291"/>
      <c r="DO200" s="291"/>
      <c r="DP200" s="291"/>
      <c r="DQ200" s="291"/>
      <c r="DR200" s="291"/>
      <c r="DS200" s="291"/>
      <c r="DT200" s="291"/>
      <c r="DU200" s="291"/>
      <c r="DV200" s="291"/>
      <c r="DW200" s="291"/>
      <c r="DX200" s="291"/>
      <c r="DY200" s="291"/>
      <c r="DZ200" s="291"/>
      <c r="EA200" s="291"/>
      <c r="EB200" s="291"/>
      <c r="EC200" s="291"/>
      <c r="ED200" s="291"/>
      <c r="EE200" s="291"/>
      <c r="EF200" s="291"/>
      <c r="EG200" s="291"/>
      <c r="EH200" s="291"/>
      <c r="EI200" s="291"/>
      <c r="EJ200" s="291"/>
      <c r="EK200" s="291"/>
      <c r="EL200" s="291"/>
      <c r="EM200" s="291"/>
      <c r="EN200" s="291"/>
      <c r="EO200" s="291"/>
      <c r="EP200" s="291"/>
      <c r="EQ200" s="291"/>
      <c r="ER200" s="291"/>
      <c r="ES200" s="291"/>
      <c r="ET200" s="291"/>
      <c r="EU200" s="291"/>
      <c r="EV200" s="291"/>
      <c r="EW200" s="291"/>
      <c r="EX200" s="291"/>
      <c r="EY200" s="291"/>
      <c r="EZ200" s="291"/>
      <c r="FA200" s="291"/>
      <c r="FB200" s="291"/>
      <c r="FC200" s="291"/>
      <c r="FD200" s="291"/>
      <c r="FE200" s="291"/>
      <c r="FF200" s="291"/>
      <c r="FG200" s="291"/>
      <c r="FH200" s="291"/>
      <c r="FI200" s="291"/>
      <c r="FJ200" s="291"/>
      <c r="FK200" s="291"/>
      <c r="FL200" s="291"/>
      <c r="FM200" s="291"/>
      <c r="FN200" s="291"/>
      <c r="FO200" s="291"/>
      <c r="FP200" s="291"/>
      <c r="FQ200" s="291"/>
      <c r="FR200" s="291"/>
      <c r="FS200" s="291"/>
      <c r="FT200" s="291"/>
      <c r="FU200" s="291"/>
      <c r="FV200" s="291"/>
      <c r="FW200" s="291"/>
      <c r="FX200" s="291"/>
      <c r="FY200" s="291"/>
      <c r="FZ200" s="291"/>
      <c r="GA200" s="291"/>
      <c r="GB200" s="291"/>
      <c r="GD200" s="292"/>
      <c r="GE200" s="292"/>
    </row>
    <row r="201" spans="1:187" s="234" customFormat="1" x14ac:dyDescent="0.2">
      <c r="A201" s="208"/>
      <c r="B201" s="209"/>
      <c r="C201"/>
      <c r="D201"/>
      <c r="E201"/>
      <c r="F201"/>
      <c r="G201"/>
      <c r="H201" s="195" t="s">
        <v>451</v>
      </c>
      <c r="I201" s="205">
        <f>+T150</f>
        <v>0</v>
      </c>
      <c r="J201" s="205"/>
      <c r="K201"/>
      <c r="L201" s="211"/>
      <c r="M201" s="193"/>
      <c r="N201" s="193"/>
      <c r="O201" s="193"/>
      <c r="P201" s="193"/>
      <c r="Q201" s="145"/>
      <c r="R201" s="204"/>
      <c r="S201" s="287"/>
      <c r="T201" s="291"/>
      <c r="U201" s="288"/>
      <c r="W201" s="294"/>
      <c r="X201" s="291"/>
      <c r="Y201" s="291"/>
      <c r="Z201" s="291"/>
      <c r="AA201" s="291"/>
      <c r="AB201" s="291"/>
      <c r="AC201" s="291"/>
      <c r="AD201" s="291"/>
      <c r="AE201" s="291"/>
      <c r="AF201" s="291"/>
      <c r="AG201" s="291"/>
      <c r="AH201" s="291"/>
      <c r="AI201" s="291"/>
      <c r="AJ201" s="291"/>
      <c r="AK201" s="291"/>
      <c r="AL201" s="291"/>
      <c r="AM201" s="291"/>
      <c r="AN201" s="291"/>
      <c r="AO201" s="291"/>
      <c r="AP201" s="291"/>
      <c r="AQ201" s="291"/>
      <c r="AR201" s="291"/>
      <c r="AS201" s="291"/>
      <c r="AT201" s="291"/>
      <c r="AU201" s="291"/>
      <c r="AV201" s="291"/>
      <c r="AW201" s="291"/>
      <c r="AX201" s="291"/>
      <c r="AY201" s="291"/>
      <c r="AZ201" s="291"/>
      <c r="BA201" s="291"/>
      <c r="BB201" s="291"/>
      <c r="BC201" s="291"/>
      <c r="BD201" s="291"/>
      <c r="BE201" s="291"/>
      <c r="BF201" s="291"/>
      <c r="BG201" s="291"/>
      <c r="BH201" s="291"/>
      <c r="BI201" s="291"/>
      <c r="BJ201" s="291"/>
      <c r="BK201" s="291"/>
      <c r="BL201" s="291"/>
      <c r="BM201" s="291"/>
      <c r="BN201" s="291"/>
      <c r="BO201" s="291"/>
      <c r="BP201" s="291"/>
      <c r="BQ201" s="291"/>
      <c r="BR201" s="291"/>
      <c r="BS201" s="291"/>
      <c r="BT201" s="291"/>
      <c r="BU201" s="291"/>
      <c r="BV201" s="291"/>
      <c r="BW201" s="291"/>
      <c r="BX201" s="291"/>
      <c r="BY201" s="291"/>
      <c r="BZ201" s="291"/>
      <c r="CA201" s="291"/>
      <c r="CB201" s="291"/>
      <c r="CC201" s="291"/>
      <c r="CD201" s="291"/>
      <c r="CE201" s="291"/>
      <c r="CF201" s="291"/>
      <c r="CG201" s="291"/>
      <c r="CH201" s="291"/>
      <c r="CI201" s="291"/>
      <c r="CJ201" s="291"/>
      <c r="CK201" s="291"/>
      <c r="CL201" s="291"/>
      <c r="CM201" s="291"/>
      <c r="CN201" s="291"/>
      <c r="CO201" s="291"/>
      <c r="CP201" s="291"/>
      <c r="CQ201" s="291"/>
      <c r="CR201" s="291"/>
      <c r="CS201" s="291"/>
      <c r="CT201" s="291"/>
      <c r="CU201" s="291"/>
      <c r="CV201" s="291"/>
      <c r="CW201" s="291"/>
      <c r="CX201" s="291"/>
      <c r="CY201" s="291"/>
      <c r="CZ201" s="291"/>
      <c r="DA201" s="291"/>
      <c r="DB201" s="291"/>
      <c r="DC201" s="291"/>
      <c r="DD201" s="291"/>
      <c r="DE201" s="291"/>
      <c r="DF201" s="291"/>
      <c r="DG201" s="291"/>
      <c r="DH201" s="291"/>
      <c r="DI201" s="291"/>
      <c r="DJ201" s="291"/>
      <c r="DK201" s="291"/>
      <c r="DL201" s="291"/>
      <c r="DM201" s="291"/>
      <c r="DN201" s="291"/>
      <c r="DO201" s="291"/>
      <c r="DP201" s="291"/>
      <c r="DQ201" s="291"/>
      <c r="DR201" s="291"/>
      <c r="DS201" s="291"/>
      <c r="DT201" s="291"/>
      <c r="DU201" s="291"/>
      <c r="DV201" s="291"/>
      <c r="DW201" s="291"/>
      <c r="DX201" s="291"/>
      <c r="DY201" s="291"/>
      <c r="DZ201" s="291"/>
      <c r="EA201" s="291"/>
      <c r="EB201" s="291"/>
      <c r="EC201" s="291"/>
      <c r="ED201" s="291"/>
      <c r="EE201" s="291"/>
      <c r="EF201" s="291"/>
      <c r="EG201" s="291"/>
      <c r="EH201" s="291"/>
      <c r="EI201" s="291"/>
      <c r="EJ201" s="291"/>
      <c r="EK201" s="291"/>
      <c r="EL201" s="291"/>
      <c r="EM201" s="291"/>
      <c r="EN201" s="291"/>
      <c r="EO201" s="291"/>
      <c r="EP201" s="291"/>
      <c r="EQ201" s="291"/>
      <c r="ER201" s="291"/>
      <c r="ES201" s="291"/>
      <c r="ET201" s="291"/>
      <c r="EU201" s="291"/>
      <c r="EV201" s="291"/>
      <c r="EW201" s="291"/>
      <c r="EX201" s="291"/>
      <c r="EY201" s="291"/>
      <c r="EZ201" s="291"/>
      <c r="FA201" s="291"/>
      <c r="FB201" s="291"/>
      <c r="FC201" s="291"/>
      <c r="FD201" s="291"/>
      <c r="FE201" s="291"/>
      <c r="FF201" s="291"/>
      <c r="FG201" s="291"/>
      <c r="FH201" s="291"/>
      <c r="FI201" s="291"/>
      <c r="FJ201" s="291"/>
      <c r="FK201" s="291"/>
      <c r="FL201" s="291"/>
      <c r="FM201" s="291"/>
      <c r="FN201" s="291"/>
      <c r="FO201" s="291"/>
      <c r="FP201" s="291"/>
      <c r="FQ201" s="291"/>
      <c r="FR201" s="291"/>
      <c r="FS201" s="291"/>
      <c r="FT201" s="291"/>
      <c r="FU201" s="291"/>
      <c r="FV201" s="291"/>
      <c r="FW201" s="291"/>
      <c r="FX201" s="291"/>
      <c r="FY201" s="291"/>
      <c r="FZ201" s="291"/>
      <c r="GA201" s="291"/>
      <c r="GB201" s="291"/>
      <c r="GD201" s="292"/>
      <c r="GE201" s="292"/>
    </row>
    <row r="202" spans="1:187" s="234" customFormat="1" x14ac:dyDescent="0.2">
      <c r="A202" s="208"/>
      <c r="B202" s="209"/>
      <c r="C202"/>
      <c r="D202"/>
      <c r="E202"/>
      <c r="F202"/>
      <c r="G202"/>
      <c r="H202" s="195" t="s">
        <v>377</v>
      </c>
      <c r="I202" s="205">
        <f>+I181</f>
        <v>506.858</v>
      </c>
      <c r="J202" s="205">
        <f>+J181</f>
        <v>0</v>
      </c>
      <c r="K202"/>
      <c r="L202" s="211"/>
      <c r="M202" s="193"/>
      <c r="N202" s="193"/>
      <c r="O202" s="193"/>
      <c r="P202" s="193"/>
      <c r="Q202" s="217"/>
      <c r="R202" s="204"/>
      <c r="S202" s="287"/>
      <c r="T202" s="291"/>
      <c r="U202" s="288"/>
      <c r="W202" s="289"/>
      <c r="X202" s="291"/>
      <c r="Y202" s="291"/>
      <c r="Z202" s="291"/>
      <c r="AA202" s="291"/>
      <c r="AB202" s="291"/>
      <c r="AC202" s="291"/>
      <c r="AD202" s="291"/>
      <c r="AE202" s="291"/>
      <c r="AF202" s="291"/>
      <c r="AG202" s="291"/>
      <c r="AH202" s="291"/>
      <c r="AI202" s="291"/>
      <c r="AJ202" s="291"/>
      <c r="AK202" s="291"/>
      <c r="AL202" s="291"/>
      <c r="AM202" s="291"/>
      <c r="AN202" s="291"/>
      <c r="AO202" s="291"/>
      <c r="AP202" s="291"/>
      <c r="AQ202" s="291"/>
      <c r="AR202" s="291"/>
      <c r="AS202" s="291"/>
      <c r="AT202" s="291"/>
      <c r="AU202" s="291"/>
      <c r="AV202" s="291"/>
      <c r="AW202" s="291"/>
      <c r="AX202" s="291"/>
      <c r="AY202" s="291"/>
      <c r="AZ202" s="291"/>
      <c r="BA202" s="291"/>
      <c r="BB202" s="291"/>
      <c r="BC202" s="291"/>
      <c r="BD202" s="291"/>
      <c r="BE202" s="291"/>
      <c r="BF202" s="291"/>
      <c r="BG202" s="291"/>
      <c r="BH202" s="291"/>
      <c r="BI202" s="291"/>
      <c r="BJ202" s="291"/>
      <c r="BK202" s="291"/>
      <c r="BL202" s="291"/>
      <c r="BM202" s="291"/>
      <c r="BN202" s="291"/>
      <c r="BO202" s="291"/>
      <c r="BP202" s="291"/>
      <c r="BQ202" s="291"/>
      <c r="BR202" s="291"/>
      <c r="BS202" s="291"/>
      <c r="BT202" s="291"/>
      <c r="BU202" s="291"/>
      <c r="BV202" s="291"/>
      <c r="BW202" s="291"/>
      <c r="BX202" s="291"/>
      <c r="BY202" s="291"/>
      <c r="BZ202" s="291"/>
      <c r="CA202" s="291"/>
      <c r="CB202" s="291"/>
      <c r="CC202" s="291"/>
      <c r="CD202" s="291"/>
      <c r="CE202" s="291"/>
      <c r="CF202" s="291"/>
      <c r="CG202" s="291"/>
      <c r="CH202" s="291"/>
      <c r="CI202" s="291"/>
      <c r="CJ202" s="291"/>
      <c r="CK202" s="291"/>
      <c r="CL202" s="291"/>
      <c r="CM202" s="291"/>
      <c r="CN202" s="291"/>
      <c r="CO202" s="291"/>
      <c r="CP202" s="291"/>
      <c r="CQ202" s="291"/>
      <c r="CR202" s="291"/>
      <c r="CS202" s="291"/>
      <c r="CT202" s="291"/>
      <c r="CU202" s="291"/>
      <c r="CV202" s="291"/>
      <c r="CW202" s="291"/>
      <c r="CX202" s="291"/>
      <c r="CY202" s="291"/>
      <c r="CZ202" s="291"/>
      <c r="DA202" s="291"/>
      <c r="DB202" s="291"/>
      <c r="DC202" s="291"/>
      <c r="DD202" s="291"/>
      <c r="DE202" s="291"/>
      <c r="DF202" s="291"/>
      <c r="DG202" s="291"/>
      <c r="DH202" s="291"/>
      <c r="DI202" s="291"/>
      <c r="DJ202" s="291"/>
      <c r="DK202" s="291"/>
      <c r="DL202" s="291"/>
      <c r="DM202" s="291"/>
      <c r="DN202" s="291"/>
      <c r="DO202" s="291"/>
      <c r="DP202" s="291"/>
      <c r="DQ202" s="291"/>
      <c r="DR202" s="291"/>
      <c r="DS202" s="291"/>
      <c r="DT202" s="291"/>
      <c r="DU202" s="291"/>
      <c r="DV202" s="291"/>
      <c r="DW202" s="291"/>
      <c r="DX202" s="291"/>
      <c r="DY202" s="291"/>
      <c r="DZ202" s="291"/>
      <c r="EA202" s="291"/>
      <c r="EB202" s="291"/>
      <c r="EC202" s="291"/>
      <c r="ED202" s="291"/>
      <c r="EE202" s="291"/>
      <c r="EF202" s="291"/>
      <c r="EG202" s="291"/>
      <c r="EH202" s="291"/>
      <c r="EI202" s="291"/>
      <c r="EJ202" s="291"/>
      <c r="EK202" s="291"/>
      <c r="EL202" s="291"/>
      <c r="EM202" s="291"/>
      <c r="EN202" s="291"/>
      <c r="EO202" s="291"/>
      <c r="EP202" s="291"/>
      <c r="EQ202" s="291"/>
      <c r="ER202" s="291"/>
      <c r="ES202" s="291"/>
      <c r="ET202" s="291"/>
      <c r="EU202" s="291"/>
      <c r="EV202" s="291"/>
      <c r="EW202" s="291"/>
      <c r="EX202" s="291"/>
      <c r="EY202" s="291"/>
      <c r="EZ202" s="291"/>
      <c r="FA202" s="291"/>
      <c r="FB202" s="291"/>
      <c r="FC202" s="291"/>
      <c r="FD202" s="291"/>
      <c r="FE202" s="291"/>
      <c r="FF202" s="291"/>
      <c r="FG202" s="291"/>
      <c r="FH202" s="291"/>
      <c r="FI202" s="291"/>
      <c r="FJ202" s="291"/>
      <c r="FK202" s="291"/>
      <c r="FL202" s="291"/>
      <c r="FM202" s="291"/>
      <c r="FN202" s="291"/>
      <c r="FO202" s="291"/>
      <c r="FP202" s="291"/>
      <c r="FQ202" s="291"/>
      <c r="FR202" s="291"/>
      <c r="FS202" s="291"/>
      <c r="FT202" s="291"/>
      <c r="FU202" s="291"/>
      <c r="FV202" s="291"/>
      <c r="FW202" s="291"/>
      <c r="FX202" s="291"/>
      <c r="FY202" s="291"/>
      <c r="FZ202" s="291"/>
      <c r="GA202" s="291"/>
      <c r="GB202" s="291"/>
      <c r="GD202" s="292"/>
      <c r="GE202" s="292"/>
    </row>
    <row r="203" spans="1:187" s="234" customFormat="1" ht="13.5" thickBot="1" x14ac:dyDescent="0.25">
      <c r="A203" s="208"/>
      <c r="B203" s="209"/>
      <c r="C203"/>
      <c r="D203"/>
      <c r="E203"/>
      <c r="F203"/>
      <c r="G203"/>
      <c r="H203" s="195" t="s">
        <v>46</v>
      </c>
      <c r="I203" s="224">
        <f>+I202+I198+I200+I199+I201</f>
        <v>9292.695628999998</v>
      </c>
      <c r="J203" s="160">
        <f>+J202+J198+J200+J199</f>
        <v>0</v>
      </c>
      <c r="K203"/>
      <c r="L203" s="211"/>
      <c r="M203" s="193"/>
      <c r="N203" s="193"/>
      <c r="O203" s="193"/>
      <c r="P203" s="193"/>
      <c r="Q203"/>
      <c r="R203" s="204"/>
      <c r="S203" s="287"/>
      <c r="T203" s="223"/>
      <c r="U203" s="288"/>
    </row>
    <row r="204" spans="1:187" s="234" customFormat="1" ht="13.5" thickTop="1" x14ac:dyDescent="0.2">
      <c r="A204" s="208"/>
      <c r="B204" s="209"/>
      <c r="C204"/>
      <c r="D204"/>
      <c r="E204"/>
      <c r="F204"/>
      <c r="G204"/>
      <c r="H204" s="195"/>
      <c r="I204" s="194"/>
      <c r="J204" s="225">
        <f>+J203+I203</f>
        <v>9292.695628999998</v>
      </c>
      <c r="K204"/>
      <c r="L204" s="211"/>
      <c r="M204" s="193"/>
      <c r="N204" s="193"/>
      <c r="O204" s="193"/>
      <c r="P204" s="193"/>
      <c r="Q204" s="193"/>
      <c r="R204" s="204"/>
      <c r="S204" s="287"/>
      <c r="T204" s="226"/>
      <c r="U204" s="288"/>
      <c r="X204" s="295"/>
      <c r="Y204" s="295"/>
      <c r="Z204" s="295"/>
      <c r="AA204" s="295"/>
      <c r="AB204" s="295"/>
      <c r="AC204" s="295"/>
      <c r="AD204" s="295"/>
      <c r="AE204" s="295"/>
      <c r="AF204" s="295"/>
      <c r="AG204" s="295"/>
      <c r="AH204" s="295"/>
      <c r="AI204" s="295"/>
      <c r="AJ204" s="295"/>
      <c r="AK204" s="295"/>
      <c r="AL204" s="295"/>
      <c r="AM204" s="295"/>
      <c r="AN204" s="295"/>
      <c r="AO204" s="295"/>
      <c r="AP204" s="295"/>
      <c r="AQ204" s="295"/>
      <c r="AR204" s="295"/>
      <c r="AS204" s="295"/>
      <c r="AT204" s="295"/>
      <c r="AU204" s="295"/>
      <c r="AV204" s="295"/>
      <c r="AW204" s="295"/>
      <c r="AX204" s="295"/>
      <c r="AY204" s="295"/>
      <c r="AZ204" s="295"/>
      <c r="BA204" s="295"/>
      <c r="BB204" s="295"/>
      <c r="BC204" s="295"/>
      <c r="BD204" s="295"/>
      <c r="BE204" s="295"/>
      <c r="BF204" s="295"/>
      <c r="BG204" s="295"/>
      <c r="BH204" s="295"/>
      <c r="BI204" s="295"/>
      <c r="BJ204" s="295"/>
      <c r="BK204" s="295"/>
      <c r="BL204" s="295"/>
      <c r="BM204" s="295"/>
      <c r="BN204" s="295"/>
      <c r="BO204" s="295"/>
      <c r="BP204" s="295"/>
      <c r="BQ204" s="295"/>
      <c r="BR204" s="295"/>
      <c r="BS204" s="295"/>
      <c r="BT204" s="295"/>
      <c r="BU204" s="295"/>
      <c r="BV204" s="295"/>
      <c r="BW204" s="295"/>
      <c r="BX204" s="295"/>
      <c r="BY204" s="295"/>
      <c r="BZ204" s="295"/>
      <c r="CA204" s="295"/>
      <c r="CB204" s="295"/>
      <c r="CC204" s="295"/>
      <c r="CD204" s="295"/>
      <c r="CE204" s="295"/>
      <c r="CF204" s="295"/>
      <c r="CG204" s="295"/>
      <c r="CH204" s="295"/>
      <c r="CI204" s="295"/>
      <c r="CJ204" s="295"/>
      <c r="CK204" s="295"/>
      <c r="CL204" s="295"/>
      <c r="CM204" s="295"/>
      <c r="CN204" s="295"/>
      <c r="CO204" s="295"/>
      <c r="CP204" s="295"/>
      <c r="CQ204" s="295"/>
      <c r="CR204" s="295"/>
      <c r="CS204" s="295"/>
      <c r="CT204" s="295"/>
      <c r="CU204" s="295"/>
      <c r="CV204" s="295"/>
      <c r="CW204" s="295"/>
      <c r="CX204" s="295"/>
      <c r="CY204" s="295"/>
      <c r="CZ204" s="295"/>
      <c r="DA204" s="295"/>
      <c r="DB204" s="295"/>
      <c r="DC204" s="295"/>
      <c r="DD204" s="295"/>
      <c r="DE204" s="295"/>
      <c r="DF204" s="295"/>
      <c r="DG204" s="295"/>
      <c r="DH204" s="295"/>
      <c r="DI204" s="295"/>
      <c r="DJ204" s="295"/>
      <c r="DK204" s="295"/>
      <c r="DL204" s="295"/>
      <c r="DM204" s="295"/>
      <c r="DN204" s="295"/>
      <c r="DO204" s="295"/>
      <c r="DP204" s="295"/>
      <c r="DQ204" s="295"/>
      <c r="DR204" s="295"/>
      <c r="DS204" s="295"/>
      <c r="DT204" s="295"/>
      <c r="DU204" s="295"/>
      <c r="DV204" s="295"/>
      <c r="DW204" s="295"/>
      <c r="DX204" s="295"/>
      <c r="DY204" s="295"/>
      <c r="DZ204" s="295"/>
      <c r="EA204" s="295"/>
      <c r="EB204" s="295"/>
      <c r="EC204" s="295"/>
      <c r="ED204" s="295"/>
      <c r="EE204" s="295"/>
      <c r="EF204" s="295"/>
      <c r="EG204" s="295"/>
      <c r="EH204" s="295"/>
      <c r="EI204" s="295"/>
      <c r="EJ204" s="295"/>
      <c r="EK204" s="295"/>
      <c r="EL204" s="295"/>
      <c r="EM204" s="295"/>
      <c r="EN204" s="295"/>
      <c r="EO204" s="295"/>
      <c r="EP204" s="295"/>
      <c r="EQ204" s="295"/>
      <c r="ER204" s="295"/>
      <c r="ES204" s="295"/>
      <c r="ET204" s="295"/>
      <c r="EU204" s="295"/>
      <c r="EV204" s="295"/>
      <c r="EW204" s="295"/>
      <c r="EX204" s="295"/>
      <c r="EY204" s="295"/>
      <c r="EZ204" s="295"/>
      <c r="FA204" s="295"/>
      <c r="FB204" s="295"/>
      <c r="FC204" s="295"/>
      <c r="FD204" s="295"/>
      <c r="FE204" s="295"/>
      <c r="FF204" s="295"/>
      <c r="FG204" s="295"/>
      <c r="FH204" s="295"/>
      <c r="FI204" s="295"/>
      <c r="FJ204" s="295"/>
      <c r="FK204" s="295"/>
      <c r="FL204" s="295"/>
      <c r="FM204" s="295"/>
      <c r="FN204" s="295"/>
      <c r="FO204" s="295"/>
      <c r="FP204" s="295"/>
      <c r="FQ204" s="295"/>
      <c r="FR204" s="295"/>
      <c r="FS204" s="295"/>
      <c r="FT204" s="295"/>
      <c r="FU204" s="295"/>
      <c r="FV204" s="295"/>
      <c r="FW204" s="295"/>
      <c r="FX204" s="295"/>
      <c r="FY204" s="295"/>
      <c r="FZ204" s="295"/>
      <c r="GA204" s="295"/>
      <c r="GB204" s="295"/>
      <c r="GC204" s="295"/>
      <c r="GD204" s="295"/>
      <c r="GE204" s="295"/>
    </row>
    <row r="205" spans="1:187" s="234" customFormat="1" x14ac:dyDescent="0.2">
      <c r="A205" s="208"/>
      <c r="B205" s="209"/>
      <c r="C205"/>
      <c r="D205"/>
      <c r="E205"/>
      <c r="F205"/>
      <c r="G205"/>
      <c r="H205" s="195"/>
      <c r="I205" s="194"/>
      <c r="J205"/>
      <c r="K205"/>
      <c r="L205" s="211"/>
      <c r="M205" s="193"/>
      <c r="N205" s="193"/>
      <c r="O205" s="193"/>
      <c r="P205" s="193"/>
      <c r="Q205" s="193"/>
      <c r="R205" s="204"/>
      <c r="S205" s="279"/>
      <c r="T205" s="291"/>
      <c r="U205" s="288"/>
    </row>
    <row r="206" spans="1:187" x14ac:dyDescent="0.2">
      <c r="U206" s="213"/>
    </row>
    <row r="207" spans="1:187" x14ac:dyDescent="0.2">
      <c r="S207" s="227"/>
      <c r="T207" s="204"/>
      <c r="U207" s="228"/>
    </row>
    <row r="208" spans="1:187" x14ac:dyDescent="0.2">
      <c r="S208" s="227"/>
      <c r="T208" s="204"/>
      <c r="U208" s="228"/>
    </row>
    <row r="209" spans="19:21" x14ac:dyDescent="0.2">
      <c r="S209" s="227"/>
      <c r="T209" s="204"/>
      <c r="U209" s="228"/>
    </row>
    <row r="210" spans="19:21" x14ac:dyDescent="0.2">
      <c r="S210" s="227"/>
      <c r="T210" s="204"/>
      <c r="U210" s="228"/>
    </row>
    <row r="211" spans="19:21" x14ac:dyDescent="0.2">
      <c r="U211" s="213"/>
    </row>
    <row r="212" spans="19:21" x14ac:dyDescent="0.2">
      <c r="U212" s="213"/>
    </row>
  </sheetData>
  <phoneticPr fontId="0" type="noConversion"/>
  <pageMargins left="0.75" right="0.75" top="0.5" bottom="1" header="0.5" footer="0.5"/>
  <pageSetup paperSize="5" scale="74" fitToHeight="5" orientation="landscape" r:id="rId1"/>
  <headerFooter alignWithMargins="0">
    <oddFooter>&amp;L&amp;F, &amp;A &amp;Cp. &amp;P of &amp;N&amp;RPrinted: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P268"/>
  <sheetViews>
    <sheetView tabSelected="1" topLeftCell="I1" workbookViewId="0">
      <pane ySplit="1" topLeftCell="A2" activePane="bottomLeft" state="frozenSplit"/>
      <selection activeCell="B1" sqref="B1"/>
      <selection pane="bottomLeft" activeCell="B1" sqref="B1"/>
    </sheetView>
  </sheetViews>
  <sheetFormatPr defaultRowHeight="12.75" x14ac:dyDescent="0.2"/>
  <cols>
    <col min="1" max="1" width="0" style="1" hidden="1" customWidth="1"/>
    <col min="2" max="4" width="7.5703125" style="139" hidden="1" customWidth="1"/>
    <col min="5" max="5" width="34.42578125" style="73" hidden="1" customWidth="1"/>
    <col min="6" max="6" width="10.140625" style="73" hidden="1" customWidth="1"/>
    <col min="7" max="8" width="4" style="73" hidden="1" customWidth="1"/>
    <col min="9" max="9" width="18.85546875" style="71" customWidth="1"/>
    <col min="10" max="10" width="36.5703125" style="69" customWidth="1"/>
    <col min="11" max="11" width="30.85546875" style="72" bestFit="1" customWidth="1"/>
    <col min="12" max="12" width="60.28515625" style="72" customWidth="1"/>
    <col min="13" max="13" width="18.5703125" style="72" customWidth="1"/>
    <col min="14" max="14" width="14.85546875" style="72" customWidth="1"/>
    <col min="15" max="15" width="30.140625" style="72" customWidth="1"/>
    <col min="16" max="16" width="8.7109375" style="72" customWidth="1"/>
    <col min="17" max="17" width="8" style="72" customWidth="1"/>
    <col min="18" max="18" width="6.5703125" style="72" customWidth="1"/>
    <col min="19" max="19" width="12.5703125" style="140" customWidth="1"/>
    <col min="20" max="20" width="7.42578125" style="74" customWidth="1"/>
    <col min="21" max="21" width="11.7109375" style="19" bestFit="1" customWidth="1"/>
    <col min="22" max="22" width="15" style="102" bestFit="1" customWidth="1"/>
    <col min="23" max="23" width="15.140625" style="19" hidden="1" customWidth="1"/>
    <col min="24" max="24" width="12.5703125" style="72" hidden="1" customWidth="1"/>
    <col min="25" max="25" width="13.42578125" style="76" hidden="1" customWidth="1"/>
    <col min="26" max="26" width="13.85546875" style="102" hidden="1" customWidth="1"/>
    <col min="27" max="27" width="12.42578125" style="141" hidden="1" customWidth="1"/>
    <col min="28" max="29" width="12.42578125" style="17" hidden="1" customWidth="1"/>
    <col min="30" max="31" width="14.7109375" style="17" hidden="1" customWidth="1"/>
    <col min="32" max="32" width="19" style="82" hidden="1" customWidth="1"/>
    <col min="33" max="33" width="9.140625" style="82"/>
    <col min="34" max="34" width="10.85546875" style="82" bestFit="1" customWidth="1"/>
    <col min="35" max="35" width="14.42578125" style="82" bestFit="1" customWidth="1"/>
    <col min="36" max="36" width="15.28515625" style="82" bestFit="1" customWidth="1"/>
    <col min="37" max="37" width="14.42578125" style="82" bestFit="1" customWidth="1"/>
    <col min="38" max="39" width="14" style="82" bestFit="1" customWidth="1"/>
    <col min="40" max="40" width="14.42578125" style="82" bestFit="1" customWidth="1"/>
    <col min="41" max="41" width="13.42578125" style="82" bestFit="1" customWidth="1"/>
    <col min="42" max="43" width="14" style="82" bestFit="1" customWidth="1"/>
    <col min="44" max="44" width="14.42578125" style="82" bestFit="1" customWidth="1"/>
    <col min="45" max="45" width="13.42578125" style="82" bestFit="1" customWidth="1"/>
    <col min="46" max="47" width="14" style="82" bestFit="1" customWidth="1"/>
    <col min="48" max="48" width="14.42578125" style="82" bestFit="1" customWidth="1"/>
    <col min="49" max="49" width="13.28515625" style="82" bestFit="1" customWidth="1"/>
    <col min="50" max="51" width="13.7109375" style="82" bestFit="1" customWidth="1"/>
    <col min="52" max="52" width="14.140625" style="82" bestFit="1" customWidth="1"/>
    <col min="53" max="53" width="13.42578125" style="82" bestFit="1" customWidth="1"/>
    <col min="54" max="55" width="14" style="82" bestFit="1" customWidth="1"/>
    <col min="56" max="56" width="14.42578125" style="82" bestFit="1" customWidth="1"/>
    <col min="57" max="57" width="13.28515625" style="82" bestFit="1" customWidth="1"/>
    <col min="58" max="59" width="13.7109375" style="82" bestFit="1" customWidth="1"/>
    <col min="60" max="60" width="14.140625" style="82" bestFit="1" customWidth="1"/>
    <col min="61" max="61" width="13.42578125" style="82" bestFit="1" customWidth="1"/>
    <col min="62" max="63" width="14" style="82" bestFit="1" customWidth="1"/>
    <col min="64" max="64" width="14.42578125" style="82" bestFit="1" customWidth="1"/>
    <col min="65" max="65" width="13.42578125" style="82" bestFit="1" customWidth="1"/>
    <col min="66" max="67" width="14" style="82" bestFit="1" customWidth="1"/>
    <col min="68" max="68" width="14.42578125" style="82" bestFit="1" customWidth="1"/>
    <col min="69" max="69" width="13" style="82" bestFit="1" customWidth="1"/>
    <col min="70" max="71" width="13.42578125" style="82" bestFit="1" customWidth="1"/>
    <col min="72" max="72" width="14" style="82" bestFit="1" customWidth="1"/>
    <col min="73" max="73" width="12.5703125" style="82" bestFit="1" customWidth="1"/>
    <col min="74" max="75" width="13" style="82" bestFit="1" customWidth="1"/>
    <col min="76" max="76" width="13.42578125" style="82" bestFit="1" customWidth="1"/>
    <col min="77" max="77" width="13" style="82" bestFit="1" customWidth="1"/>
    <col min="78" max="79" width="13.42578125" style="82" bestFit="1" customWidth="1"/>
    <col min="80" max="80" width="14" style="82" bestFit="1" customWidth="1"/>
    <col min="81" max="81" width="13" style="82" bestFit="1" customWidth="1"/>
    <col min="82" max="83" width="13.42578125" style="82" bestFit="1" customWidth="1"/>
    <col min="84" max="84" width="14" style="82" bestFit="1" customWidth="1"/>
    <col min="85" max="85" width="13" style="82" bestFit="1" customWidth="1"/>
    <col min="86" max="87" width="13.42578125" style="82" bestFit="1" customWidth="1"/>
    <col min="88" max="88" width="14" style="82" bestFit="1" customWidth="1"/>
    <col min="89" max="89" width="12.7109375" style="82" bestFit="1" customWidth="1"/>
    <col min="90" max="91" width="13.28515625" style="82" bestFit="1" customWidth="1"/>
    <col min="92" max="92" width="13.7109375" style="82" bestFit="1" customWidth="1"/>
    <col min="93" max="93" width="13" style="82" bestFit="1" customWidth="1"/>
    <col min="94" max="95" width="13.42578125" style="82" bestFit="1" customWidth="1"/>
    <col min="96" max="96" width="14" style="82" bestFit="1" customWidth="1"/>
    <col min="97" max="97" width="12.7109375" style="82" bestFit="1" customWidth="1"/>
    <col min="98" max="98" width="13.28515625" style="82" bestFit="1" customWidth="1"/>
    <col min="99" max="99" width="12.7109375" style="82" bestFit="1" customWidth="1"/>
    <col min="100" max="100" width="13.28515625" style="82" bestFit="1" customWidth="1"/>
    <col min="101" max="101" width="12.7109375" style="82" bestFit="1" customWidth="1"/>
    <col min="102" max="102" width="13.28515625" style="82" bestFit="1" customWidth="1"/>
    <col min="103" max="103" width="12.7109375" style="82" bestFit="1" customWidth="1"/>
    <col min="104" max="104" width="13.28515625" style="82" bestFit="1" customWidth="1"/>
    <col min="105" max="105" width="12.7109375" style="82" bestFit="1" customWidth="1"/>
    <col min="106" max="106" width="13.28515625" style="82" bestFit="1" customWidth="1"/>
    <col min="107" max="107" width="12.7109375" style="82" bestFit="1" customWidth="1"/>
    <col min="108" max="108" width="13.28515625" style="82" bestFit="1" customWidth="1"/>
    <col min="109" max="109" width="12.7109375" style="82" bestFit="1" customWidth="1"/>
    <col min="110" max="110" width="13.28515625" style="82" bestFit="1" customWidth="1"/>
    <col min="111" max="111" width="12.7109375" style="82" bestFit="1" customWidth="1"/>
    <col min="112" max="112" width="13.28515625" style="82" bestFit="1" customWidth="1"/>
    <col min="113" max="113" width="12.7109375" style="82" bestFit="1" customWidth="1"/>
    <col min="114" max="114" width="13.28515625" style="82" bestFit="1" customWidth="1"/>
    <col min="115" max="115" width="12.7109375" style="82" bestFit="1" customWidth="1"/>
    <col min="116" max="116" width="13.28515625" style="82" bestFit="1" customWidth="1"/>
    <col min="117" max="117" width="12.7109375" style="82" bestFit="1" customWidth="1"/>
    <col min="118" max="118" width="13.28515625" style="82" bestFit="1" customWidth="1"/>
    <col min="119" max="119" width="12.7109375" style="82" bestFit="1" customWidth="1"/>
    <col min="120" max="120" width="13.28515625" style="82" bestFit="1" customWidth="1"/>
    <col min="121" max="121" width="12.7109375" style="82" bestFit="1" customWidth="1"/>
    <col min="122" max="122" width="13.28515625" style="82" bestFit="1" customWidth="1"/>
    <col min="123" max="123" width="12.7109375" style="82" bestFit="1" customWidth="1"/>
    <col min="124" max="124" width="13.28515625" style="82" bestFit="1" customWidth="1"/>
    <col min="125" max="125" width="12.7109375" style="82" bestFit="1" customWidth="1"/>
    <col min="126" max="126" width="13.28515625" style="82" bestFit="1" customWidth="1"/>
    <col min="127" max="127" width="12.7109375" style="82" bestFit="1" customWidth="1"/>
    <col min="128" max="128" width="13.28515625" style="82" bestFit="1" customWidth="1"/>
    <col min="129" max="129" width="12.7109375" style="82" bestFit="1" customWidth="1"/>
    <col min="130" max="130" width="13.28515625" style="82" bestFit="1" customWidth="1"/>
    <col min="131" max="131" width="12.7109375" style="82" bestFit="1" customWidth="1"/>
    <col min="132" max="132" width="13.28515625" style="82" bestFit="1" customWidth="1"/>
    <col min="133" max="133" width="12.7109375" style="82" bestFit="1" customWidth="1"/>
    <col min="134" max="134" width="13.28515625" style="82" bestFit="1" customWidth="1"/>
    <col min="135" max="135" width="12.7109375" style="82" bestFit="1" customWidth="1"/>
    <col min="136" max="136" width="13.28515625" style="82" bestFit="1" customWidth="1"/>
    <col min="137" max="137" width="12.7109375" style="82" bestFit="1" customWidth="1"/>
    <col min="138" max="138" width="13.28515625" style="82" bestFit="1" customWidth="1"/>
    <col min="139" max="139" width="13.7109375" style="82" bestFit="1" customWidth="1"/>
    <col min="140" max="140" width="14.140625" style="82" bestFit="1" customWidth="1"/>
    <col min="141" max="141" width="13.42578125" style="82" bestFit="1" customWidth="1"/>
    <col min="142" max="142" width="13.28515625" style="82" bestFit="1" customWidth="1"/>
    <col min="143" max="143" width="14" style="82" bestFit="1" customWidth="1"/>
    <col min="144" max="144" width="1.28515625" style="82" customWidth="1"/>
    <col min="145" max="145" width="11.85546875" style="82" bestFit="1" customWidth="1"/>
    <col min="146" max="146" width="13.28515625" style="82" bestFit="1" customWidth="1"/>
    <col min="147" max="16384" width="9.140625" style="82"/>
  </cols>
  <sheetData>
    <row r="1" spans="1:146" s="2" customFormat="1" ht="20.25" x14ac:dyDescent="0.3">
      <c r="A1" s="1"/>
      <c r="C1" s="3"/>
      <c r="D1" s="3"/>
      <c r="E1" s="3"/>
      <c r="F1" s="3"/>
      <c r="G1" s="3"/>
      <c r="H1" s="3"/>
      <c r="I1" s="4" t="s">
        <v>0</v>
      </c>
      <c r="J1" s="5"/>
      <c r="K1" s="6"/>
      <c r="L1" s="7"/>
      <c r="M1" s="7"/>
      <c r="N1" s="7"/>
      <c r="O1" s="7"/>
      <c r="P1" s="7"/>
      <c r="Q1" s="7"/>
      <c r="R1" s="7"/>
      <c r="S1" s="8"/>
      <c r="T1" s="9" t="s">
        <v>1</v>
      </c>
      <c r="U1" s="10">
        <f>+Rates!$C$4</f>
        <v>0.9113</v>
      </c>
      <c r="V1" s="11"/>
      <c r="W1" s="12"/>
      <c r="X1" s="7"/>
      <c r="Y1" s="13"/>
      <c r="Z1" s="14"/>
      <c r="AA1" s="15"/>
      <c r="AB1" s="16"/>
      <c r="AC1" s="16"/>
      <c r="AD1" s="16"/>
      <c r="AE1" s="16"/>
      <c r="AF1" s="7"/>
      <c r="AG1" s="6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</row>
    <row r="2" spans="1:146" s="2" customFormat="1" ht="18" x14ac:dyDescent="0.25">
      <c r="A2" s="1"/>
      <c r="C2" s="20"/>
      <c r="D2" s="20"/>
      <c r="E2" s="20"/>
      <c r="F2" s="20"/>
      <c r="G2" s="20"/>
      <c r="H2" s="20"/>
      <c r="I2" s="21" t="s">
        <v>2</v>
      </c>
      <c r="J2" s="5"/>
      <c r="K2" s="6"/>
      <c r="L2" s="7"/>
      <c r="M2" s="7"/>
      <c r="N2" s="7"/>
      <c r="O2" s="7"/>
      <c r="P2" s="7"/>
      <c r="Q2" s="7">
        <f ca="1">TODAY()</f>
        <v>37213</v>
      </c>
      <c r="R2" s="7"/>
      <c r="S2" s="8"/>
      <c r="T2" s="9" t="s">
        <v>3</v>
      </c>
      <c r="U2" s="10">
        <f>+Rates!$C$5</f>
        <v>1.47611</v>
      </c>
      <c r="V2" s="22"/>
      <c r="W2" s="14">
        <f ca="1">+AD2</f>
        <v>37213</v>
      </c>
      <c r="X2" s="7"/>
      <c r="Y2" s="13"/>
      <c r="Z2" s="14"/>
      <c r="AA2" s="15"/>
      <c r="AB2" s="16"/>
      <c r="AC2" s="15" t="s">
        <v>4</v>
      </c>
      <c r="AD2" s="23">
        <f ca="1">TODAY()</f>
        <v>37213</v>
      </c>
      <c r="AE2" s="23"/>
      <c r="AG2" s="6"/>
    </row>
    <row r="3" spans="1:146" s="2" customFormat="1" x14ac:dyDescent="0.2">
      <c r="A3" s="1"/>
      <c r="B3" s="24"/>
      <c r="C3" s="24"/>
      <c r="D3" s="25"/>
      <c r="E3" s="25"/>
      <c r="F3" s="25"/>
      <c r="G3" s="25"/>
      <c r="H3" s="25"/>
      <c r="I3" s="26" t="s">
        <v>5</v>
      </c>
      <c r="J3" s="5"/>
      <c r="K3" s="6"/>
      <c r="L3" s="7"/>
      <c r="M3" s="7"/>
      <c r="N3" s="7"/>
      <c r="O3" s="7"/>
      <c r="P3" s="7"/>
      <c r="Q3" s="7"/>
      <c r="R3" s="7"/>
      <c r="S3" s="27">
        <v>47.86</v>
      </c>
      <c r="T3" s="9" t="s">
        <v>6</v>
      </c>
      <c r="U3" s="28">
        <f>1/S3</f>
        <v>2.0894274968658588E-2</v>
      </c>
      <c r="V3" s="11"/>
      <c r="X3" s="7"/>
      <c r="Y3" s="13"/>
      <c r="Z3" s="14"/>
      <c r="AA3" s="29"/>
      <c r="AC3" s="16"/>
      <c r="AD3" s="16"/>
      <c r="AE3" s="16"/>
      <c r="AF3" s="7"/>
      <c r="AG3" s="6"/>
      <c r="AL3" s="30"/>
    </row>
    <row r="4" spans="1:146" s="2" customFormat="1" x14ac:dyDescent="0.2">
      <c r="A4" s="1"/>
      <c r="D4" s="31"/>
      <c r="E4" s="32"/>
      <c r="F4" s="32"/>
      <c r="G4" s="32"/>
      <c r="H4" s="32"/>
      <c r="I4" s="6"/>
      <c r="J4" s="5"/>
      <c r="K4" s="6"/>
      <c r="L4" s="7"/>
      <c r="M4" s="7"/>
      <c r="N4" s="7"/>
      <c r="O4" s="7"/>
      <c r="P4" s="7"/>
      <c r="Q4" s="7"/>
      <c r="R4" s="7"/>
      <c r="S4" s="27">
        <v>9.5050000000000008</v>
      </c>
      <c r="T4" s="9" t="s">
        <v>9</v>
      </c>
      <c r="U4" s="28">
        <f>1/S4</f>
        <v>0.10520778537611783</v>
      </c>
      <c r="V4" s="11"/>
      <c r="X4" s="370" t="s">
        <v>10</v>
      </c>
      <c r="Y4" s="370"/>
      <c r="Z4" s="14"/>
      <c r="AA4" s="371" t="s">
        <v>11</v>
      </c>
      <c r="AB4" s="371"/>
      <c r="AC4" s="371"/>
      <c r="AD4" s="371"/>
      <c r="AE4" s="33"/>
      <c r="AF4" s="7"/>
      <c r="AG4" s="6"/>
    </row>
    <row r="5" spans="1:146" s="2" customFormat="1" x14ac:dyDescent="0.2">
      <c r="A5" s="1"/>
      <c r="D5" s="31"/>
      <c r="E5" s="32"/>
      <c r="F5" s="32"/>
      <c r="G5" s="32"/>
      <c r="H5" s="32"/>
      <c r="I5" s="6"/>
      <c r="J5" s="5"/>
      <c r="K5" s="6"/>
      <c r="L5" s="7"/>
      <c r="M5" s="7"/>
      <c r="N5" s="7"/>
      <c r="O5" s="7"/>
      <c r="P5" s="7"/>
      <c r="Q5" s="7"/>
      <c r="R5" s="7"/>
      <c r="S5" s="8"/>
      <c r="T5" s="9"/>
      <c r="V5" s="11"/>
      <c r="X5" s="34"/>
      <c r="Y5" s="34"/>
      <c r="Z5" s="14"/>
      <c r="AA5" s="33"/>
      <c r="AB5" s="33"/>
      <c r="AC5" s="33"/>
      <c r="AD5" s="33"/>
      <c r="AE5" s="33"/>
      <c r="AF5" s="7"/>
      <c r="AG5" s="6"/>
      <c r="EO5" s="2">
        <f ca="1">SUM(EO7:EO174)</f>
        <v>24855.709802077341</v>
      </c>
      <c r="EP5" s="2">
        <f ca="1">SUM(EP7:EP174)</f>
        <v>2139.5324770401244</v>
      </c>
    </row>
    <row r="6" spans="1:146" s="48" customFormat="1" ht="26.25" thickBot="1" x14ac:dyDescent="0.25">
      <c r="A6" s="35"/>
      <c r="B6" s="36"/>
      <c r="C6" s="36"/>
      <c r="D6" s="36"/>
      <c r="E6" s="37" t="s">
        <v>14</v>
      </c>
      <c r="F6" s="37" t="s">
        <v>15</v>
      </c>
      <c r="G6" s="37"/>
      <c r="H6" s="37"/>
      <c r="I6" s="38" t="s">
        <v>16</v>
      </c>
      <c r="J6" s="37" t="s">
        <v>17</v>
      </c>
      <c r="K6" s="36" t="s">
        <v>18</v>
      </c>
      <c r="L6" s="36" t="s">
        <v>19</v>
      </c>
      <c r="M6" s="39" t="s">
        <v>20</v>
      </c>
      <c r="N6" s="40" t="s">
        <v>21</v>
      </c>
      <c r="O6" s="40" t="s">
        <v>22</v>
      </c>
      <c r="P6" s="41" t="s">
        <v>23</v>
      </c>
      <c r="Q6" s="41" t="s">
        <v>24</v>
      </c>
      <c r="R6" s="41" t="s">
        <v>25</v>
      </c>
      <c r="S6" s="42" t="s">
        <v>26</v>
      </c>
      <c r="T6" s="43" t="s">
        <v>27</v>
      </c>
      <c r="U6" s="39" t="s">
        <v>28</v>
      </c>
      <c r="V6" s="44" t="s">
        <v>29</v>
      </c>
      <c r="W6" s="39" t="s">
        <v>30</v>
      </c>
      <c r="X6" s="36" t="s">
        <v>31</v>
      </c>
      <c r="Y6" s="45" t="s">
        <v>32</v>
      </c>
      <c r="Z6" s="39" t="s">
        <v>33</v>
      </c>
      <c r="AA6" s="46" t="s">
        <v>34</v>
      </c>
      <c r="AB6" s="46" t="s">
        <v>35</v>
      </c>
      <c r="AC6" s="46" t="s">
        <v>36</v>
      </c>
      <c r="AD6" s="46" t="s">
        <v>37</v>
      </c>
      <c r="AE6" s="46" t="s">
        <v>38</v>
      </c>
      <c r="AF6" s="47" t="s">
        <v>39</v>
      </c>
      <c r="AH6" s="30">
        <f ca="1">TODAY()</f>
        <v>37213</v>
      </c>
      <c r="AI6" s="30">
        <v>37256</v>
      </c>
      <c r="AJ6" s="30">
        <v>37346</v>
      </c>
      <c r="AK6" s="30">
        <v>37437</v>
      </c>
      <c r="AL6" s="30">
        <v>37529</v>
      </c>
      <c r="AM6" s="30">
        <v>37621</v>
      </c>
      <c r="AN6" s="30">
        <v>37711</v>
      </c>
      <c r="AO6" s="30">
        <v>37802</v>
      </c>
      <c r="AP6" s="30">
        <v>37894</v>
      </c>
      <c r="AQ6" s="30">
        <v>37986</v>
      </c>
      <c r="AR6" s="30">
        <v>38077</v>
      </c>
      <c r="AS6" s="30">
        <v>38168</v>
      </c>
      <c r="AT6" s="30">
        <v>38260</v>
      </c>
      <c r="AU6" s="30">
        <v>38352</v>
      </c>
      <c r="AV6" s="30">
        <v>38442</v>
      </c>
      <c r="AW6" s="30">
        <v>38533</v>
      </c>
      <c r="AX6" s="30">
        <v>38625</v>
      </c>
      <c r="AY6" s="30">
        <v>38717</v>
      </c>
      <c r="AZ6" s="30">
        <v>38807</v>
      </c>
      <c r="BA6" s="30">
        <v>38898</v>
      </c>
      <c r="BB6" s="30">
        <v>38990</v>
      </c>
      <c r="BC6" s="30">
        <v>39082</v>
      </c>
      <c r="BD6" s="30">
        <v>39172</v>
      </c>
      <c r="BE6" s="30">
        <v>39263</v>
      </c>
      <c r="BF6" s="30">
        <v>39355</v>
      </c>
      <c r="BG6" s="30">
        <v>39447</v>
      </c>
      <c r="BH6" s="30">
        <v>39538</v>
      </c>
      <c r="BI6" s="30">
        <v>39629</v>
      </c>
      <c r="BJ6" s="30">
        <v>39721</v>
      </c>
      <c r="BK6" s="30">
        <v>39813</v>
      </c>
      <c r="BL6" s="30">
        <v>39903</v>
      </c>
      <c r="BM6" s="30">
        <v>39994</v>
      </c>
      <c r="BN6" s="30">
        <v>40086</v>
      </c>
      <c r="BO6" s="30">
        <v>40178</v>
      </c>
      <c r="BP6" s="30">
        <v>40268</v>
      </c>
      <c r="BQ6" s="30">
        <v>40359</v>
      </c>
      <c r="BR6" s="30">
        <v>40451</v>
      </c>
      <c r="BS6" s="30">
        <v>40543</v>
      </c>
      <c r="BT6" s="30">
        <v>40633</v>
      </c>
      <c r="BU6" s="30">
        <v>40724</v>
      </c>
      <c r="BV6" s="30">
        <v>40816</v>
      </c>
      <c r="BW6" s="30">
        <v>40908</v>
      </c>
      <c r="BX6" s="30">
        <v>40999</v>
      </c>
      <c r="BY6" s="30">
        <v>41090</v>
      </c>
      <c r="BZ6" s="30">
        <v>41182</v>
      </c>
      <c r="CA6" s="30">
        <v>41274</v>
      </c>
      <c r="CB6" s="30">
        <v>41364</v>
      </c>
      <c r="CC6" s="30">
        <v>41455</v>
      </c>
      <c r="CD6" s="30">
        <v>41547</v>
      </c>
      <c r="CE6" s="30">
        <v>41639</v>
      </c>
      <c r="CF6" s="30">
        <v>41729</v>
      </c>
      <c r="CG6" s="30">
        <v>41820</v>
      </c>
      <c r="CH6" s="30">
        <v>41912</v>
      </c>
      <c r="CI6" s="30">
        <v>42004</v>
      </c>
      <c r="CJ6" s="30">
        <v>42094</v>
      </c>
      <c r="CK6" s="30">
        <v>42185</v>
      </c>
      <c r="CL6" s="30">
        <v>42277</v>
      </c>
      <c r="CM6" s="30">
        <v>42369</v>
      </c>
      <c r="CN6" s="30">
        <v>42460</v>
      </c>
      <c r="CO6" s="30">
        <v>42551</v>
      </c>
      <c r="CP6" s="30">
        <v>42643</v>
      </c>
      <c r="CQ6" s="30">
        <v>42735</v>
      </c>
      <c r="CR6" s="30">
        <v>42825</v>
      </c>
      <c r="CS6" s="30">
        <v>42916</v>
      </c>
      <c r="CT6" s="30">
        <v>43008</v>
      </c>
      <c r="CU6" s="30">
        <v>43100</v>
      </c>
      <c r="CV6" s="30">
        <v>43190</v>
      </c>
      <c r="CW6" s="30">
        <v>43281</v>
      </c>
      <c r="CX6" s="30">
        <v>43373</v>
      </c>
      <c r="CY6" s="30">
        <v>43465</v>
      </c>
      <c r="CZ6" s="30">
        <v>43555</v>
      </c>
      <c r="DA6" s="30">
        <v>43646</v>
      </c>
      <c r="DB6" s="30">
        <v>43738</v>
      </c>
      <c r="DC6" s="30">
        <v>43830</v>
      </c>
      <c r="DD6" s="30">
        <v>43921</v>
      </c>
      <c r="DE6" s="30">
        <v>44012</v>
      </c>
      <c r="DF6" s="30">
        <v>44104</v>
      </c>
      <c r="DG6" s="30">
        <v>44196</v>
      </c>
      <c r="DH6" s="30">
        <v>44286</v>
      </c>
      <c r="DI6" s="30">
        <v>44377</v>
      </c>
      <c r="DJ6" s="30">
        <v>44469</v>
      </c>
      <c r="DK6" s="30">
        <v>44561</v>
      </c>
      <c r="DL6" s="30">
        <v>44651</v>
      </c>
      <c r="DM6" s="30">
        <v>44742</v>
      </c>
      <c r="DN6" s="30">
        <v>44834</v>
      </c>
      <c r="DO6" s="30">
        <v>44926</v>
      </c>
      <c r="DP6" s="30">
        <v>45016</v>
      </c>
      <c r="DQ6" s="30">
        <v>45107</v>
      </c>
      <c r="DR6" s="30">
        <v>45199</v>
      </c>
      <c r="DS6" s="30">
        <v>45291</v>
      </c>
      <c r="DT6" s="30">
        <v>45382</v>
      </c>
      <c r="DU6" s="30">
        <v>45473</v>
      </c>
      <c r="DV6" s="30">
        <v>45565</v>
      </c>
      <c r="DW6" s="30">
        <v>45657</v>
      </c>
      <c r="DX6" s="30">
        <v>45747</v>
      </c>
      <c r="DY6" s="30">
        <v>45838</v>
      </c>
      <c r="DZ6" s="30">
        <v>45930</v>
      </c>
      <c r="EA6" s="30">
        <v>46022</v>
      </c>
      <c r="EB6" s="30">
        <v>46112</v>
      </c>
      <c r="EC6" s="30">
        <v>46203</v>
      </c>
      <c r="ED6" s="30">
        <v>46295</v>
      </c>
      <c r="EE6" s="30">
        <v>46387</v>
      </c>
      <c r="EF6" s="30">
        <v>46477</v>
      </c>
      <c r="EG6" s="30">
        <v>46568</v>
      </c>
      <c r="EH6" s="30">
        <v>46660</v>
      </c>
      <c r="EI6" s="30">
        <v>46752</v>
      </c>
      <c r="EJ6" s="30">
        <v>46843</v>
      </c>
      <c r="EK6" s="30">
        <v>46934</v>
      </c>
      <c r="EL6" s="30">
        <v>47026</v>
      </c>
      <c r="EO6" s="48" t="s">
        <v>50</v>
      </c>
      <c r="EP6" s="48" t="s">
        <v>51</v>
      </c>
    </row>
    <row r="7" spans="1:146" s="65" customFormat="1" ht="5.25" customHeight="1" x14ac:dyDescent="0.2">
      <c r="A7" s="52"/>
      <c r="B7" s="53"/>
      <c r="C7" s="53"/>
      <c r="D7" s="54"/>
      <c r="E7" s="55"/>
      <c r="F7" s="55"/>
      <c r="G7" s="55"/>
      <c r="H7" s="55"/>
      <c r="I7" s="53"/>
      <c r="J7" s="56"/>
      <c r="K7" s="57"/>
      <c r="L7" s="57"/>
      <c r="M7" s="57"/>
      <c r="N7" s="57"/>
      <c r="O7" s="57"/>
      <c r="P7" s="53"/>
      <c r="Q7" s="53"/>
      <c r="R7" s="53"/>
      <c r="S7" s="58"/>
      <c r="T7" s="53"/>
      <c r="U7" s="59"/>
      <c r="V7" s="60"/>
      <c r="W7" s="59"/>
      <c r="X7" s="57"/>
      <c r="Y7" s="61"/>
      <c r="Z7" s="60"/>
      <c r="AA7" s="62"/>
      <c r="AB7" s="63"/>
      <c r="AC7" s="64"/>
      <c r="AD7" s="64"/>
      <c r="AE7" s="64"/>
    </row>
    <row r="8" spans="1:146" x14ac:dyDescent="0.2">
      <c r="A8" s="66">
        <v>1</v>
      </c>
      <c r="B8" s="68" t="s">
        <v>12</v>
      </c>
      <c r="C8" s="68" t="s">
        <v>8</v>
      </c>
      <c r="D8" s="35" t="s">
        <v>42</v>
      </c>
      <c r="E8" s="69" t="s">
        <v>52</v>
      </c>
      <c r="F8" s="70">
        <v>37134</v>
      </c>
      <c r="G8" s="69"/>
      <c r="H8" s="69"/>
      <c r="I8" s="71">
        <v>140</v>
      </c>
      <c r="J8" s="69" t="s">
        <v>53</v>
      </c>
      <c r="M8" s="72" t="s">
        <v>40</v>
      </c>
      <c r="N8" s="72" t="s">
        <v>54</v>
      </c>
      <c r="O8" s="73" t="s">
        <v>55</v>
      </c>
      <c r="P8" s="74" t="s">
        <v>56</v>
      </c>
      <c r="Q8" s="74"/>
      <c r="R8" s="74"/>
      <c r="S8" s="75"/>
      <c r="T8" s="74" t="s">
        <v>57</v>
      </c>
      <c r="V8" s="272">
        <v>37437</v>
      </c>
      <c r="Z8" s="77">
        <v>36857</v>
      </c>
      <c r="AA8" s="78" t="e">
        <f>SUM(#REF!)</f>
        <v>#REF!</v>
      </c>
      <c r="AB8" s="79"/>
      <c r="AC8" s="79">
        <f>0.0025/2</f>
        <v>1.25E-3</v>
      </c>
      <c r="AD8" s="80" t="e">
        <f>+AC8+AB8*#REF!+AA8*#REF!</f>
        <v>#REF!</v>
      </c>
      <c r="AE8" s="81"/>
      <c r="AI8" s="84">
        <f t="shared" ref="AI8:AJ17" ca="1" si="0">IF($V8&gt;AH$6,IF($V8&lt;=AI$6,$U8,0),0)</f>
        <v>0</v>
      </c>
      <c r="AJ8" s="84">
        <f t="shared" si="0"/>
        <v>0</v>
      </c>
      <c r="AK8" s="84">
        <f t="shared" ref="AK8:BP8" si="1">IF(AND($V8&gt;AJ$6,$V8&lt;=AK$6),+$U8,0)</f>
        <v>0</v>
      </c>
      <c r="AL8" s="84">
        <f t="shared" si="1"/>
        <v>0</v>
      </c>
      <c r="AM8" s="84">
        <f t="shared" si="1"/>
        <v>0</v>
      </c>
      <c r="AN8" s="84">
        <f t="shared" si="1"/>
        <v>0</v>
      </c>
      <c r="AO8" s="84">
        <f t="shared" si="1"/>
        <v>0</v>
      </c>
      <c r="AP8" s="84">
        <f t="shared" si="1"/>
        <v>0</v>
      </c>
      <c r="AQ8" s="84">
        <f t="shared" si="1"/>
        <v>0</v>
      </c>
      <c r="AR8" s="84">
        <f t="shared" si="1"/>
        <v>0</v>
      </c>
      <c r="AS8" s="84">
        <f t="shared" si="1"/>
        <v>0</v>
      </c>
      <c r="AT8" s="84">
        <f t="shared" si="1"/>
        <v>0</v>
      </c>
      <c r="AU8" s="84">
        <f t="shared" si="1"/>
        <v>0</v>
      </c>
      <c r="AV8" s="84">
        <f t="shared" si="1"/>
        <v>0</v>
      </c>
      <c r="AW8" s="84">
        <f t="shared" si="1"/>
        <v>0</v>
      </c>
      <c r="AX8" s="84">
        <f t="shared" si="1"/>
        <v>0</v>
      </c>
      <c r="AY8" s="84">
        <f t="shared" si="1"/>
        <v>0</v>
      </c>
      <c r="AZ8" s="84">
        <f t="shared" si="1"/>
        <v>0</v>
      </c>
      <c r="BA8" s="84">
        <f t="shared" si="1"/>
        <v>0</v>
      </c>
      <c r="BB8" s="84">
        <f t="shared" si="1"/>
        <v>0</v>
      </c>
      <c r="BC8" s="84">
        <f t="shared" si="1"/>
        <v>0</v>
      </c>
      <c r="BD8" s="84">
        <f t="shared" si="1"/>
        <v>0</v>
      </c>
      <c r="BE8" s="84">
        <f t="shared" si="1"/>
        <v>0</v>
      </c>
      <c r="BF8" s="84">
        <f t="shared" si="1"/>
        <v>0</v>
      </c>
      <c r="BG8" s="84">
        <f t="shared" si="1"/>
        <v>0</v>
      </c>
      <c r="BH8" s="84">
        <f t="shared" si="1"/>
        <v>0</v>
      </c>
      <c r="BI8" s="84">
        <f t="shared" si="1"/>
        <v>0</v>
      </c>
      <c r="BJ8" s="84">
        <f t="shared" si="1"/>
        <v>0</v>
      </c>
      <c r="BK8" s="84">
        <f t="shared" si="1"/>
        <v>0</v>
      </c>
      <c r="BL8" s="84">
        <f t="shared" si="1"/>
        <v>0</v>
      </c>
      <c r="BM8" s="84">
        <f t="shared" si="1"/>
        <v>0</v>
      </c>
      <c r="BN8" s="84">
        <f t="shared" si="1"/>
        <v>0</v>
      </c>
      <c r="BO8" s="84">
        <f t="shared" si="1"/>
        <v>0</v>
      </c>
      <c r="BP8" s="84">
        <f t="shared" si="1"/>
        <v>0</v>
      </c>
      <c r="BQ8" s="84">
        <f t="shared" ref="BQ8:CU8" si="2">IF(AND($V8&gt;BP$6,$V8&lt;=BQ$6),+$U8,0)</f>
        <v>0</v>
      </c>
      <c r="BR8" s="84">
        <f t="shared" si="2"/>
        <v>0</v>
      </c>
      <c r="BS8" s="84">
        <f t="shared" si="2"/>
        <v>0</v>
      </c>
      <c r="BT8" s="84">
        <f t="shared" si="2"/>
        <v>0</v>
      </c>
      <c r="BU8" s="84">
        <f t="shared" si="2"/>
        <v>0</v>
      </c>
      <c r="BV8" s="84">
        <f t="shared" si="2"/>
        <v>0</v>
      </c>
      <c r="BW8" s="84">
        <f t="shared" si="2"/>
        <v>0</v>
      </c>
      <c r="BX8" s="84">
        <f t="shared" si="2"/>
        <v>0</v>
      </c>
      <c r="BY8" s="84">
        <f t="shared" si="2"/>
        <v>0</v>
      </c>
      <c r="BZ8" s="84">
        <f t="shared" si="2"/>
        <v>0</v>
      </c>
      <c r="CA8" s="84">
        <f t="shared" si="2"/>
        <v>0</v>
      </c>
      <c r="CB8" s="84">
        <f t="shared" si="2"/>
        <v>0</v>
      </c>
      <c r="CC8" s="84">
        <f t="shared" si="2"/>
        <v>0</v>
      </c>
      <c r="CD8" s="84">
        <f t="shared" si="2"/>
        <v>0</v>
      </c>
      <c r="CE8" s="84">
        <f t="shared" si="2"/>
        <v>0</v>
      </c>
      <c r="CF8" s="84">
        <f t="shared" si="2"/>
        <v>0</v>
      </c>
      <c r="CG8" s="84">
        <f t="shared" si="2"/>
        <v>0</v>
      </c>
      <c r="CH8" s="84">
        <f t="shared" si="2"/>
        <v>0</v>
      </c>
      <c r="CI8" s="84">
        <f t="shared" si="2"/>
        <v>0</v>
      </c>
      <c r="CJ8" s="84">
        <f t="shared" si="2"/>
        <v>0</v>
      </c>
      <c r="CK8" s="84">
        <f t="shared" si="2"/>
        <v>0</v>
      </c>
      <c r="CL8" s="84">
        <f t="shared" si="2"/>
        <v>0</v>
      </c>
      <c r="CM8" s="84">
        <f t="shared" si="2"/>
        <v>0</v>
      </c>
      <c r="CN8" s="84">
        <f t="shared" si="2"/>
        <v>0</v>
      </c>
      <c r="CO8" s="84">
        <f t="shared" si="2"/>
        <v>0</v>
      </c>
      <c r="CP8" s="84">
        <f t="shared" si="2"/>
        <v>0</v>
      </c>
      <c r="CQ8" s="84">
        <f t="shared" si="2"/>
        <v>0</v>
      </c>
      <c r="CR8" s="84">
        <f t="shared" si="2"/>
        <v>0</v>
      </c>
      <c r="CS8" s="84">
        <f t="shared" si="2"/>
        <v>0</v>
      </c>
      <c r="CT8" s="84">
        <f t="shared" si="2"/>
        <v>0</v>
      </c>
      <c r="CU8" s="84">
        <f t="shared" si="2"/>
        <v>0</v>
      </c>
      <c r="CV8" s="84">
        <f t="shared" ref="CV8:EL16" si="3">IF(AND($V8&gt;CU$6,$V8&lt;=CV$6),+$U8,0)</f>
        <v>0</v>
      </c>
      <c r="CW8" s="84">
        <f t="shared" si="3"/>
        <v>0</v>
      </c>
      <c r="CX8" s="84">
        <f t="shared" si="3"/>
        <v>0</v>
      </c>
      <c r="CY8" s="84">
        <f t="shared" si="3"/>
        <v>0</v>
      </c>
      <c r="CZ8" s="84">
        <f t="shared" si="3"/>
        <v>0</v>
      </c>
      <c r="DA8" s="84">
        <f t="shared" si="3"/>
        <v>0</v>
      </c>
      <c r="DB8" s="84">
        <f t="shared" si="3"/>
        <v>0</v>
      </c>
      <c r="DC8" s="84">
        <f t="shared" si="3"/>
        <v>0</v>
      </c>
      <c r="DD8" s="84">
        <f t="shared" si="3"/>
        <v>0</v>
      </c>
      <c r="DE8" s="84">
        <f t="shared" si="3"/>
        <v>0</v>
      </c>
      <c r="DF8" s="84">
        <f t="shared" si="3"/>
        <v>0</v>
      </c>
      <c r="DG8" s="84">
        <f t="shared" si="3"/>
        <v>0</v>
      </c>
      <c r="DH8" s="84">
        <f t="shared" si="3"/>
        <v>0</v>
      </c>
      <c r="DI8" s="84">
        <f t="shared" si="3"/>
        <v>0</v>
      </c>
      <c r="DJ8" s="84">
        <f t="shared" si="3"/>
        <v>0</v>
      </c>
      <c r="DK8" s="84">
        <f t="shared" si="3"/>
        <v>0</v>
      </c>
      <c r="DL8" s="84">
        <f t="shared" si="3"/>
        <v>0</v>
      </c>
      <c r="DM8" s="84">
        <f t="shared" si="3"/>
        <v>0</v>
      </c>
      <c r="DN8" s="84">
        <f t="shared" si="3"/>
        <v>0</v>
      </c>
      <c r="DO8" s="84">
        <f t="shared" si="3"/>
        <v>0</v>
      </c>
      <c r="DP8" s="84">
        <f t="shared" si="3"/>
        <v>0</v>
      </c>
      <c r="DQ8" s="84">
        <f t="shared" si="3"/>
        <v>0</v>
      </c>
      <c r="DR8" s="84">
        <f t="shared" si="3"/>
        <v>0</v>
      </c>
      <c r="DS8" s="84">
        <f t="shared" si="3"/>
        <v>0</v>
      </c>
      <c r="DT8" s="84">
        <f t="shared" si="3"/>
        <v>0</v>
      </c>
      <c r="DU8" s="84">
        <f t="shared" si="3"/>
        <v>0</v>
      </c>
      <c r="DV8" s="84">
        <f t="shared" si="3"/>
        <v>0</v>
      </c>
      <c r="DW8" s="84">
        <f t="shared" si="3"/>
        <v>0</v>
      </c>
      <c r="DX8" s="84">
        <f t="shared" si="3"/>
        <v>0</v>
      </c>
      <c r="DY8" s="84">
        <f t="shared" si="3"/>
        <v>0</v>
      </c>
      <c r="DZ8" s="84">
        <f t="shared" si="3"/>
        <v>0</v>
      </c>
      <c r="EA8" s="84">
        <f t="shared" si="3"/>
        <v>0</v>
      </c>
      <c r="EB8" s="84">
        <f t="shared" si="3"/>
        <v>0</v>
      </c>
      <c r="EC8" s="84">
        <f t="shared" si="3"/>
        <v>0</v>
      </c>
      <c r="ED8" s="84">
        <f t="shared" si="3"/>
        <v>0</v>
      </c>
      <c r="EE8" s="84">
        <f t="shared" si="3"/>
        <v>0</v>
      </c>
      <c r="EF8" s="84">
        <f t="shared" si="3"/>
        <v>0</v>
      </c>
      <c r="EG8" s="84">
        <f t="shared" si="3"/>
        <v>0</v>
      </c>
      <c r="EH8" s="84">
        <f t="shared" si="3"/>
        <v>0</v>
      </c>
      <c r="EI8" s="84">
        <f t="shared" si="3"/>
        <v>0</v>
      </c>
      <c r="EJ8" s="84">
        <f>IF(AND($V8&gt;EI$6,$V8&lt;=EJ$6),+$U8,0)</f>
        <v>0</v>
      </c>
      <c r="EK8" s="84">
        <f>IF(AND($V8&gt;EJ$6,$V8&lt;=EK$6),+$U8,0)</f>
        <v>0</v>
      </c>
      <c r="EL8" s="84">
        <f>IF(AND($V8&gt;EK$6,$V8&lt;=EL$6),+$U8,0)</f>
        <v>0</v>
      </c>
      <c r="EM8" s="84">
        <f t="shared" ref="EM8:EM45" si="4">IF(AND($V8&gt;EL$6,$V8&lt;=EN$6),+$U8,0)</f>
        <v>0</v>
      </c>
      <c r="EO8" s="2">
        <f t="shared" ref="EO8:EO17" ca="1" si="5">SUM($AI8:$EN8)</f>
        <v>0</v>
      </c>
      <c r="EP8" s="2">
        <f t="shared" ref="EP8:EP27" ca="1" si="6">+EO8-U8</f>
        <v>0</v>
      </c>
    </row>
    <row r="9" spans="1:146" s="67" customFormat="1" x14ac:dyDescent="0.2">
      <c r="A9" s="66">
        <v>1</v>
      </c>
      <c r="B9" s="68" t="s">
        <v>12</v>
      </c>
      <c r="C9" s="68" t="s">
        <v>7</v>
      </c>
      <c r="D9" s="35" t="s">
        <v>42</v>
      </c>
      <c r="E9" s="85" t="s">
        <v>58</v>
      </c>
      <c r="F9" s="86">
        <f>'Balance Sheet'!Y187</f>
        <v>85.740000000000066</v>
      </c>
      <c r="G9" s="85"/>
      <c r="H9" s="85"/>
      <c r="I9" s="87">
        <v>140</v>
      </c>
      <c r="J9" s="85" t="s">
        <v>59</v>
      </c>
      <c r="K9" s="88" t="s">
        <v>60</v>
      </c>
      <c r="L9" s="88" t="s">
        <v>61</v>
      </c>
      <c r="M9" s="72" t="s">
        <v>40</v>
      </c>
      <c r="N9" s="72" t="s">
        <v>62</v>
      </c>
      <c r="O9" s="73" t="s">
        <v>63</v>
      </c>
      <c r="P9" s="74" t="s">
        <v>56</v>
      </c>
      <c r="Q9" s="74" t="s">
        <v>56</v>
      </c>
      <c r="R9" s="74"/>
      <c r="S9" s="89">
        <v>517.48824999999999</v>
      </c>
      <c r="T9" s="74" t="s">
        <v>57</v>
      </c>
      <c r="U9" s="19">
        <f>IF($T9="USD",+$S9,VLOOKUP($T9,$T$1:$U$5,2)*$S9)</f>
        <v>517.48824999999999</v>
      </c>
      <c r="V9" s="300">
        <v>37435</v>
      </c>
      <c r="W9" s="19"/>
      <c r="X9" s="91" t="s">
        <v>64</v>
      </c>
      <c r="Y9" s="92" t="s">
        <v>65</v>
      </c>
      <c r="Z9" s="90">
        <v>36845</v>
      </c>
      <c r="AA9" s="78" t="e">
        <f>SUM(#REF!)</f>
        <v>#REF!</v>
      </c>
      <c r="AB9" s="78">
        <v>0.15</v>
      </c>
      <c r="AC9" s="78">
        <v>4.0000000000000001E-3</v>
      </c>
      <c r="AD9" s="81" t="e">
        <f>+AC9+AB9*#REF!+AA9*#REF!</f>
        <v>#REF!</v>
      </c>
      <c r="AE9" s="81"/>
      <c r="AI9" s="84">
        <f t="shared" ca="1" si="0"/>
        <v>0</v>
      </c>
      <c r="AJ9" s="84">
        <f t="shared" si="0"/>
        <v>0</v>
      </c>
      <c r="AK9" s="84">
        <f t="shared" ref="AK9:BP9" si="7">IF(AND($V9&gt;AJ$6,$V9&lt;=AK$6),+$U9,0)</f>
        <v>517.48824999999999</v>
      </c>
      <c r="AL9" s="84">
        <f t="shared" si="7"/>
        <v>0</v>
      </c>
      <c r="AM9" s="84">
        <f t="shared" si="7"/>
        <v>0</v>
      </c>
      <c r="AN9" s="84">
        <f t="shared" si="7"/>
        <v>0</v>
      </c>
      <c r="AO9" s="84">
        <f t="shared" si="7"/>
        <v>0</v>
      </c>
      <c r="AP9" s="84">
        <f t="shared" si="7"/>
        <v>0</v>
      </c>
      <c r="AQ9" s="84">
        <f t="shared" si="7"/>
        <v>0</v>
      </c>
      <c r="AR9" s="84">
        <f t="shared" si="7"/>
        <v>0</v>
      </c>
      <c r="AS9" s="84">
        <f t="shared" si="7"/>
        <v>0</v>
      </c>
      <c r="AT9" s="84">
        <f t="shared" si="7"/>
        <v>0</v>
      </c>
      <c r="AU9" s="84">
        <f t="shared" si="7"/>
        <v>0</v>
      </c>
      <c r="AV9" s="84">
        <f t="shared" si="7"/>
        <v>0</v>
      </c>
      <c r="AW9" s="84">
        <f t="shared" si="7"/>
        <v>0</v>
      </c>
      <c r="AX9" s="84">
        <f t="shared" si="7"/>
        <v>0</v>
      </c>
      <c r="AY9" s="84">
        <f t="shared" si="7"/>
        <v>0</v>
      </c>
      <c r="AZ9" s="84">
        <f t="shared" si="7"/>
        <v>0</v>
      </c>
      <c r="BA9" s="84">
        <f t="shared" si="7"/>
        <v>0</v>
      </c>
      <c r="BB9" s="84">
        <f t="shared" si="7"/>
        <v>0</v>
      </c>
      <c r="BC9" s="84">
        <f t="shared" si="7"/>
        <v>0</v>
      </c>
      <c r="BD9" s="84">
        <f t="shared" si="7"/>
        <v>0</v>
      </c>
      <c r="BE9" s="84">
        <f t="shared" si="7"/>
        <v>0</v>
      </c>
      <c r="BF9" s="84">
        <f t="shared" si="7"/>
        <v>0</v>
      </c>
      <c r="BG9" s="84">
        <f t="shared" si="7"/>
        <v>0</v>
      </c>
      <c r="BH9" s="84">
        <f t="shared" si="7"/>
        <v>0</v>
      </c>
      <c r="BI9" s="84">
        <f t="shared" si="7"/>
        <v>0</v>
      </c>
      <c r="BJ9" s="84">
        <f t="shared" si="7"/>
        <v>0</v>
      </c>
      <c r="BK9" s="84">
        <f t="shared" si="7"/>
        <v>0</v>
      </c>
      <c r="BL9" s="84">
        <f t="shared" si="7"/>
        <v>0</v>
      </c>
      <c r="BM9" s="84">
        <f t="shared" si="7"/>
        <v>0</v>
      </c>
      <c r="BN9" s="84">
        <f t="shared" si="7"/>
        <v>0</v>
      </c>
      <c r="BO9" s="84">
        <f t="shared" si="7"/>
        <v>0</v>
      </c>
      <c r="BP9" s="84">
        <f t="shared" si="7"/>
        <v>0</v>
      </c>
      <c r="BQ9" s="84">
        <f t="shared" ref="BQ9:CU9" si="8">IF(AND($V9&gt;BP$6,$V9&lt;=BQ$6),+$U9,0)</f>
        <v>0</v>
      </c>
      <c r="BR9" s="84">
        <f t="shared" si="8"/>
        <v>0</v>
      </c>
      <c r="BS9" s="84">
        <f t="shared" si="8"/>
        <v>0</v>
      </c>
      <c r="BT9" s="84">
        <f t="shared" si="8"/>
        <v>0</v>
      </c>
      <c r="BU9" s="84">
        <f t="shared" si="8"/>
        <v>0</v>
      </c>
      <c r="BV9" s="84">
        <f t="shared" si="8"/>
        <v>0</v>
      </c>
      <c r="BW9" s="84">
        <f t="shared" si="8"/>
        <v>0</v>
      </c>
      <c r="BX9" s="84">
        <f t="shared" si="8"/>
        <v>0</v>
      </c>
      <c r="BY9" s="84">
        <f t="shared" si="8"/>
        <v>0</v>
      </c>
      <c r="BZ9" s="84">
        <f t="shared" si="8"/>
        <v>0</v>
      </c>
      <c r="CA9" s="84">
        <f t="shared" si="8"/>
        <v>0</v>
      </c>
      <c r="CB9" s="84">
        <f t="shared" si="8"/>
        <v>0</v>
      </c>
      <c r="CC9" s="84">
        <f t="shared" si="8"/>
        <v>0</v>
      </c>
      <c r="CD9" s="84">
        <f t="shared" si="8"/>
        <v>0</v>
      </c>
      <c r="CE9" s="84">
        <f t="shared" si="8"/>
        <v>0</v>
      </c>
      <c r="CF9" s="84">
        <f t="shared" si="8"/>
        <v>0</v>
      </c>
      <c r="CG9" s="84">
        <f t="shared" si="8"/>
        <v>0</v>
      </c>
      <c r="CH9" s="84">
        <f t="shared" si="8"/>
        <v>0</v>
      </c>
      <c r="CI9" s="84">
        <f t="shared" si="8"/>
        <v>0</v>
      </c>
      <c r="CJ9" s="84">
        <f t="shared" si="8"/>
        <v>0</v>
      </c>
      <c r="CK9" s="84">
        <f t="shared" si="8"/>
        <v>0</v>
      </c>
      <c r="CL9" s="84">
        <f t="shared" si="8"/>
        <v>0</v>
      </c>
      <c r="CM9" s="84">
        <f t="shared" si="8"/>
        <v>0</v>
      </c>
      <c r="CN9" s="84">
        <f t="shared" si="8"/>
        <v>0</v>
      </c>
      <c r="CO9" s="84">
        <f t="shared" si="8"/>
        <v>0</v>
      </c>
      <c r="CP9" s="84">
        <f t="shared" si="8"/>
        <v>0</v>
      </c>
      <c r="CQ9" s="84">
        <f t="shared" si="8"/>
        <v>0</v>
      </c>
      <c r="CR9" s="84">
        <f t="shared" si="8"/>
        <v>0</v>
      </c>
      <c r="CS9" s="84">
        <f t="shared" si="8"/>
        <v>0</v>
      </c>
      <c r="CT9" s="84">
        <f t="shared" si="8"/>
        <v>0</v>
      </c>
      <c r="CU9" s="84">
        <f t="shared" si="8"/>
        <v>0</v>
      </c>
      <c r="CV9" s="84">
        <f t="shared" si="3"/>
        <v>0</v>
      </c>
      <c r="CW9" s="84">
        <f t="shared" si="3"/>
        <v>0</v>
      </c>
      <c r="CX9" s="84">
        <f t="shared" si="3"/>
        <v>0</v>
      </c>
      <c r="CY9" s="84">
        <f t="shared" si="3"/>
        <v>0</v>
      </c>
      <c r="CZ9" s="84">
        <f t="shared" si="3"/>
        <v>0</v>
      </c>
      <c r="DA9" s="84">
        <f t="shared" si="3"/>
        <v>0</v>
      </c>
      <c r="DB9" s="84">
        <f t="shared" si="3"/>
        <v>0</v>
      </c>
      <c r="DC9" s="84">
        <f t="shared" si="3"/>
        <v>0</v>
      </c>
      <c r="DD9" s="84">
        <f t="shared" si="3"/>
        <v>0</v>
      </c>
      <c r="DE9" s="84">
        <f t="shared" si="3"/>
        <v>0</v>
      </c>
      <c r="DF9" s="84">
        <f t="shared" si="3"/>
        <v>0</v>
      </c>
      <c r="DG9" s="84">
        <f t="shared" si="3"/>
        <v>0</v>
      </c>
      <c r="DH9" s="84">
        <f t="shared" si="3"/>
        <v>0</v>
      </c>
      <c r="DI9" s="84">
        <f t="shared" si="3"/>
        <v>0</v>
      </c>
      <c r="DJ9" s="84">
        <f t="shared" si="3"/>
        <v>0</v>
      </c>
      <c r="DK9" s="84">
        <f t="shared" si="3"/>
        <v>0</v>
      </c>
      <c r="DL9" s="84">
        <f t="shared" si="3"/>
        <v>0</v>
      </c>
      <c r="DM9" s="84">
        <f t="shared" si="3"/>
        <v>0</v>
      </c>
      <c r="DN9" s="84">
        <f t="shared" si="3"/>
        <v>0</v>
      </c>
      <c r="DO9" s="84">
        <f t="shared" si="3"/>
        <v>0</v>
      </c>
      <c r="DP9" s="84">
        <f t="shared" si="3"/>
        <v>0</v>
      </c>
      <c r="DQ9" s="84">
        <f t="shared" si="3"/>
        <v>0</v>
      </c>
      <c r="DR9" s="84">
        <f t="shared" si="3"/>
        <v>0</v>
      </c>
      <c r="DS9" s="84">
        <f t="shared" si="3"/>
        <v>0</v>
      </c>
      <c r="DT9" s="84">
        <f t="shared" si="3"/>
        <v>0</v>
      </c>
      <c r="DU9" s="84">
        <f t="shared" si="3"/>
        <v>0</v>
      </c>
      <c r="DV9" s="84">
        <f t="shared" si="3"/>
        <v>0</v>
      </c>
      <c r="DW9" s="84">
        <f t="shared" si="3"/>
        <v>0</v>
      </c>
      <c r="DX9" s="84">
        <f t="shared" si="3"/>
        <v>0</v>
      </c>
      <c r="DY9" s="84">
        <f t="shared" si="3"/>
        <v>0</v>
      </c>
      <c r="DZ9" s="84">
        <f t="shared" si="3"/>
        <v>0</v>
      </c>
      <c r="EA9" s="84">
        <f t="shared" si="3"/>
        <v>0</v>
      </c>
      <c r="EB9" s="84">
        <f t="shared" si="3"/>
        <v>0</v>
      </c>
      <c r="EC9" s="84">
        <f t="shared" si="3"/>
        <v>0</v>
      </c>
      <c r="ED9" s="84">
        <f t="shared" si="3"/>
        <v>0</v>
      </c>
      <c r="EE9" s="84">
        <f t="shared" si="3"/>
        <v>0</v>
      </c>
      <c r="EF9" s="84">
        <f t="shared" si="3"/>
        <v>0</v>
      </c>
      <c r="EG9" s="84">
        <f t="shared" si="3"/>
        <v>0</v>
      </c>
      <c r="EH9" s="84">
        <f t="shared" si="3"/>
        <v>0</v>
      </c>
      <c r="EI9" s="84">
        <f t="shared" si="3"/>
        <v>0</v>
      </c>
      <c r="EJ9" s="84">
        <f t="shared" si="3"/>
        <v>0</v>
      </c>
      <c r="EK9" s="84">
        <f t="shared" si="3"/>
        <v>0</v>
      </c>
      <c r="EL9" s="84">
        <f t="shared" si="3"/>
        <v>0</v>
      </c>
      <c r="EM9" s="84">
        <f t="shared" si="4"/>
        <v>0</v>
      </c>
      <c r="EO9" s="2">
        <f t="shared" ca="1" si="5"/>
        <v>517.48824999999999</v>
      </c>
      <c r="EP9" s="2">
        <f t="shared" ca="1" si="6"/>
        <v>0</v>
      </c>
    </row>
    <row r="10" spans="1:146" x14ac:dyDescent="0.2">
      <c r="A10" s="66">
        <v>1</v>
      </c>
      <c r="B10" s="68" t="s">
        <v>12</v>
      </c>
      <c r="C10" s="68" t="s">
        <v>8</v>
      </c>
      <c r="D10" s="35" t="s">
        <v>42</v>
      </c>
      <c r="E10" s="69" t="s">
        <v>52</v>
      </c>
      <c r="F10" s="70">
        <v>37134</v>
      </c>
      <c r="G10" s="69"/>
      <c r="H10" s="69"/>
      <c r="I10" s="71">
        <v>140</v>
      </c>
      <c r="J10" s="69" t="s">
        <v>66</v>
      </c>
      <c r="L10" s="72" t="s">
        <v>67</v>
      </c>
      <c r="M10" s="72" t="s">
        <v>40</v>
      </c>
      <c r="N10" s="72" t="s">
        <v>68</v>
      </c>
      <c r="O10" s="73" t="s">
        <v>69</v>
      </c>
      <c r="P10" s="74" t="s">
        <v>56</v>
      </c>
      <c r="Q10" s="74" t="s">
        <v>56</v>
      </c>
      <c r="R10" s="74" t="s">
        <v>56</v>
      </c>
      <c r="S10" s="75">
        <v>222.1</v>
      </c>
      <c r="T10" s="74" t="s">
        <v>57</v>
      </c>
      <c r="U10" s="19">
        <f>IF($T10="USD",+$S10,VLOOKUP($T10,$T$1:$U$5,2)*$S10)</f>
        <v>222.1</v>
      </c>
      <c r="V10" s="272">
        <v>37346</v>
      </c>
      <c r="Z10" s="77">
        <v>36796</v>
      </c>
      <c r="AA10" s="78" t="e">
        <f>SUM(#REF!)</f>
        <v>#REF!</v>
      </c>
      <c r="AB10" s="79"/>
      <c r="AC10" s="79">
        <f>0.0025/2</f>
        <v>1.25E-3</v>
      </c>
      <c r="AD10" s="80" t="e">
        <f>+AC10+AB10*#REF!+AA10*#REF!</f>
        <v>#REF!</v>
      </c>
      <c r="AE10" s="81"/>
      <c r="AI10" s="84">
        <f t="shared" ca="1" si="0"/>
        <v>0</v>
      </c>
      <c r="AJ10" s="84">
        <f t="shared" si="0"/>
        <v>222.1</v>
      </c>
      <c r="AK10" s="84">
        <f t="shared" ref="AK10:BP10" si="9">IF(AND($V10&gt;AJ$6,$V10&lt;=AK$6),+$U10,0)</f>
        <v>0</v>
      </c>
      <c r="AL10" s="84">
        <f t="shared" si="9"/>
        <v>0</v>
      </c>
      <c r="AM10" s="84">
        <f t="shared" si="9"/>
        <v>0</v>
      </c>
      <c r="AN10" s="84">
        <f t="shared" si="9"/>
        <v>0</v>
      </c>
      <c r="AO10" s="84">
        <f t="shared" si="9"/>
        <v>0</v>
      </c>
      <c r="AP10" s="84">
        <f t="shared" si="9"/>
        <v>0</v>
      </c>
      <c r="AQ10" s="84">
        <f t="shared" si="9"/>
        <v>0</v>
      </c>
      <c r="AR10" s="84">
        <f t="shared" si="9"/>
        <v>0</v>
      </c>
      <c r="AS10" s="84">
        <f t="shared" si="9"/>
        <v>0</v>
      </c>
      <c r="AT10" s="84">
        <f t="shared" si="9"/>
        <v>0</v>
      </c>
      <c r="AU10" s="84">
        <f t="shared" si="9"/>
        <v>0</v>
      </c>
      <c r="AV10" s="84">
        <f t="shared" si="9"/>
        <v>0</v>
      </c>
      <c r="AW10" s="84">
        <f t="shared" si="9"/>
        <v>0</v>
      </c>
      <c r="AX10" s="84">
        <f t="shared" si="9"/>
        <v>0</v>
      </c>
      <c r="AY10" s="84">
        <f t="shared" si="9"/>
        <v>0</v>
      </c>
      <c r="AZ10" s="84">
        <f t="shared" si="9"/>
        <v>0</v>
      </c>
      <c r="BA10" s="84">
        <f t="shared" si="9"/>
        <v>0</v>
      </c>
      <c r="BB10" s="84">
        <f t="shared" si="9"/>
        <v>0</v>
      </c>
      <c r="BC10" s="84">
        <f t="shared" si="9"/>
        <v>0</v>
      </c>
      <c r="BD10" s="84">
        <f t="shared" si="9"/>
        <v>0</v>
      </c>
      <c r="BE10" s="84">
        <f t="shared" si="9"/>
        <v>0</v>
      </c>
      <c r="BF10" s="84">
        <f t="shared" si="9"/>
        <v>0</v>
      </c>
      <c r="BG10" s="84">
        <f t="shared" si="9"/>
        <v>0</v>
      </c>
      <c r="BH10" s="84">
        <f t="shared" si="9"/>
        <v>0</v>
      </c>
      <c r="BI10" s="84">
        <f t="shared" si="9"/>
        <v>0</v>
      </c>
      <c r="BJ10" s="84">
        <f t="shared" si="9"/>
        <v>0</v>
      </c>
      <c r="BK10" s="84">
        <f t="shared" si="9"/>
        <v>0</v>
      </c>
      <c r="BL10" s="84">
        <f t="shared" si="9"/>
        <v>0</v>
      </c>
      <c r="BM10" s="84">
        <f t="shared" si="9"/>
        <v>0</v>
      </c>
      <c r="BN10" s="84">
        <f t="shared" si="9"/>
        <v>0</v>
      </c>
      <c r="BO10" s="84">
        <f t="shared" si="9"/>
        <v>0</v>
      </c>
      <c r="BP10" s="84">
        <f t="shared" si="9"/>
        <v>0</v>
      </c>
      <c r="BQ10" s="84">
        <f t="shared" ref="BQ10:CU10" si="10">IF(AND($V10&gt;BP$6,$V10&lt;=BQ$6),+$U10,0)</f>
        <v>0</v>
      </c>
      <c r="BR10" s="84">
        <f t="shared" si="10"/>
        <v>0</v>
      </c>
      <c r="BS10" s="84">
        <f t="shared" si="10"/>
        <v>0</v>
      </c>
      <c r="BT10" s="84">
        <f t="shared" si="10"/>
        <v>0</v>
      </c>
      <c r="BU10" s="84">
        <f t="shared" si="10"/>
        <v>0</v>
      </c>
      <c r="BV10" s="84">
        <f t="shared" si="10"/>
        <v>0</v>
      </c>
      <c r="BW10" s="84">
        <f t="shared" si="10"/>
        <v>0</v>
      </c>
      <c r="BX10" s="84">
        <f t="shared" si="10"/>
        <v>0</v>
      </c>
      <c r="BY10" s="84">
        <f t="shared" si="10"/>
        <v>0</v>
      </c>
      <c r="BZ10" s="84">
        <f t="shared" si="10"/>
        <v>0</v>
      </c>
      <c r="CA10" s="84">
        <f t="shared" si="10"/>
        <v>0</v>
      </c>
      <c r="CB10" s="84">
        <f t="shared" si="10"/>
        <v>0</v>
      </c>
      <c r="CC10" s="84">
        <f t="shared" si="10"/>
        <v>0</v>
      </c>
      <c r="CD10" s="84">
        <f t="shared" si="10"/>
        <v>0</v>
      </c>
      <c r="CE10" s="84">
        <f t="shared" si="10"/>
        <v>0</v>
      </c>
      <c r="CF10" s="84">
        <f t="shared" si="10"/>
        <v>0</v>
      </c>
      <c r="CG10" s="84">
        <f t="shared" si="10"/>
        <v>0</v>
      </c>
      <c r="CH10" s="84">
        <f t="shared" si="10"/>
        <v>0</v>
      </c>
      <c r="CI10" s="84">
        <f t="shared" si="10"/>
        <v>0</v>
      </c>
      <c r="CJ10" s="84">
        <f t="shared" si="10"/>
        <v>0</v>
      </c>
      <c r="CK10" s="84">
        <f t="shared" si="10"/>
        <v>0</v>
      </c>
      <c r="CL10" s="84">
        <f t="shared" si="10"/>
        <v>0</v>
      </c>
      <c r="CM10" s="84">
        <f t="shared" si="10"/>
        <v>0</v>
      </c>
      <c r="CN10" s="84">
        <f t="shared" si="10"/>
        <v>0</v>
      </c>
      <c r="CO10" s="84">
        <f t="shared" si="10"/>
        <v>0</v>
      </c>
      <c r="CP10" s="84">
        <f t="shared" si="10"/>
        <v>0</v>
      </c>
      <c r="CQ10" s="84">
        <f t="shared" si="10"/>
        <v>0</v>
      </c>
      <c r="CR10" s="84">
        <f t="shared" si="10"/>
        <v>0</v>
      </c>
      <c r="CS10" s="84">
        <f t="shared" si="10"/>
        <v>0</v>
      </c>
      <c r="CT10" s="84">
        <f t="shared" si="10"/>
        <v>0</v>
      </c>
      <c r="CU10" s="84">
        <f t="shared" si="10"/>
        <v>0</v>
      </c>
      <c r="CV10" s="84">
        <f t="shared" si="3"/>
        <v>0</v>
      </c>
      <c r="CW10" s="84">
        <f t="shared" si="3"/>
        <v>0</v>
      </c>
      <c r="CX10" s="84">
        <f t="shared" si="3"/>
        <v>0</v>
      </c>
      <c r="CY10" s="84">
        <f t="shared" si="3"/>
        <v>0</v>
      </c>
      <c r="CZ10" s="84">
        <f t="shared" si="3"/>
        <v>0</v>
      </c>
      <c r="DA10" s="84">
        <f t="shared" si="3"/>
        <v>0</v>
      </c>
      <c r="DB10" s="84">
        <f t="shared" si="3"/>
        <v>0</v>
      </c>
      <c r="DC10" s="84">
        <f t="shared" si="3"/>
        <v>0</v>
      </c>
      <c r="DD10" s="84">
        <f t="shared" si="3"/>
        <v>0</v>
      </c>
      <c r="DE10" s="84">
        <f t="shared" si="3"/>
        <v>0</v>
      </c>
      <c r="DF10" s="84">
        <f t="shared" si="3"/>
        <v>0</v>
      </c>
      <c r="DG10" s="84">
        <f t="shared" si="3"/>
        <v>0</v>
      </c>
      <c r="DH10" s="84">
        <f t="shared" si="3"/>
        <v>0</v>
      </c>
      <c r="DI10" s="84">
        <f t="shared" si="3"/>
        <v>0</v>
      </c>
      <c r="DJ10" s="84">
        <f t="shared" si="3"/>
        <v>0</v>
      </c>
      <c r="DK10" s="84">
        <f t="shared" si="3"/>
        <v>0</v>
      </c>
      <c r="DL10" s="84">
        <f t="shared" si="3"/>
        <v>0</v>
      </c>
      <c r="DM10" s="84">
        <f t="shared" si="3"/>
        <v>0</v>
      </c>
      <c r="DN10" s="84">
        <f t="shared" si="3"/>
        <v>0</v>
      </c>
      <c r="DO10" s="84">
        <f t="shared" si="3"/>
        <v>0</v>
      </c>
      <c r="DP10" s="84">
        <f t="shared" si="3"/>
        <v>0</v>
      </c>
      <c r="DQ10" s="84">
        <f t="shared" si="3"/>
        <v>0</v>
      </c>
      <c r="DR10" s="84">
        <f t="shared" si="3"/>
        <v>0</v>
      </c>
      <c r="DS10" s="84">
        <f t="shared" si="3"/>
        <v>0</v>
      </c>
      <c r="DT10" s="84">
        <f t="shared" si="3"/>
        <v>0</v>
      </c>
      <c r="DU10" s="84">
        <f t="shared" si="3"/>
        <v>0</v>
      </c>
      <c r="DV10" s="84">
        <f t="shared" si="3"/>
        <v>0</v>
      </c>
      <c r="DW10" s="84">
        <f t="shared" si="3"/>
        <v>0</v>
      </c>
      <c r="DX10" s="84">
        <f t="shared" si="3"/>
        <v>0</v>
      </c>
      <c r="DY10" s="84">
        <f t="shared" si="3"/>
        <v>0</v>
      </c>
      <c r="DZ10" s="84">
        <f t="shared" si="3"/>
        <v>0</v>
      </c>
      <c r="EA10" s="84">
        <f t="shared" si="3"/>
        <v>0</v>
      </c>
      <c r="EB10" s="84">
        <f t="shared" si="3"/>
        <v>0</v>
      </c>
      <c r="EC10" s="84">
        <f t="shared" si="3"/>
        <v>0</v>
      </c>
      <c r="ED10" s="84">
        <f t="shared" si="3"/>
        <v>0</v>
      </c>
      <c r="EE10" s="84">
        <f t="shared" si="3"/>
        <v>0</v>
      </c>
      <c r="EF10" s="84">
        <f t="shared" si="3"/>
        <v>0</v>
      </c>
      <c r="EG10" s="84">
        <f t="shared" si="3"/>
        <v>0</v>
      </c>
      <c r="EH10" s="84">
        <f t="shared" si="3"/>
        <v>0</v>
      </c>
      <c r="EI10" s="84">
        <f t="shared" si="3"/>
        <v>0</v>
      </c>
      <c r="EJ10" s="84">
        <f t="shared" si="3"/>
        <v>0</v>
      </c>
      <c r="EK10" s="84">
        <f t="shared" si="3"/>
        <v>0</v>
      </c>
      <c r="EL10" s="84">
        <f t="shared" si="3"/>
        <v>0</v>
      </c>
      <c r="EM10" s="84">
        <f t="shared" si="4"/>
        <v>0</v>
      </c>
      <c r="EO10" s="2">
        <f t="shared" ca="1" si="5"/>
        <v>222.1</v>
      </c>
      <c r="EP10" s="2">
        <f t="shared" ca="1" si="6"/>
        <v>0</v>
      </c>
    </row>
    <row r="11" spans="1:146" s="67" customFormat="1" x14ac:dyDescent="0.2">
      <c r="A11" s="66">
        <v>1</v>
      </c>
      <c r="B11" s="68" t="s">
        <v>12</v>
      </c>
      <c r="C11" s="68" t="s">
        <v>7</v>
      </c>
      <c r="D11" s="35" t="s">
        <v>42</v>
      </c>
      <c r="E11" s="85" t="s">
        <v>58</v>
      </c>
      <c r="F11" s="86">
        <v>37187</v>
      </c>
      <c r="G11" s="85"/>
      <c r="H11" s="85"/>
      <c r="I11" s="87">
        <v>140</v>
      </c>
      <c r="J11" s="85" t="s">
        <v>70</v>
      </c>
      <c r="K11" s="88"/>
      <c r="L11" s="88" t="s">
        <v>71</v>
      </c>
      <c r="M11" s="72" t="s">
        <v>40</v>
      </c>
      <c r="N11" s="72" t="s">
        <v>72</v>
      </c>
      <c r="O11" s="73" t="s">
        <v>73</v>
      </c>
      <c r="P11" s="74" t="s">
        <v>56</v>
      </c>
      <c r="Q11" s="74" t="s">
        <v>56</v>
      </c>
      <c r="R11" s="74" t="s">
        <v>74</v>
      </c>
      <c r="S11" s="89">
        <v>80</v>
      </c>
      <c r="T11" s="74" t="s">
        <v>57</v>
      </c>
      <c r="U11" s="19">
        <f>IF($T11="USD",+$S11,VLOOKUP($T11,$T$1:$U$5,2)*$S11)</f>
        <v>80</v>
      </c>
      <c r="V11" s="300">
        <v>37894</v>
      </c>
      <c r="W11" s="19"/>
      <c r="X11" s="91" t="s">
        <v>75</v>
      </c>
      <c r="Y11" s="93"/>
      <c r="Z11" s="90">
        <v>37164</v>
      </c>
      <c r="AA11" s="78" t="e">
        <f>SUM(#REF!)</f>
        <v>#REF!</v>
      </c>
      <c r="AB11" s="78">
        <v>0.15</v>
      </c>
      <c r="AC11" s="78">
        <v>4.0000000000000001E-3</v>
      </c>
      <c r="AD11" s="81" t="e">
        <f>+AC11+AB11*#REF!+AA11*#REF!</f>
        <v>#REF!</v>
      </c>
      <c r="AE11" s="81"/>
      <c r="AI11" s="84">
        <f t="shared" ca="1" si="0"/>
        <v>0</v>
      </c>
      <c r="AJ11" s="84">
        <f t="shared" si="0"/>
        <v>0</v>
      </c>
      <c r="AK11" s="84">
        <f t="shared" ref="AK11:BP11" si="11">IF(AND($V11&gt;AJ$6,$V11&lt;=AK$6),+$U11,0)</f>
        <v>0</v>
      </c>
      <c r="AL11" s="84">
        <f t="shared" si="11"/>
        <v>0</v>
      </c>
      <c r="AM11" s="84">
        <f t="shared" si="11"/>
        <v>0</v>
      </c>
      <c r="AN11" s="84">
        <f t="shared" si="11"/>
        <v>0</v>
      </c>
      <c r="AO11" s="84">
        <f t="shared" si="11"/>
        <v>0</v>
      </c>
      <c r="AP11" s="84">
        <f t="shared" si="11"/>
        <v>80</v>
      </c>
      <c r="AQ11" s="84">
        <f t="shared" si="11"/>
        <v>0</v>
      </c>
      <c r="AR11" s="84">
        <f t="shared" si="11"/>
        <v>0</v>
      </c>
      <c r="AS11" s="84">
        <f t="shared" si="11"/>
        <v>0</v>
      </c>
      <c r="AT11" s="84">
        <f t="shared" si="11"/>
        <v>0</v>
      </c>
      <c r="AU11" s="84">
        <f t="shared" si="11"/>
        <v>0</v>
      </c>
      <c r="AV11" s="84">
        <f t="shared" si="11"/>
        <v>0</v>
      </c>
      <c r="AW11" s="84">
        <f t="shared" si="11"/>
        <v>0</v>
      </c>
      <c r="AX11" s="84">
        <f t="shared" si="11"/>
        <v>0</v>
      </c>
      <c r="AY11" s="84">
        <f t="shared" si="11"/>
        <v>0</v>
      </c>
      <c r="AZ11" s="84">
        <f t="shared" si="11"/>
        <v>0</v>
      </c>
      <c r="BA11" s="84">
        <f t="shared" si="11"/>
        <v>0</v>
      </c>
      <c r="BB11" s="84">
        <f t="shared" si="11"/>
        <v>0</v>
      </c>
      <c r="BC11" s="84">
        <f t="shared" si="11"/>
        <v>0</v>
      </c>
      <c r="BD11" s="84">
        <f t="shared" si="11"/>
        <v>0</v>
      </c>
      <c r="BE11" s="84">
        <f t="shared" si="11"/>
        <v>0</v>
      </c>
      <c r="BF11" s="84">
        <f t="shared" si="11"/>
        <v>0</v>
      </c>
      <c r="BG11" s="84">
        <f t="shared" si="11"/>
        <v>0</v>
      </c>
      <c r="BH11" s="84">
        <f t="shared" si="11"/>
        <v>0</v>
      </c>
      <c r="BI11" s="84">
        <f t="shared" si="11"/>
        <v>0</v>
      </c>
      <c r="BJ11" s="84">
        <f t="shared" si="11"/>
        <v>0</v>
      </c>
      <c r="BK11" s="84">
        <f t="shared" si="11"/>
        <v>0</v>
      </c>
      <c r="BL11" s="84">
        <f t="shared" si="11"/>
        <v>0</v>
      </c>
      <c r="BM11" s="84">
        <f t="shared" si="11"/>
        <v>0</v>
      </c>
      <c r="BN11" s="84">
        <f t="shared" si="11"/>
        <v>0</v>
      </c>
      <c r="BO11" s="84">
        <f t="shared" si="11"/>
        <v>0</v>
      </c>
      <c r="BP11" s="84">
        <f t="shared" si="11"/>
        <v>0</v>
      </c>
      <c r="BQ11" s="84">
        <f t="shared" ref="BQ11:CU11" si="12">IF(AND($V11&gt;BP$6,$V11&lt;=BQ$6),+$U11,0)</f>
        <v>0</v>
      </c>
      <c r="BR11" s="84">
        <f t="shared" si="12"/>
        <v>0</v>
      </c>
      <c r="BS11" s="84">
        <f t="shared" si="12"/>
        <v>0</v>
      </c>
      <c r="BT11" s="84">
        <f t="shared" si="12"/>
        <v>0</v>
      </c>
      <c r="BU11" s="84">
        <f t="shared" si="12"/>
        <v>0</v>
      </c>
      <c r="BV11" s="84">
        <f t="shared" si="12"/>
        <v>0</v>
      </c>
      <c r="BW11" s="84">
        <f t="shared" si="12"/>
        <v>0</v>
      </c>
      <c r="BX11" s="84">
        <f t="shared" si="12"/>
        <v>0</v>
      </c>
      <c r="BY11" s="84">
        <f t="shared" si="12"/>
        <v>0</v>
      </c>
      <c r="BZ11" s="84">
        <f t="shared" si="12"/>
        <v>0</v>
      </c>
      <c r="CA11" s="84">
        <f t="shared" si="12"/>
        <v>0</v>
      </c>
      <c r="CB11" s="84">
        <f t="shared" si="12"/>
        <v>0</v>
      </c>
      <c r="CC11" s="84">
        <f t="shared" si="12"/>
        <v>0</v>
      </c>
      <c r="CD11" s="84">
        <f t="shared" si="12"/>
        <v>0</v>
      </c>
      <c r="CE11" s="84">
        <f t="shared" si="12"/>
        <v>0</v>
      </c>
      <c r="CF11" s="84">
        <f t="shared" si="12"/>
        <v>0</v>
      </c>
      <c r="CG11" s="84">
        <f t="shared" si="12"/>
        <v>0</v>
      </c>
      <c r="CH11" s="84">
        <f t="shared" si="12"/>
        <v>0</v>
      </c>
      <c r="CI11" s="84">
        <f t="shared" si="12"/>
        <v>0</v>
      </c>
      <c r="CJ11" s="84">
        <f t="shared" si="12"/>
        <v>0</v>
      </c>
      <c r="CK11" s="84">
        <f t="shared" si="12"/>
        <v>0</v>
      </c>
      <c r="CL11" s="84">
        <f t="shared" si="12"/>
        <v>0</v>
      </c>
      <c r="CM11" s="84">
        <f t="shared" si="12"/>
        <v>0</v>
      </c>
      <c r="CN11" s="84">
        <f t="shared" si="12"/>
        <v>0</v>
      </c>
      <c r="CO11" s="84">
        <f t="shared" si="12"/>
        <v>0</v>
      </c>
      <c r="CP11" s="84">
        <f t="shared" si="12"/>
        <v>0</v>
      </c>
      <c r="CQ11" s="84">
        <f t="shared" si="12"/>
        <v>0</v>
      </c>
      <c r="CR11" s="84">
        <f t="shared" si="12"/>
        <v>0</v>
      </c>
      <c r="CS11" s="84">
        <f t="shared" si="12"/>
        <v>0</v>
      </c>
      <c r="CT11" s="84">
        <f t="shared" si="12"/>
        <v>0</v>
      </c>
      <c r="CU11" s="84">
        <f t="shared" si="12"/>
        <v>0</v>
      </c>
      <c r="CV11" s="84">
        <f t="shared" si="3"/>
        <v>0</v>
      </c>
      <c r="CW11" s="84">
        <f t="shared" si="3"/>
        <v>0</v>
      </c>
      <c r="CX11" s="84">
        <f t="shared" si="3"/>
        <v>0</v>
      </c>
      <c r="CY11" s="84">
        <f t="shared" si="3"/>
        <v>0</v>
      </c>
      <c r="CZ11" s="84">
        <f t="shared" si="3"/>
        <v>0</v>
      </c>
      <c r="DA11" s="84">
        <f t="shared" si="3"/>
        <v>0</v>
      </c>
      <c r="DB11" s="84">
        <f t="shared" si="3"/>
        <v>0</v>
      </c>
      <c r="DC11" s="84">
        <f t="shared" si="3"/>
        <v>0</v>
      </c>
      <c r="DD11" s="84">
        <f t="shared" si="3"/>
        <v>0</v>
      </c>
      <c r="DE11" s="84">
        <f t="shared" si="3"/>
        <v>0</v>
      </c>
      <c r="DF11" s="84">
        <f t="shared" si="3"/>
        <v>0</v>
      </c>
      <c r="DG11" s="84">
        <f t="shared" si="3"/>
        <v>0</v>
      </c>
      <c r="DH11" s="84">
        <f t="shared" si="3"/>
        <v>0</v>
      </c>
      <c r="DI11" s="84">
        <f t="shared" si="3"/>
        <v>0</v>
      </c>
      <c r="DJ11" s="84">
        <f t="shared" si="3"/>
        <v>0</v>
      </c>
      <c r="DK11" s="84">
        <f t="shared" si="3"/>
        <v>0</v>
      </c>
      <c r="DL11" s="84">
        <f t="shared" si="3"/>
        <v>0</v>
      </c>
      <c r="DM11" s="84">
        <f t="shared" si="3"/>
        <v>0</v>
      </c>
      <c r="DN11" s="84">
        <f t="shared" si="3"/>
        <v>0</v>
      </c>
      <c r="DO11" s="84">
        <f t="shared" si="3"/>
        <v>0</v>
      </c>
      <c r="DP11" s="84">
        <f t="shared" si="3"/>
        <v>0</v>
      </c>
      <c r="DQ11" s="84">
        <f t="shared" si="3"/>
        <v>0</v>
      </c>
      <c r="DR11" s="84">
        <f t="shared" si="3"/>
        <v>0</v>
      </c>
      <c r="DS11" s="84">
        <f t="shared" si="3"/>
        <v>0</v>
      </c>
      <c r="DT11" s="84">
        <f t="shared" si="3"/>
        <v>0</v>
      </c>
      <c r="DU11" s="84">
        <f t="shared" si="3"/>
        <v>0</v>
      </c>
      <c r="DV11" s="84">
        <f t="shared" si="3"/>
        <v>0</v>
      </c>
      <c r="DW11" s="84">
        <f t="shared" si="3"/>
        <v>0</v>
      </c>
      <c r="DX11" s="84">
        <f t="shared" si="3"/>
        <v>0</v>
      </c>
      <c r="DY11" s="84">
        <f t="shared" si="3"/>
        <v>0</v>
      </c>
      <c r="DZ11" s="84">
        <f t="shared" si="3"/>
        <v>0</v>
      </c>
      <c r="EA11" s="84">
        <f t="shared" si="3"/>
        <v>0</v>
      </c>
      <c r="EB11" s="84">
        <f t="shared" si="3"/>
        <v>0</v>
      </c>
      <c r="EC11" s="84">
        <f t="shared" si="3"/>
        <v>0</v>
      </c>
      <c r="ED11" s="84">
        <f t="shared" si="3"/>
        <v>0</v>
      </c>
      <c r="EE11" s="84">
        <f t="shared" si="3"/>
        <v>0</v>
      </c>
      <c r="EF11" s="84">
        <f t="shared" si="3"/>
        <v>0</v>
      </c>
      <c r="EG11" s="84">
        <f t="shared" si="3"/>
        <v>0</v>
      </c>
      <c r="EH11" s="84">
        <f t="shared" si="3"/>
        <v>0</v>
      </c>
      <c r="EI11" s="84">
        <f t="shared" si="3"/>
        <v>0</v>
      </c>
      <c r="EJ11" s="84">
        <f t="shared" si="3"/>
        <v>0</v>
      </c>
      <c r="EK11" s="84">
        <f t="shared" si="3"/>
        <v>0</v>
      </c>
      <c r="EL11" s="84">
        <f t="shared" si="3"/>
        <v>0</v>
      </c>
      <c r="EM11" s="84">
        <f t="shared" si="4"/>
        <v>0</v>
      </c>
      <c r="EO11" s="2">
        <f t="shared" ca="1" si="5"/>
        <v>80</v>
      </c>
      <c r="EP11" s="2">
        <f t="shared" ca="1" si="6"/>
        <v>0</v>
      </c>
    </row>
    <row r="12" spans="1:146" s="67" customFormat="1" x14ac:dyDescent="0.2">
      <c r="A12" s="66">
        <v>1</v>
      </c>
      <c r="B12" s="94" t="s">
        <v>76</v>
      </c>
      <c r="C12" s="68" t="s">
        <v>7</v>
      </c>
      <c r="D12" s="35" t="s">
        <v>42</v>
      </c>
      <c r="E12" s="85" t="s">
        <v>58</v>
      </c>
      <c r="F12" s="86">
        <v>37187</v>
      </c>
      <c r="G12" s="85"/>
      <c r="H12" s="85"/>
      <c r="I12" s="87">
        <v>140</v>
      </c>
      <c r="J12" s="85" t="s">
        <v>77</v>
      </c>
      <c r="K12" s="88" t="s">
        <v>78</v>
      </c>
      <c r="L12" s="88" t="s">
        <v>79</v>
      </c>
      <c r="M12" s="72" t="s">
        <v>40</v>
      </c>
      <c r="N12" s="72" t="s">
        <v>80</v>
      </c>
      <c r="O12" s="73" t="s">
        <v>81</v>
      </c>
      <c r="P12" s="74" t="s">
        <v>56</v>
      </c>
      <c r="Q12" s="74" t="s">
        <v>56</v>
      </c>
      <c r="R12" s="74" t="s">
        <v>56</v>
      </c>
      <c r="S12" s="95">
        <v>31.023</v>
      </c>
      <c r="T12" s="74" t="s">
        <v>3</v>
      </c>
      <c r="U12" s="19">
        <v>43.5</v>
      </c>
      <c r="V12" s="300">
        <v>37996</v>
      </c>
      <c r="W12" s="96"/>
      <c r="X12" s="91" t="s">
        <v>75</v>
      </c>
      <c r="Y12" s="93">
        <v>0.11</v>
      </c>
      <c r="Z12" s="90">
        <v>36845</v>
      </c>
      <c r="AA12" s="78" t="e">
        <f>SUM(#REF!)</f>
        <v>#REF!</v>
      </c>
      <c r="AB12" s="78">
        <v>0.15</v>
      </c>
      <c r="AC12" s="78">
        <v>4.0000000000000001E-3</v>
      </c>
      <c r="AD12" s="81" t="e">
        <f>+AC12+AB12*#REF!+AA12*#REF!</f>
        <v>#REF!</v>
      </c>
      <c r="AE12" s="81"/>
      <c r="AI12" s="84">
        <f t="shared" ca="1" si="0"/>
        <v>0</v>
      </c>
      <c r="AJ12" s="84">
        <f t="shared" si="0"/>
        <v>0</v>
      </c>
      <c r="AK12" s="84">
        <f t="shared" ref="AK12:CU15" si="13">IF(AND($V12&gt;AJ$6,$V12&lt;=AK$6),+$U12,0)</f>
        <v>0</v>
      </c>
      <c r="AL12" s="84">
        <f t="shared" si="13"/>
        <v>0</v>
      </c>
      <c r="AM12" s="84">
        <f t="shared" si="13"/>
        <v>0</v>
      </c>
      <c r="AN12" s="84">
        <f t="shared" si="13"/>
        <v>0</v>
      </c>
      <c r="AO12" s="84">
        <f t="shared" si="13"/>
        <v>0</v>
      </c>
      <c r="AP12" s="84">
        <f t="shared" si="13"/>
        <v>0</v>
      </c>
      <c r="AQ12" s="84">
        <f t="shared" si="13"/>
        <v>0</v>
      </c>
      <c r="AR12" s="84">
        <f t="shared" si="13"/>
        <v>43.5</v>
      </c>
      <c r="AS12" s="84">
        <f t="shared" si="13"/>
        <v>0</v>
      </c>
      <c r="AT12" s="84">
        <f t="shared" si="13"/>
        <v>0</v>
      </c>
      <c r="AU12" s="84">
        <f t="shared" si="13"/>
        <v>0</v>
      </c>
      <c r="AV12" s="84">
        <f t="shared" si="13"/>
        <v>0</v>
      </c>
      <c r="AW12" s="84">
        <f t="shared" si="13"/>
        <v>0</v>
      </c>
      <c r="AX12" s="84">
        <f t="shared" si="13"/>
        <v>0</v>
      </c>
      <c r="AY12" s="84">
        <f t="shared" si="13"/>
        <v>0</v>
      </c>
      <c r="AZ12" s="84">
        <f t="shared" si="13"/>
        <v>0</v>
      </c>
      <c r="BA12" s="84">
        <f t="shared" si="13"/>
        <v>0</v>
      </c>
      <c r="BB12" s="84">
        <f t="shared" si="13"/>
        <v>0</v>
      </c>
      <c r="BC12" s="84">
        <f t="shared" si="13"/>
        <v>0</v>
      </c>
      <c r="BD12" s="84">
        <f t="shared" si="13"/>
        <v>0</v>
      </c>
      <c r="BE12" s="84">
        <f t="shared" si="13"/>
        <v>0</v>
      </c>
      <c r="BF12" s="84">
        <f t="shared" si="13"/>
        <v>0</v>
      </c>
      <c r="BG12" s="84">
        <f t="shared" si="13"/>
        <v>0</v>
      </c>
      <c r="BH12" s="84">
        <f t="shared" si="13"/>
        <v>0</v>
      </c>
      <c r="BI12" s="84">
        <f t="shared" si="13"/>
        <v>0</v>
      </c>
      <c r="BJ12" s="84">
        <f t="shared" si="13"/>
        <v>0</v>
      </c>
      <c r="BK12" s="84">
        <f t="shared" si="13"/>
        <v>0</v>
      </c>
      <c r="BL12" s="84">
        <f t="shared" si="13"/>
        <v>0</v>
      </c>
      <c r="BM12" s="84">
        <f t="shared" si="13"/>
        <v>0</v>
      </c>
      <c r="BN12" s="84">
        <f t="shared" si="13"/>
        <v>0</v>
      </c>
      <c r="BO12" s="84">
        <f t="shared" si="13"/>
        <v>0</v>
      </c>
      <c r="BP12" s="84">
        <f t="shared" si="13"/>
        <v>0</v>
      </c>
      <c r="BQ12" s="84">
        <f t="shared" si="13"/>
        <v>0</v>
      </c>
      <c r="BR12" s="84">
        <f t="shared" si="13"/>
        <v>0</v>
      </c>
      <c r="BS12" s="84">
        <f t="shared" si="13"/>
        <v>0</v>
      </c>
      <c r="BT12" s="84">
        <f t="shared" si="13"/>
        <v>0</v>
      </c>
      <c r="BU12" s="84">
        <f t="shared" si="13"/>
        <v>0</v>
      </c>
      <c r="BV12" s="84">
        <f t="shared" si="13"/>
        <v>0</v>
      </c>
      <c r="BW12" s="84">
        <f t="shared" si="13"/>
        <v>0</v>
      </c>
      <c r="BX12" s="84">
        <f t="shared" si="13"/>
        <v>0</v>
      </c>
      <c r="BY12" s="84">
        <f t="shared" si="13"/>
        <v>0</v>
      </c>
      <c r="BZ12" s="84">
        <f t="shared" si="13"/>
        <v>0</v>
      </c>
      <c r="CA12" s="84">
        <f t="shared" si="13"/>
        <v>0</v>
      </c>
      <c r="CB12" s="84">
        <f t="shared" si="13"/>
        <v>0</v>
      </c>
      <c r="CC12" s="84">
        <f t="shared" si="13"/>
        <v>0</v>
      </c>
      <c r="CD12" s="84">
        <f t="shared" si="13"/>
        <v>0</v>
      </c>
      <c r="CE12" s="84">
        <f t="shared" si="13"/>
        <v>0</v>
      </c>
      <c r="CF12" s="84">
        <f t="shared" si="13"/>
        <v>0</v>
      </c>
      <c r="CG12" s="84">
        <f t="shared" si="13"/>
        <v>0</v>
      </c>
      <c r="CH12" s="84">
        <f t="shared" si="13"/>
        <v>0</v>
      </c>
      <c r="CI12" s="84">
        <f t="shared" si="13"/>
        <v>0</v>
      </c>
      <c r="CJ12" s="84">
        <f t="shared" si="13"/>
        <v>0</v>
      </c>
      <c r="CK12" s="84">
        <f t="shared" si="13"/>
        <v>0</v>
      </c>
      <c r="CL12" s="84">
        <f t="shared" si="13"/>
        <v>0</v>
      </c>
      <c r="CM12" s="84">
        <f t="shared" si="13"/>
        <v>0</v>
      </c>
      <c r="CN12" s="84">
        <f t="shared" si="13"/>
        <v>0</v>
      </c>
      <c r="CO12" s="84">
        <f t="shared" si="13"/>
        <v>0</v>
      </c>
      <c r="CP12" s="84">
        <f t="shared" si="13"/>
        <v>0</v>
      </c>
      <c r="CQ12" s="84">
        <f t="shared" si="13"/>
        <v>0</v>
      </c>
      <c r="CR12" s="84">
        <f t="shared" si="13"/>
        <v>0</v>
      </c>
      <c r="CS12" s="84">
        <f t="shared" si="13"/>
        <v>0</v>
      </c>
      <c r="CT12" s="84">
        <f t="shared" si="13"/>
        <v>0</v>
      </c>
      <c r="CU12" s="84">
        <f t="shared" si="13"/>
        <v>0</v>
      </c>
      <c r="CV12" s="84">
        <f t="shared" si="3"/>
        <v>0</v>
      </c>
      <c r="CW12" s="84">
        <f t="shared" si="3"/>
        <v>0</v>
      </c>
      <c r="CX12" s="84">
        <f t="shared" si="3"/>
        <v>0</v>
      </c>
      <c r="CY12" s="84">
        <f t="shared" si="3"/>
        <v>0</v>
      </c>
      <c r="CZ12" s="84">
        <f t="shared" si="3"/>
        <v>0</v>
      </c>
      <c r="DA12" s="84">
        <f t="shared" si="3"/>
        <v>0</v>
      </c>
      <c r="DB12" s="84">
        <f t="shared" si="3"/>
        <v>0</v>
      </c>
      <c r="DC12" s="84">
        <f t="shared" si="3"/>
        <v>0</v>
      </c>
      <c r="DD12" s="84">
        <f t="shared" si="3"/>
        <v>0</v>
      </c>
      <c r="DE12" s="84">
        <f t="shared" si="3"/>
        <v>0</v>
      </c>
      <c r="DF12" s="84">
        <f t="shared" si="3"/>
        <v>0</v>
      </c>
      <c r="DG12" s="84">
        <f t="shared" si="3"/>
        <v>0</v>
      </c>
      <c r="DH12" s="84">
        <f t="shared" si="3"/>
        <v>0</v>
      </c>
      <c r="DI12" s="84">
        <f t="shared" si="3"/>
        <v>0</v>
      </c>
      <c r="DJ12" s="84">
        <f t="shared" si="3"/>
        <v>0</v>
      </c>
      <c r="DK12" s="84">
        <f t="shared" si="3"/>
        <v>0</v>
      </c>
      <c r="DL12" s="84">
        <f t="shared" si="3"/>
        <v>0</v>
      </c>
      <c r="DM12" s="84">
        <f t="shared" si="3"/>
        <v>0</v>
      </c>
      <c r="DN12" s="84">
        <f t="shared" si="3"/>
        <v>0</v>
      </c>
      <c r="DO12" s="84">
        <f t="shared" si="3"/>
        <v>0</v>
      </c>
      <c r="DP12" s="84">
        <f t="shared" si="3"/>
        <v>0</v>
      </c>
      <c r="DQ12" s="84">
        <f t="shared" si="3"/>
        <v>0</v>
      </c>
      <c r="DR12" s="84">
        <f t="shared" si="3"/>
        <v>0</v>
      </c>
      <c r="DS12" s="84">
        <f t="shared" si="3"/>
        <v>0</v>
      </c>
      <c r="DT12" s="84">
        <f t="shared" si="3"/>
        <v>0</v>
      </c>
      <c r="DU12" s="84">
        <f t="shared" si="3"/>
        <v>0</v>
      </c>
      <c r="DV12" s="84">
        <f t="shared" si="3"/>
        <v>0</v>
      </c>
      <c r="DW12" s="84">
        <f t="shared" si="3"/>
        <v>0</v>
      </c>
      <c r="DX12" s="84">
        <f t="shared" si="3"/>
        <v>0</v>
      </c>
      <c r="DY12" s="84">
        <f t="shared" si="3"/>
        <v>0</v>
      </c>
      <c r="DZ12" s="84">
        <f t="shared" si="3"/>
        <v>0</v>
      </c>
      <c r="EA12" s="84">
        <f t="shared" si="3"/>
        <v>0</v>
      </c>
      <c r="EB12" s="84">
        <f t="shared" si="3"/>
        <v>0</v>
      </c>
      <c r="EC12" s="84">
        <f t="shared" si="3"/>
        <v>0</v>
      </c>
      <c r="ED12" s="84">
        <f t="shared" si="3"/>
        <v>0</v>
      </c>
      <c r="EE12" s="84">
        <f t="shared" si="3"/>
        <v>0</v>
      </c>
      <c r="EF12" s="84">
        <f t="shared" si="3"/>
        <v>0</v>
      </c>
      <c r="EG12" s="84">
        <f t="shared" si="3"/>
        <v>0</v>
      </c>
      <c r="EH12" s="84">
        <f t="shared" si="3"/>
        <v>0</v>
      </c>
      <c r="EI12" s="84">
        <f t="shared" si="3"/>
        <v>0</v>
      </c>
      <c r="EJ12" s="84">
        <f t="shared" si="3"/>
        <v>0</v>
      </c>
      <c r="EK12" s="84">
        <f t="shared" si="3"/>
        <v>0</v>
      </c>
      <c r="EL12" s="84">
        <f t="shared" si="3"/>
        <v>0</v>
      </c>
      <c r="EM12" s="84">
        <f t="shared" si="4"/>
        <v>0</v>
      </c>
      <c r="EO12" s="2">
        <f t="shared" ca="1" si="5"/>
        <v>43.5</v>
      </c>
      <c r="EP12" s="2">
        <f t="shared" ca="1" si="6"/>
        <v>0</v>
      </c>
    </row>
    <row r="13" spans="1:146" s="67" customFormat="1" x14ac:dyDescent="0.2">
      <c r="A13" s="66">
        <v>1</v>
      </c>
      <c r="B13" s="94" t="s">
        <v>76</v>
      </c>
      <c r="C13" s="68" t="s">
        <v>7</v>
      </c>
      <c r="D13" s="35" t="s">
        <v>42</v>
      </c>
      <c r="E13" s="85" t="s">
        <v>58</v>
      </c>
      <c r="F13" s="86">
        <v>37187</v>
      </c>
      <c r="G13" s="85"/>
      <c r="H13" s="85"/>
      <c r="I13" s="87">
        <v>140</v>
      </c>
      <c r="J13" s="85" t="s">
        <v>82</v>
      </c>
      <c r="K13" s="88" t="s">
        <v>78</v>
      </c>
      <c r="L13" s="88" t="s">
        <v>79</v>
      </c>
      <c r="M13" s="72" t="s">
        <v>40</v>
      </c>
      <c r="N13" s="72" t="s">
        <v>80</v>
      </c>
      <c r="O13" s="73" t="s">
        <v>81</v>
      </c>
      <c r="P13" s="74" t="s">
        <v>56</v>
      </c>
      <c r="Q13" s="74" t="s">
        <v>56</v>
      </c>
      <c r="R13" s="74" t="s">
        <v>56</v>
      </c>
      <c r="S13" s="95">
        <f>143.511+23.602</f>
        <v>167.113</v>
      </c>
      <c r="T13" s="74" t="s">
        <v>3</v>
      </c>
      <c r="U13" s="19">
        <v>247.3</v>
      </c>
      <c r="V13" s="300">
        <v>37996</v>
      </c>
      <c r="W13" s="97"/>
      <c r="X13" s="91" t="s">
        <v>75</v>
      </c>
      <c r="Y13" s="93">
        <v>0.11</v>
      </c>
      <c r="Z13" s="90">
        <v>37057</v>
      </c>
      <c r="AA13" s="78" t="e">
        <f>SUM(#REF!)</f>
        <v>#REF!</v>
      </c>
      <c r="AB13" s="78">
        <v>0.15</v>
      </c>
      <c r="AC13" s="78">
        <v>4.0000000000000001E-3</v>
      </c>
      <c r="AD13" s="81" t="e">
        <f>+AC13+AB13*#REF!+AA13*#REF!</f>
        <v>#REF!</v>
      </c>
      <c r="AE13" s="81"/>
      <c r="AI13" s="84">
        <f t="shared" ca="1" si="0"/>
        <v>0</v>
      </c>
      <c r="AJ13" s="84">
        <f t="shared" si="0"/>
        <v>0</v>
      </c>
      <c r="AK13" s="84">
        <f t="shared" si="13"/>
        <v>0</v>
      </c>
      <c r="AL13" s="84">
        <f t="shared" si="13"/>
        <v>0</v>
      </c>
      <c r="AM13" s="84">
        <f t="shared" si="13"/>
        <v>0</v>
      </c>
      <c r="AN13" s="84">
        <f t="shared" si="13"/>
        <v>0</v>
      </c>
      <c r="AO13" s="84">
        <f t="shared" si="13"/>
        <v>0</v>
      </c>
      <c r="AP13" s="84">
        <f t="shared" si="13"/>
        <v>0</v>
      </c>
      <c r="AQ13" s="84">
        <f t="shared" si="13"/>
        <v>0</v>
      </c>
      <c r="AR13" s="84">
        <f t="shared" si="13"/>
        <v>247.3</v>
      </c>
      <c r="AS13" s="84">
        <f t="shared" si="13"/>
        <v>0</v>
      </c>
      <c r="AT13" s="84">
        <f t="shared" si="13"/>
        <v>0</v>
      </c>
      <c r="AU13" s="84">
        <f t="shared" si="13"/>
        <v>0</v>
      </c>
      <c r="AV13" s="84">
        <f t="shared" si="13"/>
        <v>0</v>
      </c>
      <c r="AW13" s="84">
        <f t="shared" si="13"/>
        <v>0</v>
      </c>
      <c r="AX13" s="84">
        <f t="shared" si="13"/>
        <v>0</v>
      </c>
      <c r="AY13" s="84">
        <f t="shared" si="13"/>
        <v>0</v>
      </c>
      <c r="AZ13" s="84">
        <f t="shared" si="13"/>
        <v>0</v>
      </c>
      <c r="BA13" s="84">
        <f t="shared" si="13"/>
        <v>0</v>
      </c>
      <c r="BB13" s="84">
        <f t="shared" si="13"/>
        <v>0</v>
      </c>
      <c r="BC13" s="84">
        <f t="shared" si="13"/>
        <v>0</v>
      </c>
      <c r="BD13" s="84">
        <f t="shared" si="13"/>
        <v>0</v>
      </c>
      <c r="BE13" s="84">
        <f t="shared" si="13"/>
        <v>0</v>
      </c>
      <c r="BF13" s="84">
        <f t="shared" si="13"/>
        <v>0</v>
      </c>
      <c r="BG13" s="84">
        <f t="shared" si="13"/>
        <v>0</v>
      </c>
      <c r="BH13" s="84">
        <f t="shared" si="13"/>
        <v>0</v>
      </c>
      <c r="BI13" s="84">
        <f t="shared" si="13"/>
        <v>0</v>
      </c>
      <c r="BJ13" s="84">
        <f t="shared" si="13"/>
        <v>0</v>
      </c>
      <c r="BK13" s="84">
        <f t="shared" si="13"/>
        <v>0</v>
      </c>
      <c r="BL13" s="84">
        <f t="shared" si="13"/>
        <v>0</v>
      </c>
      <c r="BM13" s="84">
        <f t="shared" si="13"/>
        <v>0</v>
      </c>
      <c r="BN13" s="84">
        <f t="shared" si="13"/>
        <v>0</v>
      </c>
      <c r="BO13" s="84">
        <f t="shared" si="13"/>
        <v>0</v>
      </c>
      <c r="BP13" s="84">
        <f t="shared" si="13"/>
        <v>0</v>
      </c>
      <c r="BQ13" s="84">
        <f t="shared" si="13"/>
        <v>0</v>
      </c>
      <c r="BR13" s="84">
        <f t="shared" si="13"/>
        <v>0</v>
      </c>
      <c r="BS13" s="84">
        <f t="shared" si="13"/>
        <v>0</v>
      </c>
      <c r="BT13" s="84">
        <f t="shared" si="13"/>
        <v>0</v>
      </c>
      <c r="BU13" s="84">
        <f t="shared" si="13"/>
        <v>0</v>
      </c>
      <c r="BV13" s="84">
        <f t="shared" si="13"/>
        <v>0</v>
      </c>
      <c r="BW13" s="84">
        <f t="shared" si="13"/>
        <v>0</v>
      </c>
      <c r="BX13" s="84">
        <f t="shared" si="13"/>
        <v>0</v>
      </c>
      <c r="BY13" s="84">
        <f t="shared" si="13"/>
        <v>0</v>
      </c>
      <c r="BZ13" s="84">
        <f t="shared" si="13"/>
        <v>0</v>
      </c>
      <c r="CA13" s="84">
        <f t="shared" si="13"/>
        <v>0</v>
      </c>
      <c r="CB13" s="84">
        <f t="shared" si="13"/>
        <v>0</v>
      </c>
      <c r="CC13" s="84">
        <f t="shared" si="13"/>
        <v>0</v>
      </c>
      <c r="CD13" s="84">
        <f t="shared" si="13"/>
        <v>0</v>
      </c>
      <c r="CE13" s="84">
        <f t="shared" si="13"/>
        <v>0</v>
      </c>
      <c r="CF13" s="84">
        <f t="shared" si="13"/>
        <v>0</v>
      </c>
      <c r="CG13" s="84">
        <f t="shared" si="13"/>
        <v>0</v>
      </c>
      <c r="CH13" s="84">
        <f t="shared" si="13"/>
        <v>0</v>
      </c>
      <c r="CI13" s="84">
        <f t="shared" si="13"/>
        <v>0</v>
      </c>
      <c r="CJ13" s="84">
        <f t="shared" si="13"/>
        <v>0</v>
      </c>
      <c r="CK13" s="84">
        <f t="shared" si="13"/>
        <v>0</v>
      </c>
      <c r="CL13" s="84">
        <f t="shared" si="13"/>
        <v>0</v>
      </c>
      <c r="CM13" s="84">
        <f t="shared" si="13"/>
        <v>0</v>
      </c>
      <c r="CN13" s="84">
        <f t="shared" si="13"/>
        <v>0</v>
      </c>
      <c r="CO13" s="84">
        <f t="shared" si="13"/>
        <v>0</v>
      </c>
      <c r="CP13" s="84">
        <f t="shared" si="13"/>
        <v>0</v>
      </c>
      <c r="CQ13" s="84">
        <f t="shared" si="13"/>
        <v>0</v>
      </c>
      <c r="CR13" s="84">
        <f t="shared" si="13"/>
        <v>0</v>
      </c>
      <c r="CS13" s="84">
        <f t="shared" si="13"/>
        <v>0</v>
      </c>
      <c r="CT13" s="84">
        <f t="shared" si="13"/>
        <v>0</v>
      </c>
      <c r="CU13" s="84">
        <f t="shared" si="13"/>
        <v>0</v>
      </c>
      <c r="CV13" s="84">
        <f t="shared" si="3"/>
        <v>0</v>
      </c>
      <c r="CW13" s="84">
        <f t="shared" si="3"/>
        <v>0</v>
      </c>
      <c r="CX13" s="84">
        <f t="shared" si="3"/>
        <v>0</v>
      </c>
      <c r="CY13" s="84">
        <f t="shared" si="3"/>
        <v>0</v>
      </c>
      <c r="CZ13" s="84">
        <f t="shared" si="3"/>
        <v>0</v>
      </c>
      <c r="DA13" s="84">
        <f t="shared" si="3"/>
        <v>0</v>
      </c>
      <c r="DB13" s="84">
        <f t="shared" si="3"/>
        <v>0</v>
      </c>
      <c r="DC13" s="84">
        <f t="shared" si="3"/>
        <v>0</v>
      </c>
      <c r="DD13" s="84">
        <f t="shared" si="3"/>
        <v>0</v>
      </c>
      <c r="DE13" s="84">
        <f t="shared" si="3"/>
        <v>0</v>
      </c>
      <c r="DF13" s="84">
        <f t="shared" si="3"/>
        <v>0</v>
      </c>
      <c r="DG13" s="84">
        <f t="shared" si="3"/>
        <v>0</v>
      </c>
      <c r="DH13" s="84">
        <f t="shared" si="3"/>
        <v>0</v>
      </c>
      <c r="DI13" s="84">
        <f t="shared" si="3"/>
        <v>0</v>
      </c>
      <c r="DJ13" s="84">
        <f t="shared" si="3"/>
        <v>0</v>
      </c>
      <c r="DK13" s="84">
        <f t="shared" si="3"/>
        <v>0</v>
      </c>
      <c r="DL13" s="84">
        <f t="shared" si="3"/>
        <v>0</v>
      </c>
      <c r="DM13" s="84">
        <f t="shared" si="3"/>
        <v>0</v>
      </c>
      <c r="DN13" s="84">
        <f t="shared" si="3"/>
        <v>0</v>
      </c>
      <c r="DO13" s="84">
        <f t="shared" si="3"/>
        <v>0</v>
      </c>
      <c r="DP13" s="84">
        <f t="shared" si="3"/>
        <v>0</v>
      </c>
      <c r="DQ13" s="84">
        <f t="shared" si="3"/>
        <v>0</v>
      </c>
      <c r="DR13" s="84">
        <f t="shared" si="3"/>
        <v>0</v>
      </c>
      <c r="DS13" s="84">
        <f t="shared" si="3"/>
        <v>0</v>
      </c>
      <c r="DT13" s="84">
        <f t="shared" si="3"/>
        <v>0</v>
      </c>
      <c r="DU13" s="84">
        <f t="shared" si="3"/>
        <v>0</v>
      </c>
      <c r="DV13" s="84">
        <f t="shared" si="3"/>
        <v>0</v>
      </c>
      <c r="DW13" s="84">
        <f t="shared" si="3"/>
        <v>0</v>
      </c>
      <c r="DX13" s="84">
        <f t="shared" si="3"/>
        <v>0</v>
      </c>
      <c r="DY13" s="84">
        <f t="shared" si="3"/>
        <v>0</v>
      </c>
      <c r="DZ13" s="84">
        <f t="shared" si="3"/>
        <v>0</v>
      </c>
      <c r="EA13" s="84">
        <f t="shared" si="3"/>
        <v>0</v>
      </c>
      <c r="EB13" s="84">
        <f t="shared" si="3"/>
        <v>0</v>
      </c>
      <c r="EC13" s="84">
        <f t="shared" si="3"/>
        <v>0</v>
      </c>
      <c r="ED13" s="84">
        <f t="shared" si="3"/>
        <v>0</v>
      </c>
      <c r="EE13" s="84">
        <f t="shared" si="3"/>
        <v>0</v>
      </c>
      <c r="EF13" s="84">
        <f t="shared" si="3"/>
        <v>0</v>
      </c>
      <c r="EG13" s="84">
        <f t="shared" si="3"/>
        <v>0</v>
      </c>
      <c r="EH13" s="84">
        <f t="shared" si="3"/>
        <v>0</v>
      </c>
      <c r="EI13" s="84">
        <f t="shared" si="3"/>
        <v>0</v>
      </c>
      <c r="EJ13" s="84">
        <f t="shared" ref="EJ13:EL15" si="14">IF(AND($V13&gt;EI$6,$V13&lt;=EJ$6),+$U13,0)</f>
        <v>0</v>
      </c>
      <c r="EK13" s="84">
        <f t="shared" si="14"/>
        <v>0</v>
      </c>
      <c r="EL13" s="84">
        <f t="shared" si="14"/>
        <v>0</v>
      </c>
      <c r="EM13" s="84">
        <f t="shared" si="4"/>
        <v>0</v>
      </c>
      <c r="EO13" s="2">
        <f t="shared" ca="1" si="5"/>
        <v>247.3</v>
      </c>
      <c r="EP13" s="2">
        <f t="shared" ca="1" si="6"/>
        <v>0</v>
      </c>
    </row>
    <row r="14" spans="1:146" x14ac:dyDescent="0.2">
      <c r="A14" s="66">
        <v>1</v>
      </c>
      <c r="B14" s="68" t="s">
        <v>12</v>
      </c>
      <c r="C14" s="68" t="s">
        <v>8</v>
      </c>
      <c r="D14" s="35" t="s">
        <v>42</v>
      </c>
      <c r="E14" s="69" t="s">
        <v>52</v>
      </c>
      <c r="F14" s="70">
        <v>37134</v>
      </c>
      <c r="G14" s="69"/>
      <c r="H14" s="69"/>
      <c r="I14" s="71">
        <v>140</v>
      </c>
      <c r="J14" s="69" t="s">
        <v>83</v>
      </c>
      <c r="L14" s="72" t="s">
        <v>84</v>
      </c>
      <c r="M14" s="72" t="s">
        <v>40</v>
      </c>
      <c r="N14" s="72" t="s">
        <v>68</v>
      </c>
      <c r="O14" s="73" t="s">
        <v>69</v>
      </c>
      <c r="P14" s="74" t="s">
        <v>56</v>
      </c>
      <c r="Q14" s="74" t="s">
        <v>56</v>
      </c>
      <c r="R14" s="74" t="s">
        <v>56</v>
      </c>
      <c r="S14" s="75">
        <v>62.777500000000003</v>
      </c>
      <c r="T14" s="74" t="s">
        <v>57</v>
      </c>
      <c r="U14" s="19">
        <f>IF($T14="USD",+$S14,VLOOKUP($T14,$T$1:$U$5,2)*$S14)</f>
        <v>62.777500000000003</v>
      </c>
      <c r="V14" s="272">
        <v>37346</v>
      </c>
      <c r="Z14" s="77">
        <v>36826</v>
      </c>
      <c r="AA14" s="78" t="e">
        <f>SUM(#REF!)</f>
        <v>#REF!</v>
      </c>
      <c r="AB14" s="79"/>
      <c r="AC14" s="79">
        <f>0.0025/2</f>
        <v>1.25E-3</v>
      </c>
      <c r="AD14" s="80" t="e">
        <f>+AC14+AB14*#REF!+AA14*#REF!</f>
        <v>#REF!</v>
      </c>
      <c r="AE14" s="81"/>
      <c r="AI14" s="84">
        <f t="shared" ca="1" si="0"/>
        <v>0</v>
      </c>
      <c r="AJ14" s="84">
        <f t="shared" si="0"/>
        <v>62.777500000000003</v>
      </c>
      <c r="AK14" s="84">
        <f t="shared" si="13"/>
        <v>0</v>
      </c>
      <c r="AL14" s="84">
        <f t="shared" si="13"/>
        <v>0</v>
      </c>
      <c r="AM14" s="84">
        <f t="shared" si="13"/>
        <v>0</v>
      </c>
      <c r="AN14" s="84">
        <f t="shared" si="13"/>
        <v>0</v>
      </c>
      <c r="AO14" s="84">
        <f t="shared" si="13"/>
        <v>0</v>
      </c>
      <c r="AP14" s="84">
        <f t="shared" si="13"/>
        <v>0</v>
      </c>
      <c r="AQ14" s="84">
        <f t="shared" si="13"/>
        <v>0</v>
      </c>
      <c r="AR14" s="84">
        <f t="shared" si="13"/>
        <v>0</v>
      </c>
      <c r="AS14" s="84">
        <f t="shared" si="13"/>
        <v>0</v>
      </c>
      <c r="AT14" s="84">
        <f t="shared" si="13"/>
        <v>0</v>
      </c>
      <c r="AU14" s="84">
        <f t="shared" si="13"/>
        <v>0</v>
      </c>
      <c r="AV14" s="84">
        <f t="shared" si="13"/>
        <v>0</v>
      </c>
      <c r="AW14" s="84">
        <f t="shared" si="13"/>
        <v>0</v>
      </c>
      <c r="AX14" s="84">
        <f t="shared" si="13"/>
        <v>0</v>
      </c>
      <c r="AY14" s="84">
        <f t="shared" si="13"/>
        <v>0</v>
      </c>
      <c r="AZ14" s="84">
        <f t="shared" si="13"/>
        <v>0</v>
      </c>
      <c r="BA14" s="84">
        <f t="shared" si="13"/>
        <v>0</v>
      </c>
      <c r="BB14" s="84">
        <f t="shared" si="13"/>
        <v>0</v>
      </c>
      <c r="BC14" s="84">
        <f t="shared" si="13"/>
        <v>0</v>
      </c>
      <c r="BD14" s="84">
        <f t="shared" si="13"/>
        <v>0</v>
      </c>
      <c r="BE14" s="84">
        <f t="shared" si="13"/>
        <v>0</v>
      </c>
      <c r="BF14" s="84">
        <f t="shared" si="13"/>
        <v>0</v>
      </c>
      <c r="BG14" s="84">
        <f t="shared" si="13"/>
        <v>0</v>
      </c>
      <c r="BH14" s="84">
        <f t="shared" si="13"/>
        <v>0</v>
      </c>
      <c r="BI14" s="84">
        <f t="shared" si="13"/>
        <v>0</v>
      </c>
      <c r="BJ14" s="84">
        <f t="shared" si="13"/>
        <v>0</v>
      </c>
      <c r="BK14" s="84">
        <f t="shared" si="13"/>
        <v>0</v>
      </c>
      <c r="BL14" s="84">
        <f t="shared" si="13"/>
        <v>0</v>
      </c>
      <c r="BM14" s="84">
        <f t="shared" si="13"/>
        <v>0</v>
      </c>
      <c r="BN14" s="84">
        <f t="shared" si="13"/>
        <v>0</v>
      </c>
      <c r="BO14" s="84">
        <f t="shared" si="13"/>
        <v>0</v>
      </c>
      <c r="BP14" s="84">
        <f t="shared" si="13"/>
        <v>0</v>
      </c>
      <c r="BQ14" s="84">
        <f t="shared" si="13"/>
        <v>0</v>
      </c>
      <c r="BR14" s="84">
        <f t="shared" si="13"/>
        <v>0</v>
      </c>
      <c r="BS14" s="84">
        <f t="shared" si="13"/>
        <v>0</v>
      </c>
      <c r="BT14" s="84">
        <f t="shared" si="13"/>
        <v>0</v>
      </c>
      <c r="BU14" s="84">
        <f t="shared" si="13"/>
        <v>0</v>
      </c>
      <c r="BV14" s="84">
        <f t="shared" si="13"/>
        <v>0</v>
      </c>
      <c r="BW14" s="84">
        <f t="shared" si="13"/>
        <v>0</v>
      </c>
      <c r="BX14" s="84">
        <f t="shared" si="13"/>
        <v>0</v>
      </c>
      <c r="BY14" s="84">
        <f t="shared" si="13"/>
        <v>0</v>
      </c>
      <c r="BZ14" s="84">
        <f t="shared" si="13"/>
        <v>0</v>
      </c>
      <c r="CA14" s="84">
        <f t="shared" si="13"/>
        <v>0</v>
      </c>
      <c r="CB14" s="84">
        <f t="shared" si="13"/>
        <v>0</v>
      </c>
      <c r="CC14" s="84">
        <f t="shared" si="13"/>
        <v>0</v>
      </c>
      <c r="CD14" s="84">
        <f t="shared" si="13"/>
        <v>0</v>
      </c>
      <c r="CE14" s="84">
        <f t="shared" si="13"/>
        <v>0</v>
      </c>
      <c r="CF14" s="84">
        <f t="shared" si="13"/>
        <v>0</v>
      </c>
      <c r="CG14" s="84">
        <f t="shared" si="13"/>
        <v>0</v>
      </c>
      <c r="CH14" s="84">
        <f t="shared" si="13"/>
        <v>0</v>
      </c>
      <c r="CI14" s="84">
        <f t="shared" si="13"/>
        <v>0</v>
      </c>
      <c r="CJ14" s="84">
        <f t="shared" si="13"/>
        <v>0</v>
      </c>
      <c r="CK14" s="84">
        <f t="shared" si="13"/>
        <v>0</v>
      </c>
      <c r="CL14" s="84">
        <f t="shared" si="13"/>
        <v>0</v>
      </c>
      <c r="CM14" s="84">
        <f t="shared" si="13"/>
        <v>0</v>
      </c>
      <c r="CN14" s="84">
        <f t="shared" si="13"/>
        <v>0</v>
      </c>
      <c r="CO14" s="84">
        <f t="shared" si="13"/>
        <v>0</v>
      </c>
      <c r="CP14" s="84">
        <f t="shared" si="13"/>
        <v>0</v>
      </c>
      <c r="CQ14" s="84">
        <f t="shared" si="13"/>
        <v>0</v>
      </c>
      <c r="CR14" s="84">
        <f t="shared" si="13"/>
        <v>0</v>
      </c>
      <c r="CS14" s="84">
        <f t="shared" si="13"/>
        <v>0</v>
      </c>
      <c r="CT14" s="84">
        <f t="shared" si="13"/>
        <v>0</v>
      </c>
      <c r="CU14" s="84">
        <f t="shared" si="13"/>
        <v>0</v>
      </c>
      <c r="CV14" s="84">
        <f t="shared" ref="CV14:EI14" si="15">IF(AND($V14&gt;CU$6,$V14&lt;=CV$6),+$U14,0)</f>
        <v>0</v>
      </c>
      <c r="CW14" s="84">
        <f t="shared" si="15"/>
        <v>0</v>
      </c>
      <c r="CX14" s="84">
        <f t="shared" si="15"/>
        <v>0</v>
      </c>
      <c r="CY14" s="84">
        <f t="shared" si="15"/>
        <v>0</v>
      </c>
      <c r="CZ14" s="84">
        <f t="shared" si="15"/>
        <v>0</v>
      </c>
      <c r="DA14" s="84">
        <f t="shared" si="15"/>
        <v>0</v>
      </c>
      <c r="DB14" s="84">
        <f t="shared" si="15"/>
        <v>0</v>
      </c>
      <c r="DC14" s="84">
        <f t="shared" si="15"/>
        <v>0</v>
      </c>
      <c r="DD14" s="84">
        <f t="shared" si="15"/>
        <v>0</v>
      </c>
      <c r="DE14" s="84">
        <f t="shared" si="15"/>
        <v>0</v>
      </c>
      <c r="DF14" s="84">
        <f t="shared" si="15"/>
        <v>0</v>
      </c>
      <c r="DG14" s="84">
        <f t="shared" si="15"/>
        <v>0</v>
      </c>
      <c r="DH14" s="84">
        <f t="shared" si="15"/>
        <v>0</v>
      </c>
      <c r="DI14" s="84">
        <f t="shared" si="15"/>
        <v>0</v>
      </c>
      <c r="DJ14" s="84">
        <f t="shared" si="15"/>
        <v>0</v>
      </c>
      <c r="DK14" s="84">
        <f t="shared" si="15"/>
        <v>0</v>
      </c>
      <c r="DL14" s="84">
        <f t="shared" si="15"/>
        <v>0</v>
      </c>
      <c r="DM14" s="84">
        <f t="shared" si="15"/>
        <v>0</v>
      </c>
      <c r="DN14" s="84">
        <f t="shared" si="15"/>
        <v>0</v>
      </c>
      <c r="DO14" s="84">
        <f t="shared" si="15"/>
        <v>0</v>
      </c>
      <c r="DP14" s="84">
        <f t="shared" si="15"/>
        <v>0</v>
      </c>
      <c r="DQ14" s="84">
        <f t="shared" si="15"/>
        <v>0</v>
      </c>
      <c r="DR14" s="84">
        <f t="shared" si="15"/>
        <v>0</v>
      </c>
      <c r="DS14" s="84">
        <f t="shared" si="15"/>
        <v>0</v>
      </c>
      <c r="DT14" s="84">
        <f t="shared" si="15"/>
        <v>0</v>
      </c>
      <c r="DU14" s="84">
        <f t="shared" si="15"/>
        <v>0</v>
      </c>
      <c r="DV14" s="84">
        <f t="shared" si="15"/>
        <v>0</v>
      </c>
      <c r="DW14" s="84">
        <f t="shared" si="15"/>
        <v>0</v>
      </c>
      <c r="DX14" s="84">
        <f t="shared" si="15"/>
        <v>0</v>
      </c>
      <c r="DY14" s="84">
        <f t="shared" si="15"/>
        <v>0</v>
      </c>
      <c r="DZ14" s="84">
        <f t="shared" si="15"/>
        <v>0</v>
      </c>
      <c r="EA14" s="84">
        <f t="shared" si="15"/>
        <v>0</v>
      </c>
      <c r="EB14" s="84">
        <f t="shared" si="15"/>
        <v>0</v>
      </c>
      <c r="EC14" s="84">
        <f t="shared" si="15"/>
        <v>0</v>
      </c>
      <c r="ED14" s="84">
        <f t="shared" si="15"/>
        <v>0</v>
      </c>
      <c r="EE14" s="84">
        <f t="shared" si="15"/>
        <v>0</v>
      </c>
      <c r="EF14" s="84">
        <f t="shared" si="15"/>
        <v>0</v>
      </c>
      <c r="EG14" s="84">
        <f t="shared" si="15"/>
        <v>0</v>
      </c>
      <c r="EH14" s="84">
        <f t="shared" si="15"/>
        <v>0</v>
      </c>
      <c r="EI14" s="84">
        <f t="shared" si="15"/>
        <v>0</v>
      </c>
      <c r="EJ14" s="84">
        <f t="shared" si="14"/>
        <v>0</v>
      </c>
      <c r="EK14" s="84">
        <f t="shared" si="14"/>
        <v>0</v>
      </c>
      <c r="EL14" s="84">
        <f t="shared" si="14"/>
        <v>0</v>
      </c>
      <c r="EM14" s="84">
        <f t="shared" si="4"/>
        <v>0</v>
      </c>
      <c r="EO14" s="2">
        <f t="shared" ca="1" si="5"/>
        <v>62.777500000000003</v>
      </c>
      <c r="EP14" s="2">
        <f t="shared" ca="1" si="6"/>
        <v>0</v>
      </c>
    </row>
    <row r="15" spans="1:146" s="67" customFormat="1" x14ac:dyDescent="0.2">
      <c r="A15" s="66">
        <v>1</v>
      </c>
      <c r="B15" s="68" t="s">
        <v>12</v>
      </c>
      <c r="C15" s="68" t="s">
        <v>7</v>
      </c>
      <c r="D15" s="35" t="s">
        <v>42</v>
      </c>
      <c r="E15" s="85" t="s">
        <v>58</v>
      </c>
      <c r="F15" s="86">
        <v>37187</v>
      </c>
      <c r="G15" s="85"/>
      <c r="H15" s="85"/>
      <c r="I15" s="87">
        <v>140</v>
      </c>
      <c r="J15" s="85" t="s">
        <v>85</v>
      </c>
      <c r="K15" s="88" t="s">
        <v>86</v>
      </c>
      <c r="L15" s="88" t="s">
        <v>87</v>
      </c>
      <c r="M15" s="72" t="s">
        <v>40</v>
      </c>
      <c r="N15" s="72" t="s">
        <v>88</v>
      </c>
      <c r="O15" s="73" t="s">
        <v>89</v>
      </c>
      <c r="P15" s="74" t="s">
        <v>56</v>
      </c>
      <c r="Q15" s="74" t="s">
        <v>56</v>
      </c>
      <c r="R15" s="74" t="s">
        <v>56</v>
      </c>
      <c r="S15" s="89">
        <v>2.949983</v>
      </c>
      <c r="T15" s="74" t="s">
        <v>57</v>
      </c>
      <c r="U15" s="19">
        <f>IF($T15="USD",+$S15,VLOOKUP($T15,$T$1:$U$5,2)*$S15)</f>
        <v>2.949983</v>
      </c>
      <c r="V15" s="300">
        <v>41625</v>
      </c>
      <c r="W15" s="19"/>
      <c r="X15" s="91" t="s">
        <v>75</v>
      </c>
      <c r="Y15" s="93">
        <v>0.10199999999999999</v>
      </c>
      <c r="Z15" s="90">
        <v>36175</v>
      </c>
      <c r="AA15" s="78" t="e">
        <f>SUM(#REF!)</f>
        <v>#REF!</v>
      </c>
      <c r="AB15" s="78">
        <v>0.15</v>
      </c>
      <c r="AC15" s="78">
        <v>4.0000000000000001E-3</v>
      </c>
      <c r="AD15" s="81" t="e">
        <f>+AC15+AB15*#REF!+AA15*#REF!</f>
        <v>#REF!</v>
      </c>
      <c r="AE15" s="81"/>
      <c r="AI15" s="84">
        <f t="shared" ca="1" si="0"/>
        <v>0</v>
      </c>
      <c r="AJ15" s="84">
        <f t="shared" si="0"/>
        <v>0</v>
      </c>
      <c r="AK15" s="84">
        <f t="shared" si="13"/>
        <v>0</v>
      </c>
      <c r="AL15" s="84">
        <f t="shared" si="13"/>
        <v>0</v>
      </c>
      <c r="AM15" s="84">
        <f t="shared" si="13"/>
        <v>0</v>
      </c>
      <c r="AN15" s="84">
        <f t="shared" si="13"/>
        <v>0</v>
      </c>
      <c r="AO15" s="84">
        <f t="shared" si="13"/>
        <v>0</v>
      </c>
      <c r="AP15" s="84">
        <f t="shared" si="13"/>
        <v>0</v>
      </c>
      <c r="AQ15" s="84">
        <f t="shared" si="13"/>
        <v>0</v>
      </c>
      <c r="AR15" s="84">
        <f t="shared" si="13"/>
        <v>0</v>
      </c>
      <c r="AS15" s="84">
        <f t="shared" si="13"/>
        <v>0</v>
      </c>
      <c r="AT15" s="84">
        <f t="shared" si="13"/>
        <v>0</v>
      </c>
      <c r="AU15" s="84">
        <f t="shared" si="13"/>
        <v>0</v>
      </c>
      <c r="AV15" s="84">
        <f t="shared" si="13"/>
        <v>0</v>
      </c>
      <c r="AW15" s="84">
        <f t="shared" si="13"/>
        <v>0</v>
      </c>
      <c r="AX15" s="84">
        <f t="shared" si="13"/>
        <v>0</v>
      </c>
      <c r="AY15" s="84">
        <f t="shared" si="13"/>
        <v>0</v>
      </c>
      <c r="AZ15" s="84">
        <f t="shared" si="13"/>
        <v>0</v>
      </c>
      <c r="BA15" s="84">
        <f t="shared" si="13"/>
        <v>0</v>
      </c>
      <c r="BB15" s="84">
        <f t="shared" si="13"/>
        <v>0</v>
      </c>
      <c r="BC15" s="84">
        <f t="shared" si="13"/>
        <v>0</v>
      </c>
      <c r="BD15" s="84">
        <f t="shared" si="13"/>
        <v>0</v>
      </c>
      <c r="BE15" s="84">
        <f t="shared" si="13"/>
        <v>0</v>
      </c>
      <c r="BF15" s="84">
        <f t="shared" si="13"/>
        <v>0</v>
      </c>
      <c r="BG15" s="84">
        <f t="shared" si="13"/>
        <v>0</v>
      </c>
      <c r="BH15" s="84">
        <f t="shared" si="13"/>
        <v>0</v>
      </c>
      <c r="BI15" s="84">
        <f t="shared" si="13"/>
        <v>0</v>
      </c>
      <c r="BJ15" s="84">
        <f t="shared" si="13"/>
        <v>0</v>
      </c>
      <c r="BK15" s="84">
        <f t="shared" si="13"/>
        <v>0</v>
      </c>
      <c r="BL15" s="84">
        <f t="shared" si="13"/>
        <v>0</v>
      </c>
      <c r="BM15" s="84">
        <f t="shared" si="13"/>
        <v>0</v>
      </c>
      <c r="BN15" s="84">
        <f t="shared" si="13"/>
        <v>0</v>
      </c>
      <c r="BO15" s="84">
        <f t="shared" si="13"/>
        <v>0</v>
      </c>
      <c r="BP15" s="84">
        <f t="shared" si="13"/>
        <v>0</v>
      </c>
      <c r="BQ15" s="84">
        <f t="shared" si="13"/>
        <v>0</v>
      </c>
      <c r="BR15" s="84">
        <f t="shared" si="13"/>
        <v>0</v>
      </c>
      <c r="BS15" s="84">
        <f t="shared" si="13"/>
        <v>0</v>
      </c>
      <c r="BT15" s="84">
        <f t="shared" si="13"/>
        <v>0</v>
      </c>
      <c r="BU15" s="84">
        <f t="shared" si="13"/>
        <v>0</v>
      </c>
      <c r="BV15" s="84">
        <f t="shared" si="13"/>
        <v>0</v>
      </c>
      <c r="BW15" s="84">
        <f t="shared" si="13"/>
        <v>0</v>
      </c>
      <c r="BX15" s="84">
        <f t="shared" si="13"/>
        <v>0</v>
      </c>
      <c r="BY15" s="84">
        <f t="shared" si="13"/>
        <v>0</v>
      </c>
      <c r="BZ15" s="84">
        <f t="shared" si="13"/>
        <v>0</v>
      </c>
      <c r="CA15" s="84">
        <f t="shared" si="13"/>
        <v>0</v>
      </c>
      <c r="CB15" s="84">
        <f t="shared" si="13"/>
        <v>0</v>
      </c>
      <c r="CC15" s="84">
        <f t="shared" si="13"/>
        <v>0</v>
      </c>
      <c r="CD15" s="84">
        <f t="shared" si="13"/>
        <v>0</v>
      </c>
      <c r="CE15" s="84">
        <f t="shared" si="13"/>
        <v>2.949983</v>
      </c>
      <c r="CF15" s="84">
        <f t="shared" si="13"/>
        <v>0</v>
      </c>
      <c r="CG15" s="84">
        <f t="shared" si="13"/>
        <v>0</v>
      </c>
      <c r="CH15" s="84">
        <f t="shared" si="13"/>
        <v>0</v>
      </c>
      <c r="CI15" s="84">
        <f t="shared" si="13"/>
        <v>0</v>
      </c>
      <c r="CJ15" s="84">
        <f t="shared" si="13"/>
        <v>0</v>
      </c>
      <c r="CK15" s="84">
        <f t="shared" si="13"/>
        <v>0</v>
      </c>
      <c r="CL15" s="84">
        <f t="shared" si="13"/>
        <v>0</v>
      </c>
      <c r="CM15" s="84">
        <f t="shared" si="13"/>
        <v>0</v>
      </c>
      <c r="CN15" s="84">
        <f t="shared" si="13"/>
        <v>0</v>
      </c>
      <c r="CO15" s="84">
        <f t="shared" si="13"/>
        <v>0</v>
      </c>
      <c r="CP15" s="84">
        <f t="shared" si="13"/>
        <v>0</v>
      </c>
      <c r="CQ15" s="84">
        <f t="shared" si="13"/>
        <v>0</v>
      </c>
      <c r="CR15" s="84">
        <f t="shared" si="13"/>
        <v>0</v>
      </c>
      <c r="CS15" s="84">
        <f t="shared" si="13"/>
        <v>0</v>
      </c>
      <c r="CT15" s="84">
        <f t="shared" si="13"/>
        <v>0</v>
      </c>
      <c r="CU15" s="84">
        <f>IF(AND($V15&gt;CT$6,$V15&lt;=CU$6),+$U15,0)</f>
        <v>0</v>
      </c>
      <c r="CV15" s="84">
        <f t="shared" ref="CV15:EI15" si="16">IF(AND($V15&gt;CU$6,$V15&lt;=CV$6),+$U15,0)</f>
        <v>0</v>
      </c>
      <c r="CW15" s="84">
        <f t="shared" si="16"/>
        <v>0</v>
      </c>
      <c r="CX15" s="84">
        <f t="shared" si="16"/>
        <v>0</v>
      </c>
      <c r="CY15" s="84">
        <f t="shared" si="16"/>
        <v>0</v>
      </c>
      <c r="CZ15" s="84">
        <f t="shared" si="16"/>
        <v>0</v>
      </c>
      <c r="DA15" s="84">
        <f t="shared" si="16"/>
        <v>0</v>
      </c>
      <c r="DB15" s="84">
        <f t="shared" si="16"/>
        <v>0</v>
      </c>
      <c r="DC15" s="84">
        <f t="shared" si="16"/>
        <v>0</v>
      </c>
      <c r="DD15" s="84">
        <f t="shared" si="16"/>
        <v>0</v>
      </c>
      <c r="DE15" s="84">
        <f t="shared" si="16"/>
        <v>0</v>
      </c>
      <c r="DF15" s="84">
        <f t="shared" si="16"/>
        <v>0</v>
      </c>
      <c r="DG15" s="84">
        <f t="shared" si="16"/>
        <v>0</v>
      </c>
      <c r="DH15" s="84">
        <f t="shared" si="16"/>
        <v>0</v>
      </c>
      <c r="DI15" s="84">
        <f t="shared" si="16"/>
        <v>0</v>
      </c>
      <c r="DJ15" s="84">
        <f t="shared" si="16"/>
        <v>0</v>
      </c>
      <c r="DK15" s="84">
        <f t="shared" si="16"/>
        <v>0</v>
      </c>
      <c r="DL15" s="84">
        <f t="shared" si="16"/>
        <v>0</v>
      </c>
      <c r="DM15" s="84">
        <f t="shared" si="16"/>
        <v>0</v>
      </c>
      <c r="DN15" s="84">
        <f t="shared" si="16"/>
        <v>0</v>
      </c>
      <c r="DO15" s="84">
        <f t="shared" si="16"/>
        <v>0</v>
      </c>
      <c r="DP15" s="84">
        <f t="shared" si="16"/>
        <v>0</v>
      </c>
      <c r="DQ15" s="84">
        <f t="shared" si="16"/>
        <v>0</v>
      </c>
      <c r="DR15" s="84">
        <f t="shared" si="16"/>
        <v>0</v>
      </c>
      <c r="DS15" s="84">
        <f t="shared" si="16"/>
        <v>0</v>
      </c>
      <c r="DT15" s="84">
        <f t="shared" si="16"/>
        <v>0</v>
      </c>
      <c r="DU15" s="84">
        <f t="shared" si="16"/>
        <v>0</v>
      </c>
      <c r="DV15" s="84">
        <f t="shared" si="16"/>
        <v>0</v>
      </c>
      <c r="DW15" s="84">
        <f t="shared" si="16"/>
        <v>0</v>
      </c>
      <c r="DX15" s="84">
        <f t="shared" si="16"/>
        <v>0</v>
      </c>
      <c r="DY15" s="84">
        <f t="shared" si="16"/>
        <v>0</v>
      </c>
      <c r="DZ15" s="84">
        <f t="shared" si="16"/>
        <v>0</v>
      </c>
      <c r="EA15" s="84">
        <f t="shared" si="16"/>
        <v>0</v>
      </c>
      <c r="EB15" s="84">
        <f t="shared" si="16"/>
        <v>0</v>
      </c>
      <c r="EC15" s="84">
        <f t="shared" si="16"/>
        <v>0</v>
      </c>
      <c r="ED15" s="84">
        <f t="shared" si="16"/>
        <v>0</v>
      </c>
      <c r="EE15" s="84">
        <f t="shared" si="16"/>
        <v>0</v>
      </c>
      <c r="EF15" s="84">
        <f t="shared" si="16"/>
        <v>0</v>
      </c>
      <c r="EG15" s="84">
        <f t="shared" si="16"/>
        <v>0</v>
      </c>
      <c r="EH15" s="84">
        <f t="shared" si="16"/>
        <v>0</v>
      </c>
      <c r="EI15" s="84">
        <f t="shared" si="16"/>
        <v>0</v>
      </c>
      <c r="EJ15" s="84">
        <f t="shared" si="14"/>
        <v>0</v>
      </c>
      <c r="EK15" s="84">
        <f t="shared" si="14"/>
        <v>0</v>
      </c>
      <c r="EL15" s="84">
        <f t="shared" si="14"/>
        <v>0</v>
      </c>
      <c r="EM15" s="84">
        <f t="shared" si="4"/>
        <v>0</v>
      </c>
      <c r="EO15" s="2">
        <f t="shared" ca="1" si="5"/>
        <v>2.949983</v>
      </c>
      <c r="EP15" s="2">
        <f t="shared" ca="1" si="6"/>
        <v>0</v>
      </c>
    </row>
    <row r="16" spans="1:146" s="67" customFormat="1" x14ac:dyDescent="0.2">
      <c r="A16" s="66">
        <v>1</v>
      </c>
      <c r="B16" s="94" t="s">
        <v>76</v>
      </c>
      <c r="C16" s="68" t="s">
        <v>7</v>
      </c>
      <c r="D16" s="35" t="s">
        <v>42</v>
      </c>
      <c r="E16" s="85" t="s">
        <v>58</v>
      </c>
      <c r="F16" s="86">
        <v>37187</v>
      </c>
      <c r="G16" s="85"/>
      <c r="H16" s="85"/>
      <c r="I16" s="87">
        <v>140</v>
      </c>
      <c r="J16" s="85" t="s">
        <v>90</v>
      </c>
      <c r="K16" s="88" t="s">
        <v>91</v>
      </c>
      <c r="L16" s="88" t="s">
        <v>92</v>
      </c>
      <c r="M16" s="72" t="s">
        <v>40</v>
      </c>
      <c r="N16" s="72" t="s">
        <v>72</v>
      </c>
      <c r="O16" s="73" t="s">
        <v>89</v>
      </c>
      <c r="P16" s="74" t="s">
        <v>56</v>
      </c>
      <c r="Q16" s="74" t="s">
        <v>56</v>
      </c>
      <c r="R16" s="74" t="s">
        <v>56</v>
      </c>
      <c r="S16" s="95">
        <v>49.5</v>
      </c>
      <c r="T16" s="74" t="s">
        <v>3</v>
      </c>
      <c r="U16" s="19">
        <v>73.010000000000005</v>
      </c>
      <c r="V16" s="300">
        <v>37271</v>
      </c>
      <c r="W16" s="96"/>
      <c r="X16" s="91" t="s">
        <v>75</v>
      </c>
      <c r="Y16" s="93">
        <v>0.10199999999999999</v>
      </c>
      <c r="Z16" s="90">
        <v>36175</v>
      </c>
      <c r="AA16" s="78" t="e">
        <f>SUM(#REF!)</f>
        <v>#REF!</v>
      </c>
      <c r="AB16" s="78">
        <v>0.15</v>
      </c>
      <c r="AC16" s="78">
        <v>4.0000000000000001E-3</v>
      </c>
      <c r="AD16" s="81" t="e">
        <f>+AC16+AB16*#REF!+AA16*#REF!</f>
        <v>#REF!</v>
      </c>
      <c r="AE16" s="81"/>
      <c r="AI16" s="84">
        <f t="shared" ca="1" si="0"/>
        <v>0</v>
      </c>
      <c r="AJ16" s="84">
        <f t="shared" si="0"/>
        <v>73.010000000000005</v>
      </c>
      <c r="AK16" s="84">
        <f t="shared" ref="AK16:CU20" si="17">IF(AND($V16&gt;AJ$6,$V16&lt;=AK$6),+$U16,0)</f>
        <v>0</v>
      </c>
      <c r="AL16" s="84">
        <f t="shared" si="17"/>
        <v>0</v>
      </c>
      <c r="AM16" s="84">
        <f t="shared" si="17"/>
        <v>0</v>
      </c>
      <c r="AN16" s="84">
        <f t="shared" si="17"/>
        <v>0</v>
      </c>
      <c r="AO16" s="84">
        <f t="shared" si="17"/>
        <v>0</v>
      </c>
      <c r="AP16" s="84">
        <f t="shared" si="17"/>
        <v>0</v>
      </c>
      <c r="AQ16" s="84">
        <f t="shared" si="17"/>
        <v>0</v>
      </c>
      <c r="AR16" s="84">
        <f t="shared" si="17"/>
        <v>0</v>
      </c>
      <c r="AS16" s="84">
        <f t="shared" si="17"/>
        <v>0</v>
      </c>
      <c r="AT16" s="84">
        <f t="shared" si="17"/>
        <v>0</v>
      </c>
      <c r="AU16" s="84">
        <f t="shared" si="17"/>
        <v>0</v>
      </c>
      <c r="AV16" s="84">
        <f t="shared" si="17"/>
        <v>0</v>
      </c>
      <c r="AW16" s="84">
        <f t="shared" si="17"/>
        <v>0</v>
      </c>
      <c r="AX16" s="84">
        <f t="shared" si="17"/>
        <v>0</v>
      </c>
      <c r="AY16" s="84">
        <f t="shared" si="17"/>
        <v>0</v>
      </c>
      <c r="AZ16" s="84">
        <f t="shared" si="17"/>
        <v>0</v>
      </c>
      <c r="BA16" s="84">
        <f t="shared" si="17"/>
        <v>0</v>
      </c>
      <c r="BB16" s="84">
        <f t="shared" si="17"/>
        <v>0</v>
      </c>
      <c r="BC16" s="84">
        <f t="shared" si="17"/>
        <v>0</v>
      </c>
      <c r="BD16" s="84">
        <f t="shared" si="17"/>
        <v>0</v>
      </c>
      <c r="BE16" s="84">
        <f t="shared" si="17"/>
        <v>0</v>
      </c>
      <c r="BF16" s="84">
        <f t="shared" si="17"/>
        <v>0</v>
      </c>
      <c r="BG16" s="84">
        <f t="shared" si="17"/>
        <v>0</v>
      </c>
      <c r="BH16" s="84">
        <f t="shared" si="17"/>
        <v>0</v>
      </c>
      <c r="BI16" s="84">
        <f t="shared" si="17"/>
        <v>0</v>
      </c>
      <c r="BJ16" s="84">
        <f t="shared" si="17"/>
        <v>0</v>
      </c>
      <c r="BK16" s="84">
        <f t="shared" si="17"/>
        <v>0</v>
      </c>
      <c r="BL16" s="84">
        <f t="shared" si="17"/>
        <v>0</v>
      </c>
      <c r="BM16" s="84">
        <f t="shared" si="17"/>
        <v>0</v>
      </c>
      <c r="BN16" s="84">
        <f t="shared" si="17"/>
        <v>0</v>
      </c>
      <c r="BO16" s="84">
        <f t="shared" si="17"/>
        <v>0</v>
      </c>
      <c r="BP16" s="84">
        <f t="shared" si="17"/>
        <v>0</v>
      </c>
      <c r="BQ16" s="84">
        <f t="shared" si="17"/>
        <v>0</v>
      </c>
      <c r="BR16" s="84">
        <f t="shared" si="17"/>
        <v>0</v>
      </c>
      <c r="BS16" s="84">
        <f t="shared" si="17"/>
        <v>0</v>
      </c>
      <c r="BT16" s="84">
        <f t="shared" si="17"/>
        <v>0</v>
      </c>
      <c r="BU16" s="84">
        <f t="shared" si="17"/>
        <v>0</v>
      </c>
      <c r="BV16" s="84">
        <f t="shared" si="17"/>
        <v>0</v>
      </c>
      <c r="BW16" s="84">
        <f t="shared" si="17"/>
        <v>0</v>
      </c>
      <c r="BX16" s="84">
        <f t="shared" si="17"/>
        <v>0</v>
      </c>
      <c r="BY16" s="84">
        <f t="shared" si="17"/>
        <v>0</v>
      </c>
      <c r="BZ16" s="84">
        <f t="shared" si="17"/>
        <v>0</v>
      </c>
      <c r="CA16" s="84">
        <f t="shared" si="17"/>
        <v>0</v>
      </c>
      <c r="CB16" s="84">
        <f t="shared" si="17"/>
        <v>0</v>
      </c>
      <c r="CC16" s="84">
        <f t="shared" si="17"/>
        <v>0</v>
      </c>
      <c r="CD16" s="84">
        <f t="shared" si="17"/>
        <v>0</v>
      </c>
      <c r="CE16" s="84">
        <f t="shared" si="17"/>
        <v>0</v>
      </c>
      <c r="CF16" s="84">
        <f t="shared" si="17"/>
        <v>0</v>
      </c>
      <c r="CG16" s="84">
        <f t="shared" si="17"/>
        <v>0</v>
      </c>
      <c r="CH16" s="84">
        <f t="shared" si="17"/>
        <v>0</v>
      </c>
      <c r="CI16" s="84">
        <f t="shared" si="17"/>
        <v>0</v>
      </c>
      <c r="CJ16" s="84">
        <f t="shared" si="17"/>
        <v>0</v>
      </c>
      <c r="CK16" s="84">
        <f t="shared" si="17"/>
        <v>0</v>
      </c>
      <c r="CL16" s="84">
        <f t="shared" si="17"/>
        <v>0</v>
      </c>
      <c r="CM16" s="84">
        <f t="shared" si="17"/>
        <v>0</v>
      </c>
      <c r="CN16" s="84">
        <f t="shared" si="17"/>
        <v>0</v>
      </c>
      <c r="CO16" s="84">
        <f t="shared" si="17"/>
        <v>0</v>
      </c>
      <c r="CP16" s="84">
        <f t="shared" si="17"/>
        <v>0</v>
      </c>
      <c r="CQ16" s="84">
        <f t="shared" si="17"/>
        <v>0</v>
      </c>
      <c r="CR16" s="84">
        <f t="shared" si="17"/>
        <v>0</v>
      </c>
      <c r="CS16" s="84">
        <f t="shared" si="17"/>
        <v>0</v>
      </c>
      <c r="CT16" s="84">
        <f t="shared" si="17"/>
        <v>0</v>
      </c>
      <c r="CU16" s="84">
        <f t="shared" si="17"/>
        <v>0</v>
      </c>
      <c r="CV16" s="84">
        <f t="shared" ref="CV16:EI16" si="18">IF(AND($V16&gt;CU$6,$V16&lt;=CV$6),+$U16,0)</f>
        <v>0</v>
      </c>
      <c r="CW16" s="84">
        <f t="shared" si="18"/>
        <v>0</v>
      </c>
      <c r="CX16" s="84">
        <f t="shared" si="18"/>
        <v>0</v>
      </c>
      <c r="CY16" s="84">
        <f t="shared" si="18"/>
        <v>0</v>
      </c>
      <c r="CZ16" s="84">
        <f t="shared" si="18"/>
        <v>0</v>
      </c>
      <c r="DA16" s="84">
        <f t="shared" si="18"/>
        <v>0</v>
      </c>
      <c r="DB16" s="84">
        <f t="shared" si="18"/>
        <v>0</v>
      </c>
      <c r="DC16" s="84">
        <f t="shared" si="18"/>
        <v>0</v>
      </c>
      <c r="DD16" s="84">
        <f t="shared" si="18"/>
        <v>0</v>
      </c>
      <c r="DE16" s="84">
        <f t="shared" si="18"/>
        <v>0</v>
      </c>
      <c r="DF16" s="84">
        <f t="shared" si="18"/>
        <v>0</v>
      </c>
      <c r="DG16" s="84">
        <f t="shared" si="18"/>
        <v>0</v>
      </c>
      <c r="DH16" s="84">
        <f t="shared" si="18"/>
        <v>0</v>
      </c>
      <c r="DI16" s="84">
        <f t="shared" si="18"/>
        <v>0</v>
      </c>
      <c r="DJ16" s="84">
        <f t="shared" si="18"/>
        <v>0</v>
      </c>
      <c r="DK16" s="84">
        <f t="shared" si="18"/>
        <v>0</v>
      </c>
      <c r="DL16" s="84">
        <f t="shared" si="18"/>
        <v>0</v>
      </c>
      <c r="DM16" s="84">
        <f t="shared" si="18"/>
        <v>0</v>
      </c>
      <c r="DN16" s="84">
        <f t="shared" si="18"/>
        <v>0</v>
      </c>
      <c r="DO16" s="84">
        <f t="shared" si="18"/>
        <v>0</v>
      </c>
      <c r="DP16" s="84">
        <f t="shared" si="18"/>
        <v>0</v>
      </c>
      <c r="DQ16" s="84">
        <f t="shared" si="18"/>
        <v>0</v>
      </c>
      <c r="DR16" s="84">
        <f t="shared" si="18"/>
        <v>0</v>
      </c>
      <c r="DS16" s="84">
        <f t="shared" si="18"/>
        <v>0</v>
      </c>
      <c r="DT16" s="84">
        <f t="shared" si="18"/>
        <v>0</v>
      </c>
      <c r="DU16" s="84">
        <f t="shared" si="18"/>
        <v>0</v>
      </c>
      <c r="DV16" s="84">
        <f t="shared" si="18"/>
        <v>0</v>
      </c>
      <c r="DW16" s="84">
        <f t="shared" si="18"/>
        <v>0</v>
      </c>
      <c r="DX16" s="84">
        <f t="shared" si="18"/>
        <v>0</v>
      </c>
      <c r="DY16" s="84">
        <f t="shared" si="18"/>
        <v>0</v>
      </c>
      <c r="DZ16" s="84">
        <f t="shared" si="18"/>
        <v>0</v>
      </c>
      <c r="EA16" s="84">
        <f t="shared" si="18"/>
        <v>0</v>
      </c>
      <c r="EB16" s="84">
        <f t="shared" si="18"/>
        <v>0</v>
      </c>
      <c r="EC16" s="84">
        <f t="shared" si="18"/>
        <v>0</v>
      </c>
      <c r="ED16" s="84">
        <f t="shared" si="18"/>
        <v>0</v>
      </c>
      <c r="EE16" s="84">
        <f t="shared" si="18"/>
        <v>0</v>
      </c>
      <c r="EF16" s="84">
        <f t="shared" si="18"/>
        <v>0</v>
      </c>
      <c r="EG16" s="84">
        <f t="shared" si="18"/>
        <v>0</v>
      </c>
      <c r="EH16" s="84">
        <f t="shared" si="18"/>
        <v>0</v>
      </c>
      <c r="EI16" s="84">
        <f t="shared" si="18"/>
        <v>0</v>
      </c>
      <c r="EJ16" s="84">
        <f t="shared" si="3"/>
        <v>0</v>
      </c>
      <c r="EK16" s="84">
        <f t="shared" si="3"/>
        <v>0</v>
      </c>
      <c r="EL16" s="84">
        <f t="shared" si="3"/>
        <v>0</v>
      </c>
      <c r="EM16" s="84">
        <f t="shared" si="4"/>
        <v>0</v>
      </c>
      <c r="EO16" s="2">
        <f t="shared" ca="1" si="5"/>
        <v>73.010000000000005</v>
      </c>
      <c r="EP16" s="2">
        <f t="shared" ca="1" si="6"/>
        <v>0</v>
      </c>
    </row>
    <row r="17" spans="1:146" s="67" customFormat="1" x14ac:dyDescent="0.2">
      <c r="A17" s="66">
        <v>1</v>
      </c>
      <c r="B17" s="68" t="s">
        <v>12</v>
      </c>
      <c r="C17" s="68" t="s">
        <v>7</v>
      </c>
      <c r="D17" s="35" t="s">
        <v>42</v>
      </c>
      <c r="E17" s="85" t="s">
        <v>58</v>
      </c>
      <c r="F17" s="86">
        <v>37187</v>
      </c>
      <c r="G17" s="85"/>
      <c r="H17" s="85"/>
      <c r="I17" s="87">
        <v>140</v>
      </c>
      <c r="J17" s="85" t="s">
        <v>93</v>
      </c>
      <c r="K17" s="88"/>
      <c r="L17" s="88" t="s">
        <v>94</v>
      </c>
      <c r="M17" s="72" t="s">
        <v>40</v>
      </c>
      <c r="N17" s="72" t="s">
        <v>95</v>
      </c>
      <c r="O17" s="73" t="s">
        <v>96</v>
      </c>
      <c r="P17" s="74" t="s">
        <v>56</v>
      </c>
      <c r="Q17" s="74" t="s">
        <v>56</v>
      </c>
      <c r="R17" s="74" t="s">
        <v>74</v>
      </c>
      <c r="S17" s="89">
        <v>25</v>
      </c>
      <c r="T17" s="74" t="s">
        <v>57</v>
      </c>
      <c r="U17" s="19">
        <f t="shared" ref="U17:U25" si="19">IF($T17="USD",+$S17,VLOOKUP($T17,$T$1:$U$5,2)*$S17)</f>
        <v>25</v>
      </c>
      <c r="V17" s="300">
        <v>37892</v>
      </c>
      <c r="W17" s="19"/>
      <c r="X17" s="91" t="s">
        <v>75</v>
      </c>
      <c r="Y17" s="93">
        <v>0.10199999999999999</v>
      </c>
      <c r="Z17" s="90">
        <v>37162</v>
      </c>
      <c r="AA17" s="78" t="e">
        <f>SUM(#REF!)</f>
        <v>#REF!</v>
      </c>
      <c r="AB17" s="78">
        <v>0.15</v>
      </c>
      <c r="AC17" s="78">
        <v>4.0000000000000001E-3</v>
      </c>
      <c r="AD17" s="81" t="e">
        <f>+AC17+AB17*#REF!+AA17*#REF!</f>
        <v>#REF!</v>
      </c>
      <c r="AE17" s="81"/>
      <c r="AI17" s="84">
        <f t="shared" ca="1" si="0"/>
        <v>0</v>
      </c>
      <c r="AJ17" s="84">
        <f t="shared" si="0"/>
        <v>0</v>
      </c>
      <c r="AK17" s="84">
        <f t="shared" si="17"/>
        <v>0</v>
      </c>
      <c r="AL17" s="84">
        <f t="shared" si="17"/>
        <v>0</v>
      </c>
      <c r="AM17" s="84">
        <f t="shared" si="17"/>
        <v>0</v>
      </c>
      <c r="AN17" s="84">
        <f t="shared" si="17"/>
        <v>0</v>
      </c>
      <c r="AO17" s="84">
        <f t="shared" si="17"/>
        <v>0</v>
      </c>
      <c r="AP17" s="84">
        <f t="shared" si="17"/>
        <v>25</v>
      </c>
      <c r="AQ17" s="84">
        <f t="shared" si="17"/>
        <v>0</v>
      </c>
      <c r="AR17" s="84">
        <f t="shared" si="17"/>
        <v>0</v>
      </c>
      <c r="AS17" s="84">
        <f t="shared" si="17"/>
        <v>0</v>
      </c>
      <c r="AT17" s="84">
        <f t="shared" si="17"/>
        <v>0</v>
      </c>
      <c r="AU17" s="84">
        <f t="shared" si="17"/>
        <v>0</v>
      </c>
      <c r="AV17" s="84">
        <f t="shared" si="17"/>
        <v>0</v>
      </c>
      <c r="AW17" s="84">
        <f t="shared" si="17"/>
        <v>0</v>
      </c>
      <c r="AX17" s="84">
        <f t="shared" si="17"/>
        <v>0</v>
      </c>
      <c r="AY17" s="84">
        <f t="shared" si="17"/>
        <v>0</v>
      </c>
      <c r="AZ17" s="84">
        <f t="shared" si="17"/>
        <v>0</v>
      </c>
      <c r="BA17" s="84">
        <f t="shared" si="17"/>
        <v>0</v>
      </c>
      <c r="BB17" s="84">
        <f t="shared" si="17"/>
        <v>0</v>
      </c>
      <c r="BC17" s="84">
        <f t="shared" si="17"/>
        <v>0</v>
      </c>
      <c r="BD17" s="84">
        <f t="shared" si="17"/>
        <v>0</v>
      </c>
      <c r="BE17" s="84">
        <f t="shared" si="17"/>
        <v>0</v>
      </c>
      <c r="BF17" s="84">
        <f t="shared" si="17"/>
        <v>0</v>
      </c>
      <c r="BG17" s="84">
        <f t="shared" si="17"/>
        <v>0</v>
      </c>
      <c r="BH17" s="84">
        <f t="shared" si="17"/>
        <v>0</v>
      </c>
      <c r="BI17" s="84">
        <f t="shared" si="17"/>
        <v>0</v>
      </c>
      <c r="BJ17" s="84">
        <f t="shared" si="17"/>
        <v>0</v>
      </c>
      <c r="BK17" s="84">
        <f t="shared" si="17"/>
        <v>0</v>
      </c>
      <c r="BL17" s="84">
        <f t="shared" si="17"/>
        <v>0</v>
      </c>
      <c r="BM17" s="84">
        <f t="shared" si="17"/>
        <v>0</v>
      </c>
      <c r="BN17" s="84">
        <f t="shared" si="17"/>
        <v>0</v>
      </c>
      <c r="BO17" s="84">
        <f t="shared" si="17"/>
        <v>0</v>
      </c>
      <c r="BP17" s="84">
        <f t="shared" si="17"/>
        <v>0</v>
      </c>
      <c r="BQ17" s="84">
        <f t="shared" si="17"/>
        <v>0</v>
      </c>
      <c r="BR17" s="84">
        <f t="shared" si="17"/>
        <v>0</v>
      </c>
      <c r="BS17" s="84">
        <f t="shared" si="17"/>
        <v>0</v>
      </c>
      <c r="BT17" s="84">
        <f t="shared" si="17"/>
        <v>0</v>
      </c>
      <c r="BU17" s="84">
        <f t="shared" si="17"/>
        <v>0</v>
      </c>
      <c r="BV17" s="84">
        <f t="shared" si="17"/>
        <v>0</v>
      </c>
      <c r="BW17" s="84">
        <f t="shared" si="17"/>
        <v>0</v>
      </c>
      <c r="BX17" s="84">
        <f t="shared" si="17"/>
        <v>0</v>
      </c>
      <c r="BY17" s="84">
        <f t="shared" si="17"/>
        <v>0</v>
      </c>
      <c r="BZ17" s="84">
        <f t="shared" si="17"/>
        <v>0</v>
      </c>
      <c r="CA17" s="84">
        <f t="shared" si="17"/>
        <v>0</v>
      </c>
      <c r="CB17" s="84">
        <f t="shared" si="17"/>
        <v>0</v>
      </c>
      <c r="CC17" s="84">
        <f t="shared" si="17"/>
        <v>0</v>
      </c>
      <c r="CD17" s="84">
        <f t="shared" si="17"/>
        <v>0</v>
      </c>
      <c r="CE17" s="84">
        <f t="shared" si="17"/>
        <v>0</v>
      </c>
      <c r="CF17" s="84">
        <f t="shared" si="17"/>
        <v>0</v>
      </c>
      <c r="CG17" s="84">
        <f t="shared" si="17"/>
        <v>0</v>
      </c>
      <c r="CH17" s="84">
        <f t="shared" si="17"/>
        <v>0</v>
      </c>
      <c r="CI17" s="84">
        <f t="shared" si="17"/>
        <v>0</v>
      </c>
      <c r="CJ17" s="84">
        <f t="shared" si="17"/>
        <v>0</v>
      </c>
      <c r="CK17" s="84">
        <f t="shared" si="17"/>
        <v>0</v>
      </c>
      <c r="CL17" s="84">
        <f t="shared" si="17"/>
        <v>0</v>
      </c>
      <c r="CM17" s="84">
        <f t="shared" si="17"/>
        <v>0</v>
      </c>
      <c r="CN17" s="84">
        <f t="shared" si="17"/>
        <v>0</v>
      </c>
      <c r="CO17" s="84">
        <f t="shared" si="17"/>
        <v>0</v>
      </c>
      <c r="CP17" s="84">
        <f t="shared" si="17"/>
        <v>0</v>
      </c>
      <c r="CQ17" s="84">
        <f t="shared" si="17"/>
        <v>0</v>
      </c>
      <c r="CR17" s="84">
        <f t="shared" si="17"/>
        <v>0</v>
      </c>
      <c r="CS17" s="84">
        <f t="shared" si="17"/>
        <v>0</v>
      </c>
      <c r="CT17" s="84">
        <f t="shared" si="17"/>
        <v>0</v>
      </c>
      <c r="CU17" s="84">
        <f t="shared" si="17"/>
        <v>0</v>
      </c>
      <c r="CV17" s="84">
        <f t="shared" ref="CV17:EI17" si="20">IF(AND($V17&gt;CU$6,$V17&lt;=CV$6),+$U17,0)</f>
        <v>0</v>
      </c>
      <c r="CW17" s="84">
        <f t="shared" si="20"/>
        <v>0</v>
      </c>
      <c r="CX17" s="84">
        <f t="shared" si="20"/>
        <v>0</v>
      </c>
      <c r="CY17" s="84">
        <f t="shared" si="20"/>
        <v>0</v>
      </c>
      <c r="CZ17" s="84">
        <f t="shared" si="20"/>
        <v>0</v>
      </c>
      <c r="DA17" s="84">
        <f t="shared" si="20"/>
        <v>0</v>
      </c>
      <c r="DB17" s="84">
        <f t="shared" si="20"/>
        <v>0</v>
      </c>
      <c r="DC17" s="84">
        <f t="shared" si="20"/>
        <v>0</v>
      </c>
      <c r="DD17" s="84">
        <f t="shared" si="20"/>
        <v>0</v>
      </c>
      <c r="DE17" s="84">
        <f t="shared" si="20"/>
        <v>0</v>
      </c>
      <c r="DF17" s="84">
        <f t="shared" si="20"/>
        <v>0</v>
      </c>
      <c r="DG17" s="84">
        <f t="shared" si="20"/>
        <v>0</v>
      </c>
      <c r="DH17" s="84">
        <f t="shared" si="20"/>
        <v>0</v>
      </c>
      <c r="DI17" s="84">
        <f t="shared" si="20"/>
        <v>0</v>
      </c>
      <c r="DJ17" s="84">
        <f t="shared" si="20"/>
        <v>0</v>
      </c>
      <c r="DK17" s="84">
        <f t="shared" si="20"/>
        <v>0</v>
      </c>
      <c r="DL17" s="84">
        <f t="shared" si="20"/>
        <v>0</v>
      </c>
      <c r="DM17" s="84">
        <f t="shared" si="20"/>
        <v>0</v>
      </c>
      <c r="DN17" s="84">
        <f t="shared" si="20"/>
        <v>0</v>
      </c>
      <c r="DO17" s="84">
        <f t="shared" si="20"/>
        <v>0</v>
      </c>
      <c r="DP17" s="84">
        <f t="shared" si="20"/>
        <v>0</v>
      </c>
      <c r="DQ17" s="84">
        <f t="shared" si="20"/>
        <v>0</v>
      </c>
      <c r="DR17" s="84">
        <f t="shared" si="20"/>
        <v>0</v>
      </c>
      <c r="DS17" s="84">
        <f t="shared" si="20"/>
        <v>0</v>
      </c>
      <c r="DT17" s="84">
        <f t="shared" si="20"/>
        <v>0</v>
      </c>
      <c r="DU17" s="84">
        <f t="shared" si="20"/>
        <v>0</v>
      </c>
      <c r="DV17" s="84">
        <f t="shared" si="20"/>
        <v>0</v>
      </c>
      <c r="DW17" s="84">
        <f t="shared" si="20"/>
        <v>0</v>
      </c>
      <c r="DX17" s="84">
        <f t="shared" si="20"/>
        <v>0</v>
      </c>
      <c r="DY17" s="84">
        <f t="shared" si="20"/>
        <v>0</v>
      </c>
      <c r="DZ17" s="84">
        <f t="shared" si="20"/>
        <v>0</v>
      </c>
      <c r="EA17" s="84">
        <f t="shared" si="20"/>
        <v>0</v>
      </c>
      <c r="EB17" s="84">
        <f t="shared" si="20"/>
        <v>0</v>
      </c>
      <c r="EC17" s="84">
        <f t="shared" si="20"/>
        <v>0</v>
      </c>
      <c r="ED17" s="84">
        <f t="shared" si="20"/>
        <v>0</v>
      </c>
      <c r="EE17" s="84">
        <f t="shared" si="20"/>
        <v>0</v>
      </c>
      <c r="EF17" s="84">
        <f t="shared" si="20"/>
        <v>0</v>
      </c>
      <c r="EG17" s="84">
        <f t="shared" si="20"/>
        <v>0</v>
      </c>
      <c r="EH17" s="84">
        <f t="shared" si="20"/>
        <v>0</v>
      </c>
      <c r="EI17" s="84">
        <f t="shared" si="20"/>
        <v>0</v>
      </c>
      <c r="EJ17" s="84">
        <f t="shared" ref="EJ17:EL19" si="21">IF(AND($V17&gt;EI$6,$V17&lt;=EJ$6),+$U17,0)</f>
        <v>0</v>
      </c>
      <c r="EK17" s="84">
        <f t="shared" si="21"/>
        <v>0</v>
      </c>
      <c r="EL17" s="84">
        <f t="shared" si="21"/>
        <v>0</v>
      </c>
      <c r="EM17" s="84">
        <f t="shared" si="4"/>
        <v>0</v>
      </c>
      <c r="EO17" s="2">
        <f t="shared" ca="1" si="5"/>
        <v>25</v>
      </c>
      <c r="EP17" s="2">
        <f t="shared" ca="1" si="6"/>
        <v>0</v>
      </c>
    </row>
    <row r="18" spans="1:146" x14ac:dyDescent="0.2">
      <c r="A18" s="66">
        <v>1</v>
      </c>
      <c r="B18" s="68" t="s">
        <v>12</v>
      </c>
      <c r="C18" s="68" t="s">
        <v>8</v>
      </c>
      <c r="D18" s="35" t="s">
        <v>42</v>
      </c>
      <c r="E18" s="69" t="s">
        <v>52</v>
      </c>
      <c r="F18" s="70">
        <v>37134</v>
      </c>
      <c r="G18" s="69" t="s">
        <v>97</v>
      </c>
      <c r="H18" s="69"/>
      <c r="I18" s="71">
        <v>140</v>
      </c>
      <c r="J18" s="69" t="s">
        <v>98</v>
      </c>
      <c r="L18" s="72" t="s">
        <v>99</v>
      </c>
      <c r="M18" s="72" t="s">
        <v>40</v>
      </c>
      <c r="N18" s="72" t="s">
        <v>100</v>
      </c>
      <c r="O18" s="73" t="s">
        <v>101</v>
      </c>
      <c r="P18" s="74" t="s">
        <v>56</v>
      </c>
      <c r="Q18" s="74" t="s">
        <v>56</v>
      </c>
      <c r="R18" s="74" t="s">
        <v>56</v>
      </c>
      <c r="S18" s="75">
        <v>358</v>
      </c>
      <c r="T18" s="74" t="s">
        <v>57</v>
      </c>
      <c r="U18" s="19">
        <f t="shared" si="19"/>
        <v>358</v>
      </c>
      <c r="V18" s="272">
        <v>38883</v>
      </c>
      <c r="Z18" s="11">
        <v>37057</v>
      </c>
      <c r="AA18" s="78" t="e">
        <f>SUM(#REF!)</f>
        <v>#REF!</v>
      </c>
      <c r="AB18" s="79"/>
      <c r="AC18" s="79">
        <f>0.0025/2</f>
        <v>1.25E-3</v>
      </c>
      <c r="AD18" s="80" t="e">
        <f>+AC18+AB18*#REF!+AA18*#REF!</f>
        <v>#REF!</v>
      </c>
      <c r="AE18" s="81"/>
      <c r="AH18" s="98">
        <v>22.603779472628013</v>
      </c>
      <c r="AI18" s="303">
        <v>21.88</v>
      </c>
      <c r="AJ18" s="99">
        <v>21.160985038204945</v>
      </c>
      <c r="AK18" s="99">
        <v>22.603779472628013</v>
      </c>
      <c r="AL18" s="99">
        <v>21.882382255416481</v>
      </c>
      <c r="AM18" s="99">
        <v>21.882382255416481</v>
      </c>
      <c r="AN18" s="99">
        <v>21.882382255416481</v>
      </c>
      <c r="AO18" s="99">
        <v>21.882382255416481</v>
      </c>
      <c r="AP18" s="99">
        <v>21.882382255416481</v>
      </c>
      <c r="AQ18" s="99">
        <v>21.882382255416481</v>
      </c>
      <c r="AR18" s="99">
        <v>21.882382255416481</v>
      </c>
      <c r="AS18" s="99">
        <v>22.122847994486989</v>
      </c>
      <c r="AT18" s="99">
        <v>22.122847994486989</v>
      </c>
      <c r="AU18" s="99">
        <v>21.882382255416481</v>
      </c>
      <c r="AV18" s="99">
        <v>21.641916516345965</v>
      </c>
      <c r="AW18" s="99">
        <v>22.122847994486989</v>
      </c>
      <c r="AX18" s="99">
        <v>22.122847994486989</v>
      </c>
      <c r="AY18" s="99">
        <v>21.882382255416481</v>
      </c>
      <c r="AZ18" s="99">
        <v>21.641916516345965</v>
      </c>
      <c r="BA18" s="99">
        <v>22.122847994486989</v>
      </c>
      <c r="BB18" s="84">
        <f t="shared" si="17"/>
        <v>0</v>
      </c>
      <c r="BC18" s="84">
        <f t="shared" si="17"/>
        <v>0</v>
      </c>
      <c r="BD18" s="84">
        <f t="shared" si="17"/>
        <v>0</v>
      </c>
      <c r="BE18" s="84">
        <f t="shared" si="17"/>
        <v>0</v>
      </c>
      <c r="BF18" s="84">
        <f t="shared" si="17"/>
        <v>0</v>
      </c>
      <c r="BG18" s="84">
        <f t="shared" si="17"/>
        <v>0</v>
      </c>
      <c r="BH18" s="84">
        <f t="shared" si="17"/>
        <v>0</v>
      </c>
      <c r="BI18" s="84">
        <f t="shared" si="17"/>
        <v>0</v>
      </c>
      <c r="BJ18" s="84">
        <f t="shared" si="17"/>
        <v>0</v>
      </c>
      <c r="BK18" s="84">
        <f t="shared" si="17"/>
        <v>0</v>
      </c>
      <c r="BL18" s="84">
        <f t="shared" si="17"/>
        <v>0</v>
      </c>
      <c r="BM18" s="84">
        <f t="shared" si="17"/>
        <v>0</v>
      </c>
      <c r="BN18" s="84">
        <f t="shared" si="17"/>
        <v>0</v>
      </c>
      <c r="BO18" s="84">
        <f t="shared" si="17"/>
        <v>0</v>
      </c>
      <c r="BP18" s="84">
        <f t="shared" si="17"/>
        <v>0</v>
      </c>
      <c r="BQ18" s="84">
        <f t="shared" si="17"/>
        <v>0</v>
      </c>
      <c r="BR18" s="84">
        <f t="shared" si="17"/>
        <v>0</v>
      </c>
      <c r="BS18" s="84">
        <f t="shared" si="17"/>
        <v>0</v>
      </c>
      <c r="BT18" s="84">
        <f t="shared" si="17"/>
        <v>0</v>
      </c>
      <c r="BU18" s="84">
        <f t="shared" si="17"/>
        <v>0</v>
      </c>
      <c r="BV18" s="84">
        <f t="shared" si="17"/>
        <v>0</v>
      </c>
      <c r="BW18" s="84">
        <f t="shared" si="17"/>
        <v>0</v>
      </c>
      <c r="BX18" s="84">
        <f t="shared" si="17"/>
        <v>0</v>
      </c>
      <c r="BY18" s="84">
        <f t="shared" si="17"/>
        <v>0</v>
      </c>
      <c r="BZ18" s="84">
        <f t="shared" si="17"/>
        <v>0</v>
      </c>
      <c r="CA18" s="84">
        <f t="shared" si="17"/>
        <v>0</v>
      </c>
      <c r="CB18" s="84">
        <f t="shared" si="17"/>
        <v>0</v>
      </c>
      <c r="CC18" s="84">
        <f t="shared" si="17"/>
        <v>0</v>
      </c>
      <c r="CD18" s="84">
        <f t="shared" si="17"/>
        <v>0</v>
      </c>
      <c r="CE18" s="84">
        <f t="shared" si="17"/>
        <v>0</v>
      </c>
      <c r="CF18" s="84">
        <f t="shared" si="17"/>
        <v>0</v>
      </c>
      <c r="CG18" s="84">
        <f t="shared" si="17"/>
        <v>0</v>
      </c>
      <c r="CH18" s="84">
        <f t="shared" si="17"/>
        <v>0</v>
      </c>
      <c r="CI18" s="84">
        <f t="shared" si="17"/>
        <v>0</v>
      </c>
      <c r="CJ18" s="84">
        <f t="shared" si="17"/>
        <v>0</v>
      </c>
      <c r="CK18" s="84">
        <f t="shared" si="17"/>
        <v>0</v>
      </c>
      <c r="CL18" s="84">
        <f t="shared" si="17"/>
        <v>0</v>
      </c>
      <c r="CM18" s="84">
        <f t="shared" si="17"/>
        <v>0</v>
      </c>
      <c r="CN18" s="84">
        <f t="shared" si="17"/>
        <v>0</v>
      </c>
      <c r="CO18" s="84">
        <f t="shared" si="17"/>
        <v>0</v>
      </c>
      <c r="CP18" s="84">
        <f t="shared" si="17"/>
        <v>0</v>
      </c>
      <c r="CQ18" s="84">
        <f t="shared" si="17"/>
        <v>0</v>
      </c>
      <c r="CR18" s="84">
        <f t="shared" si="17"/>
        <v>0</v>
      </c>
      <c r="CS18" s="84">
        <f t="shared" si="17"/>
        <v>0</v>
      </c>
      <c r="CT18" s="84">
        <f t="shared" si="17"/>
        <v>0</v>
      </c>
      <c r="CU18" s="84">
        <f t="shared" si="17"/>
        <v>0</v>
      </c>
      <c r="CV18" s="84">
        <f t="shared" ref="CV18:EI18" si="22">IF(AND($V18&gt;CU$6,$V18&lt;=CV$6),+$U18,0)</f>
        <v>0</v>
      </c>
      <c r="CW18" s="84">
        <f t="shared" si="22"/>
        <v>0</v>
      </c>
      <c r="CX18" s="84">
        <f t="shared" si="22"/>
        <v>0</v>
      </c>
      <c r="CY18" s="84">
        <f t="shared" si="22"/>
        <v>0</v>
      </c>
      <c r="CZ18" s="84">
        <f t="shared" si="22"/>
        <v>0</v>
      </c>
      <c r="DA18" s="84">
        <f t="shared" si="22"/>
        <v>0</v>
      </c>
      <c r="DB18" s="84">
        <f t="shared" si="22"/>
        <v>0</v>
      </c>
      <c r="DC18" s="84">
        <f t="shared" si="22"/>
        <v>0</v>
      </c>
      <c r="DD18" s="84">
        <f t="shared" si="22"/>
        <v>0</v>
      </c>
      <c r="DE18" s="84">
        <f t="shared" si="22"/>
        <v>0</v>
      </c>
      <c r="DF18" s="84">
        <f t="shared" si="22"/>
        <v>0</v>
      </c>
      <c r="DG18" s="84">
        <f t="shared" si="22"/>
        <v>0</v>
      </c>
      <c r="DH18" s="84">
        <f t="shared" si="22"/>
        <v>0</v>
      </c>
      <c r="DI18" s="84">
        <f t="shared" si="22"/>
        <v>0</v>
      </c>
      <c r="DJ18" s="84">
        <f t="shared" si="22"/>
        <v>0</v>
      </c>
      <c r="DK18" s="84">
        <f t="shared" si="22"/>
        <v>0</v>
      </c>
      <c r="DL18" s="84">
        <f t="shared" si="22"/>
        <v>0</v>
      </c>
      <c r="DM18" s="84">
        <f t="shared" si="22"/>
        <v>0</v>
      </c>
      <c r="DN18" s="84">
        <f t="shared" si="22"/>
        <v>0</v>
      </c>
      <c r="DO18" s="84">
        <f t="shared" si="22"/>
        <v>0</v>
      </c>
      <c r="DP18" s="84">
        <f t="shared" si="22"/>
        <v>0</v>
      </c>
      <c r="DQ18" s="84">
        <f t="shared" si="22"/>
        <v>0</v>
      </c>
      <c r="DR18" s="84">
        <f t="shared" si="22"/>
        <v>0</v>
      </c>
      <c r="DS18" s="84">
        <f t="shared" si="22"/>
        <v>0</v>
      </c>
      <c r="DT18" s="84">
        <f t="shared" si="22"/>
        <v>0</v>
      </c>
      <c r="DU18" s="84">
        <f t="shared" si="22"/>
        <v>0</v>
      </c>
      <c r="DV18" s="84">
        <f t="shared" si="22"/>
        <v>0</v>
      </c>
      <c r="DW18" s="84">
        <f t="shared" si="22"/>
        <v>0</v>
      </c>
      <c r="DX18" s="84">
        <f t="shared" si="22"/>
        <v>0</v>
      </c>
      <c r="DY18" s="84">
        <f t="shared" si="22"/>
        <v>0</v>
      </c>
      <c r="DZ18" s="84">
        <f t="shared" si="22"/>
        <v>0</v>
      </c>
      <c r="EA18" s="84">
        <f t="shared" si="22"/>
        <v>0</v>
      </c>
      <c r="EB18" s="84">
        <f t="shared" si="22"/>
        <v>0</v>
      </c>
      <c r="EC18" s="84">
        <f t="shared" si="22"/>
        <v>0</v>
      </c>
      <c r="ED18" s="84">
        <f t="shared" si="22"/>
        <v>0</v>
      </c>
      <c r="EE18" s="84">
        <f t="shared" si="22"/>
        <v>0</v>
      </c>
      <c r="EF18" s="84">
        <f t="shared" si="22"/>
        <v>0</v>
      </c>
      <c r="EG18" s="84">
        <f t="shared" si="22"/>
        <v>0</v>
      </c>
      <c r="EH18" s="84">
        <f t="shared" si="22"/>
        <v>0</v>
      </c>
      <c r="EI18" s="84">
        <f t="shared" si="22"/>
        <v>0</v>
      </c>
      <c r="EJ18" s="84">
        <f t="shared" si="21"/>
        <v>0</v>
      </c>
      <c r="EK18" s="84">
        <f t="shared" si="21"/>
        <v>0</v>
      </c>
      <c r="EL18" s="84">
        <f t="shared" si="21"/>
        <v>0</v>
      </c>
      <c r="EM18" s="84">
        <f t="shared" si="4"/>
        <v>0</v>
      </c>
      <c r="EO18" s="2">
        <f>SUM($BB18:$EN18)</f>
        <v>0</v>
      </c>
      <c r="EP18" s="2">
        <f t="shared" si="6"/>
        <v>-358</v>
      </c>
    </row>
    <row r="19" spans="1:146" s="67" customFormat="1" x14ac:dyDescent="0.2">
      <c r="A19" s="66">
        <v>1.5</v>
      </c>
      <c r="B19" s="68" t="s">
        <v>12</v>
      </c>
      <c r="C19" s="68" t="s">
        <v>7</v>
      </c>
      <c r="D19" s="35" t="s">
        <v>42</v>
      </c>
      <c r="E19" s="85" t="s">
        <v>58</v>
      </c>
      <c r="F19" s="86">
        <v>37187</v>
      </c>
      <c r="G19" s="85"/>
      <c r="H19" s="85"/>
      <c r="I19" s="87">
        <v>140</v>
      </c>
      <c r="J19" s="85" t="s">
        <v>102</v>
      </c>
      <c r="K19" s="88" t="s">
        <v>103</v>
      </c>
      <c r="L19" s="88" t="s">
        <v>104</v>
      </c>
      <c r="M19" s="72" t="s">
        <v>40</v>
      </c>
      <c r="N19" s="72" t="s">
        <v>88</v>
      </c>
      <c r="O19" s="73" t="s">
        <v>105</v>
      </c>
      <c r="P19" s="74" t="s">
        <v>56</v>
      </c>
      <c r="Q19" s="74" t="s">
        <v>56</v>
      </c>
      <c r="R19" s="74" t="s">
        <v>56</v>
      </c>
      <c r="S19" s="89">
        <v>31.298383999999999</v>
      </c>
      <c r="T19" s="74" t="s">
        <v>57</v>
      </c>
      <c r="U19" s="19">
        <f t="shared" si="19"/>
        <v>31.298383999999999</v>
      </c>
      <c r="V19" s="300">
        <v>37580</v>
      </c>
      <c r="W19" s="19"/>
      <c r="X19" s="91" t="s">
        <v>75</v>
      </c>
      <c r="Y19" s="93">
        <v>0.18</v>
      </c>
      <c r="Z19" s="90">
        <v>36979</v>
      </c>
      <c r="AA19" s="100" t="e">
        <f>SUM(#REF!)</f>
        <v>#REF!</v>
      </c>
      <c r="AB19" s="100">
        <v>0.15</v>
      </c>
      <c r="AC19" s="100">
        <v>4.0000000000000002E-4</v>
      </c>
      <c r="AD19" s="81" t="e">
        <f>+AC19+AB19*#REF!+AA19*#REF!</f>
        <v>#REF!</v>
      </c>
      <c r="AE19" s="81"/>
      <c r="AI19" s="84">
        <f ca="1">IF($V19&gt;AH$6,IF($V19&lt;=AI$6,$U19,0),0)</f>
        <v>0</v>
      </c>
      <c r="AJ19" s="84">
        <f t="shared" ref="AJ19:BA45" si="23">IF(AND($V19&gt;AI$6,$V19&lt;=AJ$6),+$U19,0)</f>
        <v>0</v>
      </c>
      <c r="AK19" s="84">
        <f t="shared" si="23"/>
        <v>0</v>
      </c>
      <c r="AL19" s="84">
        <f t="shared" si="23"/>
        <v>0</v>
      </c>
      <c r="AM19" s="84">
        <f t="shared" si="23"/>
        <v>31.298383999999999</v>
      </c>
      <c r="AN19" s="84">
        <f t="shared" si="23"/>
        <v>0</v>
      </c>
      <c r="AO19" s="84">
        <f t="shared" si="23"/>
        <v>0</v>
      </c>
      <c r="AP19" s="84">
        <f t="shared" si="23"/>
        <v>0</v>
      </c>
      <c r="AQ19" s="84">
        <f t="shared" si="23"/>
        <v>0</v>
      </c>
      <c r="AR19" s="84">
        <f t="shared" si="23"/>
        <v>0</v>
      </c>
      <c r="AS19" s="84">
        <f t="shared" si="23"/>
        <v>0</v>
      </c>
      <c r="AT19" s="84">
        <f t="shared" si="23"/>
        <v>0</v>
      </c>
      <c r="AU19" s="84">
        <f t="shared" si="23"/>
        <v>0</v>
      </c>
      <c r="AV19" s="84">
        <f t="shared" si="23"/>
        <v>0</v>
      </c>
      <c r="AW19" s="84">
        <f t="shared" si="23"/>
        <v>0</v>
      </c>
      <c r="AX19" s="84">
        <f t="shared" si="23"/>
        <v>0</v>
      </c>
      <c r="AY19" s="84">
        <f t="shared" si="23"/>
        <v>0</v>
      </c>
      <c r="AZ19" s="84">
        <f t="shared" si="23"/>
        <v>0</v>
      </c>
      <c r="BA19" s="84">
        <f t="shared" si="23"/>
        <v>0</v>
      </c>
      <c r="BB19" s="84">
        <f t="shared" si="17"/>
        <v>0</v>
      </c>
      <c r="BC19" s="84">
        <f t="shared" si="17"/>
        <v>0</v>
      </c>
      <c r="BD19" s="84">
        <f t="shared" si="17"/>
        <v>0</v>
      </c>
      <c r="BE19" s="84">
        <f t="shared" si="17"/>
        <v>0</v>
      </c>
      <c r="BF19" s="84">
        <f t="shared" si="17"/>
        <v>0</v>
      </c>
      <c r="BG19" s="84">
        <f t="shared" si="17"/>
        <v>0</v>
      </c>
      <c r="BH19" s="84">
        <f t="shared" si="17"/>
        <v>0</v>
      </c>
      <c r="BI19" s="84">
        <f t="shared" si="17"/>
        <v>0</v>
      </c>
      <c r="BJ19" s="84">
        <f t="shared" si="17"/>
        <v>0</v>
      </c>
      <c r="BK19" s="84">
        <f t="shared" si="17"/>
        <v>0</v>
      </c>
      <c r="BL19" s="84">
        <f t="shared" si="17"/>
        <v>0</v>
      </c>
      <c r="BM19" s="84">
        <f t="shared" si="17"/>
        <v>0</v>
      </c>
      <c r="BN19" s="84">
        <f t="shared" si="17"/>
        <v>0</v>
      </c>
      <c r="BO19" s="84">
        <f t="shared" si="17"/>
        <v>0</v>
      </c>
      <c r="BP19" s="84">
        <f t="shared" si="17"/>
        <v>0</v>
      </c>
      <c r="BQ19" s="84">
        <f t="shared" si="17"/>
        <v>0</v>
      </c>
      <c r="BR19" s="84">
        <f t="shared" si="17"/>
        <v>0</v>
      </c>
      <c r="BS19" s="84">
        <f t="shared" si="17"/>
        <v>0</v>
      </c>
      <c r="BT19" s="84">
        <f t="shared" si="17"/>
        <v>0</v>
      </c>
      <c r="BU19" s="84">
        <f t="shared" si="17"/>
        <v>0</v>
      </c>
      <c r="BV19" s="84">
        <f t="shared" si="17"/>
        <v>0</v>
      </c>
      <c r="BW19" s="84">
        <f t="shared" si="17"/>
        <v>0</v>
      </c>
      <c r="BX19" s="84">
        <f t="shared" si="17"/>
        <v>0</v>
      </c>
      <c r="BY19" s="84">
        <f t="shared" si="17"/>
        <v>0</v>
      </c>
      <c r="BZ19" s="84">
        <f t="shared" si="17"/>
        <v>0</v>
      </c>
      <c r="CA19" s="84">
        <f t="shared" si="17"/>
        <v>0</v>
      </c>
      <c r="CB19" s="84">
        <f t="shared" si="17"/>
        <v>0</v>
      </c>
      <c r="CC19" s="84">
        <f t="shared" si="17"/>
        <v>0</v>
      </c>
      <c r="CD19" s="84">
        <f t="shared" si="17"/>
        <v>0</v>
      </c>
      <c r="CE19" s="84">
        <f t="shared" si="17"/>
        <v>0</v>
      </c>
      <c r="CF19" s="84">
        <f t="shared" si="17"/>
        <v>0</v>
      </c>
      <c r="CG19" s="84">
        <f t="shared" si="17"/>
        <v>0</v>
      </c>
      <c r="CH19" s="84">
        <f t="shared" si="17"/>
        <v>0</v>
      </c>
      <c r="CI19" s="84">
        <f t="shared" si="17"/>
        <v>0</v>
      </c>
      <c r="CJ19" s="84">
        <f t="shared" si="17"/>
        <v>0</v>
      </c>
      <c r="CK19" s="84">
        <f t="shared" si="17"/>
        <v>0</v>
      </c>
      <c r="CL19" s="84">
        <f t="shared" si="17"/>
        <v>0</v>
      </c>
      <c r="CM19" s="84">
        <f t="shared" si="17"/>
        <v>0</v>
      </c>
      <c r="CN19" s="84">
        <f t="shared" si="17"/>
        <v>0</v>
      </c>
      <c r="CO19" s="84">
        <f t="shared" si="17"/>
        <v>0</v>
      </c>
      <c r="CP19" s="84">
        <f t="shared" si="17"/>
        <v>0</v>
      </c>
      <c r="CQ19" s="84">
        <f t="shared" si="17"/>
        <v>0</v>
      </c>
      <c r="CR19" s="84">
        <f t="shared" si="17"/>
        <v>0</v>
      </c>
      <c r="CS19" s="84">
        <f t="shared" si="17"/>
        <v>0</v>
      </c>
      <c r="CT19" s="84">
        <f t="shared" si="17"/>
        <v>0</v>
      </c>
      <c r="CU19" s="84">
        <f t="shared" si="17"/>
        <v>0</v>
      </c>
      <c r="CV19" s="84">
        <f t="shared" ref="CV19:EI19" si="24">IF(AND($V19&gt;CU$6,$V19&lt;=CV$6),+$U19,0)</f>
        <v>0</v>
      </c>
      <c r="CW19" s="84">
        <f t="shared" si="24"/>
        <v>0</v>
      </c>
      <c r="CX19" s="84">
        <f t="shared" si="24"/>
        <v>0</v>
      </c>
      <c r="CY19" s="84">
        <f t="shared" si="24"/>
        <v>0</v>
      </c>
      <c r="CZ19" s="84">
        <f t="shared" si="24"/>
        <v>0</v>
      </c>
      <c r="DA19" s="84">
        <f t="shared" si="24"/>
        <v>0</v>
      </c>
      <c r="DB19" s="84">
        <f t="shared" si="24"/>
        <v>0</v>
      </c>
      <c r="DC19" s="84">
        <f t="shared" si="24"/>
        <v>0</v>
      </c>
      <c r="DD19" s="84">
        <f t="shared" si="24"/>
        <v>0</v>
      </c>
      <c r="DE19" s="84">
        <f t="shared" si="24"/>
        <v>0</v>
      </c>
      <c r="DF19" s="84">
        <f t="shared" si="24"/>
        <v>0</v>
      </c>
      <c r="DG19" s="84">
        <f t="shared" si="24"/>
        <v>0</v>
      </c>
      <c r="DH19" s="84">
        <f t="shared" si="24"/>
        <v>0</v>
      </c>
      <c r="DI19" s="84">
        <f t="shared" si="24"/>
        <v>0</v>
      </c>
      <c r="DJ19" s="84">
        <f t="shared" si="24"/>
        <v>0</v>
      </c>
      <c r="DK19" s="84">
        <f t="shared" si="24"/>
        <v>0</v>
      </c>
      <c r="DL19" s="84">
        <f t="shared" si="24"/>
        <v>0</v>
      </c>
      <c r="DM19" s="84">
        <f t="shared" si="24"/>
        <v>0</v>
      </c>
      <c r="DN19" s="84">
        <f t="shared" si="24"/>
        <v>0</v>
      </c>
      <c r="DO19" s="84">
        <f t="shared" si="24"/>
        <v>0</v>
      </c>
      <c r="DP19" s="84">
        <f t="shared" si="24"/>
        <v>0</v>
      </c>
      <c r="DQ19" s="84">
        <f t="shared" si="24"/>
        <v>0</v>
      </c>
      <c r="DR19" s="84">
        <f t="shared" si="24"/>
        <v>0</v>
      </c>
      <c r="DS19" s="84">
        <f t="shared" si="24"/>
        <v>0</v>
      </c>
      <c r="DT19" s="84">
        <f t="shared" si="24"/>
        <v>0</v>
      </c>
      <c r="DU19" s="84">
        <f t="shared" si="24"/>
        <v>0</v>
      </c>
      <c r="DV19" s="84">
        <f t="shared" si="24"/>
        <v>0</v>
      </c>
      <c r="DW19" s="84">
        <f t="shared" si="24"/>
        <v>0</v>
      </c>
      <c r="DX19" s="84">
        <f t="shared" si="24"/>
        <v>0</v>
      </c>
      <c r="DY19" s="84">
        <f t="shared" si="24"/>
        <v>0</v>
      </c>
      <c r="DZ19" s="84">
        <f t="shared" si="24"/>
        <v>0</v>
      </c>
      <c r="EA19" s="84">
        <f t="shared" si="24"/>
        <v>0</v>
      </c>
      <c r="EB19" s="84">
        <f t="shared" si="24"/>
        <v>0</v>
      </c>
      <c r="EC19" s="84">
        <f t="shared" si="24"/>
        <v>0</v>
      </c>
      <c r="ED19" s="84">
        <f t="shared" si="24"/>
        <v>0</v>
      </c>
      <c r="EE19" s="84">
        <f t="shared" si="24"/>
        <v>0</v>
      </c>
      <c r="EF19" s="84">
        <f t="shared" si="24"/>
        <v>0</v>
      </c>
      <c r="EG19" s="84">
        <f t="shared" si="24"/>
        <v>0</v>
      </c>
      <c r="EH19" s="84">
        <f t="shared" si="24"/>
        <v>0</v>
      </c>
      <c r="EI19" s="84">
        <f t="shared" si="24"/>
        <v>0</v>
      </c>
      <c r="EJ19" s="84">
        <f t="shared" si="21"/>
        <v>0</v>
      </c>
      <c r="EK19" s="84">
        <f t="shared" si="21"/>
        <v>0</v>
      </c>
      <c r="EL19" s="84">
        <f t="shared" si="21"/>
        <v>0</v>
      </c>
      <c r="EM19" s="84">
        <f t="shared" si="4"/>
        <v>0</v>
      </c>
      <c r="EO19" s="2">
        <f t="shared" ref="EO19:EO27" ca="1" si="25">SUM($AI19:$EN19)</f>
        <v>31.298383999999999</v>
      </c>
      <c r="EP19" s="2">
        <f t="shared" ca="1" si="6"/>
        <v>0</v>
      </c>
    </row>
    <row r="20" spans="1:146" s="67" customFormat="1" x14ac:dyDescent="0.2">
      <c r="A20" s="66">
        <v>1.5</v>
      </c>
      <c r="B20" s="68" t="s">
        <v>12</v>
      </c>
      <c r="C20" s="68" t="s">
        <v>7</v>
      </c>
      <c r="D20" s="35" t="s">
        <v>42</v>
      </c>
      <c r="E20" s="85" t="s">
        <v>58</v>
      </c>
      <c r="F20" s="86">
        <v>37187</v>
      </c>
      <c r="G20" s="85"/>
      <c r="H20" s="85"/>
      <c r="I20" s="87">
        <v>140</v>
      </c>
      <c r="J20" s="85" t="s">
        <v>106</v>
      </c>
      <c r="K20" s="88" t="s">
        <v>107</v>
      </c>
      <c r="L20" s="88" t="s">
        <v>108</v>
      </c>
      <c r="M20" s="72" t="s">
        <v>40</v>
      </c>
      <c r="N20" s="72" t="s">
        <v>88</v>
      </c>
      <c r="O20" s="73" t="s">
        <v>105</v>
      </c>
      <c r="P20" s="74" t="s">
        <v>56</v>
      </c>
      <c r="Q20" s="74" t="s">
        <v>56</v>
      </c>
      <c r="R20" s="74" t="s">
        <v>56</v>
      </c>
      <c r="S20" s="89">
        <v>115.19287300000001</v>
      </c>
      <c r="T20" s="74" t="s">
        <v>57</v>
      </c>
      <c r="U20" s="19">
        <f t="shared" si="19"/>
        <v>115.19287300000001</v>
      </c>
      <c r="V20" s="300">
        <v>37580</v>
      </c>
      <c r="W20" s="19"/>
      <c r="X20" s="91" t="s">
        <v>75</v>
      </c>
      <c r="Y20" s="93">
        <v>0.3</v>
      </c>
      <c r="Z20" s="90">
        <v>36979</v>
      </c>
      <c r="AA20" s="100" t="e">
        <f>SUM(#REF!)</f>
        <v>#REF!</v>
      </c>
      <c r="AB20" s="100">
        <v>0.15</v>
      </c>
      <c r="AC20" s="100">
        <v>4.0000000000000002E-4</v>
      </c>
      <c r="AD20" s="81" t="e">
        <f>+AC20+AB20*#REF!+AA20*#REF!</f>
        <v>#REF!</v>
      </c>
      <c r="AE20" s="81"/>
      <c r="AI20" s="84">
        <f t="shared" ref="AI20:AI45" ca="1" si="26">IF($V20&gt;AH$6,IF($V20&lt;=AI$6,$U20,0),0)</f>
        <v>0</v>
      </c>
      <c r="AJ20" s="84">
        <f t="shared" si="23"/>
        <v>0</v>
      </c>
      <c r="AK20" s="84">
        <f t="shared" si="23"/>
        <v>0</v>
      </c>
      <c r="AL20" s="84">
        <f t="shared" si="23"/>
        <v>0</v>
      </c>
      <c r="AM20" s="84">
        <f t="shared" si="23"/>
        <v>115.19287300000001</v>
      </c>
      <c r="AN20" s="84">
        <f t="shared" si="23"/>
        <v>0</v>
      </c>
      <c r="AO20" s="84">
        <f t="shared" si="23"/>
        <v>0</v>
      </c>
      <c r="AP20" s="84">
        <f t="shared" si="23"/>
        <v>0</v>
      </c>
      <c r="AQ20" s="84">
        <f t="shared" si="23"/>
        <v>0</v>
      </c>
      <c r="AR20" s="84">
        <f t="shared" si="23"/>
        <v>0</v>
      </c>
      <c r="AS20" s="84">
        <f t="shared" si="23"/>
        <v>0</v>
      </c>
      <c r="AT20" s="84">
        <f t="shared" si="23"/>
        <v>0</v>
      </c>
      <c r="AU20" s="84">
        <f t="shared" si="23"/>
        <v>0</v>
      </c>
      <c r="AV20" s="84">
        <f t="shared" si="23"/>
        <v>0</v>
      </c>
      <c r="AW20" s="84">
        <f t="shared" si="23"/>
        <v>0</v>
      </c>
      <c r="AX20" s="84">
        <f t="shared" si="23"/>
        <v>0</v>
      </c>
      <c r="AY20" s="84">
        <f t="shared" si="23"/>
        <v>0</v>
      </c>
      <c r="AZ20" s="84">
        <f t="shared" si="23"/>
        <v>0</v>
      </c>
      <c r="BA20" s="84">
        <f t="shared" si="23"/>
        <v>0</v>
      </c>
      <c r="BB20" s="84">
        <f t="shared" si="17"/>
        <v>0</v>
      </c>
      <c r="BC20" s="84">
        <f t="shared" si="17"/>
        <v>0</v>
      </c>
      <c r="BD20" s="84">
        <f t="shared" si="17"/>
        <v>0</v>
      </c>
      <c r="BE20" s="84">
        <f t="shared" si="17"/>
        <v>0</v>
      </c>
      <c r="BF20" s="84">
        <f t="shared" si="17"/>
        <v>0</v>
      </c>
      <c r="BG20" s="84">
        <f t="shared" si="17"/>
        <v>0</v>
      </c>
      <c r="BH20" s="84">
        <f t="shared" si="17"/>
        <v>0</v>
      </c>
      <c r="BI20" s="84">
        <f t="shared" si="17"/>
        <v>0</v>
      </c>
      <c r="BJ20" s="84">
        <f t="shared" si="17"/>
        <v>0</v>
      </c>
      <c r="BK20" s="84">
        <f t="shared" si="17"/>
        <v>0</v>
      </c>
      <c r="BL20" s="84">
        <f t="shared" si="17"/>
        <v>0</v>
      </c>
      <c r="BM20" s="84">
        <f t="shared" si="17"/>
        <v>0</v>
      </c>
      <c r="BN20" s="84">
        <f t="shared" si="17"/>
        <v>0</v>
      </c>
      <c r="BO20" s="84">
        <f t="shared" si="17"/>
        <v>0</v>
      </c>
      <c r="BP20" s="84">
        <f t="shared" si="17"/>
        <v>0</v>
      </c>
      <c r="BQ20" s="84">
        <f t="shared" si="17"/>
        <v>0</v>
      </c>
      <c r="BR20" s="84">
        <f t="shared" si="17"/>
        <v>0</v>
      </c>
      <c r="BS20" s="84">
        <f t="shared" si="17"/>
        <v>0</v>
      </c>
      <c r="BT20" s="84">
        <f t="shared" si="17"/>
        <v>0</v>
      </c>
      <c r="BU20" s="84">
        <f t="shared" si="17"/>
        <v>0</v>
      </c>
      <c r="BV20" s="84">
        <f t="shared" si="17"/>
        <v>0</v>
      </c>
      <c r="BW20" s="84">
        <f t="shared" si="17"/>
        <v>0</v>
      </c>
      <c r="BX20" s="84">
        <f t="shared" si="17"/>
        <v>0</v>
      </c>
      <c r="BY20" s="84">
        <f t="shared" si="17"/>
        <v>0</v>
      </c>
      <c r="BZ20" s="84">
        <f t="shared" si="17"/>
        <v>0</v>
      </c>
      <c r="CA20" s="84">
        <f t="shared" si="17"/>
        <v>0</v>
      </c>
      <c r="CB20" s="84">
        <f t="shared" si="17"/>
        <v>0</v>
      </c>
      <c r="CC20" s="84">
        <f t="shared" si="17"/>
        <v>0</v>
      </c>
      <c r="CD20" s="84">
        <f t="shared" si="17"/>
        <v>0</v>
      </c>
      <c r="CE20" s="84">
        <f t="shared" si="17"/>
        <v>0</v>
      </c>
      <c r="CF20" s="84">
        <f t="shared" si="17"/>
        <v>0</v>
      </c>
      <c r="CG20" s="84">
        <f t="shared" si="17"/>
        <v>0</v>
      </c>
      <c r="CH20" s="84">
        <f t="shared" si="17"/>
        <v>0</v>
      </c>
      <c r="CI20" s="84">
        <f t="shared" si="17"/>
        <v>0</v>
      </c>
      <c r="CJ20" s="84">
        <f t="shared" si="17"/>
        <v>0</v>
      </c>
      <c r="CK20" s="84">
        <f t="shared" ref="CK20:EL25" si="27">IF(AND($V20&gt;CJ$6,$V20&lt;=CK$6),+$U20,0)</f>
        <v>0</v>
      </c>
      <c r="CL20" s="84">
        <f t="shared" si="27"/>
        <v>0</v>
      </c>
      <c r="CM20" s="84">
        <f t="shared" si="27"/>
        <v>0</v>
      </c>
      <c r="CN20" s="84">
        <f t="shared" si="27"/>
        <v>0</v>
      </c>
      <c r="CO20" s="84">
        <f t="shared" si="27"/>
        <v>0</v>
      </c>
      <c r="CP20" s="84">
        <f t="shared" si="27"/>
        <v>0</v>
      </c>
      <c r="CQ20" s="84">
        <f t="shared" si="27"/>
        <v>0</v>
      </c>
      <c r="CR20" s="84">
        <f t="shared" si="27"/>
        <v>0</v>
      </c>
      <c r="CS20" s="84">
        <f t="shared" si="27"/>
        <v>0</v>
      </c>
      <c r="CT20" s="84">
        <f t="shared" si="27"/>
        <v>0</v>
      </c>
      <c r="CU20" s="84">
        <f t="shared" si="27"/>
        <v>0</v>
      </c>
      <c r="CV20" s="84">
        <f t="shared" si="27"/>
        <v>0</v>
      </c>
      <c r="CW20" s="84">
        <f t="shared" si="27"/>
        <v>0</v>
      </c>
      <c r="CX20" s="84">
        <f t="shared" si="27"/>
        <v>0</v>
      </c>
      <c r="CY20" s="84">
        <f t="shared" si="27"/>
        <v>0</v>
      </c>
      <c r="CZ20" s="84">
        <f t="shared" si="27"/>
        <v>0</v>
      </c>
      <c r="DA20" s="84">
        <f t="shared" si="27"/>
        <v>0</v>
      </c>
      <c r="DB20" s="84">
        <f t="shared" si="27"/>
        <v>0</v>
      </c>
      <c r="DC20" s="84">
        <f t="shared" si="27"/>
        <v>0</v>
      </c>
      <c r="DD20" s="84">
        <f t="shared" si="27"/>
        <v>0</v>
      </c>
      <c r="DE20" s="84">
        <f t="shared" si="27"/>
        <v>0</v>
      </c>
      <c r="DF20" s="84">
        <f t="shared" si="27"/>
        <v>0</v>
      </c>
      <c r="DG20" s="84">
        <f t="shared" si="27"/>
        <v>0</v>
      </c>
      <c r="DH20" s="84">
        <f t="shared" si="27"/>
        <v>0</v>
      </c>
      <c r="DI20" s="84">
        <f t="shared" si="27"/>
        <v>0</v>
      </c>
      <c r="DJ20" s="84">
        <f t="shared" si="27"/>
        <v>0</v>
      </c>
      <c r="DK20" s="84">
        <f t="shared" si="27"/>
        <v>0</v>
      </c>
      <c r="DL20" s="84">
        <f t="shared" si="27"/>
        <v>0</v>
      </c>
      <c r="DM20" s="84">
        <f t="shared" si="27"/>
        <v>0</v>
      </c>
      <c r="DN20" s="84">
        <f t="shared" si="27"/>
        <v>0</v>
      </c>
      <c r="DO20" s="84">
        <f t="shared" si="27"/>
        <v>0</v>
      </c>
      <c r="DP20" s="84">
        <f t="shared" si="27"/>
        <v>0</v>
      </c>
      <c r="DQ20" s="84">
        <f t="shared" si="27"/>
        <v>0</v>
      </c>
      <c r="DR20" s="84">
        <f t="shared" si="27"/>
        <v>0</v>
      </c>
      <c r="DS20" s="84">
        <f t="shared" si="27"/>
        <v>0</v>
      </c>
      <c r="DT20" s="84">
        <f t="shared" si="27"/>
        <v>0</v>
      </c>
      <c r="DU20" s="84">
        <f t="shared" si="27"/>
        <v>0</v>
      </c>
      <c r="DV20" s="84">
        <f t="shared" si="27"/>
        <v>0</v>
      </c>
      <c r="DW20" s="84">
        <f t="shared" si="27"/>
        <v>0</v>
      </c>
      <c r="DX20" s="84">
        <f t="shared" si="27"/>
        <v>0</v>
      </c>
      <c r="DY20" s="84">
        <f t="shared" si="27"/>
        <v>0</v>
      </c>
      <c r="DZ20" s="84">
        <f t="shared" si="27"/>
        <v>0</v>
      </c>
      <c r="EA20" s="84">
        <f t="shared" si="27"/>
        <v>0</v>
      </c>
      <c r="EB20" s="84">
        <f t="shared" si="27"/>
        <v>0</v>
      </c>
      <c r="EC20" s="84">
        <f t="shared" si="27"/>
        <v>0</v>
      </c>
      <c r="ED20" s="84">
        <f t="shared" si="27"/>
        <v>0</v>
      </c>
      <c r="EE20" s="84">
        <f t="shared" si="27"/>
        <v>0</v>
      </c>
      <c r="EF20" s="84">
        <f t="shared" si="27"/>
        <v>0</v>
      </c>
      <c r="EG20" s="84">
        <f t="shared" si="27"/>
        <v>0</v>
      </c>
      <c r="EH20" s="84">
        <f t="shared" si="27"/>
        <v>0</v>
      </c>
      <c r="EI20" s="84">
        <f t="shared" si="27"/>
        <v>0</v>
      </c>
      <c r="EJ20" s="84">
        <f t="shared" si="27"/>
        <v>0</v>
      </c>
      <c r="EK20" s="84">
        <f t="shared" si="27"/>
        <v>0</v>
      </c>
      <c r="EL20" s="84">
        <f t="shared" si="27"/>
        <v>0</v>
      </c>
      <c r="EM20" s="84">
        <f t="shared" si="4"/>
        <v>0</v>
      </c>
      <c r="EO20" s="2">
        <f t="shared" ca="1" si="25"/>
        <v>115.19287300000001</v>
      </c>
      <c r="EP20" s="2">
        <f t="shared" ca="1" si="6"/>
        <v>0</v>
      </c>
    </row>
    <row r="21" spans="1:146" s="67" customFormat="1" x14ac:dyDescent="0.2">
      <c r="A21" s="66">
        <v>1.5</v>
      </c>
      <c r="B21" s="68" t="s">
        <v>12</v>
      </c>
      <c r="C21" s="68" t="s">
        <v>7</v>
      </c>
      <c r="D21" s="35" t="s">
        <v>42</v>
      </c>
      <c r="E21" s="85" t="s">
        <v>58</v>
      </c>
      <c r="F21" s="86">
        <v>37187</v>
      </c>
      <c r="G21" s="85"/>
      <c r="H21" s="85"/>
      <c r="I21" s="87">
        <v>140</v>
      </c>
      <c r="J21" s="85" t="s">
        <v>109</v>
      </c>
      <c r="K21" s="88" t="s">
        <v>107</v>
      </c>
      <c r="L21" s="88" t="s">
        <v>110</v>
      </c>
      <c r="M21" s="72" t="s">
        <v>40</v>
      </c>
      <c r="N21" s="72" t="s">
        <v>88</v>
      </c>
      <c r="O21" s="73" t="s">
        <v>105</v>
      </c>
      <c r="P21" s="74" t="s">
        <v>56</v>
      </c>
      <c r="Q21" s="74" t="s">
        <v>56</v>
      </c>
      <c r="R21" s="74" t="s">
        <v>56</v>
      </c>
      <c r="S21" s="89">
        <v>38</v>
      </c>
      <c r="T21" s="74" t="s">
        <v>57</v>
      </c>
      <c r="U21" s="19">
        <f t="shared" si="19"/>
        <v>38</v>
      </c>
      <c r="V21" s="300">
        <v>37580</v>
      </c>
      <c r="W21" s="19"/>
      <c r="X21" s="91" t="s">
        <v>75</v>
      </c>
      <c r="Y21" s="101"/>
      <c r="Z21" s="90">
        <v>37056</v>
      </c>
      <c r="AA21" s="100" t="e">
        <f>SUM(#REF!)</f>
        <v>#REF!</v>
      </c>
      <c r="AB21" s="100">
        <v>0.15</v>
      </c>
      <c r="AC21" s="100">
        <v>4.0000000000000001E-3</v>
      </c>
      <c r="AD21" s="81" t="e">
        <f>+AC21+AB21*#REF!+AA21*#REF!</f>
        <v>#REF!</v>
      </c>
      <c r="AE21" s="81"/>
      <c r="AI21" s="84">
        <f t="shared" ca="1" si="26"/>
        <v>0</v>
      </c>
      <c r="AJ21" s="84">
        <f t="shared" si="23"/>
        <v>0</v>
      </c>
      <c r="AK21" s="84">
        <f t="shared" si="23"/>
        <v>0</v>
      </c>
      <c r="AL21" s="84">
        <f t="shared" si="23"/>
        <v>0</v>
      </c>
      <c r="AM21" s="84">
        <f t="shared" si="23"/>
        <v>38</v>
      </c>
      <c r="AN21" s="84">
        <f t="shared" si="23"/>
        <v>0</v>
      </c>
      <c r="AO21" s="84">
        <f t="shared" si="23"/>
        <v>0</v>
      </c>
      <c r="AP21" s="84">
        <f t="shared" si="23"/>
        <v>0</v>
      </c>
      <c r="AQ21" s="84">
        <f t="shared" si="23"/>
        <v>0</v>
      </c>
      <c r="AR21" s="84">
        <f t="shared" si="23"/>
        <v>0</v>
      </c>
      <c r="AS21" s="84">
        <f t="shared" si="23"/>
        <v>0</v>
      </c>
      <c r="AT21" s="84">
        <f t="shared" si="23"/>
        <v>0</v>
      </c>
      <c r="AU21" s="84">
        <f t="shared" si="23"/>
        <v>0</v>
      </c>
      <c r="AV21" s="84">
        <f t="shared" si="23"/>
        <v>0</v>
      </c>
      <c r="AW21" s="84">
        <f t="shared" si="23"/>
        <v>0</v>
      </c>
      <c r="AX21" s="84">
        <f t="shared" si="23"/>
        <v>0</v>
      </c>
      <c r="AY21" s="84">
        <f t="shared" si="23"/>
        <v>0</v>
      </c>
      <c r="AZ21" s="84">
        <f t="shared" si="23"/>
        <v>0</v>
      </c>
      <c r="BA21" s="84">
        <f t="shared" si="23"/>
        <v>0</v>
      </c>
      <c r="BB21" s="84">
        <f t="shared" ref="BB21:CU21" si="28">IF(AND($V21&gt;BA$6,$V21&lt;=BB$6),+$U21,0)</f>
        <v>0</v>
      </c>
      <c r="BC21" s="84">
        <f t="shared" si="28"/>
        <v>0</v>
      </c>
      <c r="BD21" s="84">
        <f t="shared" si="28"/>
        <v>0</v>
      </c>
      <c r="BE21" s="84">
        <f t="shared" si="28"/>
        <v>0</v>
      </c>
      <c r="BF21" s="84">
        <f t="shared" si="28"/>
        <v>0</v>
      </c>
      <c r="BG21" s="84">
        <f t="shared" si="28"/>
        <v>0</v>
      </c>
      <c r="BH21" s="84">
        <f t="shared" si="28"/>
        <v>0</v>
      </c>
      <c r="BI21" s="84">
        <f t="shared" si="28"/>
        <v>0</v>
      </c>
      <c r="BJ21" s="84">
        <f t="shared" si="28"/>
        <v>0</v>
      </c>
      <c r="BK21" s="84">
        <f t="shared" si="28"/>
        <v>0</v>
      </c>
      <c r="BL21" s="84">
        <f t="shared" si="28"/>
        <v>0</v>
      </c>
      <c r="BM21" s="84">
        <f t="shared" si="28"/>
        <v>0</v>
      </c>
      <c r="BN21" s="84">
        <f t="shared" si="28"/>
        <v>0</v>
      </c>
      <c r="BO21" s="84">
        <f t="shared" si="28"/>
        <v>0</v>
      </c>
      <c r="BP21" s="84">
        <f t="shared" si="28"/>
        <v>0</v>
      </c>
      <c r="BQ21" s="84">
        <f t="shared" si="28"/>
        <v>0</v>
      </c>
      <c r="BR21" s="84">
        <f t="shared" si="28"/>
        <v>0</v>
      </c>
      <c r="BS21" s="84">
        <f t="shared" si="28"/>
        <v>0</v>
      </c>
      <c r="BT21" s="84">
        <f t="shared" si="28"/>
        <v>0</v>
      </c>
      <c r="BU21" s="84">
        <f t="shared" si="28"/>
        <v>0</v>
      </c>
      <c r="BV21" s="84">
        <f t="shared" si="28"/>
        <v>0</v>
      </c>
      <c r="BW21" s="84">
        <f t="shared" si="28"/>
        <v>0</v>
      </c>
      <c r="BX21" s="84">
        <f t="shared" si="28"/>
        <v>0</v>
      </c>
      <c r="BY21" s="84">
        <f t="shared" si="28"/>
        <v>0</v>
      </c>
      <c r="BZ21" s="84">
        <f t="shared" si="28"/>
        <v>0</v>
      </c>
      <c r="CA21" s="84">
        <f t="shared" si="28"/>
        <v>0</v>
      </c>
      <c r="CB21" s="84">
        <f t="shared" si="28"/>
        <v>0</v>
      </c>
      <c r="CC21" s="84">
        <f t="shared" si="28"/>
        <v>0</v>
      </c>
      <c r="CD21" s="84">
        <f t="shared" si="28"/>
        <v>0</v>
      </c>
      <c r="CE21" s="84">
        <f t="shared" si="28"/>
        <v>0</v>
      </c>
      <c r="CF21" s="84">
        <f t="shared" si="28"/>
        <v>0</v>
      </c>
      <c r="CG21" s="84">
        <f t="shared" si="28"/>
        <v>0</v>
      </c>
      <c r="CH21" s="84">
        <f t="shared" si="28"/>
        <v>0</v>
      </c>
      <c r="CI21" s="84">
        <f t="shared" si="28"/>
        <v>0</v>
      </c>
      <c r="CJ21" s="84">
        <f t="shared" si="28"/>
        <v>0</v>
      </c>
      <c r="CK21" s="84">
        <f t="shared" si="28"/>
        <v>0</v>
      </c>
      <c r="CL21" s="84">
        <f t="shared" si="28"/>
        <v>0</v>
      </c>
      <c r="CM21" s="84">
        <f t="shared" si="28"/>
        <v>0</v>
      </c>
      <c r="CN21" s="84">
        <f t="shared" si="28"/>
        <v>0</v>
      </c>
      <c r="CO21" s="84">
        <f t="shared" si="28"/>
        <v>0</v>
      </c>
      <c r="CP21" s="84">
        <f t="shared" si="28"/>
        <v>0</v>
      </c>
      <c r="CQ21" s="84">
        <f t="shared" si="28"/>
        <v>0</v>
      </c>
      <c r="CR21" s="84">
        <f t="shared" si="28"/>
        <v>0</v>
      </c>
      <c r="CS21" s="84">
        <f t="shared" si="28"/>
        <v>0</v>
      </c>
      <c r="CT21" s="84">
        <f t="shared" si="28"/>
        <v>0</v>
      </c>
      <c r="CU21" s="84">
        <f t="shared" si="28"/>
        <v>0</v>
      </c>
      <c r="CV21" s="84">
        <f t="shared" si="27"/>
        <v>0</v>
      </c>
      <c r="CW21" s="84">
        <f t="shared" si="27"/>
        <v>0</v>
      </c>
      <c r="CX21" s="84">
        <f t="shared" si="27"/>
        <v>0</v>
      </c>
      <c r="CY21" s="84">
        <f t="shared" si="27"/>
        <v>0</v>
      </c>
      <c r="CZ21" s="84">
        <f t="shared" si="27"/>
        <v>0</v>
      </c>
      <c r="DA21" s="84">
        <f t="shared" si="27"/>
        <v>0</v>
      </c>
      <c r="DB21" s="84">
        <f t="shared" si="27"/>
        <v>0</v>
      </c>
      <c r="DC21" s="84">
        <f t="shared" si="27"/>
        <v>0</v>
      </c>
      <c r="DD21" s="84">
        <f t="shared" si="27"/>
        <v>0</v>
      </c>
      <c r="DE21" s="84">
        <f t="shared" si="27"/>
        <v>0</v>
      </c>
      <c r="DF21" s="84">
        <f t="shared" si="27"/>
        <v>0</v>
      </c>
      <c r="DG21" s="84">
        <f t="shared" si="27"/>
        <v>0</v>
      </c>
      <c r="DH21" s="84">
        <f t="shared" si="27"/>
        <v>0</v>
      </c>
      <c r="DI21" s="84">
        <f t="shared" si="27"/>
        <v>0</v>
      </c>
      <c r="DJ21" s="84">
        <f t="shared" si="27"/>
        <v>0</v>
      </c>
      <c r="DK21" s="84">
        <f t="shared" si="27"/>
        <v>0</v>
      </c>
      <c r="DL21" s="84">
        <f t="shared" si="27"/>
        <v>0</v>
      </c>
      <c r="DM21" s="84">
        <f t="shared" si="27"/>
        <v>0</v>
      </c>
      <c r="DN21" s="84">
        <f t="shared" si="27"/>
        <v>0</v>
      </c>
      <c r="DO21" s="84">
        <f t="shared" si="27"/>
        <v>0</v>
      </c>
      <c r="DP21" s="84">
        <f t="shared" si="27"/>
        <v>0</v>
      </c>
      <c r="DQ21" s="84">
        <f t="shared" si="27"/>
        <v>0</v>
      </c>
      <c r="DR21" s="84">
        <f t="shared" si="27"/>
        <v>0</v>
      </c>
      <c r="DS21" s="84">
        <f t="shared" si="27"/>
        <v>0</v>
      </c>
      <c r="DT21" s="84">
        <f t="shared" si="27"/>
        <v>0</v>
      </c>
      <c r="DU21" s="84">
        <f t="shared" si="27"/>
        <v>0</v>
      </c>
      <c r="DV21" s="84">
        <f t="shared" si="27"/>
        <v>0</v>
      </c>
      <c r="DW21" s="84">
        <f t="shared" si="27"/>
        <v>0</v>
      </c>
      <c r="DX21" s="84">
        <f t="shared" si="27"/>
        <v>0</v>
      </c>
      <c r="DY21" s="84">
        <f t="shared" si="27"/>
        <v>0</v>
      </c>
      <c r="DZ21" s="84">
        <f t="shared" si="27"/>
        <v>0</v>
      </c>
      <c r="EA21" s="84">
        <f t="shared" si="27"/>
        <v>0</v>
      </c>
      <c r="EB21" s="84">
        <f t="shared" si="27"/>
        <v>0</v>
      </c>
      <c r="EC21" s="84">
        <f t="shared" si="27"/>
        <v>0</v>
      </c>
      <c r="ED21" s="84">
        <f t="shared" si="27"/>
        <v>0</v>
      </c>
      <c r="EE21" s="84">
        <f t="shared" si="27"/>
        <v>0</v>
      </c>
      <c r="EF21" s="84">
        <f t="shared" si="27"/>
        <v>0</v>
      </c>
      <c r="EG21" s="84">
        <f t="shared" si="27"/>
        <v>0</v>
      </c>
      <c r="EH21" s="84">
        <f t="shared" si="27"/>
        <v>0</v>
      </c>
      <c r="EI21" s="84">
        <f t="shared" si="27"/>
        <v>0</v>
      </c>
      <c r="EJ21" s="84">
        <f t="shared" si="27"/>
        <v>0</v>
      </c>
      <c r="EK21" s="84">
        <f t="shared" si="27"/>
        <v>0</v>
      </c>
      <c r="EL21" s="84">
        <f t="shared" si="27"/>
        <v>0</v>
      </c>
      <c r="EM21" s="84">
        <f t="shared" si="4"/>
        <v>0</v>
      </c>
      <c r="EO21" s="2">
        <f t="shared" ca="1" si="25"/>
        <v>38</v>
      </c>
      <c r="EP21" s="2">
        <f t="shared" ca="1" si="6"/>
        <v>0</v>
      </c>
    </row>
    <row r="22" spans="1:146" s="67" customFormat="1" x14ac:dyDescent="0.2">
      <c r="A22" s="66">
        <v>1.5</v>
      </c>
      <c r="B22" s="68" t="s">
        <v>12</v>
      </c>
      <c r="C22" s="68" t="s">
        <v>7</v>
      </c>
      <c r="D22" s="35" t="s">
        <v>42</v>
      </c>
      <c r="E22" s="85" t="s">
        <v>58</v>
      </c>
      <c r="F22" s="86">
        <v>37187</v>
      </c>
      <c r="G22" s="85"/>
      <c r="H22" s="85"/>
      <c r="I22" s="87">
        <v>140</v>
      </c>
      <c r="J22" s="85" t="s">
        <v>111</v>
      </c>
      <c r="K22" s="88" t="s">
        <v>103</v>
      </c>
      <c r="L22" s="88" t="s">
        <v>112</v>
      </c>
      <c r="M22" s="72" t="s">
        <v>40</v>
      </c>
      <c r="N22" s="72" t="s">
        <v>88</v>
      </c>
      <c r="O22" s="73" t="s">
        <v>105</v>
      </c>
      <c r="P22" s="74" t="s">
        <v>56</v>
      </c>
      <c r="Q22" s="74" t="s">
        <v>56</v>
      </c>
      <c r="R22" s="74" t="s">
        <v>56</v>
      </c>
      <c r="S22" s="89">
        <v>46.784345530000003</v>
      </c>
      <c r="T22" s="74" t="s">
        <v>57</v>
      </c>
      <c r="U22" s="19">
        <f t="shared" si="19"/>
        <v>46.784345530000003</v>
      </c>
      <c r="V22" s="300">
        <v>37456</v>
      </c>
      <c r="W22" s="19"/>
      <c r="X22" s="91" t="s">
        <v>64</v>
      </c>
      <c r="Y22" s="92" t="s">
        <v>65</v>
      </c>
      <c r="Z22" s="90">
        <v>36845</v>
      </c>
      <c r="AA22" s="100" t="e">
        <f>SUM(#REF!)</f>
        <v>#REF!</v>
      </c>
      <c r="AB22" s="100">
        <v>0.15</v>
      </c>
      <c r="AC22" s="100">
        <v>4.0000000000000002E-4</v>
      </c>
      <c r="AD22" s="81" t="e">
        <f>+AC22+AB22*#REF!+AA22*#REF!</f>
        <v>#REF!</v>
      </c>
      <c r="AE22" s="81"/>
      <c r="AI22" s="84">
        <f t="shared" ca="1" si="26"/>
        <v>0</v>
      </c>
      <c r="AJ22" s="84">
        <f t="shared" si="23"/>
        <v>0</v>
      </c>
      <c r="AK22" s="84">
        <f t="shared" si="23"/>
        <v>0</v>
      </c>
      <c r="AL22" s="84">
        <f t="shared" si="23"/>
        <v>46.784345530000003</v>
      </c>
      <c r="AM22" s="84">
        <f t="shared" si="23"/>
        <v>0</v>
      </c>
      <c r="AN22" s="84">
        <f t="shared" si="23"/>
        <v>0</v>
      </c>
      <c r="AO22" s="84">
        <f t="shared" si="23"/>
        <v>0</v>
      </c>
      <c r="AP22" s="84">
        <f t="shared" si="23"/>
        <v>0</v>
      </c>
      <c r="AQ22" s="84">
        <f t="shared" si="23"/>
        <v>0</v>
      </c>
      <c r="AR22" s="84">
        <f t="shared" si="23"/>
        <v>0</v>
      </c>
      <c r="AS22" s="84">
        <f t="shared" si="23"/>
        <v>0</v>
      </c>
      <c r="AT22" s="84">
        <f t="shared" si="23"/>
        <v>0</v>
      </c>
      <c r="AU22" s="84">
        <f t="shared" si="23"/>
        <v>0</v>
      </c>
      <c r="AV22" s="84">
        <f t="shared" si="23"/>
        <v>0</v>
      </c>
      <c r="AW22" s="84">
        <f t="shared" si="23"/>
        <v>0</v>
      </c>
      <c r="AX22" s="84">
        <f t="shared" si="23"/>
        <v>0</v>
      </c>
      <c r="AY22" s="84">
        <f t="shared" si="23"/>
        <v>0</v>
      </c>
      <c r="AZ22" s="84">
        <f t="shared" si="23"/>
        <v>0</v>
      </c>
      <c r="BA22" s="84">
        <f t="shared" si="23"/>
        <v>0</v>
      </c>
      <c r="BB22" s="84">
        <f t="shared" ref="BB22:CU22" si="29">IF(AND($V22&gt;BA$6,$V22&lt;=BB$6),+$U22,0)</f>
        <v>0</v>
      </c>
      <c r="BC22" s="84">
        <f t="shared" si="29"/>
        <v>0</v>
      </c>
      <c r="BD22" s="84">
        <f t="shared" si="29"/>
        <v>0</v>
      </c>
      <c r="BE22" s="84">
        <f t="shared" si="29"/>
        <v>0</v>
      </c>
      <c r="BF22" s="84">
        <f t="shared" si="29"/>
        <v>0</v>
      </c>
      <c r="BG22" s="84">
        <f t="shared" si="29"/>
        <v>0</v>
      </c>
      <c r="BH22" s="84">
        <f t="shared" si="29"/>
        <v>0</v>
      </c>
      <c r="BI22" s="84">
        <f t="shared" si="29"/>
        <v>0</v>
      </c>
      <c r="BJ22" s="84">
        <f t="shared" si="29"/>
        <v>0</v>
      </c>
      <c r="BK22" s="84">
        <f t="shared" si="29"/>
        <v>0</v>
      </c>
      <c r="BL22" s="84">
        <f t="shared" si="29"/>
        <v>0</v>
      </c>
      <c r="BM22" s="84">
        <f t="shared" si="29"/>
        <v>0</v>
      </c>
      <c r="BN22" s="84">
        <f t="shared" si="29"/>
        <v>0</v>
      </c>
      <c r="BO22" s="84">
        <f t="shared" si="29"/>
        <v>0</v>
      </c>
      <c r="BP22" s="84">
        <f t="shared" si="29"/>
        <v>0</v>
      </c>
      <c r="BQ22" s="84">
        <f t="shared" si="29"/>
        <v>0</v>
      </c>
      <c r="BR22" s="84">
        <f t="shared" si="29"/>
        <v>0</v>
      </c>
      <c r="BS22" s="84">
        <f t="shared" si="29"/>
        <v>0</v>
      </c>
      <c r="BT22" s="84">
        <f t="shared" si="29"/>
        <v>0</v>
      </c>
      <c r="BU22" s="84">
        <f t="shared" si="29"/>
        <v>0</v>
      </c>
      <c r="BV22" s="84">
        <f t="shared" si="29"/>
        <v>0</v>
      </c>
      <c r="BW22" s="84">
        <f t="shared" si="29"/>
        <v>0</v>
      </c>
      <c r="BX22" s="84">
        <f t="shared" si="29"/>
        <v>0</v>
      </c>
      <c r="BY22" s="84">
        <f t="shared" si="29"/>
        <v>0</v>
      </c>
      <c r="BZ22" s="84">
        <f t="shared" si="29"/>
        <v>0</v>
      </c>
      <c r="CA22" s="84">
        <f t="shared" si="29"/>
        <v>0</v>
      </c>
      <c r="CB22" s="84">
        <f t="shared" si="29"/>
        <v>0</v>
      </c>
      <c r="CC22" s="84">
        <f t="shared" si="29"/>
        <v>0</v>
      </c>
      <c r="CD22" s="84">
        <f t="shared" si="29"/>
        <v>0</v>
      </c>
      <c r="CE22" s="84">
        <f t="shared" si="29"/>
        <v>0</v>
      </c>
      <c r="CF22" s="84">
        <f t="shared" si="29"/>
        <v>0</v>
      </c>
      <c r="CG22" s="84">
        <f t="shared" si="29"/>
        <v>0</v>
      </c>
      <c r="CH22" s="84">
        <f t="shared" si="29"/>
        <v>0</v>
      </c>
      <c r="CI22" s="84">
        <f t="shared" si="29"/>
        <v>0</v>
      </c>
      <c r="CJ22" s="84">
        <f t="shared" si="29"/>
        <v>0</v>
      </c>
      <c r="CK22" s="84">
        <f t="shared" si="29"/>
        <v>0</v>
      </c>
      <c r="CL22" s="84">
        <f t="shared" si="29"/>
        <v>0</v>
      </c>
      <c r="CM22" s="84">
        <f t="shared" si="29"/>
        <v>0</v>
      </c>
      <c r="CN22" s="84">
        <f t="shared" si="29"/>
        <v>0</v>
      </c>
      <c r="CO22" s="84">
        <f t="shared" si="29"/>
        <v>0</v>
      </c>
      <c r="CP22" s="84">
        <f t="shared" si="29"/>
        <v>0</v>
      </c>
      <c r="CQ22" s="84">
        <f t="shared" si="29"/>
        <v>0</v>
      </c>
      <c r="CR22" s="84">
        <f t="shared" si="29"/>
        <v>0</v>
      </c>
      <c r="CS22" s="84">
        <f t="shared" si="29"/>
        <v>0</v>
      </c>
      <c r="CT22" s="84">
        <f t="shared" si="29"/>
        <v>0</v>
      </c>
      <c r="CU22" s="84">
        <f t="shared" si="29"/>
        <v>0</v>
      </c>
      <c r="CV22" s="84">
        <f t="shared" si="27"/>
        <v>0</v>
      </c>
      <c r="CW22" s="84">
        <f t="shared" si="27"/>
        <v>0</v>
      </c>
      <c r="CX22" s="84">
        <f t="shared" si="27"/>
        <v>0</v>
      </c>
      <c r="CY22" s="84">
        <f t="shared" si="27"/>
        <v>0</v>
      </c>
      <c r="CZ22" s="84">
        <f t="shared" si="27"/>
        <v>0</v>
      </c>
      <c r="DA22" s="84">
        <f t="shared" si="27"/>
        <v>0</v>
      </c>
      <c r="DB22" s="84">
        <f t="shared" si="27"/>
        <v>0</v>
      </c>
      <c r="DC22" s="84">
        <f t="shared" si="27"/>
        <v>0</v>
      </c>
      <c r="DD22" s="84">
        <f t="shared" si="27"/>
        <v>0</v>
      </c>
      <c r="DE22" s="84">
        <f t="shared" si="27"/>
        <v>0</v>
      </c>
      <c r="DF22" s="84">
        <f t="shared" si="27"/>
        <v>0</v>
      </c>
      <c r="DG22" s="84">
        <f t="shared" si="27"/>
        <v>0</v>
      </c>
      <c r="DH22" s="84">
        <f t="shared" si="27"/>
        <v>0</v>
      </c>
      <c r="DI22" s="84">
        <f t="shared" si="27"/>
        <v>0</v>
      </c>
      <c r="DJ22" s="84">
        <f t="shared" si="27"/>
        <v>0</v>
      </c>
      <c r="DK22" s="84">
        <f t="shared" si="27"/>
        <v>0</v>
      </c>
      <c r="DL22" s="84">
        <f t="shared" si="27"/>
        <v>0</v>
      </c>
      <c r="DM22" s="84">
        <f t="shared" si="27"/>
        <v>0</v>
      </c>
      <c r="DN22" s="84">
        <f t="shared" si="27"/>
        <v>0</v>
      </c>
      <c r="DO22" s="84">
        <f t="shared" si="27"/>
        <v>0</v>
      </c>
      <c r="DP22" s="84">
        <f t="shared" si="27"/>
        <v>0</v>
      </c>
      <c r="DQ22" s="84">
        <f t="shared" si="27"/>
        <v>0</v>
      </c>
      <c r="DR22" s="84">
        <f t="shared" si="27"/>
        <v>0</v>
      </c>
      <c r="DS22" s="84">
        <f t="shared" si="27"/>
        <v>0</v>
      </c>
      <c r="DT22" s="84">
        <f t="shared" si="27"/>
        <v>0</v>
      </c>
      <c r="DU22" s="84">
        <f t="shared" si="27"/>
        <v>0</v>
      </c>
      <c r="DV22" s="84">
        <f t="shared" si="27"/>
        <v>0</v>
      </c>
      <c r="DW22" s="84">
        <f t="shared" si="27"/>
        <v>0</v>
      </c>
      <c r="DX22" s="84">
        <f t="shared" si="27"/>
        <v>0</v>
      </c>
      <c r="DY22" s="84">
        <f t="shared" si="27"/>
        <v>0</v>
      </c>
      <c r="DZ22" s="84">
        <f t="shared" si="27"/>
        <v>0</v>
      </c>
      <c r="EA22" s="84">
        <f t="shared" si="27"/>
        <v>0</v>
      </c>
      <c r="EB22" s="84">
        <f t="shared" si="27"/>
        <v>0</v>
      </c>
      <c r="EC22" s="84">
        <f t="shared" si="27"/>
        <v>0</v>
      </c>
      <c r="ED22" s="84">
        <f t="shared" si="27"/>
        <v>0</v>
      </c>
      <c r="EE22" s="84">
        <f t="shared" si="27"/>
        <v>0</v>
      </c>
      <c r="EF22" s="84">
        <f t="shared" si="27"/>
        <v>0</v>
      </c>
      <c r="EG22" s="84">
        <f t="shared" si="27"/>
        <v>0</v>
      </c>
      <c r="EH22" s="84">
        <f t="shared" si="27"/>
        <v>0</v>
      </c>
      <c r="EI22" s="84">
        <f t="shared" si="27"/>
        <v>0</v>
      </c>
      <c r="EJ22" s="84">
        <f t="shared" si="27"/>
        <v>0</v>
      </c>
      <c r="EK22" s="84">
        <f t="shared" si="27"/>
        <v>0</v>
      </c>
      <c r="EL22" s="84">
        <f t="shared" si="27"/>
        <v>0</v>
      </c>
      <c r="EM22" s="84">
        <f t="shared" si="4"/>
        <v>0</v>
      </c>
      <c r="EO22" s="2">
        <f t="shared" ca="1" si="25"/>
        <v>46.784345530000003</v>
      </c>
      <c r="EP22" s="2">
        <f t="shared" ca="1" si="6"/>
        <v>0</v>
      </c>
    </row>
    <row r="23" spans="1:146" s="67" customFormat="1" x14ac:dyDescent="0.2">
      <c r="A23" s="66">
        <v>1.5</v>
      </c>
      <c r="B23" s="68" t="s">
        <v>12</v>
      </c>
      <c r="C23" s="68" t="s">
        <v>7</v>
      </c>
      <c r="D23" s="35" t="s">
        <v>42</v>
      </c>
      <c r="E23" s="85" t="s">
        <v>58</v>
      </c>
      <c r="F23" s="86">
        <v>37187</v>
      </c>
      <c r="G23" s="85"/>
      <c r="H23" s="85"/>
      <c r="I23" s="87">
        <v>140</v>
      </c>
      <c r="J23" s="85" t="s">
        <v>113</v>
      </c>
      <c r="K23" s="88" t="s">
        <v>103</v>
      </c>
      <c r="L23" s="88" t="s">
        <v>114</v>
      </c>
      <c r="M23" s="72" t="s">
        <v>40</v>
      </c>
      <c r="N23" s="72" t="s">
        <v>88</v>
      </c>
      <c r="O23" s="73" t="s">
        <v>105</v>
      </c>
      <c r="P23" s="74" t="s">
        <v>56</v>
      </c>
      <c r="Q23" s="74" t="s">
        <v>56</v>
      </c>
      <c r="R23" s="74" t="s">
        <v>56</v>
      </c>
      <c r="S23" s="89">
        <v>30.143526999999999</v>
      </c>
      <c r="T23" s="74" t="s">
        <v>57</v>
      </c>
      <c r="U23" s="19">
        <f t="shared" si="19"/>
        <v>30.143526999999999</v>
      </c>
      <c r="V23" s="300">
        <v>37456</v>
      </c>
      <c r="W23" s="19"/>
      <c r="X23" s="91" t="s">
        <v>64</v>
      </c>
      <c r="Y23" s="92" t="s">
        <v>65</v>
      </c>
      <c r="Z23" s="90">
        <v>36845</v>
      </c>
      <c r="AA23" s="100" t="e">
        <f>SUM(#REF!)</f>
        <v>#REF!</v>
      </c>
      <c r="AB23" s="100">
        <v>0.15</v>
      </c>
      <c r="AC23" s="100">
        <v>4.0000000000000002E-4</v>
      </c>
      <c r="AD23" s="81" t="e">
        <f>+AC23+AB23*#REF!+AA23*#REF!</f>
        <v>#REF!</v>
      </c>
      <c r="AE23" s="81"/>
      <c r="AI23" s="84">
        <f t="shared" ca="1" si="26"/>
        <v>0</v>
      </c>
      <c r="AJ23" s="84">
        <f t="shared" si="23"/>
        <v>0</v>
      </c>
      <c r="AK23" s="84">
        <f t="shared" si="23"/>
        <v>0</v>
      </c>
      <c r="AL23" s="84">
        <f t="shared" si="23"/>
        <v>30.143526999999999</v>
      </c>
      <c r="AM23" s="84">
        <f t="shared" si="23"/>
        <v>0</v>
      </c>
      <c r="AN23" s="84">
        <f t="shared" si="23"/>
        <v>0</v>
      </c>
      <c r="AO23" s="84">
        <f t="shared" si="23"/>
        <v>0</v>
      </c>
      <c r="AP23" s="84">
        <f t="shared" si="23"/>
        <v>0</v>
      </c>
      <c r="AQ23" s="84">
        <f t="shared" si="23"/>
        <v>0</v>
      </c>
      <c r="AR23" s="84">
        <f t="shared" si="23"/>
        <v>0</v>
      </c>
      <c r="AS23" s="84">
        <f t="shared" si="23"/>
        <v>0</v>
      </c>
      <c r="AT23" s="84">
        <f t="shared" si="23"/>
        <v>0</v>
      </c>
      <c r="AU23" s="84">
        <f t="shared" si="23"/>
        <v>0</v>
      </c>
      <c r="AV23" s="84">
        <f t="shared" si="23"/>
        <v>0</v>
      </c>
      <c r="AW23" s="84">
        <f t="shared" si="23"/>
        <v>0</v>
      </c>
      <c r="AX23" s="84">
        <f t="shared" si="23"/>
        <v>0</v>
      </c>
      <c r="AY23" s="84">
        <f t="shared" si="23"/>
        <v>0</v>
      </c>
      <c r="AZ23" s="84">
        <f t="shared" si="23"/>
        <v>0</v>
      </c>
      <c r="BA23" s="84">
        <f t="shared" si="23"/>
        <v>0</v>
      </c>
      <c r="BB23" s="84">
        <f t="shared" ref="BB23:CU23" si="30">IF(AND($V23&gt;BA$6,$V23&lt;=BB$6),+$U23,0)</f>
        <v>0</v>
      </c>
      <c r="BC23" s="84">
        <f t="shared" si="30"/>
        <v>0</v>
      </c>
      <c r="BD23" s="84">
        <f t="shared" si="30"/>
        <v>0</v>
      </c>
      <c r="BE23" s="84">
        <f t="shared" si="30"/>
        <v>0</v>
      </c>
      <c r="BF23" s="84">
        <f t="shared" si="30"/>
        <v>0</v>
      </c>
      <c r="BG23" s="84">
        <f t="shared" si="30"/>
        <v>0</v>
      </c>
      <c r="BH23" s="84">
        <f t="shared" si="30"/>
        <v>0</v>
      </c>
      <c r="BI23" s="84">
        <f t="shared" si="30"/>
        <v>0</v>
      </c>
      <c r="BJ23" s="84">
        <f t="shared" si="30"/>
        <v>0</v>
      </c>
      <c r="BK23" s="84">
        <f t="shared" si="30"/>
        <v>0</v>
      </c>
      <c r="BL23" s="84">
        <f t="shared" si="30"/>
        <v>0</v>
      </c>
      <c r="BM23" s="84">
        <f t="shared" si="30"/>
        <v>0</v>
      </c>
      <c r="BN23" s="84">
        <f t="shared" si="30"/>
        <v>0</v>
      </c>
      <c r="BO23" s="84">
        <f t="shared" si="30"/>
        <v>0</v>
      </c>
      <c r="BP23" s="84">
        <f t="shared" si="30"/>
        <v>0</v>
      </c>
      <c r="BQ23" s="84">
        <f t="shared" si="30"/>
        <v>0</v>
      </c>
      <c r="BR23" s="84">
        <f t="shared" si="30"/>
        <v>0</v>
      </c>
      <c r="BS23" s="84">
        <f t="shared" si="30"/>
        <v>0</v>
      </c>
      <c r="BT23" s="84">
        <f t="shared" si="30"/>
        <v>0</v>
      </c>
      <c r="BU23" s="84">
        <f t="shared" si="30"/>
        <v>0</v>
      </c>
      <c r="BV23" s="84">
        <f t="shared" si="30"/>
        <v>0</v>
      </c>
      <c r="BW23" s="84">
        <f t="shared" si="30"/>
        <v>0</v>
      </c>
      <c r="BX23" s="84">
        <f t="shared" si="30"/>
        <v>0</v>
      </c>
      <c r="BY23" s="84">
        <f t="shared" si="30"/>
        <v>0</v>
      </c>
      <c r="BZ23" s="84">
        <f t="shared" si="30"/>
        <v>0</v>
      </c>
      <c r="CA23" s="84">
        <f t="shared" si="30"/>
        <v>0</v>
      </c>
      <c r="CB23" s="84">
        <f t="shared" si="30"/>
        <v>0</v>
      </c>
      <c r="CC23" s="84">
        <f t="shared" si="30"/>
        <v>0</v>
      </c>
      <c r="CD23" s="84">
        <f t="shared" si="30"/>
        <v>0</v>
      </c>
      <c r="CE23" s="84">
        <f t="shared" si="30"/>
        <v>0</v>
      </c>
      <c r="CF23" s="84">
        <f t="shared" si="30"/>
        <v>0</v>
      </c>
      <c r="CG23" s="84">
        <f t="shared" si="30"/>
        <v>0</v>
      </c>
      <c r="CH23" s="84">
        <f t="shared" si="30"/>
        <v>0</v>
      </c>
      <c r="CI23" s="84">
        <f t="shared" si="30"/>
        <v>0</v>
      </c>
      <c r="CJ23" s="84">
        <f t="shared" si="30"/>
        <v>0</v>
      </c>
      <c r="CK23" s="84">
        <f t="shared" si="30"/>
        <v>0</v>
      </c>
      <c r="CL23" s="84">
        <f t="shared" si="30"/>
        <v>0</v>
      </c>
      <c r="CM23" s="84">
        <f t="shared" si="30"/>
        <v>0</v>
      </c>
      <c r="CN23" s="84">
        <f t="shared" si="30"/>
        <v>0</v>
      </c>
      <c r="CO23" s="84">
        <f t="shared" si="30"/>
        <v>0</v>
      </c>
      <c r="CP23" s="84">
        <f t="shared" si="30"/>
        <v>0</v>
      </c>
      <c r="CQ23" s="84">
        <f t="shared" si="30"/>
        <v>0</v>
      </c>
      <c r="CR23" s="84">
        <f t="shared" si="30"/>
        <v>0</v>
      </c>
      <c r="CS23" s="84">
        <f t="shared" si="30"/>
        <v>0</v>
      </c>
      <c r="CT23" s="84">
        <f t="shared" si="30"/>
        <v>0</v>
      </c>
      <c r="CU23" s="84">
        <f t="shared" si="30"/>
        <v>0</v>
      </c>
      <c r="CV23" s="84">
        <f t="shared" si="27"/>
        <v>0</v>
      </c>
      <c r="CW23" s="84">
        <f t="shared" si="27"/>
        <v>0</v>
      </c>
      <c r="CX23" s="84">
        <f t="shared" si="27"/>
        <v>0</v>
      </c>
      <c r="CY23" s="84">
        <f t="shared" si="27"/>
        <v>0</v>
      </c>
      <c r="CZ23" s="84">
        <f t="shared" si="27"/>
        <v>0</v>
      </c>
      <c r="DA23" s="84">
        <f t="shared" si="27"/>
        <v>0</v>
      </c>
      <c r="DB23" s="84">
        <f t="shared" si="27"/>
        <v>0</v>
      </c>
      <c r="DC23" s="84">
        <f t="shared" si="27"/>
        <v>0</v>
      </c>
      <c r="DD23" s="84">
        <f t="shared" si="27"/>
        <v>0</v>
      </c>
      <c r="DE23" s="84">
        <f t="shared" si="27"/>
        <v>0</v>
      </c>
      <c r="DF23" s="84">
        <f t="shared" si="27"/>
        <v>0</v>
      </c>
      <c r="DG23" s="84">
        <f t="shared" si="27"/>
        <v>0</v>
      </c>
      <c r="DH23" s="84">
        <f t="shared" si="27"/>
        <v>0</v>
      </c>
      <c r="DI23" s="84">
        <f t="shared" si="27"/>
        <v>0</v>
      </c>
      <c r="DJ23" s="84">
        <f t="shared" si="27"/>
        <v>0</v>
      </c>
      <c r="DK23" s="84">
        <f t="shared" si="27"/>
        <v>0</v>
      </c>
      <c r="DL23" s="84">
        <f t="shared" si="27"/>
        <v>0</v>
      </c>
      <c r="DM23" s="84">
        <f t="shared" si="27"/>
        <v>0</v>
      </c>
      <c r="DN23" s="84">
        <f t="shared" si="27"/>
        <v>0</v>
      </c>
      <c r="DO23" s="84">
        <f t="shared" si="27"/>
        <v>0</v>
      </c>
      <c r="DP23" s="84">
        <f t="shared" si="27"/>
        <v>0</v>
      </c>
      <c r="DQ23" s="84">
        <f t="shared" si="27"/>
        <v>0</v>
      </c>
      <c r="DR23" s="84">
        <f t="shared" si="27"/>
        <v>0</v>
      </c>
      <c r="DS23" s="84">
        <f t="shared" si="27"/>
        <v>0</v>
      </c>
      <c r="DT23" s="84">
        <f t="shared" si="27"/>
        <v>0</v>
      </c>
      <c r="DU23" s="84">
        <f t="shared" si="27"/>
        <v>0</v>
      </c>
      <c r="DV23" s="84">
        <f t="shared" si="27"/>
        <v>0</v>
      </c>
      <c r="DW23" s="84">
        <f t="shared" si="27"/>
        <v>0</v>
      </c>
      <c r="DX23" s="84">
        <f t="shared" si="27"/>
        <v>0</v>
      </c>
      <c r="DY23" s="84">
        <f t="shared" si="27"/>
        <v>0</v>
      </c>
      <c r="DZ23" s="84">
        <f t="shared" si="27"/>
        <v>0</v>
      </c>
      <c r="EA23" s="84">
        <f t="shared" si="27"/>
        <v>0</v>
      </c>
      <c r="EB23" s="84">
        <f t="shared" si="27"/>
        <v>0</v>
      </c>
      <c r="EC23" s="84">
        <f t="shared" si="27"/>
        <v>0</v>
      </c>
      <c r="ED23" s="84">
        <f t="shared" si="27"/>
        <v>0</v>
      </c>
      <c r="EE23" s="84">
        <f t="shared" si="27"/>
        <v>0</v>
      </c>
      <c r="EF23" s="84">
        <f t="shared" si="27"/>
        <v>0</v>
      </c>
      <c r="EG23" s="84">
        <f t="shared" si="27"/>
        <v>0</v>
      </c>
      <c r="EH23" s="84">
        <f t="shared" si="27"/>
        <v>0</v>
      </c>
      <c r="EI23" s="84">
        <f t="shared" si="27"/>
        <v>0</v>
      </c>
      <c r="EJ23" s="84">
        <f t="shared" si="27"/>
        <v>0</v>
      </c>
      <c r="EK23" s="84">
        <f t="shared" si="27"/>
        <v>0</v>
      </c>
      <c r="EL23" s="84">
        <f t="shared" si="27"/>
        <v>0</v>
      </c>
      <c r="EM23" s="84">
        <f t="shared" si="4"/>
        <v>0</v>
      </c>
      <c r="EO23" s="2">
        <f t="shared" ca="1" si="25"/>
        <v>30.143526999999999</v>
      </c>
      <c r="EP23" s="2">
        <f t="shared" ca="1" si="6"/>
        <v>0</v>
      </c>
    </row>
    <row r="24" spans="1:146" s="67" customFormat="1" x14ac:dyDescent="0.2">
      <c r="A24" s="66">
        <v>1.5</v>
      </c>
      <c r="B24" s="68" t="s">
        <v>12</v>
      </c>
      <c r="C24" s="68" t="s">
        <v>7</v>
      </c>
      <c r="D24" s="35" t="s">
        <v>42</v>
      </c>
      <c r="E24" s="85" t="s">
        <v>58</v>
      </c>
      <c r="F24" s="86">
        <v>37187</v>
      </c>
      <c r="G24" s="85"/>
      <c r="H24" s="85"/>
      <c r="I24" s="87">
        <v>140</v>
      </c>
      <c r="J24" s="85" t="s">
        <v>115</v>
      </c>
      <c r="K24" s="88" t="s">
        <v>103</v>
      </c>
      <c r="L24" s="88" t="s">
        <v>112</v>
      </c>
      <c r="M24" s="72" t="s">
        <v>40</v>
      </c>
      <c r="N24" s="72" t="s">
        <v>88</v>
      </c>
      <c r="O24" s="73" t="s">
        <v>105</v>
      </c>
      <c r="P24" s="74" t="s">
        <v>56</v>
      </c>
      <c r="Q24" s="74" t="s">
        <v>56</v>
      </c>
      <c r="R24" s="74" t="s">
        <v>56</v>
      </c>
      <c r="S24" s="89">
        <v>91.503944000000004</v>
      </c>
      <c r="T24" s="74" t="s">
        <v>57</v>
      </c>
      <c r="U24" s="19">
        <f t="shared" si="19"/>
        <v>91.503944000000004</v>
      </c>
      <c r="V24" s="300">
        <v>37456</v>
      </c>
      <c r="W24" s="19"/>
      <c r="X24" s="91" t="s">
        <v>64</v>
      </c>
      <c r="Y24" s="92" t="s">
        <v>65</v>
      </c>
      <c r="Z24" s="90">
        <v>36845</v>
      </c>
      <c r="AA24" s="100" t="e">
        <f>SUM(#REF!)</f>
        <v>#REF!</v>
      </c>
      <c r="AB24" s="100">
        <v>0.15</v>
      </c>
      <c r="AC24" s="100">
        <v>4.0000000000000002E-4</v>
      </c>
      <c r="AD24" s="81" t="e">
        <f>+AC24+AB24*#REF!+AA24*#REF!</f>
        <v>#REF!</v>
      </c>
      <c r="AE24" s="81"/>
      <c r="AI24" s="84">
        <f t="shared" ca="1" si="26"/>
        <v>0</v>
      </c>
      <c r="AJ24" s="84">
        <f t="shared" si="23"/>
        <v>0</v>
      </c>
      <c r="AK24" s="84">
        <f t="shared" si="23"/>
        <v>0</v>
      </c>
      <c r="AL24" s="84">
        <f t="shared" si="23"/>
        <v>91.503944000000004</v>
      </c>
      <c r="AM24" s="84">
        <f t="shared" si="23"/>
        <v>0</v>
      </c>
      <c r="AN24" s="84">
        <f t="shared" si="23"/>
        <v>0</v>
      </c>
      <c r="AO24" s="84">
        <f t="shared" si="23"/>
        <v>0</v>
      </c>
      <c r="AP24" s="84">
        <f t="shared" si="23"/>
        <v>0</v>
      </c>
      <c r="AQ24" s="84">
        <f t="shared" si="23"/>
        <v>0</v>
      </c>
      <c r="AR24" s="84">
        <f t="shared" si="23"/>
        <v>0</v>
      </c>
      <c r="AS24" s="84">
        <f t="shared" si="23"/>
        <v>0</v>
      </c>
      <c r="AT24" s="84">
        <f t="shared" si="23"/>
        <v>0</v>
      </c>
      <c r="AU24" s="84">
        <f t="shared" si="23"/>
        <v>0</v>
      </c>
      <c r="AV24" s="84">
        <f t="shared" si="23"/>
        <v>0</v>
      </c>
      <c r="AW24" s="84">
        <f t="shared" si="23"/>
        <v>0</v>
      </c>
      <c r="AX24" s="84">
        <f t="shared" si="23"/>
        <v>0</v>
      </c>
      <c r="AY24" s="84">
        <f t="shared" si="23"/>
        <v>0</v>
      </c>
      <c r="AZ24" s="84">
        <f t="shared" si="23"/>
        <v>0</v>
      </c>
      <c r="BA24" s="84">
        <f t="shared" si="23"/>
        <v>0</v>
      </c>
      <c r="BB24" s="84">
        <f t="shared" ref="BB24:CU24" si="31">IF(AND($V24&gt;BA$6,$V24&lt;=BB$6),+$U24,0)</f>
        <v>0</v>
      </c>
      <c r="BC24" s="84">
        <f t="shared" si="31"/>
        <v>0</v>
      </c>
      <c r="BD24" s="84">
        <f t="shared" si="31"/>
        <v>0</v>
      </c>
      <c r="BE24" s="84">
        <f t="shared" si="31"/>
        <v>0</v>
      </c>
      <c r="BF24" s="84">
        <f t="shared" si="31"/>
        <v>0</v>
      </c>
      <c r="BG24" s="84">
        <f t="shared" si="31"/>
        <v>0</v>
      </c>
      <c r="BH24" s="84">
        <f t="shared" si="31"/>
        <v>0</v>
      </c>
      <c r="BI24" s="84">
        <f t="shared" si="31"/>
        <v>0</v>
      </c>
      <c r="BJ24" s="84">
        <f t="shared" si="31"/>
        <v>0</v>
      </c>
      <c r="BK24" s="84">
        <f t="shared" si="31"/>
        <v>0</v>
      </c>
      <c r="BL24" s="84">
        <f t="shared" si="31"/>
        <v>0</v>
      </c>
      <c r="BM24" s="84">
        <f t="shared" si="31"/>
        <v>0</v>
      </c>
      <c r="BN24" s="84">
        <f t="shared" si="31"/>
        <v>0</v>
      </c>
      <c r="BO24" s="84">
        <f t="shared" si="31"/>
        <v>0</v>
      </c>
      <c r="BP24" s="84">
        <f t="shared" si="31"/>
        <v>0</v>
      </c>
      <c r="BQ24" s="84">
        <f t="shared" si="31"/>
        <v>0</v>
      </c>
      <c r="BR24" s="84">
        <f t="shared" si="31"/>
        <v>0</v>
      </c>
      <c r="BS24" s="84">
        <f t="shared" si="31"/>
        <v>0</v>
      </c>
      <c r="BT24" s="84">
        <f t="shared" si="31"/>
        <v>0</v>
      </c>
      <c r="BU24" s="84">
        <f t="shared" si="31"/>
        <v>0</v>
      </c>
      <c r="BV24" s="84">
        <f t="shared" si="31"/>
        <v>0</v>
      </c>
      <c r="BW24" s="84">
        <f t="shared" si="31"/>
        <v>0</v>
      </c>
      <c r="BX24" s="84">
        <f t="shared" si="31"/>
        <v>0</v>
      </c>
      <c r="BY24" s="84">
        <f t="shared" si="31"/>
        <v>0</v>
      </c>
      <c r="BZ24" s="84">
        <f t="shared" si="31"/>
        <v>0</v>
      </c>
      <c r="CA24" s="84">
        <f t="shared" si="31"/>
        <v>0</v>
      </c>
      <c r="CB24" s="84">
        <f t="shared" si="31"/>
        <v>0</v>
      </c>
      <c r="CC24" s="84">
        <f t="shared" si="31"/>
        <v>0</v>
      </c>
      <c r="CD24" s="84">
        <f t="shared" si="31"/>
        <v>0</v>
      </c>
      <c r="CE24" s="84">
        <f t="shared" si="31"/>
        <v>0</v>
      </c>
      <c r="CF24" s="84">
        <f t="shared" si="31"/>
        <v>0</v>
      </c>
      <c r="CG24" s="84">
        <f t="shared" si="31"/>
        <v>0</v>
      </c>
      <c r="CH24" s="84">
        <f t="shared" si="31"/>
        <v>0</v>
      </c>
      <c r="CI24" s="84">
        <f t="shared" si="31"/>
        <v>0</v>
      </c>
      <c r="CJ24" s="84">
        <f t="shared" si="31"/>
        <v>0</v>
      </c>
      <c r="CK24" s="84">
        <f t="shared" si="31"/>
        <v>0</v>
      </c>
      <c r="CL24" s="84">
        <f t="shared" si="31"/>
        <v>0</v>
      </c>
      <c r="CM24" s="84">
        <f t="shared" si="31"/>
        <v>0</v>
      </c>
      <c r="CN24" s="84">
        <f t="shared" si="31"/>
        <v>0</v>
      </c>
      <c r="CO24" s="84">
        <f t="shared" si="31"/>
        <v>0</v>
      </c>
      <c r="CP24" s="84">
        <f t="shared" si="31"/>
        <v>0</v>
      </c>
      <c r="CQ24" s="84">
        <f t="shared" si="31"/>
        <v>0</v>
      </c>
      <c r="CR24" s="84">
        <f t="shared" si="31"/>
        <v>0</v>
      </c>
      <c r="CS24" s="84">
        <f t="shared" si="31"/>
        <v>0</v>
      </c>
      <c r="CT24" s="84">
        <f t="shared" si="31"/>
        <v>0</v>
      </c>
      <c r="CU24" s="84">
        <f t="shared" si="31"/>
        <v>0</v>
      </c>
      <c r="CV24" s="84">
        <f t="shared" si="27"/>
        <v>0</v>
      </c>
      <c r="CW24" s="84">
        <f t="shared" si="27"/>
        <v>0</v>
      </c>
      <c r="CX24" s="84">
        <f t="shared" si="27"/>
        <v>0</v>
      </c>
      <c r="CY24" s="84">
        <f t="shared" si="27"/>
        <v>0</v>
      </c>
      <c r="CZ24" s="84">
        <f t="shared" si="27"/>
        <v>0</v>
      </c>
      <c r="DA24" s="84">
        <f t="shared" si="27"/>
        <v>0</v>
      </c>
      <c r="DB24" s="84">
        <f t="shared" si="27"/>
        <v>0</v>
      </c>
      <c r="DC24" s="84">
        <f t="shared" si="27"/>
        <v>0</v>
      </c>
      <c r="DD24" s="84">
        <f t="shared" si="27"/>
        <v>0</v>
      </c>
      <c r="DE24" s="84">
        <f t="shared" si="27"/>
        <v>0</v>
      </c>
      <c r="DF24" s="84">
        <f t="shared" si="27"/>
        <v>0</v>
      </c>
      <c r="DG24" s="84">
        <f t="shared" si="27"/>
        <v>0</v>
      </c>
      <c r="DH24" s="84">
        <f t="shared" si="27"/>
        <v>0</v>
      </c>
      <c r="DI24" s="84">
        <f t="shared" si="27"/>
        <v>0</v>
      </c>
      <c r="DJ24" s="84">
        <f t="shared" si="27"/>
        <v>0</v>
      </c>
      <c r="DK24" s="84">
        <f t="shared" si="27"/>
        <v>0</v>
      </c>
      <c r="DL24" s="84">
        <f t="shared" si="27"/>
        <v>0</v>
      </c>
      <c r="DM24" s="84">
        <f t="shared" si="27"/>
        <v>0</v>
      </c>
      <c r="DN24" s="84">
        <f t="shared" si="27"/>
        <v>0</v>
      </c>
      <c r="DO24" s="84">
        <f t="shared" si="27"/>
        <v>0</v>
      </c>
      <c r="DP24" s="84">
        <f t="shared" si="27"/>
        <v>0</v>
      </c>
      <c r="DQ24" s="84">
        <f t="shared" si="27"/>
        <v>0</v>
      </c>
      <c r="DR24" s="84">
        <f t="shared" si="27"/>
        <v>0</v>
      </c>
      <c r="DS24" s="84">
        <f t="shared" si="27"/>
        <v>0</v>
      </c>
      <c r="DT24" s="84">
        <f t="shared" si="27"/>
        <v>0</v>
      </c>
      <c r="DU24" s="84">
        <f t="shared" si="27"/>
        <v>0</v>
      </c>
      <c r="DV24" s="84">
        <f t="shared" si="27"/>
        <v>0</v>
      </c>
      <c r="DW24" s="84">
        <f t="shared" si="27"/>
        <v>0</v>
      </c>
      <c r="DX24" s="84">
        <f t="shared" si="27"/>
        <v>0</v>
      </c>
      <c r="DY24" s="84">
        <f t="shared" si="27"/>
        <v>0</v>
      </c>
      <c r="DZ24" s="84">
        <f t="shared" si="27"/>
        <v>0</v>
      </c>
      <c r="EA24" s="84">
        <f t="shared" si="27"/>
        <v>0</v>
      </c>
      <c r="EB24" s="84">
        <f t="shared" si="27"/>
        <v>0</v>
      </c>
      <c r="EC24" s="84">
        <f t="shared" si="27"/>
        <v>0</v>
      </c>
      <c r="ED24" s="84">
        <f t="shared" si="27"/>
        <v>0</v>
      </c>
      <c r="EE24" s="84">
        <f t="shared" si="27"/>
        <v>0</v>
      </c>
      <c r="EF24" s="84">
        <f t="shared" si="27"/>
        <v>0</v>
      </c>
      <c r="EG24" s="84">
        <f t="shared" si="27"/>
        <v>0</v>
      </c>
      <c r="EH24" s="84">
        <f t="shared" si="27"/>
        <v>0</v>
      </c>
      <c r="EI24" s="84">
        <f t="shared" si="27"/>
        <v>0</v>
      </c>
      <c r="EJ24" s="84">
        <f t="shared" si="27"/>
        <v>0</v>
      </c>
      <c r="EK24" s="84">
        <f t="shared" si="27"/>
        <v>0</v>
      </c>
      <c r="EL24" s="84">
        <f t="shared" si="27"/>
        <v>0</v>
      </c>
      <c r="EM24" s="84">
        <f t="shared" si="4"/>
        <v>0</v>
      </c>
      <c r="EO24" s="2">
        <f t="shared" ca="1" si="25"/>
        <v>91.503944000000004</v>
      </c>
      <c r="EP24" s="2">
        <f t="shared" ca="1" si="6"/>
        <v>0</v>
      </c>
    </row>
    <row r="25" spans="1:146" s="67" customFormat="1" x14ac:dyDescent="0.2">
      <c r="A25" s="66">
        <v>1.5</v>
      </c>
      <c r="B25" s="68" t="s">
        <v>12</v>
      </c>
      <c r="C25" s="68" t="s">
        <v>7</v>
      </c>
      <c r="D25" s="35" t="s">
        <v>42</v>
      </c>
      <c r="E25" s="85" t="s">
        <v>58</v>
      </c>
      <c r="F25" s="86">
        <v>37187</v>
      </c>
      <c r="G25" s="85"/>
      <c r="H25" s="85"/>
      <c r="I25" s="87">
        <v>140</v>
      </c>
      <c r="J25" s="85" t="s">
        <v>116</v>
      </c>
      <c r="K25" s="88" t="s">
        <v>107</v>
      </c>
      <c r="L25" s="88" t="s">
        <v>117</v>
      </c>
      <c r="M25" s="72" t="s">
        <v>40</v>
      </c>
      <c r="N25" s="72" t="s">
        <v>88</v>
      </c>
      <c r="O25" s="73" t="s">
        <v>105</v>
      </c>
      <c r="P25" s="74" t="s">
        <v>56</v>
      </c>
      <c r="Q25" s="74" t="s">
        <v>56</v>
      </c>
      <c r="R25" s="74" t="s">
        <v>56</v>
      </c>
      <c r="S25" s="89">
        <v>52.213095000000003</v>
      </c>
      <c r="T25" s="74" t="s">
        <v>57</v>
      </c>
      <c r="U25" s="19">
        <f t="shared" si="19"/>
        <v>52.213095000000003</v>
      </c>
      <c r="V25" s="300">
        <v>37580</v>
      </c>
      <c r="W25" s="19"/>
      <c r="X25" s="91" t="s">
        <v>75</v>
      </c>
      <c r="Y25" s="93">
        <v>0.215</v>
      </c>
      <c r="Z25" s="90">
        <v>36867</v>
      </c>
      <c r="AA25" s="100" t="e">
        <f>SUM(#REF!)</f>
        <v>#REF!</v>
      </c>
      <c r="AB25" s="100">
        <v>0.15</v>
      </c>
      <c r="AC25" s="100">
        <v>4.0000000000000002E-4</v>
      </c>
      <c r="AD25" s="81" t="e">
        <f>+AC25+AB25*#REF!+AA25*#REF!</f>
        <v>#REF!</v>
      </c>
      <c r="AE25" s="81"/>
      <c r="AI25" s="84">
        <f t="shared" ca="1" si="26"/>
        <v>0</v>
      </c>
      <c r="AJ25" s="84">
        <f t="shared" si="23"/>
        <v>0</v>
      </c>
      <c r="AK25" s="84">
        <f t="shared" si="23"/>
        <v>0</v>
      </c>
      <c r="AL25" s="84">
        <f t="shared" si="23"/>
        <v>0</v>
      </c>
      <c r="AM25" s="84">
        <f t="shared" si="23"/>
        <v>52.213095000000003</v>
      </c>
      <c r="AN25" s="84">
        <f t="shared" si="23"/>
        <v>0</v>
      </c>
      <c r="AO25" s="84">
        <f t="shared" si="23"/>
        <v>0</v>
      </c>
      <c r="AP25" s="84">
        <f t="shared" si="23"/>
        <v>0</v>
      </c>
      <c r="AQ25" s="84">
        <f t="shared" si="23"/>
        <v>0</v>
      </c>
      <c r="AR25" s="84">
        <f t="shared" si="23"/>
        <v>0</v>
      </c>
      <c r="AS25" s="84">
        <f t="shared" si="23"/>
        <v>0</v>
      </c>
      <c r="AT25" s="84">
        <f t="shared" si="23"/>
        <v>0</v>
      </c>
      <c r="AU25" s="84">
        <f t="shared" si="23"/>
        <v>0</v>
      </c>
      <c r="AV25" s="84">
        <f t="shared" si="23"/>
        <v>0</v>
      </c>
      <c r="AW25" s="84">
        <f t="shared" si="23"/>
        <v>0</v>
      </c>
      <c r="AX25" s="84">
        <f t="shared" si="23"/>
        <v>0</v>
      </c>
      <c r="AY25" s="84">
        <f t="shared" si="23"/>
        <v>0</v>
      </c>
      <c r="AZ25" s="84">
        <f t="shared" si="23"/>
        <v>0</v>
      </c>
      <c r="BA25" s="84">
        <f t="shared" si="23"/>
        <v>0</v>
      </c>
      <c r="BB25" s="84">
        <f t="shared" ref="BB25:CU25" si="32">IF(AND($V25&gt;BA$6,$V25&lt;=BB$6),+$U25,0)</f>
        <v>0</v>
      </c>
      <c r="BC25" s="84">
        <f t="shared" si="32"/>
        <v>0</v>
      </c>
      <c r="BD25" s="84">
        <f t="shared" si="32"/>
        <v>0</v>
      </c>
      <c r="BE25" s="84">
        <f t="shared" si="32"/>
        <v>0</v>
      </c>
      <c r="BF25" s="84">
        <f t="shared" si="32"/>
        <v>0</v>
      </c>
      <c r="BG25" s="84">
        <f t="shared" si="32"/>
        <v>0</v>
      </c>
      <c r="BH25" s="84">
        <f t="shared" si="32"/>
        <v>0</v>
      </c>
      <c r="BI25" s="84">
        <f t="shared" si="32"/>
        <v>0</v>
      </c>
      <c r="BJ25" s="84">
        <f t="shared" si="32"/>
        <v>0</v>
      </c>
      <c r="BK25" s="84">
        <f t="shared" si="32"/>
        <v>0</v>
      </c>
      <c r="BL25" s="84">
        <f t="shared" si="32"/>
        <v>0</v>
      </c>
      <c r="BM25" s="84">
        <f t="shared" si="32"/>
        <v>0</v>
      </c>
      <c r="BN25" s="84">
        <f t="shared" si="32"/>
        <v>0</v>
      </c>
      <c r="BO25" s="84">
        <f t="shared" si="32"/>
        <v>0</v>
      </c>
      <c r="BP25" s="84">
        <f t="shared" si="32"/>
        <v>0</v>
      </c>
      <c r="BQ25" s="84">
        <f t="shared" si="32"/>
        <v>0</v>
      </c>
      <c r="BR25" s="84">
        <f t="shared" si="32"/>
        <v>0</v>
      </c>
      <c r="BS25" s="84">
        <f t="shared" si="32"/>
        <v>0</v>
      </c>
      <c r="BT25" s="84">
        <f t="shared" si="32"/>
        <v>0</v>
      </c>
      <c r="BU25" s="84">
        <f t="shared" si="32"/>
        <v>0</v>
      </c>
      <c r="BV25" s="84">
        <f t="shared" si="32"/>
        <v>0</v>
      </c>
      <c r="BW25" s="84">
        <f t="shared" si="32"/>
        <v>0</v>
      </c>
      <c r="BX25" s="84">
        <f t="shared" si="32"/>
        <v>0</v>
      </c>
      <c r="BY25" s="84">
        <f t="shared" si="32"/>
        <v>0</v>
      </c>
      <c r="BZ25" s="84">
        <f t="shared" si="32"/>
        <v>0</v>
      </c>
      <c r="CA25" s="84">
        <f t="shared" si="32"/>
        <v>0</v>
      </c>
      <c r="CB25" s="84">
        <f t="shared" si="32"/>
        <v>0</v>
      </c>
      <c r="CC25" s="84">
        <f t="shared" si="32"/>
        <v>0</v>
      </c>
      <c r="CD25" s="84">
        <f t="shared" si="32"/>
        <v>0</v>
      </c>
      <c r="CE25" s="84">
        <f t="shared" si="32"/>
        <v>0</v>
      </c>
      <c r="CF25" s="84">
        <f t="shared" si="32"/>
        <v>0</v>
      </c>
      <c r="CG25" s="84">
        <f t="shared" si="32"/>
        <v>0</v>
      </c>
      <c r="CH25" s="84">
        <f t="shared" si="32"/>
        <v>0</v>
      </c>
      <c r="CI25" s="84">
        <f t="shared" si="32"/>
        <v>0</v>
      </c>
      <c r="CJ25" s="84">
        <f t="shared" si="32"/>
        <v>0</v>
      </c>
      <c r="CK25" s="84">
        <f t="shared" si="32"/>
        <v>0</v>
      </c>
      <c r="CL25" s="84">
        <f t="shared" si="32"/>
        <v>0</v>
      </c>
      <c r="CM25" s="84">
        <f t="shared" si="32"/>
        <v>0</v>
      </c>
      <c r="CN25" s="84">
        <f t="shared" si="32"/>
        <v>0</v>
      </c>
      <c r="CO25" s="84">
        <f t="shared" si="32"/>
        <v>0</v>
      </c>
      <c r="CP25" s="84">
        <f t="shared" si="32"/>
        <v>0</v>
      </c>
      <c r="CQ25" s="84">
        <f t="shared" si="32"/>
        <v>0</v>
      </c>
      <c r="CR25" s="84">
        <f t="shared" si="32"/>
        <v>0</v>
      </c>
      <c r="CS25" s="84">
        <f t="shared" si="32"/>
        <v>0</v>
      </c>
      <c r="CT25" s="84">
        <f t="shared" si="32"/>
        <v>0</v>
      </c>
      <c r="CU25" s="84">
        <f t="shared" si="32"/>
        <v>0</v>
      </c>
      <c r="CV25" s="84">
        <f t="shared" si="27"/>
        <v>0</v>
      </c>
      <c r="CW25" s="84">
        <f t="shared" si="27"/>
        <v>0</v>
      </c>
      <c r="CX25" s="84">
        <f t="shared" si="27"/>
        <v>0</v>
      </c>
      <c r="CY25" s="84">
        <f t="shared" si="27"/>
        <v>0</v>
      </c>
      <c r="CZ25" s="84">
        <f t="shared" si="27"/>
        <v>0</v>
      </c>
      <c r="DA25" s="84">
        <f t="shared" si="27"/>
        <v>0</v>
      </c>
      <c r="DB25" s="84">
        <f t="shared" si="27"/>
        <v>0</v>
      </c>
      <c r="DC25" s="84">
        <f t="shared" si="27"/>
        <v>0</v>
      </c>
      <c r="DD25" s="84">
        <f t="shared" si="27"/>
        <v>0</v>
      </c>
      <c r="DE25" s="84">
        <f t="shared" si="27"/>
        <v>0</v>
      </c>
      <c r="DF25" s="84">
        <f t="shared" si="27"/>
        <v>0</v>
      </c>
      <c r="DG25" s="84">
        <f t="shared" si="27"/>
        <v>0</v>
      </c>
      <c r="DH25" s="84">
        <f t="shared" si="27"/>
        <v>0</v>
      </c>
      <c r="DI25" s="84">
        <f t="shared" si="27"/>
        <v>0</v>
      </c>
      <c r="DJ25" s="84">
        <f t="shared" si="27"/>
        <v>0</v>
      </c>
      <c r="DK25" s="84">
        <f t="shared" si="27"/>
        <v>0</v>
      </c>
      <c r="DL25" s="84">
        <f t="shared" si="27"/>
        <v>0</v>
      </c>
      <c r="DM25" s="84">
        <f t="shared" si="27"/>
        <v>0</v>
      </c>
      <c r="DN25" s="84">
        <f t="shared" si="27"/>
        <v>0</v>
      </c>
      <c r="DO25" s="84">
        <f t="shared" si="27"/>
        <v>0</v>
      </c>
      <c r="DP25" s="84">
        <f t="shared" si="27"/>
        <v>0</v>
      </c>
      <c r="DQ25" s="84">
        <f t="shared" si="27"/>
        <v>0</v>
      </c>
      <c r="DR25" s="84">
        <f t="shared" si="27"/>
        <v>0</v>
      </c>
      <c r="DS25" s="84">
        <f t="shared" si="27"/>
        <v>0</v>
      </c>
      <c r="DT25" s="84">
        <f t="shared" si="27"/>
        <v>0</v>
      </c>
      <c r="DU25" s="84">
        <f t="shared" si="27"/>
        <v>0</v>
      </c>
      <c r="DV25" s="84">
        <f t="shared" si="27"/>
        <v>0</v>
      </c>
      <c r="DW25" s="84">
        <f t="shared" si="27"/>
        <v>0</v>
      </c>
      <c r="DX25" s="84">
        <f t="shared" si="27"/>
        <v>0</v>
      </c>
      <c r="DY25" s="84">
        <f t="shared" ref="DY25:EL25" si="33">IF(AND($V25&gt;DX$6,$V25&lt;=DY$6),+$U25,0)</f>
        <v>0</v>
      </c>
      <c r="DZ25" s="84">
        <f t="shared" si="33"/>
        <v>0</v>
      </c>
      <c r="EA25" s="84">
        <f t="shared" si="33"/>
        <v>0</v>
      </c>
      <c r="EB25" s="84">
        <f t="shared" si="33"/>
        <v>0</v>
      </c>
      <c r="EC25" s="84">
        <f t="shared" si="33"/>
        <v>0</v>
      </c>
      <c r="ED25" s="84">
        <f t="shared" si="33"/>
        <v>0</v>
      </c>
      <c r="EE25" s="84">
        <f t="shared" si="33"/>
        <v>0</v>
      </c>
      <c r="EF25" s="84">
        <f t="shared" si="33"/>
        <v>0</v>
      </c>
      <c r="EG25" s="84">
        <f t="shared" si="33"/>
        <v>0</v>
      </c>
      <c r="EH25" s="84">
        <f t="shared" si="33"/>
        <v>0</v>
      </c>
      <c r="EI25" s="84">
        <f t="shared" si="33"/>
        <v>0</v>
      </c>
      <c r="EJ25" s="84">
        <f t="shared" si="33"/>
        <v>0</v>
      </c>
      <c r="EK25" s="84">
        <f t="shared" si="33"/>
        <v>0</v>
      </c>
      <c r="EL25" s="84">
        <f t="shared" si="33"/>
        <v>0</v>
      </c>
      <c r="EM25" s="84">
        <f t="shared" si="4"/>
        <v>0</v>
      </c>
      <c r="EO25" s="2">
        <f t="shared" ca="1" si="25"/>
        <v>52.213095000000003</v>
      </c>
      <c r="EP25" s="2">
        <f t="shared" ca="1" si="6"/>
        <v>0</v>
      </c>
    </row>
    <row r="26" spans="1:146" s="67" customFormat="1" x14ac:dyDescent="0.2">
      <c r="A26" s="66">
        <v>1.5</v>
      </c>
      <c r="B26" s="68" t="s">
        <v>12</v>
      </c>
      <c r="C26" s="68" t="s">
        <v>7</v>
      </c>
      <c r="D26" s="35" t="s">
        <v>42</v>
      </c>
      <c r="E26" s="85" t="s">
        <v>58</v>
      </c>
      <c r="F26" s="86">
        <v>37187</v>
      </c>
      <c r="G26" s="85"/>
      <c r="H26" s="85"/>
      <c r="I26" s="87">
        <v>140</v>
      </c>
      <c r="J26" s="85" t="s">
        <v>118</v>
      </c>
      <c r="K26" s="88"/>
      <c r="L26" s="88" t="s">
        <v>119</v>
      </c>
      <c r="M26" s="72" t="s">
        <v>40</v>
      </c>
      <c r="N26" s="72" t="s">
        <v>88</v>
      </c>
      <c r="O26" s="73" t="s">
        <v>105</v>
      </c>
      <c r="P26" s="74" t="s">
        <v>56</v>
      </c>
      <c r="Q26" s="74" t="s">
        <v>56</v>
      </c>
      <c r="R26" s="74" t="s">
        <v>56</v>
      </c>
      <c r="S26" s="89">
        <v>20.029</v>
      </c>
      <c r="T26" s="74" t="s">
        <v>57</v>
      </c>
      <c r="U26" s="19">
        <v>20.029250000000001</v>
      </c>
      <c r="V26" s="300">
        <v>37580</v>
      </c>
      <c r="W26" s="19"/>
      <c r="X26" s="91"/>
      <c r="Y26" s="93"/>
      <c r="Z26" s="90">
        <v>37064</v>
      </c>
      <c r="AA26" s="100" t="e">
        <f>SUM(#REF!)</f>
        <v>#REF!</v>
      </c>
      <c r="AB26" s="100">
        <v>0.15</v>
      </c>
      <c r="AC26" s="100">
        <v>4.0000000000000002E-4</v>
      </c>
      <c r="AD26" s="81" t="e">
        <f>+AC26+AB26*#REF!+AA26*#REF!</f>
        <v>#REF!</v>
      </c>
      <c r="AE26" s="81"/>
      <c r="AI26" s="84">
        <f t="shared" ca="1" si="26"/>
        <v>0</v>
      </c>
      <c r="AJ26" s="84">
        <f t="shared" si="23"/>
        <v>0</v>
      </c>
      <c r="AK26" s="84">
        <f t="shared" si="23"/>
        <v>0</v>
      </c>
      <c r="AL26" s="84">
        <f t="shared" si="23"/>
        <v>0</v>
      </c>
      <c r="AM26" s="84">
        <f t="shared" si="23"/>
        <v>20.029250000000001</v>
      </c>
      <c r="AN26" s="84">
        <f t="shared" si="23"/>
        <v>0</v>
      </c>
      <c r="AO26" s="84">
        <f t="shared" si="23"/>
        <v>0</v>
      </c>
      <c r="AP26" s="84">
        <f t="shared" si="23"/>
        <v>0</v>
      </c>
      <c r="AQ26" s="84">
        <f t="shared" si="23"/>
        <v>0</v>
      </c>
      <c r="AR26" s="84">
        <f t="shared" si="23"/>
        <v>0</v>
      </c>
      <c r="AS26" s="84">
        <f t="shared" si="23"/>
        <v>0</v>
      </c>
      <c r="AT26" s="84">
        <f t="shared" si="23"/>
        <v>0</v>
      </c>
      <c r="AU26" s="84">
        <f t="shared" si="23"/>
        <v>0</v>
      </c>
      <c r="AV26" s="84">
        <f t="shared" si="23"/>
        <v>0</v>
      </c>
      <c r="AW26" s="84">
        <f t="shared" si="23"/>
        <v>0</v>
      </c>
      <c r="AX26" s="84">
        <f t="shared" si="23"/>
        <v>0</v>
      </c>
      <c r="AY26" s="84">
        <f t="shared" si="23"/>
        <v>0</v>
      </c>
      <c r="AZ26" s="84">
        <f t="shared" si="23"/>
        <v>0</v>
      </c>
      <c r="BA26" s="84">
        <f t="shared" si="23"/>
        <v>0</v>
      </c>
      <c r="BB26" s="84">
        <f t="shared" ref="BB26:CU26" si="34">IF(AND($V26&gt;BA$6,$V26&lt;=BB$6),+$U26,0)</f>
        <v>0</v>
      </c>
      <c r="BC26" s="84">
        <f t="shared" si="34"/>
        <v>0</v>
      </c>
      <c r="BD26" s="84">
        <f t="shared" si="34"/>
        <v>0</v>
      </c>
      <c r="BE26" s="84">
        <f t="shared" si="34"/>
        <v>0</v>
      </c>
      <c r="BF26" s="84">
        <f t="shared" si="34"/>
        <v>0</v>
      </c>
      <c r="BG26" s="84">
        <f t="shared" si="34"/>
        <v>0</v>
      </c>
      <c r="BH26" s="84">
        <f t="shared" si="34"/>
        <v>0</v>
      </c>
      <c r="BI26" s="84">
        <f t="shared" si="34"/>
        <v>0</v>
      </c>
      <c r="BJ26" s="84">
        <f t="shared" si="34"/>
        <v>0</v>
      </c>
      <c r="BK26" s="84">
        <f t="shared" si="34"/>
        <v>0</v>
      </c>
      <c r="BL26" s="84">
        <f t="shared" si="34"/>
        <v>0</v>
      </c>
      <c r="BM26" s="84">
        <f t="shared" si="34"/>
        <v>0</v>
      </c>
      <c r="BN26" s="84">
        <f t="shared" si="34"/>
        <v>0</v>
      </c>
      <c r="BO26" s="84">
        <f t="shared" si="34"/>
        <v>0</v>
      </c>
      <c r="BP26" s="84">
        <f t="shared" si="34"/>
        <v>0</v>
      </c>
      <c r="BQ26" s="84">
        <f t="shared" si="34"/>
        <v>0</v>
      </c>
      <c r="BR26" s="84">
        <f t="shared" si="34"/>
        <v>0</v>
      </c>
      <c r="BS26" s="84">
        <f t="shared" si="34"/>
        <v>0</v>
      </c>
      <c r="BT26" s="84">
        <f t="shared" si="34"/>
        <v>0</v>
      </c>
      <c r="BU26" s="84">
        <f t="shared" si="34"/>
        <v>0</v>
      </c>
      <c r="BV26" s="84">
        <f t="shared" si="34"/>
        <v>0</v>
      </c>
      <c r="BW26" s="84">
        <f t="shared" si="34"/>
        <v>0</v>
      </c>
      <c r="BX26" s="84">
        <f t="shared" si="34"/>
        <v>0</v>
      </c>
      <c r="BY26" s="84">
        <f t="shared" si="34"/>
        <v>0</v>
      </c>
      <c r="BZ26" s="84">
        <f t="shared" si="34"/>
        <v>0</v>
      </c>
      <c r="CA26" s="84">
        <f t="shared" si="34"/>
        <v>0</v>
      </c>
      <c r="CB26" s="84">
        <f t="shared" si="34"/>
        <v>0</v>
      </c>
      <c r="CC26" s="84">
        <f t="shared" si="34"/>
        <v>0</v>
      </c>
      <c r="CD26" s="84">
        <f t="shared" si="34"/>
        <v>0</v>
      </c>
      <c r="CE26" s="84">
        <f t="shared" si="34"/>
        <v>0</v>
      </c>
      <c r="CF26" s="84">
        <f t="shared" si="34"/>
        <v>0</v>
      </c>
      <c r="CG26" s="84">
        <f t="shared" si="34"/>
        <v>0</v>
      </c>
      <c r="CH26" s="84">
        <f t="shared" si="34"/>
        <v>0</v>
      </c>
      <c r="CI26" s="84">
        <f t="shared" si="34"/>
        <v>0</v>
      </c>
      <c r="CJ26" s="84">
        <f t="shared" si="34"/>
        <v>0</v>
      </c>
      <c r="CK26" s="84">
        <f t="shared" si="34"/>
        <v>0</v>
      </c>
      <c r="CL26" s="84">
        <f t="shared" si="34"/>
        <v>0</v>
      </c>
      <c r="CM26" s="84">
        <f t="shared" si="34"/>
        <v>0</v>
      </c>
      <c r="CN26" s="84">
        <f t="shared" si="34"/>
        <v>0</v>
      </c>
      <c r="CO26" s="84">
        <f t="shared" si="34"/>
        <v>0</v>
      </c>
      <c r="CP26" s="84">
        <f t="shared" si="34"/>
        <v>0</v>
      </c>
      <c r="CQ26" s="84">
        <f t="shared" si="34"/>
        <v>0</v>
      </c>
      <c r="CR26" s="84">
        <f t="shared" si="34"/>
        <v>0</v>
      </c>
      <c r="CS26" s="84">
        <f t="shared" si="34"/>
        <v>0</v>
      </c>
      <c r="CT26" s="84">
        <f t="shared" si="34"/>
        <v>0</v>
      </c>
      <c r="CU26" s="84">
        <f t="shared" si="34"/>
        <v>0</v>
      </c>
      <c r="CV26" s="84">
        <f t="shared" ref="CV26:DX26" si="35">IF(AND($V26&gt;CU$6,$V26&lt;=CV$6),+$U26,0)</f>
        <v>0</v>
      </c>
      <c r="CW26" s="84">
        <f t="shared" si="35"/>
        <v>0</v>
      </c>
      <c r="CX26" s="84">
        <f t="shared" si="35"/>
        <v>0</v>
      </c>
      <c r="CY26" s="84">
        <f t="shared" si="35"/>
        <v>0</v>
      </c>
      <c r="CZ26" s="84">
        <f t="shared" si="35"/>
        <v>0</v>
      </c>
      <c r="DA26" s="84">
        <f t="shared" si="35"/>
        <v>0</v>
      </c>
      <c r="DB26" s="84">
        <f t="shared" si="35"/>
        <v>0</v>
      </c>
      <c r="DC26" s="84">
        <f t="shared" si="35"/>
        <v>0</v>
      </c>
      <c r="DD26" s="84">
        <f t="shared" si="35"/>
        <v>0</v>
      </c>
      <c r="DE26" s="84">
        <f t="shared" si="35"/>
        <v>0</v>
      </c>
      <c r="DF26" s="84">
        <f t="shared" si="35"/>
        <v>0</v>
      </c>
      <c r="DG26" s="84">
        <f t="shared" si="35"/>
        <v>0</v>
      </c>
      <c r="DH26" s="84">
        <f t="shared" si="35"/>
        <v>0</v>
      </c>
      <c r="DI26" s="84">
        <f t="shared" si="35"/>
        <v>0</v>
      </c>
      <c r="DJ26" s="84">
        <f t="shared" si="35"/>
        <v>0</v>
      </c>
      <c r="DK26" s="84">
        <f t="shared" si="35"/>
        <v>0</v>
      </c>
      <c r="DL26" s="84">
        <f t="shared" si="35"/>
        <v>0</v>
      </c>
      <c r="DM26" s="84">
        <f t="shared" si="35"/>
        <v>0</v>
      </c>
      <c r="DN26" s="84">
        <f t="shared" si="35"/>
        <v>0</v>
      </c>
      <c r="DO26" s="84">
        <f t="shared" si="35"/>
        <v>0</v>
      </c>
      <c r="DP26" s="84">
        <f t="shared" si="35"/>
        <v>0</v>
      </c>
      <c r="DQ26" s="84">
        <f t="shared" si="35"/>
        <v>0</v>
      </c>
      <c r="DR26" s="84">
        <f t="shared" si="35"/>
        <v>0</v>
      </c>
      <c r="DS26" s="84">
        <f t="shared" si="35"/>
        <v>0</v>
      </c>
      <c r="DT26" s="84">
        <f t="shared" si="35"/>
        <v>0</v>
      </c>
      <c r="DU26" s="84">
        <f t="shared" si="35"/>
        <v>0</v>
      </c>
      <c r="DV26" s="84">
        <f t="shared" si="35"/>
        <v>0</v>
      </c>
      <c r="DW26" s="84">
        <f t="shared" si="35"/>
        <v>0</v>
      </c>
      <c r="DX26" s="84">
        <f t="shared" si="35"/>
        <v>0</v>
      </c>
      <c r="DY26" s="84">
        <f t="shared" ref="DY26:EL26" si="36">IF(AND($V26&gt;DX$6,$V26&lt;=DY$6),+$U26,0)</f>
        <v>0</v>
      </c>
      <c r="DZ26" s="84">
        <f t="shared" si="36"/>
        <v>0</v>
      </c>
      <c r="EA26" s="84">
        <f t="shared" si="36"/>
        <v>0</v>
      </c>
      <c r="EB26" s="84">
        <f t="shared" si="36"/>
        <v>0</v>
      </c>
      <c r="EC26" s="84">
        <f t="shared" si="36"/>
        <v>0</v>
      </c>
      <c r="ED26" s="84">
        <f t="shared" si="36"/>
        <v>0</v>
      </c>
      <c r="EE26" s="84">
        <f t="shared" si="36"/>
        <v>0</v>
      </c>
      <c r="EF26" s="84">
        <f t="shared" si="36"/>
        <v>0</v>
      </c>
      <c r="EG26" s="84">
        <f t="shared" si="36"/>
        <v>0</v>
      </c>
      <c r="EH26" s="84">
        <f t="shared" si="36"/>
        <v>0</v>
      </c>
      <c r="EI26" s="84">
        <f t="shared" si="36"/>
        <v>0</v>
      </c>
      <c r="EJ26" s="84">
        <f t="shared" si="36"/>
        <v>0</v>
      </c>
      <c r="EK26" s="84">
        <f t="shared" si="36"/>
        <v>0</v>
      </c>
      <c r="EL26" s="84">
        <f t="shared" si="36"/>
        <v>0</v>
      </c>
      <c r="EM26" s="84">
        <f t="shared" si="4"/>
        <v>0</v>
      </c>
      <c r="EO26" s="2">
        <f t="shared" ca="1" si="25"/>
        <v>20.029250000000001</v>
      </c>
      <c r="EP26" s="2">
        <f t="shared" ca="1" si="6"/>
        <v>0</v>
      </c>
    </row>
    <row r="27" spans="1:146" s="67" customFormat="1" x14ac:dyDescent="0.2">
      <c r="A27" s="66">
        <v>1.5</v>
      </c>
      <c r="B27" s="68" t="s">
        <v>12</v>
      </c>
      <c r="C27" s="68" t="s">
        <v>7</v>
      </c>
      <c r="D27" s="35" t="s">
        <v>42</v>
      </c>
      <c r="E27" s="85" t="s">
        <v>58</v>
      </c>
      <c r="F27" s="86">
        <v>37187</v>
      </c>
      <c r="G27" s="85"/>
      <c r="H27" s="85"/>
      <c r="I27" s="87">
        <v>140</v>
      </c>
      <c r="J27" s="85" t="s">
        <v>120</v>
      </c>
      <c r="K27" s="88" t="s">
        <v>107</v>
      </c>
      <c r="L27" s="88" t="s">
        <v>119</v>
      </c>
      <c r="M27" s="72" t="s">
        <v>40</v>
      </c>
      <c r="N27" s="72" t="s">
        <v>88</v>
      </c>
      <c r="O27" s="73" t="s">
        <v>105</v>
      </c>
      <c r="P27" s="74" t="s">
        <v>56</v>
      </c>
      <c r="Q27" s="74" t="s">
        <v>56</v>
      </c>
      <c r="R27" s="74" t="s">
        <v>56</v>
      </c>
      <c r="S27" s="89">
        <v>30</v>
      </c>
      <c r="T27" s="74" t="s">
        <v>57</v>
      </c>
      <c r="U27" s="19">
        <f>IF($T27="USD",+$S27,VLOOKUP($T27,$T$1:$U$5,2)*$S27)</f>
        <v>30</v>
      </c>
      <c r="V27" s="300">
        <v>37580</v>
      </c>
      <c r="W27" s="19"/>
      <c r="X27" s="91"/>
      <c r="Y27" s="93">
        <v>7.2499999999999995E-2</v>
      </c>
      <c r="Z27" s="90">
        <v>36965</v>
      </c>
      <c r="AA27" s="100" t="e">
        <f>SUM(#REF!)</f>
        <v>#REF!</v>
      </c>
      <c r="AB27" s="100">
        <v>0.15</v>
      </c>
      <c r="AC27" s="100">
        <v>4.0000000000000002E-4</v>
      </c>
      <c r="AD27" s="81" t="e">
        <f>+AC27+AB27*#REF!+AA27*#REF!</f>
        <v>#REF!</v>
      </c>
      <c r="AE27" s="81"/>
      <c r="AI27" s="84">
        <f t="shared" ca="1" si="26"/>
        <v>0</v>
      </c>
      <c r="AJ27" s="84">
        <f t="shared" si="23"/>
        <v>0</v>
      </c>
      <c r="AK27" s="84">
        <f t="shared" si="23"/>
        <v>0</v>
      </c>
      <c r="AL27" s="84">
        <f t="shared" si="23"/>
        <v>0</v>
      </c>
      <c r="AM27" s="84">
        <f t="shared" si="23"/>
        <v>30</v>
      </c>
      <c r="AN27" s="84">
        <f t="shared" si="23"/>
        <v>0</v>
      </c>
      <c r="AO27" s="84">
        <f t="shared" si="23"/>
        <v>0</v>
      </c>
      <c r="AP27" s="84">
        <f t="shared" si="23"/>
        <v>0</v>
      </c>
      <c r="AQ27" s="84">
        <f t="shared" si="23"/>
        <v>0</v>
      </c>
      <c r="AR27" s="84">
        <f t="shared" si="23"/>
        <v>0</v>
      </c>
      <c r="AS27" s="84">
        <f t="shared" si="23"/>
        <v>0</v>
      </c>
      <c r="AT27" s="84">
        <f t="shared" si="23"/>
        <v>0</v>
      </c>
      <c r="AU27" s="84">
        <f t="shared" si="23"/>
        <v>0</v>
      </c>
      <c r="AV27" s="84">
        <f t="shared" si="23"/>
        <v>0</v>
      </c>
      <c r="AW27" s="84">
        <f t="shared" si="23"/>
        <v>0</v>
      </c>
      <c r="AX27" s="84">
        <f t="shared" si="23"/>
        <v>0</v>
      </c>
      <c r="AY27" s="84">
        <f t="shared" si="23"/>
        <v>0</v>
      </c>
      <c r="AZ27" s="84">
        <f t="shared" si="23"/>
        <v>0</v>
      </c>
      <c r="BA27" s="84">
        <f t="shared" si="23"/>
        <v>0</v>
      </c>
      <c r="BB27" s="84">
        <f t="shared" ref="BB27:CU27" si="37">IF(AND($V27&gt;BA$6,$V27&lt;=BB$6),+$U27,0)</f>
        <v>0</v>
      </c>
      <c r="BC27" s="84">
        <f t="shared" si="37"/>
        <v>0</v>
      </c>
      <c r="BD27" s="84">
        <f t="shared" si="37"/>
        <v>0</v>
      </c>
      <c r="BE27" s="84">
        <f t="shared" si="37"/>
        <v>0</v>
      </c>
      <c r="BF27" s="84">
        <f t="shared" si="37"/>
        <v>0</v>
      </c>
      <c r="BG27" s="84">
        <f t="shared" si="37"/>
        <v>0</v>
      </c>
      <c r="BH27" s="84">
        <f t="shared" si="37"/>
        <v>0</v>
      </c>
      <c r="BI27" s="84">
        <f t="shared" si="37"/>
        <v>0</v>
      </c>
      <c r="BJ27" s="84">
        <f t="shared" si="37"/>
        <v>0</v>
      </c>
      <c r="BK27" s="84">
        <f t="shared" si="37"/>
        <v>0</v>
      </c>
      <c r="BL27" s="84">
        <f t="shared" si="37"/>
        <v>0</v>
      </c>
      <c r="BM27" s="84">
        <f t="shared" si="37"/>
        <v>0</v>
      </c>
      <c r="BN27" s="84">
        <f t="shared" si="37"/>
        <v>0</v>
      </c>
      <c r="BO27" s="84">
        <f t="shared" si="37"/>
        <v>0</v>
      </c>
      <c r="BP27" s="84">
        <f t="shared" si="37"/>
        <v>0</v>
      </c>
      <c r="BQ27" s="84">
        <f t="shared" si="37"/>
        <v>0</v>
      </c>
      <c r="BR27" s="84">
        <f t="shared" si="37"/>
        <v>0</v>
      </c>
      <c r="BS27" s="84">
        <f t="shared" si="37"/>
        <v>0</v>
      </c>
      <c r="BT27" s="84">
        <f t="shared" si="37"/>
        <v>0</v>
      </c>
      <c r="BU27" s="84">
        <f t="shared" si="37"/>
        <v>0</v>
      </c>
      <c r="BV27" s="84">
        <f t="shared" si="37"/>
        <v>0</v>
      </c>
      <c r="BW27" s="84">
        <f t="shared" si="37"/>
        <v>0</v>
      </c>
      <c r="BX27" s="84">
        <f t="shared" si="37"/>
        <v>0</v>
      </c>
      <c r="BY27" s="84">
        <f t="shared" si="37"/>
        <v>0</v>
      </c>
      <c r="BZ27" s="84">
        <f t="shared" si="37"/>
        <v>0</v>
      </c>
      <c r="CA27" s="84">
        <f t="shared" si="37"/>
        <v>0</v>
      </c>
      <c r="CB27" s="84">
        <f t="shared" si="37"/>
        <v>0</v>
      </c>
      <c r="CC27" s="84">
        <f t="shared" si="37"/>
        <v>0</v>
      </c>
      <c r="CD27" s="84">
        <f t="shared" si="37"/>
        <v>0</v>
      </c>
      <c r="CE27" s="84">
        <f t="shared" si="37"/>
        <v>0</v>
      </c>
      <c r="CF27" s="84">
        <f t="shared" si="37"/>
        <v>0</v>
      </c>
      <c r="CG27" s="84">
        <f t="shared" si="37"/>
        <v>0</v>
      </c>
      <c r="CH27" s="84">
        <f t="shared" si="37"/>
        <v>0</v>
      </c>
      <c r="CI27" s="84">
        <f t="shared" si="37"/>
        <v>0</v>
      </c>
      <c r="CJ27" s="84">
        <f t="shared" si="37"/>
        <v>0</v>
      </c>
      <c r="CK27" s="84">
        <f t="shared" si="37"/>
        <v>0</v>
      </c>
      <c r="CL27" s="84">
        <f t="shared" si="37"/>
        <v>0</v>
      </c>
      <c r="CM27" s="84">
        <f t="shared" si="37"/>
        <v>0</v>
      </c>
      <c r="CN27" s="84">
        <f t="shared" si="37"/>
        <v>0</v>
      </c>
      <c r="CO27" s="84">
        <f t="shared" si="37"/>
        <v>0</v>
      </c>
      <c r="CP27" s="84">
        <f t="shared" si="37"/>
        <v>0</v>
      </c>
      <c r="CQ27" s="84">
        <f t="shared" si="37"/>
        <v>0</v>
      </c>
      <c r="CR27" s="84">
        <f t="shared" si="37"/>
        <v>0</v>
      </c>
      <c r="CS27" s="84">
        <f t="shared" si="37"/>
        <v>0</v>
      </c>
      <c r="CT27" s="84">
        <f t="shared" si="37"/>
        <v>0</v>
      </c>
      <c r="CU27" s="84">
        <f t="shared" si="37"/>
        <v>0</v>
      </c>
      <c r="CV27" s="84">
        <f t="shared" ref="CV27:DX27" si="38">IF(AND($V27&gt;CU$6,$V27&lt;=CV$6),+$U27,0)</f>
        <v>0</v>
      </c>
      <c r="CW27" s="84">
        <f t="shared" si="38"/>
        <v>0</v>
      </c>
      <c r="CX27" s="84">
        <f t="shared" si="38"/>
        <v>0</v>
      </c>
      <c r="CY27" s="84">
        <f t="shared" si="38"/>
        <v>0</v>
      </c>
      <c r="CZ27" s="84">
        <f t="shared" si="38"/>
        <v>0</v>
      </c>
      <c r="DA27" s="84">
        <f t="shared" si="38"/>
        <v>0</v>
      </c>
      <c r="DB27" s="84">
        <f t="shared" si="38"/>
        <v>0</v>
      </c>
      <c r="DC27" s="84">
        <f t="shared" si="38"/>
        <v>0</v>
      </c>
      <c r="DD27" s="84">
        <f t="shared" si="38"/>
        <v>0</v>
      </c>
      <c r="DE27" s="84">
        <f t="shared" si="38"/>
        <v>0</v>
      </c>
      <c r="DF27" s="84">
        <f t="shared" si="38"/>
        <v>0</v>
      </c>
      <c r="DG27" s="84">
        <f t="shared" si="38"/>
        <v>0</v>
      </c>
      <c r="DH27" s="84">
        <f t="shared" si="38"/>
        <v>0</v>
      </c>
      <c r="DI27" s="84">
        <f t="shared" si="38"/>
        <v>0</v>
      </c>
      <c r="DJ27" s="84">
        <f t="shared" si="38"/>
        <v>0</v>
      </c>
      <c r="DK27" s="84">
        <f t="shared" si="38"/>
        <v>0</v>
      </c>
      <c r="DL27" s="84">
        <f t="shared" si="38"/>
        <v>0</v>
      </c>
      <c r="DM27" s="84">
        <f t="shared" si="38"/>
        <v>0</v>
      </c>
      <c r="DN27" s="84">
        <f t="shared" si="38"/>
        <v>0</v>
      </c>
      <c r="DO27" s="84">
        <f t="shared" si="38"/>
        <v>0</v>
      </c>
      <c r="DP27" s="84">
        <f t="shared" si="38"/>
        <v>0</v>
      </c>
      <c r="DQ27" s="84">
        <f t="shared" si="38"/>
        <v>0</v>
      </c>
      <c r="DR27" s="84">
        <f t="shared" si="38"/>
        <v>0</v>
      </c>
      <c r="DS27" s="84">
        <f t="shared" si="38"/>
        <v>0</v>
      </c>
      <c r="DT27" s="84">
        <f t="shared" si="38"/>
        <v>0</v>
      </c>
      <c r="DU27" s="84">
        <f t="shared" si="38"/>
        <v>0</v>
      </c>
      <c r="DV27" s="84">
        <f t="shared" si="38"/>
        <v>0</v>
      </c>
      <c r="DW27" s="84">
        <f t="shared" si="38"/>
        <v>0</v>
      </c>
      <c r="DX27" s="84">
        <f t="shared" si="38"/>
        <v>0</v>
      </c>
      <c r="DY27" s="84">
        <f t="shared" ref="DY27:EL27" si="39">IF(AND($V27&gt;DX$6,$V27&lt;=DY$6),+$U27,0)</f>
        <v>0</v>
      </c>
      <c r="DZ27" s="84">
        <f t="shared" si="39"/>
        <v>0</v>
      </c>
      <c r="EA27" s="84">
        <f t="shared" si="39"/>
        <v>0</v>
      </c>
      <c r="EB27" s="84">
        <f t="shared" si="39"/>
        <v>0</v>
      </c>
      <c r="EC27" s="84">
        <f t="shared" si="39"/>
        <v>0</v>
      </c>
      <c r="ED27" s="84">
        <f t="shared" si="39"/>
        <v>0</v>
      </c>
      <c r="EE27" s="84">
        <f t="shared" si="39"/>
        <v>0</v>
      </c>
      <c r="EF27" s="84">
        <f t="shared" si="39"/>
        <v>0</v>
      </c>
      <c r="EG27" s="84">
        <f t="shared" si="39"/>
        <v>0</v>
      </c>
      <c r="EH27" s="84">
        <f t="shared" si="39"/>
        <v>0</v>
      </c>
      <c r="EI27" s="84">
        <f t="shared" si="39"/>
        <v>0</v>
      </c>
      <c r="EJ27" s="84">
        <f t="shared" si="39"/>
        <v>0</v>
      </c>
      <c r="EK27" s="84">
        <f t="shared" si="39"/>
        <v>0</v>
      </c>
      <c r="EL27" s="84">
        <f t="shared" si="39"/>
        <v>0</v>
      </c>
      <c r="EM27" s="84">
        <f t="shared" si="4"/>
        <v>0</v>
      </c>
      <c r="EO27" s="2">
        <f t="shared" ca="1" si="25"/>
        <v>30</v>
      </c>
      <c r="EP27" s="2">
        <f t="shared" ca="1" si="6"/>
        <v>0</v>
      </c>
    </row>
    <row r="28" spans="1:146" s="67" customFormat="1" x14ac:dyDescent="0.2">
      <c r="A28" s="66"/>
      <c r="B28" s="68"/>
      <c r="C28" s="68"/>
      <c r="D28" s="35"/>
      <c r="E28" s="85"/>
      <c r="F28" s="86"/>
      <c r="G28" s="85"/>
      <c r="H28" s="85"/>
      <c r="I28" s="87" t="s">
        <v>121</v>
      </c>
      <c r="J28" s="85" t="s">
        <v>122</v>
      </c>
      <c r="K28" s="88"/>
      <c r="L28" s="88" t="s">
        <v>123</v>
      </c>
      <c r="M28" s="72" t="s">
        <v>40</v>
      </c>
      <c r="N28" s="72" t="s">
        <v>122</v>
      </c>
      <c r="O28" s="73" t="s">
        <v>63</v>
      </c>
      <c r="P28" s="74"/>
      <c r="Q28" s="74"/>
      <c r="R28" s="74"/>
      <c r="S28" s="89">
        <v>0</v>
      </c>
      <c r="T28" s="74" t="s">
        <v>57</v>
      </c>
      <c r="U28" s="19">
        <f t="shared" ref="U28:U33" si="40">IF($T28="USD",+$S28,VLOOKUP($T28,$T$1:$U$5,2)*$S28)</f>
        <v>0</v>
      </c>
      <c r="V28" s="300">
        <v>37200</v>
      </c>
      <c r="W28" s="19"/>
      <c r="X28" s="91"/>
      <c r="Y28" s="93"/>
      <c r="Z28" s="90"/>
      <c r="AA28" s="100"/>
      <c r="AB28" s="100"/>
      <c r="AC28" s="100"/>
      <c r="AD28" s="81"/>
      <c r="AE28" s="81"/>
      <c r="AI28" s="84">
        <f t="shared" ca="1" si="26"/>
        <v>0</v>
      </c>
      <c r="AJ28" s="84">
        <f t="shared" si="23"/>
        <v>0</v>
      </c>
      <c r="AK28" s="84">
        <f t="shared" si="23"/>
        <v>0</v>
      </c>
      <c r="AL28" s="84">
        <f t="shared" si="23"/>
        <v>0</v>
      </c>
      <c r="AM28" s="84">
        <f t="shared" si="23"/>
        <v>0</v>
      </c>
      <c r="AN28" s="84">
        <f t="shared" si="23"/>
        <v>0</v>
      </c>
      <c r="AO28" s="84">
        <f t="shared" si="23"/>
        <v>0</v>
      </c>
      <c r="AP28" s="84">
        <f t="shared" si="23"/>
        <v>0</v>
      </c>
      <c r="AQ28" s="84">
        <f t="shared" si="23"/>
        <v>0</v>
      </c>
      <c r="AR28" s="84">
        <f t="shared" si="23"/>
        <v>0</v>
      </c>
      <c r="AS28" s="84">
        <f t="shared" si="23"/>
        <v>0</v>
      </c>
      <c r="AT28" s="84">
        <f t="shared" si="23"/>
        <v>0</v>
      </c>
      <c r="AU28" s="84">
        <f t="shared" si="23"/>
        <v>0</v>
      </c>
      <c r="AV28" s="84">
        <f t="shared" si="23"/>
        <v>0</v>
      </c>
      <c r="AW28" s="84">
        <f t="shared" si="23"/>
        <v>0</v>
      </c>
      <c r="AX28" s="84">
        <f t="shared" si="23"/>
        <v>0</v>
      </c>
      <c r="AY28" s="84">
        <f t="shared" si="23"/>
        <v>0</v>
      </c>
      <c r="AZ28" s="84">
        <f t="shared" si="23"/>
        <v>0</v>
      </c>
      <c r="BA28" s="84">
        <f t="shared" si="23"/>
        <v>0</v>
      </c>
      <c r="BB28" s="84">
        <f t="shared" ref="BB28:CU28" si="41">IF(AND($V28&gt;BA$6,$V28&lt;=BB$6),+$U28,0)</f>
        <v>0</v>
      </c>
      <c r="BC28" s="84">
        <f t="shared" si="41"/>
        <v>0</v>
      </c>
      <c r="BD28" s="84">
        <f t="shared" si="41"/>
        <v>0</v>
      </c>
      <c r="BE28" s="84">
        <f t="shared" si="41"/>
        <v>0</v>
      </c>
      <c r="BF28" s="84">
        <f t="shared" si="41"/>
        <v>0</v>
      </c>
      <c r="BG28" s="84">
        <f t="shared" si="41"/>
        <v>0</v>
      </c>
      <c r="BH28" s="84">
        <f t="shared" si="41"/>
        <v>0</v>
      </c>
      <c r="BI28" s="84">
        <f t="shared" si="41"/>
        <v>0</v>
      </c>
      <c r="BJ28" s="84">
        <f t="shared" si="41"/>
        <v>0</v>
      </c>
      <c r="BK28" s="84">
        <f t="shared" si="41"/>
        <v>0</v>
      </c>
      <c r="BL28" s="84">
        <f t="shared" si="41"/>
        <v>0</v>
      </c>
      <c r="BM28" s="84">
        <f t="shared" si="41"/>
        <v>0</v>
      </c>
      <c r="BN28" s="84">
        <f t="shared" si="41"/>
        <v>0</v>
      </c>
      <c r="BO28" s="84">
        <f t="shared" si="41"/>
        <v>0</v>
      </c>
      <c r="BP28" s="84">
        <f t="shared" si="41"/>
        <v>0</v>
      </c>
      <c r="BQ28" s="84">
        <f t="shared" si="41"/>
        <v>0</v>
      </c>
      <c r="BR28" s="84">
        <f t="shared" si="41"/>
        <v>0</v>
      </c>
      <c r="BS28" s="84">
        <f t="shared" si="41"/>
        <v>0</v>
      </c>
      <c r="BT28" s="84">
        <f t="shared" si="41"/>
        <v>0</v>
      </c>
      <c r="BU28" s="84">
        <f t="shared" si="41"/>
        <v>0</v>
      </c>
      <c r="BV28" s="84">
        <f t="shared" si="41"/>
        <v>0</v>
      </c>
      <c r="BW28" s="84">
        <f t="shared" si="41"/>
        <v>0</v>
      </c>
      <c r="BX28" s="84">
        <f t="shared" si="41"/>
        <v>0</v>
      </c>
      <c r="BY28" s="84">
        <f t="shared" si="41"/>
        <v>0</v>
      </c>
      <c r="BZ28" s="84">
        <f t="shared" si="41"/>
        <v>0</v>
      </c>
      <c r="CA28" s="84">
        <f t="shared" si="41"/>
        <v>0</v>
      </c>
      <c r="CB28" s="84">
        <f t="shared" si="41"/>
        <v>0</v>
      </c>
      <c r="CC28" s="84">
        <f t="shared" si="41"/>
        <v>0</v>
      </c>
      <c r="CD28" s="84">
        <f t="shared" si="41"/>
        <v>0</v>
      </c>
      <c r="CE28" s="84">
        <f t="shared" si="41"/>
        <v>0</v>
      </c>
      <c r="CF28" s="84">
        <f t="shared" si="41"/>
        <v>0</v>
      </c>
      <c r="CG28" s="84">
        <f t="shared" si="41"/>
        <v>0</v>
      </c>
      <c r="CH28" s="84">
        <f t="shared" si="41"/>
        <v>0</v>
      </c>
      <c r="CI28" s="84">
        <f t="shared" si="41"/>
        <v>0</v>
      </c>
      <c r="CJ28" s="84">
        <f t="shared" si="41"/>
        <v>0</v>
      </c>
      <c r="CK28" s="84">
        <f t="shared" si="41"/>
        <v>0</v>
      </c>
      <c r="CL28" s="84">
        <f t="shared" si="41"/>
        <v>0</v>
      </c>
      <c r="CM28" s="84">
        <f t="shared" si="41"/>
        <v>0</v>
      </c>
      <c r="CN28" s="84">
        <f t="shared" si="41"/>
        <v>0</v>
      </c>
      <c r="CO28" s="84">
        <f t="shared" si="41"/>
        <v>0</v>
      </c>
      <c r="CP28" s="84">
        <f t="shared" si="41"/>
        <v>0</v>
      </c>
      <c r="CQ28" s="84">
        <f t="shared" si="41"/>
        <v>0</v>
      </c>
      <c r="CR28" s="84">
        <f t="shared" si="41"/>
        <v>0</v>
      </c>
      <c r="CS28" s="84">
        <f t="shared" si="41"/>
        <v>0</v>
      </c>
      <c r="CT28" s="84">
        <f t="shared" si="41"/>
        <v>0</v>
      </c>
      <c r="CU28" s="84">
        <f t="shared" si="41"/>
        <v>0</v>
      </c>
      <c r="CV28" s="84">
        <f t="shared" ref="CV28:DX28" si="42">IF(AND($V28&gt;CU$6,$V28&lt;=CV$6),+$U28,0)</f>
        <v>0</v>
      </c>
      <c r="CW28" s="84">
        <f t="shared" si="42"/>
        <v>0</v>
      </c>
      <c r="CX28" s="84">
        <f t="shared" si="42"/>
        <v>0</v>
      </c>
      <c r="CY28" s="84">
        <f t="shared" si="42"/>
        <v>0</v>
      </c>
      <c r="CZ28" s="84">
        <f t="shared" si="42"/>
        <v>0</v>
      </c>
      <c r="DA28" s="84">
        <f t="shared" si="42"/>
        <v>0</v>
      </c>
      <c r="DB28" s="84">
        <f t="shared" si="42"/>
        <v>0</v>
      </c>
      <c r="DC28" s="84">
        <f t="shared" si="42"/>
        <v>0</v>
      </c>
      <c r="DD28" s="84">
        <f t="shared" si="42"/>
        <v>0</v>
      </c>
      <c r="DE28" s="84">
        <f t="shared" si="42"/>
        <v>0</v>
      </c>
      <c r="DF28" s="84">
        <f t="shared" si="42"/>
        <v>0</v>
      </c>
      <c r="DG28" s="84">
        <f t="shared" si="42"/>
        <v>0</v>
      </c>
      <c r="DH28" s="84">
        <f t="shared" si="42"/>
        <v>0</v>
      </c>
      <c r="DI28" s="84">
        <f t="shared" si="42"/>
        <v>0</v>
      </c>
      <c r="DJ28" s="84">
        <f t="shared" si="42"/>
        <v>0</v>
      </c>
      <c r="DK28" s="84">
        <f t="shared" si="42"/>
        <v>0</v>
      </c>
      <c r="DL28" s="84">
        <f t="shared" si="42"/>
        <v>0</v>
      </c>
      <c r="DM28" s="84">
        <f t="shared" si="42"/>
        <v>0</v>
      </c>
      <c r="DN28" s="84">
        <f t="shared" si="42"/>
        <v>0</v>
      </c>
      <c r="DO28" s="84">
        <f t="shared" si="42"/>
        <v>0</v>
      </c>
      <c r="DP28" s="84">
        <f t="shared" si="42"/>
        <v>0</v>
      </c>
      <c r="DQ28" s="84">
        <f t="shared" si="42"/>
        <v>0</v>
      </c>
      <c r="DR28" s="84">
        <f t="shared" si="42"/>
        <v>0</v>
      </c>
      <c r="DS28" s="84">
        <f t="shared" si="42"/>
        <v>0</v>
      </c>
      <c r="DT28" s="84">
        <f t="shared" si="42"/>
        <v>0</v>
      </c>
      <c r="DU28" s="84">
        <f t="shared" si="42"/>
        <v>0</v>
      </c>
      <c r="DV28" s="84">
        <f t="shared" si="42"/>
        <v>0</v>
      </c>
      <c r="DW28" s="84">
        <f t="shared" si="42"/>
        <v>0</v>
      </c>
      <c r="DX28" s="84">
        <f t="shared" si="42"/>
        <v>0</v>
      </c>
      <c r="DY28" s="84">
        <f t="shared" ref="DY28:EL28" si="43">IF(AND($V28&gt;DX$6,$V28&lt;=DY$6),+$U28,0)</f>
        <v>0</v>
      </c>
      <c r="DZ28" s="84">
        <f t="shared" si="43"/>
        <v>0</v>
      </c>
      <c r="EA28" s="84">
        <f t="shared" si="43"/>
        <v>0</v>
      </c>
      <c r="EB28" s="84">
        <f t="shared" si="43"/>
        <v>0</v>
      </c>
      <c r="EC28" s="84">
        <f t="shared" si="43"/>
        <v>0</v>
      </c>
      <c r="ED28" s="84">
        <f t="shared" si="43"/>
        <v>0</v>
      </c>
      <c r="EE28" s="84">
        <f t="shared" si="43"/>
        <v>0</v>
      </c>
      <c r="EF28" s="84">
        <f t="shared" si="43"/>
        <v>0</v>
      </c>
      <c r="EG28" s="84">
        <f t="shared" si="43"/>
        <v>0</v>
      </c>
      <c r="EH28" s="84">
        <f t="shared" si="43"/>
        <v>0</v>
      </c>
      <c r="EI28" s="84">
        <f t="shared" si="43"/>
        <v>0</v>
      </c>
      <c r="EJ28" s="84">
        <f t="shared" si="43"/>
        <v>0</v>
      </c>
      <c r="EK28" s="84">
        <f t="shared" si="43"/>
        <v>0</v>
      </c>
      <c r="EL28" s="84">
        <f t="shared" si="43"/>
        <v>0</v>
      </c>
      <c r="EM28" s="84">
        <f t="shared" si="4"/>
        <v>0</v>
      </c>
      <c r="EO28" s="2"/>
      <c r="EP28" s="2"/>
    </row>
    <row r="29" spans="1:146" s="67" customFormat="1" x14ac:dyDescent="0.2">
      <c r="A29" s="66"/>
      <c r="B29" s="68"/>
      <c r="C29" s="68"/>
      <c r="D29" s="35"/>
      <c r="E29" s="85"/>
      <c r="F29" s="86"/>
      <c r="G29" s="85"/>
      <c r="H29" s="85"/>
      <c r="I29" s="87" t="s">
        <v>121</v>
      </c>
      <c r="J29" s="85" t="s">
        <v>95</v>
      </c>
      <c r="K29" s="88"/>
      <c r="L29" s="88" t="s">
        <v>123</v>
      </c>
      <c r="M29" s="72" t="s">
        <v>40</v>
      </c>
      <c r="N29" s="72" t="s">
        <v>95</v>
      </c>
      <c r="O29" s="73" t="s">
        <v>63</v>
      </c>
      <c r="P29" s="74"/>
      <c r="Q29" s="74"/>
      <c r="R29" s="74"/>
      <c r="S29" s="89">
        <v>44.1</v>
      </c>
      <c r="T29" s="74" t="s">
        <v>57</v>
      </c>
      <c r="U29" s="19">
        <f t="shared" si="40"/>
        <v>44.1</v>
      </c>
      <c r="V29" s="300">
        <v>37438</v>
      </c>
      <c r="W29" s="19"/>
      <c r="X29" s="91"/>
      <c r="Y29" s="93"/>
      <c r="Z29" s="90"/>
      <c r="AA29" s="100"/>
      <c r="AB29" s="100"/>
      <c r="AC29" s="100"/>
      <c r="AD29" s="81"/>
      <c r="AE29" s="81"/>
      <c r="AI29" s="84">
        <f t="shared" ca="1" si="26"/>
        <v>0</v>
      </c>
      <c r="AJ29" s="84">
        <f t="shared" ref="AJ29:CU31" si="44">IF(AND($V29&gt;AI$6,$V29&lt;=AJ$6),+$U29,0)</f>
        <v>0</v>
      </c>
      <c r="AK29" s="84">
        <f t="shared" si="44"/>
        <v>0</v>
      </c>
      <c r="AL29" s="84">
        <f t="shared" si="44"/>
        <v>44.1</v>
      </c>
      <c r="AM29" s="84">
        <f t="shared" si="44"/>
        <v>0</v>
      </c>
      <c r="AN29" s="84">
        <f t="shared" si="44"/>
        <v>0</v>
      </c>
      <c r="AO29" s="84">
        <f t="shared" si="44"/>
        <v>0</v>
      </c>
      <c r="AP29" s="84">
        <f t="shared" si="44"/>
        <v>0</v>
      </c>
      <c r="AQ29" s="84">
        <f t="shared" si="44"/>
        <v>0</v>
      </c>
      <c r="AR29" s="84">
        <f t="shared" si="44"/>
        <v>0</v>
      </c>
      <c r="AS29" s="84">
        <f t="shared" si="44"/>
        <v>0</v>
      </c>
      <c r="AT29" s="84">
        <f t="shared" si="44"/>
        <v>0</v>
      </c>
      <c r="AU29" s="84">
        <f t="shared" si="44"/>
        <v>0</v>
      </c>
      <c r="AV29" s="84">
        <f t="shared" si="44"/>
        <v>0</v>
      </c>
      <c r="AW29" s="84">
        <f t="shared" si="44"/>
        <v>0</v>
      </c>
      <c r="AX29" s="84">
        <f t="shared" si="44"/>
        <v>0</v>
      </c>
      <c r="AY29" s="84">
        <f t="shared" si="44"/>
        <v>0</v>
      </c>
      <c r="AZ29" s="84">
        <f t="shared" si="44"/>
        <v>0</v>
      </c>
      <c r="BA29" s="84">
        <f t="shared" si="44"/>
        <v>0</v>
      </c>
      <c r="BB29" s="84">
        <f t="shared" si="44"/>
        <v>0</v>
      </c>
      <c r="BC29" s="84">
        <f t="shared" si="44"/>
        <v>0</v>
      </c>
      <c r="BD29" s="84">
        <f t="shared" si="44"/>
        <v>0</v>
      </c>
      <c r="BE29" s="84">
        <f t="shared" si="44"/>
        <v>0</v>
      </c>
      <c r="BF29" s="84">
        <f t="shared" si="44"/>
        <v>0</v>
      </c>
      <c r="BG29" s="84">
        <f t="shared" si="44"/>
        <v>0</v>
      </c>
      <c r="BH29" s="84">
        <f t="shared" si="44"/>
        <v>0</v>
      </c>
      <c r="BI29" s="84">
        <f t="shared" si="44"/>
        <v>0</v>
      </c>
      <c r="BJ29" s="84">
        <f t="shared" si="44"/>
        <v>0</v>
      </c>
      <c r="BK29" s="84">
        <f t="shared" si="44"/>
        <v>0</v>
      </c>
      <c r="BL29" s="84">
        <f t="shared" si="44"/>
        <v>0</v>
      </c>
      <c r="BM29" s="84">
        <f t="shared" si="44"/>
        <v>0</v>
      </c>
      <c r="BN29" s="84">
        <f t="shared" si="44"/>
        <v>0</v>
      </c>
      <c r="BO29" s="84">
        <f t="shared" si="44"/>
        <v>0</v>
      </c>
      <c r="BP29" s="84">
        <f t="shared" si="44"/>
        <v>0</v>
      </c>
      <c r="BQ29" s="84">
        <f t="shared" si="44"/>
        <v>0</v>
      </c>
      <c r="BR29" s="84">
        <f t="shared" si="44"/>
        <v>0</v>
      </c>
      <c r="BS29" s="84">
        <f t="shared" si="44"/>
        <v>0</v>
      </c>
      <c r="BT29" s="84">
        <f t="shared" si="44"/>
        <v>0</v>
      </c>
      <c r="BU29" s="84">
        <f t="shared" si="44"/>
        <v>0</v>
      </c>
      <c r="BV29" s="84">
        <f t="shared" si="44"/>
        <v>0</v>
      </c>
      <c r="BW29" s="84">
        <f t="shared" si="44"/>
        <v>0</v>
      </c>
      <c r="BX29" s="84">
        <f t="shared" si="44"/>
        <v>0</v>
      </c>
      <c r="BY29" s="84">
        <f t="shared" si="44"/>
        <v>0</v>
      </c>
      <c r="BZ29" s="84">
        <f t="shared" si="44"/>
        <v>0</v>
      </c>
      <c r="CA29" s="84">
        <f t="shared" si="44"/>
        <v>0</v>
      </c>
      <c r="CB29" s="84">
        <f t="shared" si="44"/>
        <v>0</v>
      </c>
      <c r="CC29" s="84">
        <f t="shared" si="44"/>
        <v>0</v>
      </c>
      <c r="CD29" s="84">
        <f t="shared" si="44"/>
        <v>0</v>
      </c>
      <c r="CE29" s="84">
        <f t="shared" si="44"/>
        <v>0</v>
      </c>
      <c r="CF29" s="84">
        <f t="shared" si="44"/>
        <v>0</v>
      </c>
      <c r="CG29" s="84">
        <f t="shared" si="44"/>
        <v>0</v>
      </c>
      <c r="CH29" s="84">
        <f t="shared" si="44"/>
        <v>0</v>
      </c>
      <c r="CI29" s="84">
        <f t="shared" si="44"/>
        <v>0</v>
      </c>
      <c r="CJ29" s="84">
        <f t="shared" si="44"/>
        <v>0</v>
      </c>
      <c r="CK29" s="84">
        <f t="shared" si="44"/>
        <v>0</v>
      </c>
      <c r="CL29" s="84">
        <f t="shared" si="44"/>
        <v>0</v>
      </c>
      <c r="CM29" s="84">
        <f t="shared" si="44"/>
        <v>0</v>
      </c>
      <c r="CN29" s="84">
        <f t="shared" si="44"/>
        <v>0</v>
      </c>
      <c r="CO29" s="84">
        <f t="shared" si="44"/>
        <v>0</v>
      </c>
      <c r="CP29" s="84">
        <f t="shared" si="44"/>
        <v>0</v>
      </c>
      <c r="CQ29" s="84">
        <f t="shared" si="44"/>
        <v>0</v>
      </c>
      <c r="CR29" s="84">
        <f t="shared" si="44"/>
        <v>0</v>
      </c>
      <c r="CS29" s="84">
        <f t="shared" si="44"/>
        <v>0</v>
      </c>
      <c r="CT29" s="84">
        <f t="shared" si="44"/>
        <v>0</v>
      </c>
      <c r="CU29" s="84">
        <f t="shared" si="44"/>
        <v>0</v>
      </c>
      <c r="CV29" s="84">
        <f t="shared" ref="CV29:EL29" si="45">IF(AND($V29&gt;CU$6,$V29&lt;=CV$6),+$U29,0)</f>
        <v>0</v>
      </c>
      <c r="CW29" s="84">
        <f t="shared" si="45"/>
        <v>0</v>
      </c>
      <c r="CX29" s="84">
        <f t="shared" si="45"/>
        <v>0</v>
      </c>
      <c r="CY29" s="84">
        <f t="shared" si="45"/>
        <v>0</v>
      </c>
      <c r="CZ29" s="84">
        <f t="shared" si="45"/>
        <v>0</v>
      </c>
      <c r="DA29" s="84">
        <f t="shared" si="45"/>
        <v>0</v>
      </c>
      <c r="DB29" s="84">
        <f t="shared" si="45"/>
        <v>0</v>
      </c>
      <c r="DC29" s="84">
        <f t="shared" si="45"/>
        <v>0</v>
      </c>
      <c r="DD29" s="84">
        <f t="shared" si="45"/>
        <v>0</v>
      </c>
      <c r="DE29" s="84">
        <f t="shared" si="45"/>
        <v>0</v>
      </c>
      <c r="DF29" s="84">
        <f t="shared" si="45"/>
        <v>0</v>
      </c>
      <c r="DG29" s="84">
        <f t="shared" si="45"/>
        <v>0</v>
      </c>
      <c r="DH29" s="84">
        <f t="shared" si="45"/>
        <v>0</v>
      </c>
      <c r="DI29" s="84">
        <f t="shared" si="45"/>
        <v>0</v>
      </c>
      <c r="DJ29" s="84">
        <f t="shared" si="45"/>
        <v>0</v>
      </c>
      <c r="DK29" s="84">
        <f t="shared" si="45"/>
        <v>0</v>
      </c>
      <c r="DL29" s="84">
        <f t="shared" si="45"/>
        <v>0</v>
      </c>
      <c r="DM29" s="84">
        <f t="shared" si="45"/>
        <v>0</v>
      </c>
      <c r="DN29" s="84">
        <f t="shared" si="45"/>
        <v>0</v>
      </c>
      <c r="DO29" s="84">
        <f t="shared" si="45"/>
        <v>0</v>
      </c>
      <c r="DP29" s="84">
        <f t="shared" si="45"/>
        <v>0</v>
      </c>
      <c r="DQ29" s="84">
        <f t="shared" si="45"/>
        <v>0</v>
      </c>
      <c r="DR29" s="84">
        <f t="shared" si="45"/>
        <v>0</v>
      </c>
      <c r="DS29" s="84">
        <f t="shared" si="45"/>
        <v>0</v>
      </c>
      <c r="DT29" s="84">
        <f t="shared" si="45"/>
        <v>0</v>
      </c>
      <c r="DU29" s="84">
        <f t="shared" si="45"/>
        <v>0</v>
      </c>
      <c r="DV29" s="84">
        <f t="shared" si="45"/>
        <v>0</v>
      </c>
      <c r="DW29" s="84">
        <f t="shared" si="45"/>
        <v>0</v>
      </c>
      <c r="DX29" s="84">
        <f t="shared" si="45"/>
        <v>0</v>
      </c>
      <c r="DY29" s="84">
        <f t="shared" si="45"/>
        <v>0</v>
      </c>
      <c r="DZ29" s="84">
        <f t="shared" si="45"/>
        <v>0</v>
      </c>
      <c r="EA29" s="84">
        <f t="shared" si="45"/>
        <v>0</v>
      </c>
      <c r="EB29" s="84">
        <f t="shared" si="45"/>
        <v>0</v>
      </c>
      <c r="EC29" s="84">
        <f t="shared" si="45"/>
        <v>0</v>
      </c>
      <c r="ED29" s="84">
        <f t="shared" si="45"/>
        <v>0</v>
      </c>
      <c r="EE29" s="84">
        <f t="shared" si="45"/>
        <v>0</v>
      </c>
      <c r="EF29" s="84">
        <f t="shared" si="45"/>
        <v>0</v>
      </c>
      <c r="EG29" s="84">
        <f t="shared" si="45"/>
        <v>0</v>
      </c>
      <c r="EH29" s="84">
        <f t="shared" si="45"/>
        <v>0</v>
      </c>
      <c r="EI29" s="84">
        <f t="shared" si="45"/>
        <v>0</v>
      </c>
      <c r="EJ29" s="84">
        <f t="shared" si="45"/>
        <v>0</v>
      </c>
      <c r="EK29" s="84">
        <f t="shared" si="45"/>
        <v>0</v>
      </c>
      <c r="EL29" s="84">
        <f t="shared" si="45"/>
        <v>0</v>
      </c>
      <c r="EM29" s="84">
        <f>IF(AND($V29&gt;EL$6,$V29&lt;=EN$6),+$U29,0)</f>
        <v>0</v>
      </c>
      <c r="EO29" s="2"/>
      <c r="EP29" s="2"/>
    </row>
    <row r="30" spans="1:146" s="67" customFormat="1" x14ac:dyDescent="0.2">
      <c r="A30" s="66"/>
      <c r="B30" s="68"/>
      <c r="C30" s="68"/>
      <c r="D30" s="35"/>
      <c r="E30" s="85"/>
      <c r="F30" s="86"/>
      <c r="G30" s="85"/>
      <c r="H30" s="85"/>
      <c r="I30" s="87" t="s">
        <v>121</v>
      </c>
      <c r="J30" s="85" t="s">
        <v>95</v>
      </c>
      <c r="K30" s="88"/>
      <c r="L30" s="88" t="s">
        <v>123</v>
      </c>
      <c r="M30" s="72" t="s">
        <v>40</v>
      </c>
      <c r="N30" s="72" t="s">
        <v>95</v>
      </c>
      <c r="O30" s="73" t="s">
        <v>63</v>
      </c>
      <c r="P30" s="74"/>
      <c r="Q30" s="74"/>
      <c r="R30" s="74"/>
      <c r="S30" s="89">
        <v>71.900000000000006</v>
      </c>
      <c r="T30" s="74" t="s">
        <v>57</v>
      </c>
      <c r="U30" s="19">
        <f t="shared" si="40"/>
        <v>71.900000000000006</v>
      </c>
      <c r="V30" s="300">
        <v>37439</v>
      </c>
      <c r="W30" s="19"/>
      <c r="X30" s="91"/>
      <c r="Y30" s="93"/>
      <c r="Z30" s="90"/>
      <c r="AA30" s="100"/>
      <c r="AB30" s="100"/>
      <c r="AC30" s="100"/>
      <c r="AD30" s="81"/>
      <c r="AE30" s="81"/>
      <c r="AI30" s="84">
        <f t="shared" ca="1" si="26"/>
        <v>0</v>
      </c>
      <c r="AJ30" s="84">
        <f t="shared" si="44"/>
        <v>0</v>
      </c>
      <c r="AK30" s="84">
        <f t="shared" si="44"/>
        <v>0</v>
      </c>
      <c r="AL30" s="84">
        <f t="shared" si="44"/>
        <v>71.900000000000006</v>
      </c>
      <c r="AM30" s="84">
        <f t="shared" si="44"/>
        <v>0</v>
      </c>
      <c r="AN30" s="84">
        <f t="shared" si="44"/>
        <v>0</v>
      </c>
      <c r="AO30" s="84">
        <f t="shared" si="44"/>
        <v>0</v>
      </c>
      <c r="AP30" s="84">
        <f t="shared" si="44"/>
        <v>0</v>
      </c>
      <c r="AQ30" s="84">
        <f t="shared" si="44"/>
        <v>0</v>
      </c>
      <c r="AR30" s="84">
        <f t="shared" si="44"/>
        <v>0</v>
      </c>
      <c r="AS30" s="84">
        <f t="shared" si="44"/>
        <v>0</v>
      </c>
      <c r="AT30" s="84">
        <f t="shared" si="44"/>
        <v>0</v>
      </c>
      <c r="AU30" s="84">
        <f t="shared" si="44"/>
        <v>0</v>
      </c>
      <c r="AV30" s="84">
        <f t="shared" si="44"/>
        <v>0</v>
      </c>
      <c r="AW30" s="84">
        <f t="shared" si="44"/>
        <v>0</v>
      </c>
      <c r="AX30" s="84">
        <f t="shared" si="44"/>
        <v>0</v>
      </c>
      <c r="AY30" s="84">
        <f t="shared" si="44"/>
        <v>0</v>
      </c>
      <c r="AZ30" s="84">
        <f t="shared" si="44"/>
        <v>0</v>
      </c>
      <c r="BA30" s="84">
        <f t="shared" si="44"/>
        <v>0</v>
      </c>
      <c r="BB30" s="84">
        <f t="shared" si="44"/>
        <v>0</v>
      </c>
      <c r="BC30" s="84">
        <f t="shared" si="44"/>
        <v>0</v>
      </c>
      <c r="BD30" s="84">
        <f t="shared" si="44"/>
        <v>0</v>
      </c>
      <c r="BE30" s="84">
        <f t="shared" si="44"/>
        <v>0</v>
      </c>
      <c r="BF30" s="84">
        <f t="shared" si="44"/>
        <v>0</v>
      </c>
      <c r="BG30" s="84">
        <f t="shared" si="44"/>
        <v>0</v>
      </c>
      <c r="BH30" s="84">
        <f t="shared" si="44"/>
        <v>0</v>
      </c>
      <c r="BI30" s="84">
        <f t="shared" si="44"/>
        <v>0</v>
      </c>
      <c r="BJ30" s="84">
        <f t="shared" si="44"/>
        <v>0</v>
      </c>
      <c r="BK30" s="84">
        <f t="shared" si="44"/>
        <v>0</v>
      </c>
      <c r="BL30" s="84">
        <f t="shared" si="44"/>
        <v>0</v>
      </c>
      <c r="BM30" s="84">
        <f t="shared" si="44"/>
        <v>0</v>
      </c>
      <c r="BN30" s="84">
        <f t="shared" si="44"/>
        <v>0</v>
      </c>
      <c r="BO30" s="84">
        <f t="shared" si="44"/>
        <v>0</v>
      </c>
      <c r="BP30" s="84">
        <f t="shared" si="44"/>
        <v>0</v>
      </c>
      <c r="BQ30" s="84">
        <f t="shared" si="44"/>
        <v>0</v>
      </c>
      <c r="BR30" s="84">
        <f t="shared" si="44"/>
        <v>0</v>
      </c>
      <c r="BS30" s="84">
        <f t="shared" si="44"/>
        <v>0</v>
      </c>
      <c r="BT30" s="84">
        <f t="shared" si="44"/>
        <v>0</v>
      </c>
      <c r="BU30" s="84">
        <f t="shared" si="44"/>
        <v>0</v>
      </c>
      <c r="BV30" s="84">
        <f t="shared" si="44"/>
        <v>0</v>
      </c>
      <c r="BW30" s="84">
        <f t="shared" si="44"/>
        <v>0</v>
      </c>
      <c r="BX30" s="84">
        <f t="shared" si="44"/>
        <v>0</v>
      </c>
      <c r="BY30" s="84">
        <f t="shared" si="44"/>
        <v>0</v>
      </c>
      <c r="BZ30" s="84">
        <f t="shared" si="44"/>
        <v>0</v>
      </c>
      <c r="CA30" s="84">
        <f t="shared" si="44"/>
        <v>0</v>
      </c>
      <c r="CB30" s="84">
        <f t="shared" si="44"/>
        <v>0</v>
      </c>
      <c r="CC30" s="84">
        <f t="shared" si="44"/>
        <v>0</v>
      </c>
      <c r="CD30" s="84">
        <f t="shared" si="44"/>
        <v>0</v>
      </c>
      <c r="CE30" s="84">
        <f t="shared" si="44"/>
        <v>0</v>
      </c>
      <c r="CF30" s="84">
        <f t="shared" si="44"/>
        <v>0</v>
      </c>
      <c r="CG30" s="84">
        <f t="shared" si="44"/>
        <v>0</v>
      </c>
      <c r="CH30" s="84">
        <f t="shared" si="44"/>
        <v>0</v>
      </c>
      <c r="CI30" s="84">
        <f t="shared" si="44"/>
        <v>0</v>
      </c>
      <c r="CJ30" s="84">
        <f t="shared" si="44"/>
        <v>0</v>
      </c>
      <c r="CK30" s="84">
        <f t="shared" si="44"/>
        <v>0</v>
      </c>
      <c r="CL30" s="84">
        <f t="shared" si="44"/>
        <v>0</v>
      </c>
      <c r="CM30" s="84">
        <f t="shared" si="44"/>
        <v>0</v>
      </c>
      <c r="CN30" s="84">
        <f t="shared" si="44"/>
        <v>0</v>
      </c>
      <c r="CO30" s="84">
        <f t="shared" si="44"/>
        <v>0</v>
      </c>
      <c r="CP30" s="84">
        <f t="shared" si="44"/>
        <v>0</v>
      </c>
      <c r="CQ30" s="84">
        <f t="shared" si="44"/>
        <v>0</v>
      </c>
      <c r="CR30" s="84">
        <f t="shared" si="44"/>
        <v>0</v>
      </c>
      <c r="CS30" s="84">
        <f t="shared" si="44"/>
        <v>0</v>
      </c>
      <c r="CT30" s="84">
        <f t="shared" si="44"/>
        <v>0</v>
      </c>
      <c r="CU30" s="84">
        <f t="shared" si="44"/>
        <v>0</v>
      </c>
      <c r="CV30" s="84">
        <f t="shared" ref="CV30:EL30" si="46">IF(AND($V30&gt;CU$6,$V30&lt;=CV$6),+$U30,0)</f>
        <v>0</v>
      </c>
      <c r="CW30" s="84">
        <f t="shared" si="46"/>
        <v>0</v>
      </c>
      <c r="CX30" s="84">
        <f t="shared" si="46"/>
        <v>0</v>
      </c>
      <c r="CY30" s="84">
        <f t="shared" si="46"/>
        <v>0</v>
      </c>
      <c r="CZ30" s="84">
        <f t="shared" si="46"/>
        <v>0</v>
      </c>
      <c r="DA30" s="84">
        <f t="shared" si="46"/>
        <v>0</v>
      </c>
      <c r="DB30" s="84">
        <f t="shared" si="46"/>
        <v>0</v>
      </c>
      <c r="DC30" s="84">
        <f t="shared" si="46"/>
        <v>0</v>
      </c>
      <c r="DD30" s="84">
        <f t="shared" si="46"/>
        <v>0</v>
      </c>
      <c r="DE30" s="84">
        <f t="shared" si="46"/>
        <v>0</v>
      </c>
      <c r="DF30" s="84">
        <f t="shared" si="46"/>
        <v>0</v>
      </c>
      <c r="DG30" s="84">
        <f t="shared" si="46"/>
        <v>0</v>
      </c>
      <c r="DH30" s="84">
        <f t="shared" si="46"/>
        <v>0</v>
      </c>
      <c r="DI30" s="84">
        <f t="shared" si="46"/>
        <v>0</v>
      </c>
      <c r="DJ30" s="84">
        <f t="shared" si="46"/>
        <v>0</v>
      </c>
      <c r="DK30" s="84">
        <f t="shared" si="46"/>
        <v>0</v>
      </c>
      <c r="DL30" s="84">
        <f t="shared" si="46"/>
        <v>0</v>
      </c>
      <c r="DM30" s="84">
        <f t="shared" si="46"/>
        <v>0</v>
      </c>
      <c r="DN30" s="84">
        <f t="shared" si="46"/>
        <v>0</v>
      </c>
      <c r="DO30" s="84">
        <f t="shared" si="46"/>
        <v>0</v>
      </c>
      <c r="DP30" s="84">
        <f t="shared" si="46"/>
        <v>0</v>
      </c>
      <c r="DQ30" s="84">
        <f t="shared" si="46"/>
        <v>0</v>
      </c>
      <c r="DR30" s="84">
        <f t="shared" si="46"/>
        <v>0</v>
      </c>
      <c r="DS30" s="84">
        <f t="shared" si="46"/>
        <v>0</v>
      </c>
      <c r="DT30" s="84">
        <f t="shared" si="46"/>
        <v>0</v>
      </c>
      <c r="DU30" s="84">
        <f t="shared" si="46"/>
        <v>0</v>
      </c>
      <c r="DV30" s="84">
        <f t="shared" si="46"/>
        <v>0</v>
      </c>
      <c r="DW30" s="84">
        <f t="shared" si="46"/>
        <v>0</v>
      </c>
      <c r="DX30" s="84">
        <f t="shared" si="46"/>
        <v>0</v>
      </c>
      <c r="DY30" s="84">
        <f t="shared" si="46"/>
        <v>0</v>
      </c>
      <c r="DZ30" s="84">
        <f t="shared" si="46"/>
        <v>0</v>
      </c>
      <c r="EA30" s="84">
        <f t="shared" si="46"/>
        <v>0</v>
      </c>
      <c r="EB30" s="84">
        <f t="shared" si="46"/>
        <v>0</v>
      </c>
      <c r="EC30" s="84">
        <f t="shared" si="46"/>
        <v>0</v>
      </c>
      <c r="ED30" s="84">
        <f t="shared" si="46"/>
        <v>0</v>
      </c>
      <c r="EE30" s="84">
        <f t="shared" si="46"/>
        <v>0</v>
      </c>
      <c r="EF30" s="84">
        <f t="shared" si="46"/>
        <v>0</v>
      </c>
      <c r="EG30" s="84">
        <f t="shared" si="46"/>
        <v>0</v>
      </c>
      <c r="EH30" s="84">
        <f t="shared" si="46"/>
        <v>0</v>
      </c>
      <c r="EI30" s="84">
        <f t="shared" si="46"/>
        <v>0</v>
      </c>
      <c r="EJ30" s="84">
        <f t="shared" si="46"/>
        <v>0</v>
      </c>
      <c r="EK30" s="84">
        <f t="shared" si="46"/>
        <v>0</v>
      </c>
      <c r="EL30" s="84">
        <f t="shared" si="46"/>
        <v>0</v>
      </c>
      <c r="EM30" s="84">
        <f>IF(AND($V30&gt;EL$6,$V30&lt;=EN$6),+$U30,0)</f>
        <v>0</v>
      </c>
      <c r="EO30" s="2"/>
      <c r="EP30" s="2"/>
    </row>
    <row r="31" spans="1:146" s="67" customFormat="1" x14ac:dyDescent="0.2">
      <c r="A31" s="66"/>
      <c r="B31" s="68"/>
      <c r="C31" s="68"/>
      <c r="D31" s="35"/>
      <c r="E31" s="85"/>
      <c r="F31" s="86"/>
      <c r="G31" s="85"/>
      <c r="H31" s="85"/>
      <c r="I31" s="87" t="s">
        <v>121</v>
      </c>
      <c r="J31" s="85" t="s">
        <v>95</v>
      </c>
      <c r="K31" s="88"/>
      <c r="L31" s="88" t="s">
        <v>123</v>
      </c>
      <c r="M31" s="72" t="s">
        <v>40</v>
      </c>
      <c r="N31" s="72" t="s">
        <v>95</v>
      </c>
      <c r="O31" s="73" t="s">
        <v>63</v>
      </c>
      <c r="P31" s="74"/>
      <c r="Q31" s="74"/>
      <c r="R31" s="74"/>
      <c r="S31" s="89">
        <v>15</v>
      </c>
      <c r="T31" s="74" t="s">
        <v>57</v>
      </c>
      <c r="U31" s="19">
        <f t="shared" si="40"/>
        <v>15</v>
      </c>
      <c r="V31" s="300">
        <v>37477</v>
      </c>
      <c r="W31" s="19"/>
      <c r="X31" s="91"/>
      <c r="Y31" s="93"/>
      <c r="Z31" s="90"/>
      <c r="AA31" s="100"/>
      <c r="AB31" s="100"/>
      <c r="AC31" s="100"/>
      <c r="AD31" s="81"/>
      <c r="AE31" s="81"/>
      <c r="AI31" s="84">
        <f t="shared" ca="1" si="26"/>
        <v>0</v>
      </c>
      <c r="AJ31" s="84">
        <f t="shared" si="44"/>
        <v>0</v>
      </c>
      <c r="AK31" s="84">
        <f t="shared" si="44"/>
        <v>0</v>
      </c>
      <c r="AL31" s="84">
        <f t="shared" si="44"/>
        <v>15</v>
      </c>
      <c r="AM31" s="84">
        <f t="shared" si="44"/>
        <v>0</v>
      </c>
      <c r="AN31" s="84">
        <f t="shared" si="44"/>
        <v>0</v>
      </c>
      <c r="AO31" s="84">
        <f t="shared" si="44"/>
        <v>0</v>
      </c>
      <c r="AP31" s="84">
        <f t="shared" si="44"/>
        <v>0</v>
      </c>
      <c r="AQ31" s="84">
        <f t="shared" si="44"/>
        <v>0</v>
      </c>
      <c r="AR31" s="84">
        <f t="shared" si="44"/>
        <v>0</v>
      </c>
      <c r="AS31" s="84">
        <f t="shared" si="44"/>
        <v>0</v>
      </c>
      <c r="AT31" s="84">
        <f t="shared" si="44"/>
        <v>0</v>
      </c>
      <c r="AU31" s="84">
        <f t="shared" si="44"/>
        <v>0</v>
      </c>
      <c r="AV31" s="84">
        <f t="shared" si="44"/>
        <v>0</v>
      </c>
      <c r="AW31" s="84">
        <f t="shared" si="44"/>
        <v>0</v>
      </c>
      <c r="AX31" s="84">
        <f t="shared" si="44"/>
        <v>0</v>
      </c>
      <c r="AY31" s="84">
        <f t="shared" si="44"/>
        <v>0</v>
      </c>
      <c r="AZ31" s="84">
        <f t="shared" si="44"/>
        <v>0</v>
      </c>
      <c r="BA31" s="84">
        <f t="shared" si="44"/>
        <v>0</v>
      </c>
      <c r="BB31" s="84">
        <f t="shared" si="44"/>
        <v>0</v>
      </c>
      <c r="BC31" s="84">
        <f t="shared" si="44"/>
        <v>0</v>
      </c>
      <c r="BD31" s="84">
        <f t="shared" si="44"/>
        <v>0</v>
      </c>
      <c r="BE31" s="84">
        <f t="shared" si="44"/>
        <v>0</v>
      </c>
      <c r="BF31" s="84">
        <f t="shared" si="44"/>
        <v>0</v>
      </c>
      <c r="BG31" s="84">
        <f t="shared" si="44"/>
        <v>0</v>
      </c>
      <c r="BH31" s="84">
        <f t="shared" si="44"/>
        <v>0</v>
      </c>
      <c r="BI31" s="84">
        <f t="shared" si="44"/>
        <v>0</v>
      </c>
      <c r="BJ31" s="84">
        <f t="shared" si="44"/>
        <v>0</v>
      </c>
      <c r="BK31" s="84">
        <f t="shared" si="44"/>
        <v>0</v>
      </c>
      <c r="BL31" s="84">
        <f t="shared" si="44"/>
        <v>0</v>
      </c>
      <c r="BM31" s="84">
        <f t="shared" si="44"/>
        <v>0</v>
      </c>
      <c r="BN31" s="84">
        <f t="shared" si="44"/>
        <v>0</v>
      </c>
      <c r="BO31" s="84">
        <f t="shared" si="44"/>
        <v>0</v>
      </c>
      <c r="BP31" s="84">
        <f t="shared" si="44"/>
        <v>0</v>
      </c>
      <c r="BQ31" s="84">
        <f t="shared" si="44"/>
        <v>0</v>
      </c>
      <c r="BR31" s="84">
        <f t="shared" si="44"/>
        <v>0</v>
      </c>
      <c r="BS31" s="84">
        <f t="shared" si="44"/>
        <v>0</v>
      </c>
      <c r="BT31" s="84">
        <f t="shared" si="44"/>
        <v>0</v>
      </c>
      <c r="BU31" s="84">
        <f t="shared" si="44"/>
        <v>0</v>
      </c>
      <c r="BV31" s="84">
        <f t="shared" si="44"/>
        <v>0</v>
      </c>
      <c r="BW31" s="84">
        <f t="shared" si="44"/>
        <v>0</v>
      </c>
      <c r="BX31" s="84">
        <f t="shared" si="44"/>
        <v>0</v>
      </c>
      <c r="BY31" s="84">
        <f t="shared" si="44"/>
        <v>0</v>
      </c>
      <c r="BZ31" s="84">
        <f t="shared" si="44"/>
        <v>0</v>
      </c>
      <c r="CA31" s="84">
        <f t="shared" si="44"/>
        <v>0</v>
      </c>
      <c r="CB31" s="84">
        <f t="shared" si="44"/>
        <v>0</v>
      </c>
      <c r="CC31" s="84">
        <f t="shared" si="44"/>
        <v>0</v>
      </c>
      <c r="CD31" s="84">
        <f t="shared" si="44"/>
        <v>0</v>
      </c>
      <c r="CE31" s="84">
        <f t="shared" si="44"/>
        <v>0</v>
      </c>
      <c r="CF31" s="84">
        <f t="shared" si="44"/>
        <v>0</v>
      </c>
      <c r="CG31" s="84">
        <f t="shared" si="44"/>
        <v>0</v>
      </c>
      <c r="CH31" s="84">
        <f t="shared" si="44"/>
        <v>0</v>
      </c>
      <c r="CI31" s="84">
        <f t="shared" si="44"/>
        <v>0</v>
      </c>
      <c r="CJ31" s="84">
        <f t="shared" si="44"/>
        <v>0</v>
      </c>
      <c r="CK31" s="84">
        <f t="shared" si="44"/>
        <v>0</v>
      </c>
      <c r="CL31" s="84">
        <f t="shared" si="44"/>
        <v>0</v>
      </c>
      <c r="CM31" s="84">
        <f t="shared" si="44"/>
        <v>0</v>
      </c>
      <c r="CN31" s="84">
        <f t="shared" si="44"/>
        <v>0</v>
      </c>
      <c r="CO31" s="84">
        <f t="shared" si="44"/>
        <v>0</v>
      </c>
      <c r="CP31" s="84">
        <f t="shared" si="44"/>
        <v>0</v>
      </c>
      <c r="CQ31" s="84">
        <f t="shared" si="44"/>
        <v>0</v>
      </c>
      <c r="CR31" s="84">
        <f t="shared" si="44"/>
        <v>0</v>
      </c>
      <c r="CS31" s="84">
        <f t="shared" si="44"/>
        <v>0</v>
      </c>
      <c r="CT31" s="84">
        <f t="shared" si="44"/>
        <v>0</v>
      </c>
      <c r="CU31" s="84">
        <f t="shared" si="44"/>
        <v>0</v>
      </c>
      <c r="CV31" s="84">
        <f t="shared" ref="CV31:EL31" si="47">IF(AND($V31&gt;CU$6,$V31&lt;=CV$6),+$U31,0)</f>
        <v>0</v>
      </c>
      <c r="CW31" s="84">
        <f t="shared" si="47"/>
        <v>0</v>
      </c>
      <c r="CX31" s="84">
        <f t="shared" si="47"/>
        <v>0</v>
      </c>
      <c r="CY31" s="84">
        <f t="shared" si="47"/>
        <v>0</v>
      </c>
      <c r="CZ31" s="84">
        <f t="shared" si="47"/>
        <v>0</v>
      </c>
      <c r="DA31" s="84">
        <f t="shared" si="47"/>
        <v>0</v>
      </c>
      <c r="DB31" s="84">
        <f t="shared" si="47"/>
        <v>0</v>
      </c>
      <c r="DC31" s="84">
        <f t="shared" si="47"/>
        <v>0</v>
      </c>
      <c r="DD31" s="84">
        <f t="shared" si="47"/>
        <v>0</v>
      </c>
      <c r="DE31" s="84">
        <f t="shared" si="47"/>
        <v>0</v>
      </c>
      <c r="DF31" s="84">
        <f t="shared" si="47"/>
        <v>0</v>
      </c>
      <c r="DG31" s="84">
        <f t="shared" si="47"/>
        <v>0</v>
      </c>
      <c r="DH31" s="84">
        <f t="shared" si="47"/>
        <v>0</v>
      </c>
      <c r="DI31" s="84">
        <f t="shared" si="47"/>
        <v>0</v>
      </c>
      <c r="DJ31" s="84">
        <f t="shared" si="47"/>
        <v>0</v>
      </c>
      <c r="DK31" s="84">
        <f t="shared" si="47"/>
        <v>0</v>
      </c>
      <c r="DL31" s="84">
        <f t="shared" si="47"/>
        <v>0</v>
      </c>
      <c r="DM31" s="84">
        <f t="shared" si="47"/>
        <v>0</v>
      </c>
      <c r="DN31" s="84">
        <f t="shared" si="47"/>
        <v>0</v>
      </c>
      <c r="DO31" s="84">
        <f t="shared" si="47"/>
        <v>0</v>
      </c>
      <c r="DP31" s="84">
        <f t="shared" si="47"/>
        <v>0</v>
      </c>
      <c r="DQ31" s="84">
        <f t="shared" si="47"/>
        <v>0</v>
      </c>
      <c r="DR31" s="84">
        <f t="shared" si="47"/>
        <v>0</v>
      </c>
      <c r="DS31" s="84">
        <f t="shared" si="47"/>
        <v>0</v>
      </c>
      <c r="DT31" s="84">
        <f t="shared" si="47"/>
        <v>0</v>
      </c>
      <c r="DU31" s="84">
        <f t="shared" si="47"/>
        <v>0</v>
      </c>
      <c r="DV31" s="84">
        <f t="shared" si="47"/>
        <v>0</v>
      </c>
      <c r="DW31" s="84">
        <f t="shared" si="47"/>
        <v>0</v>
      </c>
      <c r="DX31" s="84">
        <f t="shared" si="47"/>
        <v>0</v>
      </c>
      <c r="DY31" s="84">
        <f t="shared" si="47"/>
        <v>0</v>
      </c>
      <c r="DZ31" s="84">
        <f t="shared" si="47"/>
        <v>0</v>
      </c>
      <c r="EA31" s="84">
        <f t="shared" si="47"/>
        <v>0</v>
      </c>
      <c r="EB31" s="84">
        <f t="shared" si="47"/>
        <v>0</v>
      </c>
      <c r="EC31" s="84">
        <f t="shared" si="47"/>
        <v>0</v>
      </c>
      <c r="ED31" s="84">
        <f t="shared" si="47"/>
        <v>0</v>
      </c>
      <c r="EE31" s="84">
        <f t="shared" si="47"/>
        <v>0</v>
      </c>
      <c r="EF31" s="84">
        <f t="shared" si="47"/>
        <v>0</v>
      </c>
      <c r="EG31" s="84">
        <f t="shared" si="47"/>
        <v>0</v>
      </c>
      <c r="EH31" s="84">
        <f t="shared" si="47"/>
        <v>0</v>
      </c>
      <c r="EI31" s="84">
        <f t="shared" si="47"/>
        <v>0</v>
      </c>
      <c r="EJ31" s="84">
        <f t="shared" si="47"/>
        <v>0</v>
      </c>
      <c r="EK31" s="84">
        <f t="shared" si="47"/>
        <v>0</v>
      </c>
      <c r="EL31" s="84">
        <f t="shared" si="47"/>
        <v>0</v>
      </c>
      <c r="EM31" s="84">
        <f>IF(AND($V31&gt;EL$6,$V31&lt;=EN$6),+$U31,0)</f>
        <v>0</v>
      </c>
      <c r="EO31" s="2"/>
      <c r="EP31" s="2"/>
    </row>
    <row r="32" spans="1:146" s="67" customFormat="1" x14ac:dyDescent="0.2">
      <c r="A32" s="66"/>
      <c r="B32" s="68"/>
      <c r="C32" s="68"/>
      <c r="D32" s="35"/>
      <c r="E32" s="85"/>
      <c r="F32" s="86"/>
      <c r="G32" s="85"/>
      <c r="H32" s="85"/>
      <c r="I32" s="87" t="s">
        <v>121</v>
      </c>
      <c r="J32" s="85" t="s">
        <v>95</v>
      </c>
      <c r="K32" s="88"/>
      <c r="L32" s="88" t="s">
        <v>123</v>
      </c>
      <c r="M32" s="72" t="s">
        <v>40</v>
      </c>
      <c r="N32" s="72" t="s">
        <v>95</v>
      </c>
      <c r="O32" s="73" t="s">
        <v>63</v>
      </c>
      <c r="P32" s="74"/>
      <c r="Q32" s="74"/>
      <c r="R32" s="74"/>
      <c r="S32" s="89">
        <v>0</v>
      </c>
      <c r="T32" s="74" t="s">
        <v>57</v>
      </c>
      <c r="U32" s="19">
        <f t="shared" si="40"/>
        <v>0</v>
      </c>
      <c r="V32" s="300">
        <v>37204</v>
      </c>
      <c r="W32" s="19"/>
      <c r="X32" s="91"/>
      <c r="Y32" s="93"/>
      <c r="Z32" s="90"/>
      <c r="AA32" s="100"/>
      <c r="AB32" s="100"/>
      <c r="AC32" s="100"/>
      <c r="AD32" s="81"/>
      <c r="AE32" s="81"/>
      <c r="AI32" s="84">
        <f t="shared" ca="1" si="26"/>
        <v>0</v>
      </c>
      <c r="AJ32" s="84">
        <f t="shared" si="23"/>
        <v>0</v>
      </c>
      <c r="AK32" s="84">
        <f t="shared" si="23"/>
        <v>0</v>
      </c>
      <c r="AL32" s="84">
        <f t="shared" si="23"/>
        <v>0</v>
      </c>
      <c r="AM32" s="84">
        <f t="shared" si="23"/>
        <v>0</v>
      </c>
      <c r="AN32" s="84">
        <f t="shared" si="23"/>
        <v>0</v>
      </c>
      <c r="AO32" s="84">
        <f t="shared" si="23"/>
        <v>0</v>
      </c>
      <c r="AP32" s="84">
        <f t="shared" si="23"/>
        <v>0</v>
      </c>
      <c r="AQ32" s="84">
        <f t="shared" si="23"/>
        <v>0</v>
      </c>
      <c r="AR32" s="84">
        <f t="shared" si="23"/>
        <v>0</v>
      </c>
      <c r="AS32" s="84">
        <f t="shared" si="23"/>
        <v>0</v>
      </c>
      <c r="AT32" s="84">
        <f t="shared" si="23"/>
        <v>0</v>
      </c>
      <c r="AU32" s="84">
        <f t="shared" si="23"/>
        <v>0</v>
      </c>
      <c r="AV32" s="84">
        <f t="shared" si="23"/>
        <v>0</v>
      </c>
      <c r="AW32" s="84">
        <f t="shared" si="23"/>
        <v>0</v>
      </c>
      <c r="AX32" s="84">
        <f t="shared" si="23"/>
        <v>0</v>
      </c>
      <c r="AY32" s="84">
        <f t="shared" si="23"/>
        <v>0</v>
      </c>
      <c r="AZ32" s="84">
        <f t="shared" si="23"/>
        <v>0</v>
      </c>
      <c r="BA32" s="84">
        <f t="shared" si="23"/>
        <v>0</v>
      </c>
      <c r="BB32" s="84">
        <f t="shared" ref="BB32:CU32" si="48">IF(AND($V32&gt;BA$6,$V32&lt;=BB$6),+$U32,0)</f>
        <v>0</v>
      </c>
      <c r="BC32" s="84">
        <f t="shared" si="48"/>
        <v>0</v>
      </c>
      <c r="BD32" s="84">
        <f t="shared" si="48"/>
        <v>0</v>
      </c>
      <c r="BE32" s="84">
        <f t="shared" si="48"/>
        <v>0</v>
      </c>
      <c r="BF32" s="84">
        <f t="shared" si="48"/>
        <v>0</v>
      </c>
      <c r="BG32" s="84">
        <f t="shared" si="48"/>
        <v>0</v>
      </c>
      <c r="BH32" s="84">
        <f t="shared" si="48"/>
        <v>0</v>
      </c>
      <c r="BI32" s="84">
        <f t="shared" si="48"/>
        <v>0</v>
      </c>
      <c r="BJ32" s="84">
        <f t="shared" si="48"/>
        <v>0</v>
      </c>
      <c r="BK32" s="84">
        <f t="shared" si="48"/>
        <v>0</v>
      </c>
      <c r="BL32" s="84">
        <f t="shared" si="48"/>
        <v>0</v>
      </c>
      <c r="BM32" s="84">
        <f t="shared" si="48"/>
        <v>0</v>
      </c>
      <c r="BN32" s="84">
        <f t="shared" si="48"/>
        <v>0</v>
      </c>
      <c r="BO32" s="84">
        <f t="shared" si="48"/>
        <v>0</v>
      </c>
      <c r="BP32" s="84">
        <f t="shared" si="48"/>
        <v>0</v>
      </c>
      <c r="BQ32" s="84">
        <f t="shared" si="48"/>
        <v>0</v>
      </c>
      <c r="BR32" s="84">
        <f t="shared" si="48"/>
        <v>0</v>
      </c>
      <c r="BS32" s="84">
        <f t="shared" si="48"/>
        <v>0</v>
      </c>
      <c r="BT32" s="84">
        <f t="shared" si="48"/>
        <v>0</v>
      </c>
      <c r="BU32" s="84">
        <f t="shared" si="48"/>
        <v>0</v>
      </c>
      <c r="BV32" s="84">
        <f t="shared" si="48"/>
        <v>0</v>
      </c>
      <c r="BW32" s="84">
        <f t="shared" si="48"/>
        <v>0</v>
      </c>
      <c r="BX32" s="84">
        <f t="shared" si="48"/>
        <v>0</v>
      </c>
      <c r="BY32" s="84">
        <f t="shared" si="48"/>
        <v>0</v>
      </c>
      <c r="BZ32" s="84">
        <f t="shared" si="48"/>
        <v>0</v>
      </c>
      <c r="CA32" s="84">
        <f t="shared" si="48"/>
        <v>0</v>
      </c>
      <c r="CB32" s="84">
        <f t="shared" si="48"/>
        <v>0</v>
      </c>
      <c r="CC32" s="84">
        <f t="shared" si="48"/>
        <v>0</v>
      </c>
      <c r="CD32" s="84">
        <f t="shared" si="48"/>
        <v>0</v>
      </c>
      <c r="CE32" s="84">
        <f t="shared" si="48"/>
        <v>0</v>
      </c>
      <c r="CF32" s="84">
        <f t="shared" si="48"/>
        <v>0</v>
      </c>
      <c r="CG32" s="84">
        <f t="shared" si="48"/>
        <v>0</v>
      </c>
      <c r="CH32" s="84">
        <f t="shared" si="48"/>
        <v>0</v>
      </c>
      <c r="CI32" s="84">
        <f t="shared" si="48"/>
        <v>0</v>
      </c>
      <c r="CJ32" s="84">
        <f t="shared" si="48"/>
        <v>0</v>
      </c>
      <c r="CK32" s="84">
        <f t="shared" si="48"/>
        <v>0</v>
      </c>
      <c r="CL32" s="84">
        <f t="shared" si="48"/>
        <v>0</v>
      </c>
      <c r="CM32" s="84">
        <f t="shared" si="48"/>
        <v>0</v>
      </c>
      <c r="CN32" s="84">
        <f t="shared" si="48"/>
        <v>0</v>
      </c>
      <c r="CO32" s="84">
        <f t="shared" si="48"/>
        <v>0</v>
      </c>
      <c r="CP32" s="84">
        <f t="shared" si="48"/>
        <v>0</v>
      </c>
      <c r="CQ32" s="84">
        <f t="shared" si="48"/>
        <v>0</v>
      </c>
      <c r="CR32" s="84">
        <f t="shared" si="48"/>
        <v>0</v>
      </c>
      <c r="CS32" s="84">
        <f t="shared" si="48"/>
        <v>0</v>
      </c>
      <c r="CT32" s="84">
        <f t="shared" si="48"/>
        <v>0</v>
      </c>
      <c r="CU32" s="84">
        <f t="shared" si="48"/>
        <v>0</v>
      </c>
      <c r="CV32" s="84">
        <f t="shared" ref="CV32:DX32" si="49">IF(AND($V32&gt;CU$6,$V32&lt;=CV$6),+$U32,0)</f>
        <v>0</v>
      </c>
      <c r="CW32" s="84">
        <f t="shared" si="49"/>
        <v>0</v>
      </c>
      <c r="CX32" s="84">
        <f t="shared" si="49"/>
        <v>0</v>
      </c>
      <c r="CY32" s="84">
        <f t="shared" si="49"/>
        <v>0</v>
      </c>
      <c r="CZ32" s="84">
        <f t="shared" si="49"/>
        <v>0</v>
      </c>
      <c r="DA32" s="84">
        <f t="shared" si="49"/>
        <v>0</v>
      </c>
      <c r="DB32" s="84">
        <f t="shared" si="49"/>
        <v>0</v>
      </c>
      <c r="DC32" s="84">
        <f t="shared" si="49"/>
        <v>0</v>
      </c>
      <c r="DD32" s="84">
        <f t="shared" si="49"/>
        <v>0</v>
      </c>
      <c r="DE32" s="84">
        <f t="shared" si="49"/>
        <v>0</v>
      </c>
      <c r="DF32" s="84">
        <f t="shared" si="49"/>
        <v>0</v>
      </c>
      <c r="DG32" s="84">
        <f t="shared" si="49"/>
        <v>0</v>
      </c>
      <c r="DH32" s="84">
        <f t="shared" si="49"/>
        <v>0</v>
      </c>
      <c r="DI32" s="84">
        <f t="shared" si="49"/>
        <v>0</v>
      </c>
      <c r="DJ32" s="84">
        <f t="shared" si="49"/>
        <v>0</v>
      </c>
      <c r="DK32" s="84">
        <f t="shared" si="49"/>
        <v>0</v>
      </c>
      <c r="DL32" s="84">
        <f t="shared" si="49"/>
        <v>0</v>
      </c>
      <c r="DM32" s="84">
        <f t="shared" si="49"/>
        <v>0</v>
      </c>
      <c r="DN32" s="84">
        <f t="shared" si="49"/>
        <v>0</v>
      </c>
      <c r="DO32" s="84">
        <f t="shared" si="49"/>
        <v>0</v>
      </c>
      <c r="DP32" s="84">
        <f t="shared" si="49"/>
        <v>0</v>
      </c>
      <c r="DQ32" s="84">
        <f t="shared" si="49"/>
        <v>0</v>
      </c>
      <c r="DR32" s="84">
        <f t="shared" si="49"/>
        <v>0</v>
      </c>
      <c r="DS32" s="84">
        <f t="shared" si="49"/>
        <v>0</v>
      </c>
      <c r="DT32" s="84">
        <f t="shared" si="49"/>
        <v>0</v>
      </c>
      <c r="DU32" s="84">
        <f t="shared" si="49"/>
        <v>0</v>
      </c>
      <c r="DV32" s="84">
        <f t="shared" si="49"/>
        <v>0</v>
      </c>
      <c r="DW32" s="84">
        <f t="shared" si="49"/>
        <v>0</v>
      </c>
      <c r="DX32" s="84">
        <f t="shared" si="49"/>
        <v>0</v>
      </c>
      <c r="DY32" s="84">
        <f t="shared" ref="DY32:EL32" si="50">IF(AND($V32&gt;DX$6,$V32&lt;=DY$6),+$U32,0)</f>
        <v>0</v>
      </c>
      <c r="DZ32" s="84">
        <f t="shared" si="50"/>
        <v>0</v>
      </c>
      <c r="EA32" s="84">
        <f t="shared" si="50"/>
        <v>0</v>
      </c>
      <c r="EB32" s="84">
        <f t="shared" si="50"/>
        <v>0</v>
      </c>
      <c r="EC32" s="84">
        <f t="shared" si="50"/>
        <v>0</v>
      </c>
      <c r="ED32" s="84">
        <f t="shared" si="50"/>
        <v>0</v>
      </c>
      <c r="EE32" s="84">
        <f t="shared" si="50"/>
        <v>0</v>
      </c>
      <c r="EF32" s="84">
        <f t="shared" si="50"/>
        <v>0</v>
      </c>
      <c r="EG32" s="84">
        <f t="shared" si="50"/>
        <v>0</v>
      </c>
      <c r="EH32" s="84">
        <f t="shared" si="50"/>
        <v>0</v>
      </c>
      <c r="EI32" s="84">
        <f t="shared" si="50"/>
        <v>0</v>
      </c>
      <c r="EJ32" s="84">
        <f t="shared" si="50"/>
        <v>0</v>
      </c>
      <c r="EK32" s="84">
        <f t="shared" si="50"/>
        <v>0</v>
      </c>
      <c r="EL32" s="84">
        <f t="shared" si="50"/>
        <v>0</v>
      </c>
      <c r="EM32" s="84">
        <f t="shared" si="4"/>
        <v>0</v>
      </c>
      <c r="EO32" s="2"/>
      <c r="EP32" s="2"/>
    </row>
    <row r="33" spans="1:160" s="67" customFormat="1" x14ac:dyDescent="0.2">
      <c r="A33" s="66"/>
      <c r="B33" s="68"/>
      <c r="C33" s="68"/>
      <c r="D33" s="35"/>
      <c r="E33" s="85"/>
      <c r="F33" s="86"/>
      <c r="G33" s="85"/>
      <c r="H33" s="85"/>
      <c r="I33" s="87" t="s">
        <v>121</v>
      </c>
      <c r="J33" s="85" t="s">
        <v>95</v>
      </c>
      <c r="K33" s="88"/>
      <c r="L33" s="88" t="s">
        <v>123</v>
      </c>
      <c r="M33" s="72" t="s">
        <v>40</v>
      </c>
      <c r="N33" s="72" t="s">
        <v>95</v>
      </c>
      <c r="O33" s="73" t="s">
        <v>63</v>
      </c>
      <c r="P33" s="74"/>
      <c r="Q33" s="74"/>
      <c r="R33" s="74"/>
      <c r="S33" s="89">
        <v>0</v>
      </c>
      <c r="T33" s="74" t="s">
        <v>57</v>
      </c>
      <c r="U33" s="19">
        <f t="shared" si="40"/>
        <v>0</v>
      </c>
      <c r="V33" s="300">
        <v>37207</v>
      </c>
      <c r="W33" s="19"/>
      <c r="X33" s="91"/>
      <c r="Y33" s="93"/>
      <c r="Z33" s="90"/>
      <c r="AA33" s="100"/>
      <c r="AB33" s="100"/>
      <c r="AC33" s="100"/>
      <c r="AD33" s="81"/>
      <c r="AE33" s="81"/>
      <c r="AI33" s="84">
        <f t="shared" ca="1" si="26"/>
        <v>0</v>
      </c>
      <c r="AJ33" s="84">
        <f t="shared" si="23"/>
        <v>0</v>
      </c>
      <c r="AK33" s="84">
        <f t="shared" si="23"/>
        <v>0</v>
      </c>
      <c r="AL33" s="84">
        <f t="shared" si="23"/>
        <v>0</v>
      </c>
      <c r="AM33" s="84">
        <f t="shared" si="23"/>
        <v>0</v>
      </c>
      <c r="AN33" s="84">
        <f t="shared" si="23"/>
        <v>0</v>
      </c>
      <c r="AO33" s="84">
        <f t="shared" si="23"/>
        <v>0</v>
      </c>
      <c r="AP33" s="84">
        <f t="shared" si="23"/>
        <v>0</v>
      </c>
      <c r="AQ33" s="84">
        <f t="shared" si="23"/>
        <v>0</v>
      </c>
      <c r="AR33" s="84">
        <f t="shared" si="23"/>
        <v>0</v>
      </c>
      <c r="AS33" s="84">
        <f t="shared" si="23"/>
        <v>0</v>
      </c>
      <c r="AT33" s="84">
        <f t="shared" si="23"/>
        <v>0</v>
      </c>
      <c r="AU33" s="84">
        <f t="shared" si="23"/>
        <v>0</v>
      </c>
      <c r="AV33" s="84">
        <f t="shared" si="23"/>
        <v>0</v>
      </c>
      <c r="AW33" s="84">
        <f t="shared" si="23"/>
        <v>0</v>
      </c>
      <c r="AX33" s="84">
        <f t="shared" si="23"/>
        <v>0</v>
      </c>
      <c r="AY33" s="84">
        <f t="shared" si="23"/>
        <v>0</v>
      </c>
      <c r="AZ33" s="84">
        <f t="shared" si="23"/>
        <v>0</v>
      </c>
      <c r="BA33" s="84">
        <f t="shared" si="23"/>
        <v>0</v>
      </c>
      <c r="BB33" s="84">
        <f t="shared" ref="BB33:CU33" si="51">IF(AND($V33&gt;BA$6,$V33&lt;=BB$6),+$U33,0)</f>
        <v>0</v>
      </c>
      <c r="BC33" s="84">
        <f t="shared" si="51"/>
        <v>0</v>
      </c>
      <c r="BD33" s="84">
        <f t="shared" si="51"/>
        <v>0</v>
      </c>
      <c r="BE33" s="84">
        <f t="shared" si="51"/>
        <v>0</v>
      </c>
      <c r="BF33" s="84">
        <f t="shared" si="51"/>
        <v>0</v>
      </c>
      <c r="BG33" s="84">
        <f t="shared" si="51"/>
        <v>0</v>
      </c>
      <c r="BH33" s="84">
        <f t="shared" si="51"/>
        <v>0</v>
      </c>
      <c r="BI33" s="84">
        <f t="shared" si="51"/>
        <v>0</v>
      </c>
      <c r="BJ33" s="84">
        <f t="shared" si="51"/>
        <v>0</v>
      </c>
      <c r="BK33" s="84">
        <f t="shared" si="51"/>
        <v>0</v>
      </c>
      <c r="BL33" s="84">
        <f t="shared" si="51"/>
        <v>0</v>
      </c>
      <c r="BM33" s="84">
        <f t="shared" si="51"/>
        <v>0</v>
      </c>
      <c r="BN33" s="84">
        <f t="shared" si="51"/>
        <v>0</v>
      </c>
      <c r="BO33" s="84">
        <f t="shared" si="51"/>
        <v>0</v>
      </c>
      <c r="BP33" s="84">
        <f t="shared" si="51"/>
        <v>0</v>
      </c>
      <c r="BQ33" s="84">
        <f t="shared" si="51"/>
        <v>0</v>
      </c>
      <c r="BR33" s="84">
        <f t="shared" si="51"/>
        <v>0</v>
      </c>
      <c r="BS33" s="84">
        <f t="shared" si="51"/>
        <v>0</v>
      </c>
      <c r="BT33" s="84">
        <f t="shared" si="51"/>
        <v>0</v>
      </c>
      <c r="BU33" s="84">
        <f t="shared" si="51"/>
        <v>0</v>
      </c>
      <c r="BV33" s="84">
        <f t="shared" si="51"/>
        <v>0</v>
      </c>
      <c r="BW33" s="84">
        <f t="shared" si="51"/>
        <v>0</v>
      </c>
      <c r="BX33" s="84">
        <f t="shared" si="51"/>
        <v>0</v>
      </c>
      <c r="BY33" s="84">
        <f t="shared" si="51"/>
        <v>0</v>
      </c>
      <c r="BZ33" s="84">
        <f t="shared" si="51"/>
        <v>0</v>
      </c>
      <c r="CA33" s="84">
        <f t="shared" si="51"/>
        <v>0</v>
      </c>
      <c r="CB33" s="84">
        <f t="shared" si="51"/>
        <v>0</v>
      </c>
      <c r="CC33" s="84">
        <f t="shared" si="51"/>
        <v>0</v>
      </c>
      <c r="CD33" s="84">
        <f t="shared" si="51"/>
        <v>0</v>
      </c>
      <c r="CE33" s="84">
        <f t="shared" si="51"/>
        <v>0</v>
      </c>
      <c r="CF33" s="84">
        <f t="shared" si="51"/>
        <v>0</v>
      </c>
      <c r="CG33" s="84">
        <f t="shared" si="51"/>
        <v>0</v>
      </c>
      <c r="CH33" s="84">
        <f t="shared" si="51"/>
        <v>0</v>
      </c>
      <c r="CI33" s="84">
        <f t="shared" si="51"/>
        <v>0</v>
      </c>
      <c r="CJ33" s="84">
        <f t="shared" si="51"/>
        <v>0</v>
      </c>
      <c r="CK33" s="84">
        <f t="shared" si="51"/>
        <v>0</v>
      </c>
      <c r="CL33" s="84">
        <f t="shared" si="51"/>
        <v>0</v>
      </c>
      <c r="CM33" s="84">
        <f t="shared" si="51"/>
        <v>0</v>
      </c>
      <c r="CN33" s="84">
        <f t="shared" si="51"/>
        <v>0</v>
      </c>
      <c r="CO33" s="84">
        <f t="shared" si="51"/>
        <v>0</v>
      </c>
      <c r="CP33" s="84">
        <f t="shared" si="51"/>
        <v>0</v>
      </c>
      <c r="CQ33" s="84">
        <f t="shared" si="51"/>
        <v>0</v>
      </c>
      <c r="CR33" s="84">
        <f t="shared" si="51"/>
        <v>0</v>
      </c>
      <c r="CS33" s="84">
        <f t="shared" si="51"/>
        <v>0</v>
      </c>
      <c r="CT33" s="84">
        <f t="shared" si="51"/>
        <v>0</v>
      </c>
      <c r="CU33" s="84">
        <f t="shared" si="51"/>
        <v>0</v>
      </c>
      <c r="CV33" s="84">
        <f t="shared" ref="CV33:DX33" si="52">IF(AND($V33&gt;CU$6,$V33&lt;=CV$6),+$U33,0)</f>
        <v>0</v>
      </c>
      <c r="CW33" s="84">
        <f t="shared" si="52"/>
        <v>0</v>
      </c>
      <c r="CX33" s="84">
        <f t="shared" si="52"/>
        <v>0</v>
      </c>
      <c r="CY33" s="84">
        <f t="shared" si="52"/>
        <v>0</v>
      </c>
      <c r="CZ33" s="84">
        <f t="shared" si="52"/>
        <v>0</v>
      </c>
      <c r="DA33" s="84">
        <f t="shared" si="52"/>
        <v>0</v>
      </c>
      <c r="DB33" s="84">
        <f t="shared" si="52"/>
        <v>0</v>
      </c>
      <c r="DC33" s="84">
        <f t="shared" si="52"/>
        <v>0</v>
      </c>
      <c r="DD33" s="84">
        <f t="shared" si="52"/>
        <v>0</v>
      </c>
      <c r="DE33" s="84">
        <f t="shared" si="52"/>
        <v>0</v>
      </c>
      <c r="DF33" s="84">
        <f t="shared" si="52"/>
        <v>0</v>
      </c>
      <c r="DG33" s="84">
        <f t="shared" si="52"/>
        <v>0</v>
      </c>
      <c r="DH33" s="84">
        <f t="shared" si="52"/>
        <v>0</v>
      </c>
      <c r="DI33" s="84">
        <f t="shared" si="52"/>
        <v>0</v>
      </c>
      <c r="DJ33" s="84">
        <f t="shared" si="52"/>
        <v>0</v>
      </c>
      <c r="DK33" s="84">
        <f t="shared" si="52"/>
        <v>0</v>
      </c>
      <c r="DL33" s="84">
        <f t="shared" si="52"/>
        <v>0</v>
      </c>
      <c r="DM33" s="84">
        <f t="shared" si="52"/>
        <v>0</v>
      </c>
      <c r="DN33" s="84">
        <f t="shared" si="52"/>
        <v>0</v>
      </c>
      <c r="DO33" s="84">
        <f t="shared" si="52"/>
        <v>0</v>
      </c>
      <c r="DP33" s="84">
        <f t="shared" si="52"/>
        <v>0</v>
      </c>
      <c r="DQ33" s="84">
        <f t="shared" si="52"/>
        <v>0</v>
      </c>
      <c r="DR33" s="84">
        <f t="shared" si="52"/>
        <v>0</v>
      </c>
      <c r="DS33" s="84">
        <f t="shared" si="52"/>
        <v>0</v>
      </c>
      <c r="DT33" s="84">
        <f t="shared" si="52"/>
        <v>0</v>
      </c>
      <c r="DU33" s="84">
        <f t="shared" si="52"/>
        <v>0</v>
      </c>
      <c r="DV33" s="84">
        <f t="shared" si="52"/>
        <v>0</v>
      </c>
      <c r="DW33" s="84">
        <f t="shared" si="52"/>
        <v>0</v>
      </c>
      <c r="DX33" s="84">
        <f t="shared" si="52"/>
        <v>0</v>
      </c>
      <c r="DY33" s="84">
        <f t="shared" ref="DY33:EL33" si="53">IF(AND($V33&gt;DX$6,$V33&lt;=DY$6),+$U33,0)</f>
        <v>0</v>
      </c>
      <c r="DZ33" s="84">
        <f t="shared" si="53"/>
        <v>0</v>
      </c>
      <c r="EA33" s="84">
        <f t="shared" si="53"/>
        <v>0</v>
      </c>
      <c r="EB33" s="84">
        <f t="shared" si="53"/>
        <v>0</v>
      </c>
      <c r="EC33" s="84">
        <f t="shared" si="53"/>
        <v>0</v>
      </c>
      <c r="ED33" s="84">
        <f t="shared" si="53"/>
        <v>0</v>
      </c>
      <c r="EE33" s="84">
        <f t="shared" si="53"/>
        <v>0</v>
      </c>
      <c r="EF33" s="84">
        <f t="shared" si="53"/>
        <v>0</v>
      </c>
      <c r="EG33" s="84">
        <f t="shared" si="53"/>
        <v>0</v>
      </c>
      <c r="EH33" s="84">
        <f t="shared" si="53"/>
        <v>0</v>
      </c>
      <c r="EI33" s="84">
        <f t="shared" si="53"/>
        <v>0</v>
      </c>
      <c r="EJ33" s="84">
        <f t="shared" si="53"/>
        <v>0</v>
      </c>
      <c r="EK33" s="84">
        <f t="shared" si="53"/>
        <v>0</v>
      </c>
      <c r="EL33" s="84">
        <f t="shared" si="53"/>
        <v>0</v>
      </c>
      <c r="EM33" s="84">
        <f t="shared" si="4"/>
        <v>0</v>
      </c>
      <c r="EO33" s="2"/>
      <c r="EP33" s="2"/>
    </row>
    <row r="34" spans="1:160" s="67" customFormat="1" x14ac:dyDescent="0.2">
      <c r="A34" s="66"/>
      <c r="B34" s="68"/>
      <c r="C34" s="68"/>
      <c r="D34" s="35"/>
      <c r="E34" s="85"/>
      <c r="F34" s="86"/>
      <c r="G34" s="85"/>
      <c r="H34" s="85"/>
      <c r="I34" s="87" t="s">
        <v>121</v>
      </c>
      <c r="J34" s="85" t="s">
        <v>122</v>
      </c>
      <c r="K34" s="88"/>
      <c r="L34" s="88" t="s">
        <v>123</v>
      </c>
      <c r="M34" s="72" t="s">
        <v>40</v>
      </c>
      <c r="N34" s="72" t="s">
        <v>122</v>
      </c>
      <c r="O34" s="73" t="s">
        <v>63</v>
      </c>
      <c r="P34" s="74"/>
      <c r="Q34" s="74"/>
      <c r="R34" s="74"/>
      <c r="S34" s="89">
        <v>173</v>
      </c>
      <c r="T34" s="74" t="s">
        <v>57</v>
      </c>
      <c r="U34" s="19">
        <f t="shared" ref="U34:U39" si="54">IF($T34="USD",+$S34,VLOOKUP($T34,$T$1:$U$5,2)*$S34)</f>
        <v>173</v>
      </c>
      <c r="V34" s="300">
        <v>37228</v>
      </c>
      <c r="W34" s="19"/>
      <c r="X34" s="91"/>
      <c r="Y34" s="93"/>
      <c r="Z34" s="90"/>
      <c r="AA34" s="100"/>
      <c r="AB34" s="100"/>
      <c r="AC34" s="100"/>
      <c r="AD34" s="81"/>
      <c r="AE34" s="81"/>
      <c r="AI34" s="84">
        <f t="shared" ca="1" si="26"/>
        <v>173</v>
      </c>
      <c r="AJ34" s="84">
        <f t="shared" si="23"/>
        <v>0</v>
      </c>
      <c r="AK34" s="84">
        <f t="shared" si="23"/>
        <v>0</v>
      </c>
      <c r="AL34" s="84">
        <f t="shared" si="23"/>
        <v>0</v>
      </c>
      <c r="AM34" s="84">
        <f t="shared" si="23"/>
        <v>0</v>
      </c>
      <c r="AN34" s="84">
        <f t="shared" si="23"/>
        <v>0</v>
      </c>
      <c r="AO34" s="84">
        <f t="shared" si="23"/>
        <v>0</v>
      </c>
      <c r="AP34" s="84">
        <f t="shared" si="23"/>
        <v>0</v>
      </c>
      <c r="AQ34" s="84">
        <f t="shared" si="23"/>
        <v>0</v>
      </c>
      <c r="AR34" s="84">
        <f t="shared" si="23"/>
        <v>0</v>
      </c>
      <c r="AS34" s="84">
        <f t="shared" si="23"/>
        <v>0</v>
      </c>
      <c r="AT34" s="84">
        <f t="shared" si="23"/>
        <v>0</v>
      </c>
      <c r="AU34" s="84">
        <f t="shared" si="23"/>
        <v>0</v>
      </c>
      <c r="AV34" s="84">
        <f t="shared" si="23"/>
        <v>0</v>
      </c>
      <c r="AW34" s="84">
        <f t="shared" si="23"/>
        <v>0</v>
      </c>
      <c r="AX34" s="84">
        <f t="shared" si="23"/>
        <v>0</v>
      </c>
      <c r="AY34" s="84">
        <f t="shared" si="23"/>
        <v>0</v>
      </c>
      <c r="AZ34" s="84">
        <f t="shared" si="23"/>
        <v>0</v>
      </c>
      <c r="BA34" s="84">
        <f t="shared" si="23"/>
        <v>0</v>
      </c>
      <c r="BB34" s="84">
        <f t="shared" ref="BB34:CU34" si="55">IF(AND($V34&gt;BA$6,$V34&lt;=BB$6),+$U34,0)</f>
        <v>0</v>
      </c>
      <c r="BC34" s="84">
        <f t="shared" si="55"/>
        <v>0</v>
      </c>
      <c r="BD34" s="84">
        <f t="shared" si="55"/>
        <v>0</v>
      </c>
      <c r="BE34" s="84">
        <f t="shared" si="55"/>
        <v>0</v>
      </c>
      <c r="BF34" s="84">
        <f t="shared" si="55"/>
        <v>0</v>
      </c>
      <c r="BG34" s="84">
        <f t="shared" si="55"/>
        <v>0</v>
      </c>
      <c r="BH34" s="84">
        <f t="shared" si="55"/>
        <v>0</v>
      </c>
      <c r="BI34" s="84">
        <f t="shared" si="55"/>
        <v>0</v>
      </c>
      <c r="BJ34" s="84">
        <f t="shared" si="55"/>
        <v>0</v>
      </c>
      <c r="BK34" s="84">
        <f t="shared" si="55"/>
        <v>0</v>
      </c>
      <c r="BL34" s="84">
        <f t="shared" si="55"/>
        <v>0</v>
      </c>
      <c r="BM34" s="84">
        <f t="shared" si="55"/>
        <v>0</v>
      </c>
      <c r="BN34" s="84">
        <f t="shared" si="55"/>
        <v>0</v>
      </c>
      <c r="BO34" s="84">
        <f t="shared" si="55"/>
        <v>0</v>
      </c>
      <c r="BP34" s="84">
        <f t="shared" si="55"/>
        <v>0</v>
      </c>
      <c r="BQ34" s="84">
        <f t="shared" si="55"/>
        <v>0</v>
      </c>
      <c r="BR34" s="84">
        <f t="shared" si="55"/>
        <v>0</v>
      </c>
      <c r="BS34" s="84">
        <f t="shared" si="55"/>
        <v>0</v>
      </c>
      <c r="BT34" s="84">
        <f t="shared" si="55"/>
        <v>0</v>
      </c>
      <c r="BU34" s="84">
        <f t="shared" si="55"/>
        <v>0</v>
      </c>
      <c r="BV34" s="84">
        <f t="shared" si="55"/>
        <v>0</v>
      </c>
      <c r="BW34" s="84">
        <f t="shared" si="55"/>
        <v>0</v>
      </c>
      <c r="BX34" s="84">
        <f t="shared" si="55"/>
        <v>0</v>
      </c>
      <c r="BY34" s="84">
        <f t="shared" si="55"/>
        <v>0</v>
      </c>
      <c r="BZ34" s="84">
        <f t="shared" si="55"/>
        <v>0</v>
      </c>
      <c r="CA34" s="84">
        <f t="shared" si="55"/>
        <v>0</v>
      </c>
      <c r="CB34" s="84">
        <f t="shared" si="55"/>
        <v>0</v>
      </c>
      <c r="CC34" s="84">
        <f t="shared" si="55"/>
        <v>0</v>
      </c>
      <c r="CD34" s="84">
        <f t="shared" si="55"/>
        <v>0</v>
      </c>
      <c r="CE34" s="84">
        <f t="shared" si="55"/>
        <v>0</v>
      </c>
      <c r="CF34" s="84">
        <f t="shared" si="55"/>
        <v>0</v>
      </c>
      <c r="CG34" s="84">
        <f t="shared" si="55"/>
        <v>0</v>
      </c>
      <c r="CH34" s="84">
        <f t="shared" si="55"/>
        <v>0</v>
      </c>
      <c r="CI34" s="84">
        <f t="shared" si="55"/>
        <v>0</v>
      </c>
      <c r="CJ34" s="84">
        <f t="shared" si="55"/>
        <v>0</v>
      </c>
      <c r="CK34" s="84">
        <f t="shared" si="55"/>
        <v>0</v>
      </c>
      <c r="CL34" s="84">
        <f t="shared" si="55"/>
        <v>0</v>
      </c>
      <c r="CM34" s="84">
        <f t="shared" si="55"/>
        <v>0</v>
      </c>
      <c r="CN34" s="84">
        <f t="shared" si="55"/>
        <v>0</v>
      </c>
      <c r="CO34" s="84">
        <f t="shared" si="55"/>
        <v>0</v>
      </c>
      <c r="CP34" s="84">
        <f t="shared" si="55"/>
        <v>0</v>
      </c>
      <c r="CQ34" s="84">
        <f t="shared" si="55"/>
        <v>0</v>
      </c>
      <c r="CR34" s="84">
        <f t="shared" si="55"/>
        <v>0</v>
      </c>
      <c r="CS34" s="84">
        <f t="shared" si="55"/>
        <v>0</v>
      </c>
      <c r="CT34" s="84">
        <f t="shared" si="55"/>
        <v>0</v>
      </c>
      <c r="CU34" s="84">
        <f t="shared" si="55"/>
        <v>0</v>
      </c>
      <c r="CV34" s="84">
        <f>IF(AND($V34&gt;CU$6,$V34&lt;=CV$6),+$U34,0)</f>
        <v>0</v>
      </c>
      <c r="CW34" s="84">
        <f>IF(AND($V34&gt;CV$6,$V34&lt;=CW$6),+$U34,0)</f>
        <v>0</v>
      </c>
      <c r="CX34" s="84">
        <f>IF(AND($V34&gt;CW$6,$V34&lt;=CX$6),+$U34,0)</f>
        <v>0</v>
      </c>
      <c r="CY34" s="84">
        <f>IF(AND($V34&gt;CX$6,$V34&lt;=CY$6),+$U34,0)</f>
        <v>0</v>
      </c>
      <c r="CZ34" s="84">
        <f t="shared" ref="CZ34:EL34" si="56">IF(AND($V34&gt;CY$6,$V34&lt;=CZ$6),+$U34,0)</f>
        <v>0</v>
      </c>
      <c r="DA34" s="84">
        <f t="shared" si="56"/>
        <v>0</v>
      </c>
      <c r="DB34" s="84">
        <f t="shared" si="56"/>
        <v>0</v>
      </c>
      <c r="DC34" s="84">
        <f t="shared" si="56"/>
        <v>0</v>
      </c>
      <c r="DD34" s="84">
        <f t="shared" si="56"/>
        <v>0</v>
      </c>
      <c r="DE34" s="84">
        <f t="shared" si="56"/>
        <v>0</v>
      </c>
      <c r="DF34" s="84">
        <f t="shared" si="56"/>
        <v>0</v>
      </c>
      <c r="DG34" s="84">
        <f t="shared" si="56"/>
        <v>0</v>
      </c>
      <c r="DH34" s="84">
        <f t="shared" si="56"/>
        <v>0</v>
      </c>
      <c r="DI34" s="84">
        <f t="shared" si="56"/>
        <v>0</v>
      </c>
      <c r="DJ34" s="84">
        <f t="shared" si="56"/>
        <v>0</v>
      </c>
      <c r="DK34" s="84">
        <f t="shared" si="56"/>
        <v>0</v>
      </c>
      <c r="DL34" s="84">
        <f t="shared" si="56"/>
        <v>0</v>
      </c>
      <c r="DM34" s="84">
        <f t="shared" si="56"/>
        <v>0</v>
      </c>
      <c r="DN34" s="84">
        <f t="shared" si="56"/>
        <v>0</v>
      </c>
      <c r="DO34" s="84">
        <f t="shared" si="56"/>
        <v>0</v>
      </c>
      <c r="DP34" s="84">
        <f t="shared" si="56"/>
        <v>0</v>
      </c>
      <c r="DQ34" s="84">
        <f t="shared" si="56"/>
        <v>0</v>
      </c>
      <c r="DR34" s="84">
        <f t="shared" si="56"/>
        <v>0</v>
      </c>
      <c r="DS34" s="84">
        <f t="shared" si="56"/>
        <v>0</v>
      </c>
      <c r="DT34" s="84">
        <f t="shared" si="56"/>
        <v>0</v>
      </c>
      <c r="DU34" s="84">
        <f t="shared" si="56"/>
        <v>0</v>
      </c>
      <c r="DV34" s="84">
        <f t="shared" si="56"/>
        <v>0</v>
      </c>
      <c r="DW34" s="84">
        <f t="shared" si="56"/>
        <v>0</v>
      </c>
      <c r="DX34" s="84">
        <f t="shared" si="56"/>
        <v>0</v>
      </c>
      <c r="DY34" s="84">
        <f t="shared" si="56"/>
        <v>0</v>
      </c>
      <c r="DZ34" s="84">
        <f t="shared" si="56"/>
        <v>0</v>
      </c>
      <c r="EA34" s="84">
        <f t="shared" si="56"/>
        <v>0</v>
      </c>
      <c r="EB34" s="84">
        <f t="shared" si="56"/>
        <v>0</v>
      </c>
      <c r="EC34" s="84">
        <f t="shared" si="56"/>
        <v>0</v>
      </c>
      <c r="ED34" s="84">
        <f t="shared" si="56"/>
        <v>0</v>
      </c>
      <c r="EE34" s="84">
        <f t="shared" si="56"/>
        <v>0</v>
      </c>
      <c r="EF34" s="84">
        <f t="shared" si="56"/>
        <v>0</v>
      </c>
      <c r="EG34" s="84">
        <f t="shared" si="56"/>
        <v>0</v>
      </c>
      <c r="EH34" s="84">
        <f t="shared" si="56"/>
        <v>0</v>
      </c>
      <c r="EI34" s="84">
        <f t="shared" si="56"/>
        <v>0</v>
      </c>
      <c r="EJ34" s="84">
        <f t="shared" si="56"/>
        <v>0</v>
      </c>
      <c r="EK34" s="84">
        <f t="shared" si="56"/>
        <v>0</v>
      </c>
      <c r="EL34" s="84">
        <f t="shared" si="56"/>
        <v>0</v>
      </c>
      <c r="EM34" s="84">
        <f t="shared" si="4"/>
        <v>0</v>
      </c>
      <c r="EO34" s="2"/>
      <c r="EP34" s="2"/>
    </row>
    <row r="35" spans="1:160" s="67" customFormat="1" x14ac:dyDescent="0.2">
      <c r="A35" s="66">
        <v>2.2000000000000002</v>
      </c>
      <c r="B35" s="68" t="s">
        <v>12</v>
      </c>
      <c r="C35" s="68" t="s">
        <v>8</v>
      </c>
      <c r="D35" s="35" t="s">
        <v>42</v>
      </c>
      <c r="E35" s="69" t="s">
        <v>52</v>
      </c>
      <c r="F35" s="70">
        <v>37187</v>
      </c>
      <c r="G35" s="69"/>
      <c r="H35" s="69"/>
      <c r="I35" s="71" t="s">
        <v>47</v>
      </c>
      <c r="J35" s="69" t="s">
        <v>135</v>
      </c>
      <c r="K35" s="72"/>
      <c r="L35" s="72" t="s">
        <v>636</v>
      </c>
      <c r="M35" s="72" t="s">
        <v>40</v>
      </c>
      <c r="N35" s="72" t="s">
        <v>136</v>
      </c>
      <c r="O35" s="73" t="s">
        <v>137</v>
      </c>
      <c r="P35" s="74" t="s">
        <v>56</v>
      </c>
      <c r="Q35" s="74"/>
      <c r="R35" s="74"/>
      <c r="S35" s="75">
        <v>310.14993900000002</v>
      </c>
      <c r="T35" s="74" t="s">
        <v>57</v>
      </c>
      <c r="U35" s="19">
        <f t="shared" si="54"/>
        <v>310.14993900000002</v>
      </c>
      <c r="V35" s="272">
        <v>37447</v>
      </c>
      <c r="W35" s="19">
        <v>475</v>
      </c>
      <c r="X35" s="72"/>
      <c r="Y35" s="76"/>
      <c r="Z35" s="77">
        <v>36977</v>
      </c>
      <c r="AA35" s="78" t="e">
        <f>SUM(#REF!)</f>
        <v>#REF!</v>
      </c>
      <c r="AB35" s="79"/>
      <c r="AC35" s="79">
        <f>0.0085/3</f>
        <v>2.8333333333333335E-3</v>
      </c>
      <c r="AD35" s="80" t="e">
        <f>+AC35+AB35*#REF!+AA35*#REF!</f>
        <v>#REF!</v>
      </c>
      <c r="AE35" s="81"/>
      <c r="AI35" s="84">
        <f t="shared" ca="1" si="26"/>
        <v>0</v>
      </c>
      <c r="AJ35" s="84">
        <f t="shared" si="23"/>
        <v>0</v>
      </c>
      <c r="AK35" s="84">
        <f t="shared" si="23"/>
        <v>0</v>
      </c>
      <c r="AL35" s="84">
        <f t="shared" si="23"/>
        <v>310.14993900000002</v>
      </c>
      <c r="AM35" s="84">
        <f t="shared" ref="AM35:BO35" si="57">IF(AND($V35&gt;AL$6,$V35&lt;=AM$6),+$U35,0)</f>
        <v>0</v>
      </c>
      <c r="AN35" s="84">
        <f t="shared" si="57"/>
        <v>0</v>
      </c>
      <c r="AO35" s="84">
        <f t="shared" si="57"/>
        <v>0</v>
      </c>
      <c r="AP35" s="84">
        <f t="shared" si="57"/>
        <v>0</v>
      </c>
      <c r="AQ35" s="84">
        <f t="shared" si="57"/>
        <v>0</v>
      </c>
      <c r="AR35" s="84">
        <f t="shared" si="57"/>
        <v>0</v>
      </c>
      <c r="AS35" s="84">
        <f t="shared" si="57"/>
        <v>0</v>
      </c>
      <c r="AT35" s="84">
        <f t="shared" si="57"/>
        <v>0</v>
      </c>
      <c r="AU35" s="84">
        <f t="shared" si="57"/>
        <v>0</v>
      </c>
      <c r="AV35" s="84">
        <f t="shared" si="57"/>
        <v>0</v>
      </c>
      <c r="AW35" s="84">
        <f t="shared" si="57"/>
        <v>0</v>
      </c>
      <c r="AX35" s="84">
        <f t="shared" si="57"/>
        <v>0</v>
      </c>
      <c r="AY35" s="84">
        <f t="shared" si="57"/>
        <v>0</v>
      </c>
      <c r="AZ35" s="84">
        <f t="shared" si="57"/>
        <v>0</v>
      </c>
      <c r="BA35" s="84">
        <f t="shared" si="57"/>
        <v>0</v>
      </c>
      <c r="BB35" s="84">
        <f t="shared" si="57"/>
        <v>0</v>
      </c>
      <c r="BC35" s="84">
        <f t="shared" si="57"/>
        <v>0</v>
      </c>
      <c r="BD35" s="84">
        <f t="shared" si="57"/>
        <v>0</v>
      </c>
      <c r="BE35" s="84">
        <f t="shared" si="57"/>
        <v>0</v>
      </c>
      <c r="BF35" s="84">
        <f t="shared" si="57"/>
        <v>0</v>
      </c>
      <c r="BG35" s="84">
        <f t="shared" si="57"/>
        <v>0</v>
      </c>
      <c r="BH35" s="84">
        <f t="shared" si="57"/>
        <v>0</v>
      </c>
      <c r="BI35" s="84">
        <f t="shared" si="57"/>
        <v>0</v>
      </c>
      <c r="BJ35" s="84">
        <f t="shared" si="57"/>
        <v>0</v>
      </c>
      <c r="BK35" s="84">
        <f t="shared" si="57"/>
        <v>0</v>
      </c>
      <c r="BL35" s="84">
        <f t="shared" si="57"/>
        <v>0</v>
      </c>
      <c r="BM35" s="84">
        <f t="shared" si="57"/>
        <v>0</v>
      </c>
      <c r="BN35" s="84">
        <f t="shared" si="57"/>
        <v>0</v>
      </c>
      <c r="BO35" s="84">
        <f t="shared" si="57"/>
        <v>0</v>
      </c>
      <c r="BP35" s="84">
        <f t="shared" ref="BP35:CG35" si="58">IF(AND($V35&gt;BO$6,$V35&lt;=BP$6),+$U35,0)</f>
        <v>0</v>
      </c>
      <c r="BQ35" s="84">
        <f t="shared" si="58"/>
        <v>0</v>
      </c>
      <c r="BR35" s="84">
        <f t="shared" si="58"/>
        <v>0</v>
      </c>
      <c r="BS35" s="84">
        <f t="shared" si="58"/>
        <v>0</v>
      </c>
      <c r="BT35" s="84">
        <f t="shared" si="58"/>
        <v>0</v>
      </c>
      <c r="BU35" s="84">
        <f t="shared" si="58"/>
        <v>0</v>
      </c>
      <c r="BV35" s="84">
        <f t="shared" si="58"/>
        <v>0</v>
      </c>
      <c r="BW35" s="84">
        <f t="shared" si="58"/>
        <v>0</v>
      </c>
      <c r="BX35" s="84">
        <f t="shared" si="58"/>
        <v>0</v>
      </c>
      <c r="BY35" s="84">
        <f t="shared" si="58"/>
        <v>0</v>
      </c>
      <c r="BZ35" s="84">
        <f t="shared" si="58"/>
        <v>0</v>
      </c>
      <c r="CA35" s="84">
        <f t="shared" si="58"/>
        <v>0</v>
      </c>
      <c r="CB35" s="84">
        <f t="shared" si="58"/>
        <v>0</v>
      </c>
      <c r="CC35" s="84">
        <f t="shared" si="58"/>
        <v>0</v>
      </c>
      <c r="CD35" s="84">
        <f t="shared" si="58"/>
        <v>0</v>
      </c>
      <c r="CE35" s="84">
        <f t="shared" si="58"/>
        <v>0</v>
      </c>
      <c r="CF35" s="84">
        <f t="shared" si="58"/>
        <v>0</v>
      </c>
      <c r="CG35" s="84">
        <f t="shared" si="58"/>
        <v>0</v>
      </c>
      <c r="CH35" s="84">
        <f t="shared" ref="CH35:EA45" si="59">IF(AND($V35&gt;CG$6,$V35&lt;=CH$6),+$U35,0)</f>
        <v>0</v>
      </c>
      <c r="CI35" s="84">
        <f t="shared" si="59"/>
        <v>0</v>
      </c>
      <c r="CJ35" s="84">
        <f t="shared" si="59"/>
        <v>0</v>
      </c>
      <c r="CK35" s="84">
        <f t="shared" si="59"/>
        <v>0</v>
      </c>
      <c r="CL35" s="84">
        <f t="shared" si="59"/>
        <v>0</v>
      </c>
      <c r="CM35" s="84">
        <f t="shared" si="59"/>
        <v>0</v>
      </c>
      <c r="CN35" s="84">
        <f t="shared" si="59"/>
        <v>0</v>
      </c>
      <c r="CO35" s="84">
        <f t="shared" si="59"/>
        <v>0</v>
      </c>
      <c r="CP35" s="84">
        <f t="shared" si="59"/>
        <v>0</v>
      </c>
      <c r="CQ35" s="84">
        <f t="shared" si="59"/>
        <v>0</v>
      </c>
      <c r="CR35" s="84">
        <f t="shared" si="59"/>
        <v>0</v>
      </c>
      <c r="CS35" s="84">
        <f t="shared" si="59"/>
        <v>0</v>
      </c>
      <c r="CT35" s="84">
        <f t="shared" si="59"/>
        <v>0</v>
      </c>
      <c r="CU35" s="84">
        <f t="shared" si="59"/>
        <v>0</v>
      </c>
      <c r="CV35" s="84">
        <f t="shared" si="59"/>
        <v>0</v>
      </c>
      <c r="CW35" s="84">
        <f t="shared" si="59"/>
        <v>0</v>
      </c>
      <c r="CX35" s="84">
        <f t="shared" si="59"/>
        <v>0</v>
      </c>
      <c r="CY35" s="84">
        <f t="shared" si="59"/>
        <v>0</v>
      </c>
      <c r="CZ35" s="84">
        <f t="shared" si="59"/>
        <v>0</v>
      </c>
      <c r="DA35" s="84">
        <f t="shared" si="59"/>
        <v>0</v>
      </c>
      <c r="DB35" s="84">
        <f t="shared" si="59"/>
        <v>0</v>
      </c>
      <c r="DC35" s="84">
        <f t="shared" si="59"/>
        <v>0</v>
      </c>
      <c r="DD35" s="84">
        <f t="shared" si="59"/>
        <v>0</v>
      </c>
      <c r="DE35" s="84">
        <f t="shared" si="59"/>
        <v>0</v>
      </c>
      <c r="DF35" s="84">
        <f t="shared" si="59"/>
        <v>0</v>
      </c>
      <c r="DG35" s="84">
        <f t="shared" si="59"/>
        <v>0</v>
      </c>
      <c r="DH35" s="84">
        <f t="shared" si="59"/>
        <v>0</v>
      </c>
      <c r="DI35" s="84">
        <f t="shared" si="59"/>
        <v>0</v>
      </c>
      <c r="DJ35" s="84">
        <f t="shared" si="59"/>
        <v>0</v>
      </c>
      <c r="DK35" s="84">
        <f t="shared" si="59"/>
        <v>0</v>
      </c>
      <c r="DL35" s="84">
        <f t="shared" si="59"/>
        <v>0</v>
      </c>
      <c r="DM35" s="84">
        <f t="shared" si="59"/>
        <v>0</v>
      </c>
      <c r="DN35" s="84">
        <f t="shared" si="59"/>
        <v>0</v>
      </c>
      <c r="DO35" s="84">
        <f t="shared" si="59"/>
        <v>0</v>
      </c>
      <c r="DP35" s="84">
        <f t="shared" si="59"/>
        <v>0</v>
      </c>
      <c r="DQ35" s="84">
        <f t="shared" si="59"/>
        <v>0</v>
      </c>
      <c r="DR35" s="84">
        <f t="shared" si="59"/>
        <v>0</v>
      </c>
      <c r="DS35" s="84">
        <f t="shared" si="59"/>
        <v>0</v>
      </c>
      <c r="DT35" s="84">
        <f t="shared" si="59"/>
        <v>0</v>
      </c>
      <c r="DU35" s="84">
        <f t="shared" si="59"/>
        <v>0</v>
      </c>
      <c r="DV35" s="84">
        <f t="shared" si="59"/>
        <v>0</v>
      </c>
      <c r="DW35" s="84">
        <f t="shared" si="59"/>
        <v>0</v>
      </c>
      <c r="DX35" s="84">
        <f t="shared" si="59"/>
        <v>0</v>
      </c>
      <c r="DY35" s="84">
        <f t="shared" si="59"/>
        <v>0</v>
      </c>
      <c r="DZ35" s="84">
        <f t="shared" si="59"/>
        <v>0</v>
      </c>
      <c r="EA35" s="84">
        <f t="shared" si="59"/>
        <v>0</v>
      </c>
      <c r="EB35" s="84">
        <f t="shared" ref="EB35:EL35" si="60">IF(AND($V35&gt;EA$6,$V35&lt;=EB$6),+$U35,0)</f>
        <v>0</v>
      </c>
      <c r="EC35" s="84">
        <f t="shared" si="60"/>
        <v>0</v>
      </c>
      <c r="ED35" s="84">
        <f t="shared" si="60"/>
        <v>0</v>
      </c>
      <c r="EE35" s="84">
        <f t="shared" si="60"/>
        <v>0</v>
      </c>
      <c r="EF35" s="84">
        <f t="shared" si="60"/>
        <v>0</v>
      </c>
      <c r="EG35" s="84">
        <f t="shared" si="60"/>
        <v>0</v>
      </c>
      <c r="EH35" s="84">
        <f t="shared" si="60"/>
        <v>0</v>
      </c>
      <c r="EI35" s="84">
        <f t="shared" si="60"/>
        <v>0</v>
      </c>
      <c r="EJ35" s="84">
        <f t="shared" si="60"/>
        <v>0</v>
      </c>
      <c r="EK35" s="84">
        <f t="shared" si="60"/>
        <v>0</v>
      </c>
      <c r="EL35" s="84">
        <f t="shared" si="60"/>
        <v>0</v>
      </c>
      <c r="EM35" s="84">
        <f t="shared" si="4"/>
        <v>0</v>
      </c>
      <c r="EO35" s="2">
        <f ca="1">SUM($AI35:$EN35)</f>
        <v>310.14993900000002</v>
      </c>
      <c r="EP35" s="2">
        <f t="shared" ref="EP35:EP53" ca="1" si="61">+EO35-U35</f>
        <v>0</v>
      </c>
    </row>
    <row r="36" spans="1:160" x14ac:dyDescent="0.2">
      <c r="A36" s="66">
        <v>2.1</v>
      </c>
      <c r="B36" s="68" t="s">
        <v>12</v>
      </c>
      <c r="C36" s="68" t="s">
        <v>8</v>
      </c>
      <c r="D36" s="35" t="s">
        <v>43</v>
      </c>
      <c r="E36" s="69" t="s">
        <v>124</v>
      </c>
      <c r="F36" s="70">
        <v>37134</v>
      </c>
      <c r="G36" s="69" t="s">
        <v>125</v>
      </c>
      <c r="H36" s="69"/>
      <c r="I36" s="71" t="s">
        <v>47</v>
      </c>
      <c r="J36" s="69" t="s">
        <v>124</v>
      </c>
      <c r="L36" s="72" t="s">
        <v>126</v>
      </c>
      <c r="M36" s="72" t="s">
        <v>40</v>
      </c>
      <c r="O36" s="73" t="s">
        <v>127</v>
      </c>
      <c r="P36" s="74" t="s">
        <v>56</v>
      </c>
      <c r="Q36" s="74" t="s">
        <v>56</v>
      </c>
      <c r="R36" s="74" t="s">
        <v>56</v>
      </c>
      <c r="S36" s="75">
        <v>1400</v>
      </c>
      <c r="T36" s="74" t="s">
        <v>57</v>
      </c>
      <c r="U36" s="19">
        <f t="shared" si="54"/>
        <v>1400</v>
      </c>
      <c r="V36" s="267">
        <v>37516</v>
      </c>
      <c r="Z36" s="102">
        <v>36804</v>
      </c>
      <c r="AA36" s="100" t="e">
        <f>SUM(#REF!)</f>
        <v>#REF!</v>
      </c>
      <c r="AB36" s="103"/>
      <c r="AC36" s="103">
        <v>2.1644444444444445E-3</v>
      </c>
      <c r="AD36" s="81" t="e">
        <f>+AC36+AB36*#REF!+AA36*#REF!</f>
        <v>#REF!</v>
      </c>
      <c r="AE36" s="81"/>
      <c r="AI36" s="84">
        <f t="shared" ca="1" si="26"/>
        <v>0</v>
      </c>
      <c r="AJ36" s="84">
        <f t="shared" ref="AJ36:BO39" si="62">IF(AND($V36&gt;AI$6,$V36&lt;=AJ$6),+$U36,0)</f>
        <v>0</v>
      </c>
      <c r="AK36" s="84">
        <f t="shared" si="62"/>
        <v>0</v>
      </c>
      <c r="AL36" s="84">
        <f t="shared" si="62"/>
        <v>1400</v>
      </c>
      <c r="AM36" s="84">
        <f t="shared" si="62"/>
        <v>0</v>
      </c>
      <c r="AN36" s="84">
        <f t="shared" si="62"/>
        <v>0</v>
      </c>
      <c r="AO36" s="84">
        <f t="shared" si="62"/>
        <v>0</v>
      </c>
      <c r="AP36" s="84">
        <f t="shared" si="62"/>
        <v>0</v>
      </c>
      <c r="AQ36" s="84">
        <f t="shared" si="62"/>
        <v>0</v>
      </c>
      <c r="AR36" s="84">
        <f t="shared" si="62"/>
        <v>0</v>
      </c>
      <c r="AS36" s="84">
        <f t="shared" si="62"/>
        <v>0</v>
      </c>
      <c r="AT36" s="84">
        <f t="shared" si="62"/>
        <v>0</v>
      </c>
      <c r="AU36" s="84">
        <f t="shared" si="62"/>
        <v>0</v>
      </c>
      <c r="AV36" s="84">
        <f t="shared" si="62"/>
        <v>0</v>
      </c>
      <c r="AW36" s="84">
        <f t="shared" si="62"/>
        <v>0</v>
      </c>
      <c r="AX36" s="84">
        <f t="shared" si="62"/>
        <v>0</v>
      </c>
      <c r="AY36" s="84">
        <f t="shared" si="62"/>
        <v>0</v>
      </c>
      <c r="AZ36" s="84">
        <f t="shared" si="62"/>
        <v>0</v>
      </c>
      <c r="BA36" s="84">
        <f t="shared" si="62"/>
        <v>0</v>
      </c>
      <c r="BB36" s="84">
        <f t="shared" si="62"/>
        <v>0</v>
      </c>
      <c r="BC36" s="84">
        <f t="shared" si="62"/>
        <v>0</v>
      </c>
      <c r="BD36" s="84">
        <f t="shared" si="62"/>
        <v>0</v>
      </c>
      <c r="BE36" s="84">
        <f t="shared" si="62"/>
        <v>0</v>
      </c>
      <c r="BF36" s="84">
        <f t="shared" si="62"/>
        <v>0</v>
      </c>
      <c r="BG36" s="84">
        <f t="shared" si="62"/>
        <v>0</v>
      </c>
      <c r="BH36" s="84">
        <f t="shared" si="62"/>
        <v>0</v>
      </c>
      <c r="BI36" s="84">
        <f t="shared" si="62"/>
        <v>0</v>
      </c>
      <c r="BJ36" s="84">
        <f t="shared" si="62"/>
        <v>0</v>
      </c>
      <c r="BK36" s="84">
        <f t="shared" si="62"/>
        <v>0</v>
      </c>
      <c r="BL36" s="84">
        <f t="shared" si="62"/>
        <v>0</v>
      </c>
      <c r="BM36" s="84">
        <f t="shared" si="62"/>
        <v>0</v>
      </c>
      <c r="BN36" s="84">
        <f t="shared" si="62"/>
        <v>0</v>
      </c>
      <c r="BO36" s="84">
        <f t="shared" si="62"/>
        <v>0</v>
      </c>
      <c r="BP36" s="84">
        <f t="shared" ref="BP36:CG36" si="63">IF(AND($V36&gt;BO$6,$V36&lt;=BP$6),+$U36,0)</f>
        <v>0</v>
      </c>
      <c r="BQ36" s="84">
        <f t="shared" si="63"/>
        <v>0</v>
      </c>
      <c r="BR36" s="84">
        <f t="shared" si="63"/>
        <v>0</v>
      </c>
      <c r="BS36" s="84">
        <f t="shared" si="63"/>
        <v>0</v>
      </c>
      <c r="BT36" s="84">
        <f t="shared" si="63"/>
        <v>0</v>
      </c>
      <c r="BU36" s="84">
        <f t="shared" si="63"/>
        <v>0</v>
      </c>
      <c r="BV36" s="84">
        <f t="shared" si="63"/>
        <v>0</v>
      </c>
      <c r="BW36" s="84">
        <f t="shared" si="63"/>
        <v>0</v>
      </c>
      <c r="BX36" s="84">
        <f t="shared" si="63"/>
        <v>0</v>
      </c>
      <c r="BY36" s="84">
        <f t="shared" si="63"/>
        <v>0</v>
      </c>
      <c r="BZ36" s="84">
        <f t="shared" si="63"/>
        <v>0</v>
      </c>
      <c r="CA36" s="84">
        <f t="shared" si="63"/>
        <v>0</v>
      </c>
      <c r="CB36" s="84">
        <f t="shared" si="63"/>
        <v>0</v>
      </c>
      <c r="CC36" s="84">
        <f t="shared" si="63"/>
        <v>0</v>
      </c>
      <c r="CD36" s="84">
        <f t="shared" si="63"/>
        <v>0</v>
      </c>
      <c r="CE36" s="84">
        <f t="shared" si="63"/>
        <v>0</v>
      </c>
      <c r="CF36" s="84">
        <f t="shared" si="63"/>
        <v>0</v>
      </c>
      <c r="CG36" s="84">
        <f t="shared" si="63"/>
        <v>0</v>
      </c>
      <c r="CH36" s="84">
        <f t="shared" si="59"/>
        <v>0</v>
      </c>
      <c r="CI36" s="84">
        <f t="shared" si="59"/>
        <v>0</v>
      </c>
      <c r="CJ36" s="84">
        <f t="shared" si="59"/>
        <v>0</v>
      </c>
      <c r="CK36" s="84">
        <f t="shared" si="59"/>
        <v>0</v>
      </c>
      <c r="CL36" s="84">
        <f t="shared" si="59"/>
        <v>0</v>
      </c>
      <c r="CM36" s="84">
        <f t="shared" si="59"/>
        <v>0</v>
      </c>
      <c r="CN36" s="84">
        <f t="shared" si="59"/>
        <v>0</v>
      </c>
      <c r="CO36" s="84">
        <f t="shared" si="59"/>
        <v>0</v>
      </c>
      <c r="CP36" s="84">
        <f t="shared" si="59"/>
        <v>0</v>
      </c>
      <c r="CQ36" s="84">
        <f t="shared" si="59"/>
        <v>0</v>
      </c>
      <c r="CR36" s="84">
        <f t="shared" si="59"/>
        <v>0</v>
      </c>
      <c r="CS36" s="84">
        <f t="shared" si="59"/>
        <v>0</v>
      </c>
      <c r="CT36" s="84">
        <f t="shared" si="59"/>
        <v>0</v>
      </c>
      <c r="CU36" s="84">
        <f t="shared" si="59"/>
        <v>0</v>
      </c>
      <c r="CV36" s="84">
        <f t="shared" si="59"/>
        <v>0</v>
      </c>
      <c r="CW36" s="84">
        <f t="shared" si="59"/>
        <v>0</v>
      </c>
      <c r="CX36" s="84">
        <f t="shared" si="59"/>
        <v>0</v>
      </c>
      <c r="CY36" s="84">
        <f t="shared" si="59"/>
        <v>0</v>
      </c>
      <c r="CZ36" s="84">
        <f t="shared" si="59"/>
        <v>0</v>
      </c>
      <c r="DA36" s="84">
        <f t="shared" si="59"/>
        <v>0</v>
      </c>
      <c r="DB36" s="84">
        <f t="shared" si="59"/>
        <v>0</v>
      </c>
      <c r="DC36" s="84">
        <f t="shared" si="59"/>
        <v>0</v>
      </c>
      <c r="DD36" s="84">
        <f t="shared" si="59"/>
        <v>0</v>
      </c>
      <c r="DE36" s="84">
        <f t="shared" si="59"/>
        <v>0</v>
      </c>
      <c r="DF36" s="84">
        <f t="shared" si="59"/>
        <v>0</v>
      </c>
      <c r="DG36" s="84">
        <f t="shared" si="59"/>
        <v>0</v>
      </c>
      <c r="DH36" s="84">
        <f t="shared" si="59"/>
        <v>0</v>
      </c>
      <c r="DI36" s="84">
        <f t="shared" si="59"/>
        <v>0</v>
      </c>
      <c r="DJ36" s="84">
        <f t="shared" si="59"/>
        <v>0</v>
      </c>
      <c r="DK36" s="84">
        <f t="shared" si="59"/>
        <v>0</v>
      </c>
      <c r="DL36" s="84">
        <f t="shared" si="59"/>
        <v>0</v>
      </c>
      <c r="DM36" s="84">
        <f t="shared" si="59"/>
        <v>0</v>
      </c>
      <c r="DN36" s="84">
        <f t="shared" si="59"/>
        <v>0</v>
      </c>
      <c r="DO36" s="84">
        <f t="shared" si="59"/>
        <v>0</v>
      </c>
      <c r="DP36" s="84">
        <f t="shared" si="59"/>
        <v>0</v>
      </c>
      <c r="DQ36" s="84">
        <f t="shared" si="59"/>
        <v>0</v>
      </c>
      <c r="DR36" s="84">
        <f t="shared" si="59"/>
        <v>0</v>
      </c>
      <c r="DS36" s="84">
        <f t="shared" si="59"/>
        <v>0</v>
      </c>
      <c r="DT36" s="84">
        <f t="shared" si="59"/>
        <v>0</v>
      </c>
      <c r="DU36" s="84">
        <f t="shared" si="59"/>
        <v>0</v>
      </c>
      <c r="DV36" s="84">
        <f t="shared" si="59"/>
        <v>0</v>
      </c>
      <c r="DW36" s="84">
        <f t="shared" si="59"/>
        <v>0</v>
      </c>
      <c r="DX36" s="84">
        <f t="shared" si="59"/>
        <v>0</v>
      </c>
      <c r="DY36" s="84">
        <f t="shared" si="59"/>
        <v>0</v>
      </c>
      <c r="DZ36" s="84">
        <f t="shared" si="59"/>
        <v>0</v>
      </c>
      <c r="EA36" s="84">
        <f t="shared" si="59"/>
        <v>0</v>
      </c>
      <c r="EB36" s="84">
        <f t="shared" ref="EB36:EL36" si="64">IF(AND($V36&gt;EA$6,$V36&lt;=EB$6),+$U36,0)</f>
        <v>0</v>
      </c>
      <c r="EC36" s="84">
        <f t="shared" si="64"/>
        <v>0</v>
      </c>
      <c r="ED36" s="84">
        <f t="shared" si="64"/>
        <v>0</v>
      </c>
      <c r="EE36" s="84">
        <f t="shared" si="64"/>
        <v>0</v>
      </c>
      <c r="EF36" s="84">
        <f t="shared" si="64"/>
        <v>0</v>
      </c>
      <c r="EG36" s="84">
        <f t="shared" si="64"/>
        <v>0</v>
      </c>
      <c r="EH36" s="84">
        <f t="shared" si="64"/>
        <v>0</v>
      </c>
      <c r="EI36" s="84">
        <f t="shared" si="64"/>
        <v>0</v>
      </c>
      <c r="EJ36" s="84">
        <f t="shared" si="64"/>
        <v>0</v>
      </c>
      <c r="EK36" s="84">
        <f t="shared" si="64"/>
        <v>0</v>
      </c>
      <c r="EL36" s="84">
        <f t="shared" si="64"/>
        <v>0</v>
      </c>
      <c r="EM36" s="84">
        <f t="shared" si="4"/>
        <v>0</v>
      </c>
      <c r="EO36" s="2">
        <f t="shared" ref="EO36:EO97" ca="1" si="65">SUM($AI36:$EN36)</f>
        <v>1400</v>
      </c>
      <c r="EP36" s="2">
        <f t="shared" ca="1" si="61"/>
        <v>0</v>
      </c>
    </row>
    <row r="37" spans="1:160" x14ac:dyDescent="0.2">
      <c r="A37" s="66">
        <v>2.1</v>
      </c>
      <c r="B37" s="94" t="s">
        <v>76</v>
      </c>
      <c r="C37" s="68" t="s">
        <v>8</v>
      </c>
      <c r="D37" s="35" t="s">
        <v>43</v>
      </c>
      <c r="E37" s="69" t="s">
        <v>128</v>
      </c>
      <c r="F37" s="70">
        <v>37134</v>
      </c>
      <c r="G37" s="69" t="s">
        <v>125</v>
      </c>
      <c r="H37" s="69"/>
      <c r="I37" s="71" t="s">
        <v>47</v>
      </c>
      <c r="J37" s="69" t="s">
        <v>129</v>
      </c>
      <c r="L37" s="72" t="s">
        <v>126</v>
      </c>
      <c r="M37" s="72" t="s">
        <v>40</v>
      </c>
      <c r="O37" s="73" t="s">
        <v>127</v>
      </c>
      <c r="P37" s="74" t="s">
        <v>56</v>
      </c>
      <c r="Q37" s="74" t="s">
        <v>56</v>
      </c>
      <c r="R37" s="74" t="s">
        <v>56</v>
      </c>
      <c r="S37" s="95">
        <v>315</v>
      </c>
      <c r="T37" s="74" t="s">
        <v>1</v>
      </c>
      <c r="U37" s="19">
        <f t="shared" si="54"/>
        <v>287.05950000000001</v>
      </c>
      <c r="V37" s="267">
        <v>37516</v>
      </c>
      <c r="Z37" s="102">
        <v>36804</v>
      </c>
      <c r="AA37" s="100" t="e">
        <f>SUM(#REF!)</f>
        <v>#REF!</v>
      </c>
      <c r="AB37" s="103"/>
      <c r="AC37" s="103">
        <v>2.1644444444444445E-3</v>
      </c>
      <c r="AD37" s="81" t="e">
        <f>+AC37+AB37*#REF!+AA37*#REF!</f>
        <v>#REF!</v>
      </c>
      <c r="AE37" s="81"/>
      <c r="AI37" s="84">
        <f t="shared" ca="1" si="26"/>
        <v>0</v>
      </c>
      <c r="AJ37" s="84">
        <f t="shared" si="62"/>
        <v>0</v>
      </c>
      <c r="AK37" s="84">
        <f t="shared" si="62"/>
        <v>0</v>
      </c>
      <c r="AL37" s="84">
        <f t="shared" si="62"/>
        <v>287.05950000000001</v>
      </c>
      <c r="AM37" s="84">
        <f t="shared" si="62"/>
        <v>0</v>
      </c>
      <c r="AN37" s="84">
        <f t="shared" si="62"/>
        <v>0</v>
      </c>
      <c r="AO37" s="84">
        <f t="shared" si="62"/>
        <v>0</v>
      </c>
      <c r="AP37" s="84">
        <f t="shared" si="62"/>
        <v>0</v>
      </c>
      <c r="AQ37" s="84">
        <f t="shared" si="62"/>
        <v>0</v>
      </c>
      <c r="AR37" s="84">
        <f t="shared" si="62"/>
        <v>0</v>
      </c>
      <c r="AS37" s="84">
        <f t="shared" si="62"/>
        <v>0</v>
      </c>
      <c r="AT37" s="84">
        <f t="shared" si="62"/>
        <v>0</v>
      </c>
      <c r="AU37" s="84">
        <f t="shared" si="62"/>
        <v>0</v>
      </c>
      <c r="AV37" s="84">
        <f t="shared" si="62"/>
        <v>0</v>
      </c>
      <c r="AW37" s="84">
        <f t="shared" si="62"/>
        <v>0</v>
      </c>
      <c r="AX37" s="84">
        <f t="shared" si="62"/>
        <v>0</v>
      </c>
      <c r="AY37" s="84">
        <f t="shared" si="62"/>
        <v>0</v>
      </c>
      <c r="AZ37" s="84">
        <f t="shared" si="62"/>
        <v>0</v>
      </c>
      <c r="BA37" s="84">
        <f t="shared" si="62"/>
        <v>0</v>
      </c>
      <c r="BB37" s="84">
        <f t="shared" si="62"/>
        <v>0</v>
      </c>
      <c r="BC37" s="84">
        <f t="shared" si="62"/>
        <v>0</v>
      </c>
      <c r="BD37" s="84">
        <f t="shared" si="62"/>
        <v>0</v>
      </c>
      <c r="BE37" s="84">
        <f t="shared" si="62"/>
        <v>0</v>
      </c>
      <c r="BF37" s="84">
        <f t="shared" si="62"/>
        <v>0</v>
      </c>
      <c r="BG37" s="84">
        <f t="shared" si="62"/>
        <v>0</v>
      </c>
      <c r="BH37" s="84">
        <f t="shared" si="62"/>
        <v>0</v>
      </c>
      <c r="BI37" s="84">
        <f t="shared" si="62"/>
        <v>0</v>
      </c>
      <c r="BJ37" s="84">
        <f t="shared" si="62"/>
        <v>0</v>
      </c>
      <c r="BK37" s="84">
        <f t="shared" si="62"/>
        <v>0</v>
      </c>
      <c r="BL37" s="84">
        <f t="shared" si="62"/>
        <v>0</v>
      </c>
      <c r="BM37" s="84">
        <f t="shared" si="62"/>
        <v>0</v>
      </c>
      <c r="BN37" s="84">
        <f t="shared" si="62"/>
        <v>0</v>
      </c>
      <c r="BO37" s="84">
        <f t="shared" si="62"/>
        <v>0</v>
      </c>
      <c r="BP37" s="84">
        <f t="shared" ref="BP37:CG37" si="66">IF(AND($V37&gt;BO$6,$V37&lt;=BP$6),+$U37,0)</f>
        <v>0</v>
      </c>
      <c r="BQ37" s="84">
        <f t="shared" si="66"/>
        <v>0</v>
      </c>
      <c r="BR37" s="84">
        <f t="shared" si="66"/>
        <v>0</v>
      </c>
      <c r="BS37" s="84">
        <f t="shared" si="66"/>
        <v>0</v>
      </c>
      <c r="BT37" s="84">
        <f t="shared" si="66"/>
        <v>0</v>
      </c>
      <c r="BU37" s="84">
        <f t="shared" si="66"/>
        <v>0</v>
      </c>
      <c r="BV37" s="84">
        <f t="shared" si="66"/>
        <v>0</v>
      </c>
      <c r="BW37" s="84">
        <f t="shared" si="66"/>
        <v>0</v>
      </c>
      <c r="BX37" s="84">
        <f t="shared" si="66"/>
        <v>0</v>
      </c>
      <c r="BY37" s="84">
        <f t="shared" si="66"/>
        <v>0</v>
      </c>
      <c r="BZ37" s="84">
        <f t="shared" si="66"/>
        <v>0</v>
      </c>
      <c r="CA37" s="84">
        <f t="shared" si="66"/>
        <v>0</v>
      </c>
      <c r="CB37" s="84">
        <f t="shared" si="66"/>
        <v>0</v>
      </c>
      <c r="CC37" s="84">
        <f t="shared" si="66"/>
        <v>0</v>
      </c>
      <c r="CD37" s="84">
        <f t="shared" si="66"/>
        <v>0</v>
      </c>
      <c r="CE37" s="84">
        <f t="shared" si="66"/>
        <v>0</v>
      </c>
      <c r="CF37" s="84">
        <f t="shared" si="66"/>
        <v>0</v>
      </c>
      <c r="CG37" s="84">
        <f t="shared" si="66"/>
        <v>0</v>
      </c>
      <c r="CH37" s="84">
        <f t="shared" si="59"/>
        <v>0</v>
      </c>
      <c r="CI37" s="84">
        <f t="shared" si="59"/>
        <v>0</v>
      </c>
      <c r="CJ37" s="84">
        <f t="shared" si="59"/>
        <v>0</v>
      </c>
      <c r="CK37" s="84">
        <f t="shared" si="59"/>
        <v>0</v>
      </c>
      <c r="CL37" s="84">
        <f t="shared" si="59"/>
        <v>0</v>
      </c>
      <c r="CM37" s="84">
        <f t="shared" si="59"/>
        <v>0</v>
      </c>
      <c r="CN37" s="84">
        <f t="shared" si="59"/>
        <v>0</v>
      </c>
      <c r="CO37" s="84">
        <f t="shared" si="59"/>
        <v>0</v>
      </c>
      <c r="CP37" s="84">
        <f t="shared" si="59"/>
        <v>0</v>
      </c>
      <c r="CQ37" s="84">
        <f t="shared" si="59"/>
        <v>0</v>
      </c>
      <c r="CR37" s="84">
        <f t="shared" si="59"/>
        <v>0</v>
      </c>
      <c r="CS37" s="84">
        <f t="shared" si="59"/>
        <v>0</v>
      </c>
      <c r="CT37" s="84">
        <f t="shared" si="59"/>
        <v>0</v>
      </c>
      <c r="CU37" s="84">
        <f t="shared" si="59"/>
        <v>0</v>
      </c>
      <c r="CV37" s="84">
        <f t="shared" si="59"/>
        <v>0</v>
      </c>
      <c r="CW37" s="84">
        <f t="shared" si="59"/>
        <v>0</v>
      </c>
      <c r="CX37" s="84">
        <f t="shared" si="59"/>
        <v>0</v>
      </c>
      <c r="CY37" s="84">
        <f t="shared" si="59"/>
        <v>0</v>
      </c>
      <c r="CZ37" s="84">
        <f t="shared" si="59"/>
        <v>0</v>
      </c>
      <c r="DA37" s="84">
        <f t="shared" si="59"/>
        <v>0</v>
      </c>
      <c r="DB37" s="84">
        <f t="shared" si="59"/>
        <v>0</v>
      </c>
      <c r="DC37" s="84">
        <f t="shared" si="59"/>
        <v>0</v>
      </c>
      <c r="DD37" s="84">
        <f t="shared" si="59"/>
        <v>0</v>
      </c>
      <c r="DE37" s="84">
        <f t="shared" si="59"/>
        <v>0</v>
      </c>
      <c r="DF37" s="84">
        <f t="shared" si="59"/>
        <v>0</v>
      </c>
      <c r="DG37" s="84">
        <f t="shared" si="59"/>
        <v>0</v>
      </c>
      <c r="DH37" s="84">
        <f t="shared" si="59"/>
        <v>0</v>
      </c>
      <c r="DI37" s="84">
        <f t="shared" si="59"/>
        <v>0</v>
      </c>
      <c r="DJ37" s="84">
        <f t="shared" si="59"/>
        <v>0</v>
      </c>
      <c r="DK37" s="84">
        <f t="shared" si="59"/>
        <v>0</v>
      </c>
      <c r="DL37" s="84">
        <f t="shared" si="59"/>
        <v>0</v>
      </c>
      <c r="DM37" s="84">
        <f t="shared" si="59"/>
        <v>0</v>
      </c>
      <c r="DN37" s="84">
        <f t="shared" si="59"/>
        <v>0</v>
      </c>
      <c r="DO37" s="84">
        <f t="shared" si="59"/>
        <v>0</v>
      </c>
      <c r="DP37" s="84">
        <f t="shared" si="59"/>
        <v>0</v>
      </c>
      <c r="DQ37" s="84">
        <f t="shared" si="59"/>
        <v>0</v>
      </c>
      <c r="DR37" s="84">
        <f t="shared" si="59"/>
        <v>0</v>
      </c>
      <c r="DS37" s="84">
        <f t="shared" si="59"/>
        <v>0</v>
      </c>
      <c r="DT37" s="84">
        <f t="shared" si="59"/>
        <v>0</v>
      </c>
      <c r="DU37" s="84">
        <f t="shared" si="59"/>
        <v>0</v>
      </c>
      <c r="DV37" s="84">
        <f t="shared" si="59"/>
        <v>0</v>
      </c>
      <c r="DW37" s="84">
        <f t="shared" si="59"/>
        <v>0</v>
      </c>
      <c r="DX37" s="84">
        <f t="shared" si="59"/>
        <v>0</v>
      </c>
      <c r="DY37" s="84">
        <f t="shared" si="59"/>
        <v>0</v>
      </c>
      <c r="DZ37" s="84">
        <f t="shared" si="59"/>
        <v>0</v>
      </c>
      <c r="EA37" s="84">
        <f t="shared" si="59"/>
        <v>0</v>
      </c>
      <c r="EB37" s="84">
        <f t="shared" ref="EB37:EL37" si="67">IF(AND($V37&gt;EA$6,$V37&lt;=EB$6),+$U37,0)</f>
        <v>0</v>
      </c>
      <c r="EC37" s="84">
        <f t="shared" si="67"/>
        <v>0</v>
      </c>
      <c r="ED37" s="84">
        <f t="shared" si="67"/>
        <v>0</v>
      </c>
      <c r="EE37" s="84">
        <f t="shared" si="67"/>
        <v>0</v>
      </c>
      <c r="EF37" s="84">
        <f t="shared" si="67"/>
        <v>0</v>
      </c>
      <c r="EG37" s="84">
        <f t="shared" si="67"/>
        <v>0</v>
      </c>
      <c r="EH37" s="84">
        <f t="shared" si="67"/>
        <v>0</v>
      </c>
      <c r="EI37" s="84">
        <f t="shared" si="67"/>
        <v>0</v>
      </c>
      <c r="EJ37" s="84">
        <f t="shared" si="67"/>
        <v>0</v>
      </c>
      <c r="EK37" s="84">
        <f t="shared" si="67"/>
        <v>0</v>
      </c>
      <c r="EL37" s="84">
        <f t="shared" si="67"/>
        <v>0</v>
      </c>
      <c r="EM37" s="84">
        <f t="shared" si="4"/>
        <v>0</v>
      </c>
      <c r="EO37" s="2">
        <f t="shared" ca="1" si="65"/>
        <v>287.05950000000001</v>
      </c>
      <c r="EP37" s="2">
        <f t="shared" ca="1" si="61"/>
        <v>0</v>
      </c>
    </row>
    <row r="38" spans="1:160" x14ac:dyDescent="0.2">
      <c r="A38" s="66">
        <v>2.1</v>
      </c>
      <c r="B38" s="68" t="s">
        <v>12</v>
      </c>
      <c r="C38" s="68" t="s">
        <v>8</v>
      </c>
      <c r="D38" s="35" t="s">
        <v>43</v>
      </c>
      <c r="E38" s="69" t="s">
        <v>128</v>
      </c>
      <c r="F38" s="70">
        <v>37134</v>
      </c>
      <c r="G38" s="69" t="s">
        <v>125</v>
      </c>
      <c r="H38" s="69"/>
      <c r="I38" s="71" t="s">
        <v>47</v>
      </c>
      <c r="J38" s="69" t="s">
        <v>130</v>
      </c>
      <c r="L38" s="72" t="s">
        <v>126</v>
      </c>
      <c r="M38" s="72" t="s">
        <v>40</v>
      </c>
      <c r="O38" s="73" t="s">
        <v>127</v>
      </c>
      <c r="P38" s="74" t="s">
        <v>56</v>
      </c>
      <c r="Q38" s="74" t="s">
        <v>56</v>
      </c>
      <c r="R38" s="74" t="s">
        <v>56</v>
      </c>
      <c r="S38" s="75">
        <v>750</v>
      </c>
      <c r="T38" s="74" t="s">
        <v>57</v>
      </c>
      <c r="U38" s="19">
        <f t="shared" si="54"/>
        <v>750</v>
      </c>
      <c r="V38" s="267">
        <v>37516</v>
      </c>
      <c r="Z38" s="102">
        <v>36804</v>
      </c>
      <c r="AA38" s="100" t="e">
        <f>SUM(#REF!)</f>
        <v>#REF!</v>
      </c>
      <c r="AB38" s="103"/>
      <c r="AC38" s="103">
        <f>4.87/U38/3</f>
        <v>2.1644444444444445E-3</v>
      </c>
      <c r="AD38" s="81" t="e">
        <f>+AC38+AB38*#REF!+AA38*#REF!</f>
        <v>#REF!</v>
      </c>
      <c r="AE38" s="81"/>
      <c r="AI38" s="84">
        <f t="shared" ca="1" si="26"/>
        <v>0</v>
      </c>
      <c r="AJ38" s="84">
        <f t="shared" si="62"/>
        <v>0</v>
      </c>
      <c r="AK38" s="84">
        <f t="shared" si="62"/>
        <v>0</v>
      </c>
      <c r="AL38" s="84">
        <f t="shared" si="62"/>
        <v>750</v>
      </c>
      <c r="AM38" s="84">
        <f t="shared" si="62"/>
        <v>0</v>
      </c>
      <c r="AN38" s="84">
        <f t="shared" si="62"/>
        <v>0</v>
      </c>
      <c r="AO38" s="84">
        <f t="shared" si="62"/>
        <v>0</v>
      </c>
      <c r="AP38" s="84">
        <f t="shared" si="62"/>
        <v>0</v>
      </c>
      <c r="AQ38" s="84">
        <f t="shared" si="62"/>
        <v>0</v>
      </c>
      <c r="AR38" s="84">
        <f t="shared" si="62"/>
        <v>0</v>
      </c>
      <c r="AS38" s="84">
        <f t="shared" si="62"/>
        <v>0</v>
      </c>
      <c r="AT38" s="84">
        <f t="shared" si="62"/>
        <v>0</v>
      </c>
      <c r="AU38" s="84">
        <f t="shared" si="62"/>
        <v>0</v>
      </c>
      <c r="AV38" s="84">
        <f t="shared" si="62"/>
        <v>0</v>
      </c>
      <c r="AW38" s="84">
        <f t="shared" si="62"/>
        <v>0</v>
      </c>
      <c r="AX38" s="84">
        <f t="shared" si="62"/>
        <v>0</v>
      </c>
      <c r="AY38" s="84">
        <f t="shared" si="62"/>
        <v>0</v>
      </c>
      <c r="AZ38" s="84">
        <f t="shared" si="62"/>
        <v>0</v>
      </c>
      <c r="BA38" s="84">
        <f t="shared" si="62"/>
        <v>0</v>
      </c>
      <c r="BB38" s="84">
        <f t="shared" si="62"/>
        <v>0</v>
      </c>
      <c r="BC38" s="84">
        <f t="shared" si="62"/>
        <v>0</v>
      </c>
      <c r="BD38" s="84">
        <f t="shared" si="62"/>
        <v>0</v>
      </c>
      <c r="BE38" s="84">
        <f t="shared" si="62"/>
        <v>0</v>
      </c>
      <c r="BF38" s="84">
        <f t="shared" si="62"/>
        <v>0</v>
      </c>
      <c r="BG38" s="84">
        <f t="shared" si="62"/>
        <v>0</v>
      </c>
      <c r="BH38" s="84">
        <f t="shared" si="62"/>
        <v>0</v>
      </c>
      <c r="BI38" s="84">
        <f t="shared" si="62"/>
        <v>0</v>
      </c>
      <c r="BJ38" s="84">
        <f t="shared" si="62"/>
        <v>0</v>
      </c>
      <c r="BK38" s="84">
        <f t="shared" si="62"/>
        <v>0</v>
      </c>
      <c r="BL38" s="84">
        <f t="shared" si="62"/>
        <v>0</v>
      </c>
      <c r="BM38" s="84">
        <f t="shared" si="62"/>
        <v>0</v>
      </c>
      <c r="BN38" s="84">
        <f t="shared" si="62"/>
        <v>0</v>
      </c>
      <c r="BO38" s="84">
        <f t="shared" si="62"/>
        <v>0</v>
      </c>
      <c r="BP38" s="84">
        <f t="shared" ref="BP38:BX38" si="68">IF(AND($V38&gt;BO$6,$V38&lt;=BP$6),+$U38,0)</f>
        <v>0</v>
      </c>
      <c r="BQ38" s="84">
        <f t="shared" si="68"/>
        <v>0</v>
      </c>
      <c r="BR38" s="84">
        <f t="shared" si="68"/>
        <v>0</v>
      </c>
      <c r="BS38" s="84">
        <f t="shared" si="68"/>
        <v>0</v>
      </c>
      <c r="BT38" s="84">
        <f t="shared" si="68"/>
        <v>0</v>
      </c>
      <c r="BU38" s="84">
        <f t="shared" si="68"/>
        <v>0</v>
      </c>
      <c r="BV38" s="84">
        <f t="shared" si="68"/>
        <v>0</v>
      </c>
      <c r="BW38" s="84">
        <f t="shared" si="68"/>
        <v>0</v>
      </c>
      <c r="BX38" s="84">
        <f t="shared" si="68"/>
        <v>0</v>
      </c>
      <c r="BY38" s="84">
        <f t="shared" ref="BY38:CG39" si="69">IF(AND($V38&gt;BX$6,$V38&lt;=BY$6),+$U38,0)</f>
        <v>0</v>
      </c>
      <c r="BZ38" s="84">
        <f t="shared" si="69"/>
        <v>0</v>
      </c>
      <c r="CA38" s="84">
        <f t="shared" si="69"/>
        <v>0</v>
      </c>
      <c r="CB38" s="84">
        <f t="shared" si="69"/>
        <v>0</v>
      </c>
      <c r="CC38" s="84">
        <f t="shared" si="69"/>
        <v>0</v>
      </c>
      <c r="CD38" s="84">
        <f t="shared" si="69"/>
        <v>0</v>
      </c>
      <c r="CE38" s="84">
        <f t="shared" si="69"/>
        <v>0</v>
      </c>
      <c r="CF38" s="84">
        <f t="shared" si="69"/>
        <v>0</v>
      </c>
      <c r="CG38" s="84">
        <f t="shared" si="69"/>
        <v>0</v>
      </c>
      <c r="CH38" s="84">
        <f t="shared" si="59"/>
        <v>0</v>
      </c>
      <c r="CI38" s="84">
        <f t="shared" si="59"/>
        <v>0</v>
      </c>
      <c r="CJ38" s="84">
        <f t="shared" si="59"/>
        <v>0</v>
      </c>
      <c r="CK38" s="84">
        <f t="shared" si="59"/>
        <v>0</v>
      </c>
      <c r="CL38" s="84">
        <f t="shared" si="59"/>
        <v>0</v>
      </c>
      <c r="CM38" s="84">
        <f t="shared" si="59"/>
        <v>0</v>
      </c>
      <c r="CN38" s="84">
        <f t="shared" si="59"/>
        <v>0</v>
      </c>
      <c r="CO38" s="84">
        <f t="shared" si="59"/>
        <v>0</v>
      </c>
      <c r="CP38" s="84">
        <f t="shared" si="59"/>
        <v>0</v>
      </c>
      <c r="CQ38" s="84">
        <f t="shared" si="59"/>
        <v>0</v>
      </c>
      <c r="CR38" s="84">
        <f t="shared" si="59"/>
        <v>0</v>
      </c>
      <c r="CS38" s="84">
        <f t="shared" si="59"/>
        <v>0</v>
      </c>
      <c r="CT38" s="84">
        <f t="shared" si="59"/>
        <v>0</v>
      </c>
      <c r="CU38" s="84">
        <f t="shared" si="59"/>
        <v>0</v>
      </c>
      <c r="CV38" s="84">
        <f t="shared" si="59"/>
        <v>0</v>
      </c>
      <c r="CW38" s="84">
        <f t="shared" si="59"/>
        <v>0</v>
      </c>
      <c r="CX38" s="84">
        <f t="shared" si="59"/>
        <v>0</v>
      </c>
      <c r="CY38" s="84">
        <f t="shared" si="59"/>
        <v>0</v>
      </c>
      <c r="CZ38" s="84">
        <f t="shared" si="59"/>
        <v>0</v>
      </c>
      <c r="DA38" s="84">
        <f t="shared" si="59"/>
        <v>0</v>
      </c>
      <c r="DB38" s="84">
        <f t="shared" si="59"/>
        <v>0</v>
      </c>
      <c r="DC38" s="84">
        <f t="shared" si="59"/>
        <v>0</v>
      </c>
      <c r="DD38" s="84">
        <f t="shared" si="59"/>
        <v>0</v>
      </c>
      <c r="DE38" s="84">
        <f t="shared" si="59"/>
        <v>0</v>
      </c>
      <c r="DF38" s="84">
        <f t="shared" si="59"/>
        <v>0</v>
      </c>
      <c r="DG38" s="84">
        <f t="shared" si="59"/>
        <v>0</v>
      </c>
      <c r="DH38" s="84">
        <f t="shared" si="59"/>
        <v>0</v>
      </c>
      <c r="DI38" s="84">
        <f t="shared" si="59"/>
        <v>0</v>
      </c>
      <c r="DJ38" s="84">
        <f t="shared" si="59"/>
        <v>0</v>
      </c>
      <c r="DK38" s="84">
        <f t="shared" si="59"/>
        <v>0</v>
      </c>
      <c r="DL38" s="84">
        <f t="shared" si="59"/>
        <v>0</v>
      </c>
      <c r="DM38" s="84">
        <f t="shared" si="59"/>
        <v>0</v>
      </c>
      <c r="DN38" s="84">
        <f t="shared" si="59"/>
        <v>0</v>
      </c>
      <c r="DO38" s="84">
        <f t="shared" si="59"/>
        <v>0</v>
      </c>
      <c r="DP38" s="84">
        <f t="shared" si="59"/>
        <v>0</v>
      </c>
      <c r="DQ38" s="84">
        <f t="shared" si="59"/>
        <v>0</v>
      </c>
      <c r="DR38" s="84">
        <f t="shared" si="59"/>
        <v>0</v>
      </c>
      <c r="DS38" s="84">
        <f t="shared" si="59"/>
        <v>0</v>
      </c>
      <c r="DT38" s="84">
        <f t="shared" si="59"/>
        <v>0</v>
      </c>
      <c r="DU38" s="84">
        <f t="shared" si="59"/>
        <v>0</v>
      </c>
      <c r="DV38" s="84">
        <f t="shared" si="59"/>
        <v>0</v>
      </c>
      <c r="DW38" s="84">
        <f t="shared" si="59"/>
        <v>0</v>
      </c>
      <c r="DX38" s="84">
        <f t="shared" si="59"/>
        <v>0</v>
      </c>
      <c r="DY38" s="84">
        <f t="shared" si="59"/>
        <v>0</v>
      </c>
      <c r="DZ38" s="84">
        <f t="shared" si="59"/>
        <v>0</v>
      </c>
      <c r="EA38" s="84">
        <f t="shared" si="59"/>
        <v>0</v>
      </c>
      <c r="EB38" s="84">
        <f t="shared" ref="EB38:EL38" si="70">IF(AND($V38&gt;EA$6,$V38&lt;=EB$6),+$U38,0)</f>
        <v>0</v>
      </c>
      <c r="EC38" s="84">
        <f t="shared" si="70"/>
        <v>0</v>
      </c>
      <c r="ED38" s="84">
        <f t="shared" si="70"/>
        <v>0</v>
      </c>
      <c r="EE38" s="84">
        <f t="shared" si="70"/>
        <v>0</v>
      </c>
      <c r="EF38" s="84">
        <f t="shared" si="70"/>
        <v>0</v>
      </c>
      <c r="EG38" s="84">
        <f t="shared" si="70"/>
        <v>0</v>
      </c>
      <c r="EH38" s="84">
        <f t="shared" si="70"/>
        <v>0</v>
      </c>
      <c r="EI38" s="84">
        <f t="shared" si="70"/>
        <v>0</v>
      </c>
      <c r="EJ38" s="84">
        <f t="shared" si="70"/>
        <v>0</v>
      </c>
      <c r="EK38" s="84">
        <f t="shared" si="70"/>
        <v>0</v>
      </c>
      <c r="EL38" s="84">
        <f t="shared" si="70"/>
        <v>0</v>
      </c>
      <c r="EM38" s="84">
        <f t="shared" si="4"/>
        <v>0</v>
      </c>
      <c r="EO38" s="2">
        <f t="shared" ca="1" si="65"/>
        <v>750</v>
      </c>
      <c r="EP38" s="2">
        <f t="shared" ca="1" si="61"/>
        <v>0</v>
      </c>
    </row>
    <row r="39" spans="1:160" x14ac:dyDescent="0.2">
      <c r="A39" s="66">
        <v>2.2000000000000002</v>
      </c>
      <c r="B39" s="68" t="s">
        <v>12</v>
      </c>
      <c r="C39" s="68" t="s">
        <v>8</v>
      </c>
      <c r="D39" s="35" t="s">
        <v>43</v>
      </c>
      <c r="E39" s="69" t="s">
        <v>142</v>
      </c>
      <c r="F39" s="70">
        <v>37134</v>
      </c>
      <c r="G39" s="69" t="s">
        <v>143</v>
      </c>
      <c r="H39" s="69"/>
      <c r="I39" s="71" t="s">
        <v>47</v>
      </c>
      <c r="J39" s="69" t="s">
        <v>142</v>
      </c>
      <c r="L39" s="107" t="s">
        <v>144</v>
      </c>
      <c r="M39" s="72" t="s">
        <v>40</v>
      </c>
      <c r="O39" s="73" t="s">
        <v>145</v>
      </c>
      <c r="P39" s="74" t="s">
        <v>56</v>
      </c>
      <c r="Q39" s="74"/>
      <c r="R39" s="74"/>
      <c r="S39" s="75">
        <v>475</v>
      </c>
      <c r="T39" s="74" t="s">
        <v>57</v>
      </c>
      <c r="U39" s="19">
        <f t="shared" si="54"/>
        <v>475</v>
      </c>
      <c r="V39" s="267">
        <v>37695</v>
      </c>
      <c r="Z39" s="102">
        <v>37084</v>
      </c>
      <c r="AA39" s="100" t="e">
        <f>SUM(#REF!)</f>
        <v>#REF!</v>
      </c>
      <c r="AB39" s="103"/>
      <c r="AC39" s="103">
        <f>0.0075/2</f>
        <v>3.7499999999999999E-3</v>
      </c>
      <c r="AD39" s="81" t="e">
        <f>+AC39+AB39*#REF!+AA39*#REF!</f>
        <v>#REF!</v>
      </c>
      <c r="AE39" s="81"/>
      <c r="AI39" s="84">
        <f t="shared" ca="1" si="26"/>
        <v>0</v>
      </c>
      <c r="AJ39" s="84">
        <f t="shared" si="62"/>
        <v>0</v>
      </c>
      <c r="AK39" s="84">
        <f t="shared" si="62"/>
        <v>0</v>
      </c>
      <c r="AL39" s="84">
        <f t="shared" si="62"/>
        <v>0</v>
      </c>
      <c r="AM39" s="84">
        <f t="shared" si="62"/>
        <v>0</v>
      </c>
      <c r="AN39" s="84">
        <f t="shared" si="62"/>
        <v>475</v>
      </c>
      <c r="AO39" s="84">
        <f t="shared" si="62"/>
        <v>0</v>
      </c>
      <c r="AP39" s="84">
        <f t="shared" si="62"/>
        <v>0</v>
      </c>
      <c r="AQ39" s="84">
        <f t="shared" si="62"/>
        <v>0</v>
      </c>
      <c r="AR39" s="84">
        <f t="shared" si="62"/>
        <v>0</v>
      </c>
      <c r="AS39" s="84">
        <f t="shared" si="62"/>
        <v>0</v>
      </c>
      <c r="AT39" s="84">
        <f t="shared" si="62"/>
        <v>0</v>
      </c>
      <c r="AU39" s="84">
        <f t="shared" si="62"/>
        <v>0</v>
      </c>
      <c r="AV39" s="84">
        <f t="shared" si="62"/>
        <v>0</v>
      </c>
      <c r="AW39" s="84">
        <f t="shared" si="62"/>
        <v>0</v>
      </c>
      <c r="AX39" s="84">
        <f t="shared" si="62"/>
        <v>0</v>
      </c>
      <c r="AY39" s="84">
        <f t="shared" si="62"/>
        <v>0</v>
      </c>
      <c r="AZ39" s="84">
        <f t="shared" si="62"/>
        <v>0</v>
      </c>
      <c r="BA39" s="84">
        <f t="shared" si="62"/>
        <v>0</v>
      </c>
      <c r="BB39" s="84">
        <f t="shared" si="62"/>
        <v>0</v>
      </c>
      <c r="BC39" s="84">
        <f t="shared" si="62"/>
        <v>0</v>
      </c>
      <c r="BD39" s="84">
        <f t="shared" si="62"/>
        <v>0</v>
      </c>
      <c r="BE39" s="84">
        <f t="shared" si="62"/>
        <v>0</v>
      </c>
      <c r="BF39" s="84">
        <f t="shared" si="62"/>
        <v>0</v>
      </c>
      <c r="BG39" s="84">
        <f t="shared" si="62"/>
        <v>0</v>
      </c>
      <c r="BH39" s="84">
        <f t="shared" si="62"/>
        <v>0</v>
      </c>
      <c r="BI39" s="84">
        <f t="shared" si="62"/>
        <v>0</v>
      </c>
      <c r="BJ39" s="84">
        <f t="shared" si="62"/>
        <v>0</v>
      </c>
      <c r="BK39" s="84">
        <f t="shared" si="62"/>
        <v>0</v>
      </c>
      <c r="BL39" s="84">
        <f t="shared" si="62"/>
        <v>0</v>
      </c>
      <c r="BM39" s="84">
        <f t="shared" si="62"/>
        <v>0</v>
      </c>
      <c r="BN39" s="84">
        <f t="shared" si="62"/>
        <v>0</v>
      </c>
      <c r="BO39" s="84">
        <f t="shared" si="62"/>
        <v>0</v>
      </c>
      <c r="BP39" s="84">
        <f t="shared" ref="BP39:BX39" si="71">IF(AND($V39&gt;BO$6,$V39&lt;=BP$6),+$U39,0)</f>
        <v>0</v>
      </c>
      <c r="BQ39" s="84">
        <f t="shared" si="71"/>
        <v>0</v>
      </c>
      <c r="BR39" s="84">
        <f t="shared" si="71"/>
        <v>0</v>
      </c>
      <c r="BS39" s="84">
        <f t="shared" si="71"/>
        <v>0</v>
      </c>
      <c r="BT39" s="84">
        <f t="shared" si="71"/>
        <v>0</v>
      </c>
      <c r="BU39" s="84">
        <f t="shared" si="71"/>
        <v>0</v>
      </c>
      <c r="BV39" s="84">
        <f t="shared" si="71"/>
        <v>0</v>
      </c>
      <c r="BW39" s="84">
        <f t="shared" si="71"/>
        <v>0</v>
      </c>
      <c r="BX39" s="84">
        <f t="shared" si="71"/>
        <v>0</v>
      </c>
      <c r="BY39" s="84">
        <f t="shared" si="69"/>
        <v>0</v>
      </c>
      <c r="BZ39" s="84">
        <f t="shared" si="69"/>
        <v>0</v>
      </c>
      <c r="CA39" s="84">
        <f t="shared" si="69"/>
        <v>0</v>
      </c>
      <c r="CB39" s="84">
        <f t="shared" si="69"/>
        <v>0</v>
      </c>
      <c r="CC39" s="84">
        <f t="shared" si="69"/>
        <v>0</v>
      </c>
      <c r="CD39" s="84">
        <f t="shared" si="69"/>
        <v>0</v>
      </c>
      <c r="CE39" s="84">
        <f t="shared" si="69"/>
        <v>0</v>
      </c>
      <c r="CF39" s="84">
        <f t="shared" si="69"/>
        <v>0</v>
      </c>
      <c r="CG39" s="84">
        <f t="shared" si="69"/>
        <v>0</v>
      </c>
      <c r="CH39" s="84">
        <f t="shared" si="59"/>
        <v>0</v>
      </c>
      <c r="CI39" s="84">
        <f t="shared" si="59"/>
        <v>0</v>
      </c>
      <c r="CJ39" s="84">
        <f t="shared" si="59"/>
        <v>0</v>
      </c>
      <c r="CK39" s="84">
        <f t="shared" si="59"/>
        <v>0</v>
      </c>
      <c r="CL39" s="84">
        <f t="shared" si="59"/>
        <v>0</v>
      </c>
      <c r="CM39" s="84">
        <f t="shared" si="59"/>
        <v>0</v>
      </c>
      <c r="CN39" s="84">
        <f t="shared" si="59"/>
        <v>0</v>
      </c>
      <c r="CO39" s="84">
        <f t="shared" si="59"/>
        <v>0</v>
      </c>
      <c r="CP39" s="84">
        <f t="shared" si="59"/>
        <v>0</v>
      </c>
      <c r="CQ39" s="84">
        <f t="shared" si="59"/>
        <v>0</v>
      </c>
      <c r="CR39" s="84">
        <f t="shared" si="59"/>
        <v>0</v>
      </c>
      <c r="CS39" s="84">
        <f t="shared" si="59"/>
        <v>0</v>
      </c>
      <c r="CT39" s="84">
        <f t="shared" si="59"/>
        <v>0</v>
      </c>
      <c r="CU39" s="84">
        <f t="shared" si="59"/>
        <v>0</v>
      </c>
      <c r="CV39" s="84">
        <f t="shared" si="59"/>
        <v>0</v>
      </c>
      <c r="CW39" s="84">
        <f t="shared" si="59"/>
        <v>0</v>
      </c>
      <c r="CX39" s="84">
        <f t="shared" si="59"/>
        <v>0</v>
      </c>
      <c r="CY39" s="84">
        <f t="shared" si="59"/>
        <v>0</v>
      </c>
      <c r="CZ39" s="84">
        <f t="shared" si="59"/>
        <v>0</v>
      </c>
      <c r="DA39" s="84">
        <f t="shared" si="59"/>
        <v>0</v>
      </c>
      <c r="DB39" s="84">
        <f t="shared" si="59"/>
        <v>0</v>
      </c>
      <c r="DC39" s="84">
        <f t="shared" si="59"/>
        <v>0</v>
      </c>
      <c r="DD39" s="84">
        <f t="shared" si="59"/>
        <v>0</v>
      </c>
      <c r="DE39" s="84">
        <f t="shared" si="59"/>
        <v>0</v>
      </c>
      <c r="DF39" s="84">
        <f t="shared" si="59"/>
        <v>0</v>
      </c>
      <c r="DG39" s="84">
        <f t="shared" ref="DG39:EA39" si="72">IF(AND($V39&gt;DF$6,$V39&lt;=DG$6),+$U39,0)</f>
        <v>0</v>
      </c>
      <c r="DH39" s="84">
        <f t="shared" si="72"/>
        <v>0</v>
      </c>
      <c r="DI39" s="84">
        <f t="shared" si="72"/>
        <v>0</v>
      </c>
      <c r="DJ39" s="84">
        <f t="shared" si="72"/>
        <v>0</v>
      </c>
      <c r="DK39" s="84">
        <f t="shared" si="72"/>
        <v>0</v>
      </c>
      <c r="DL39" s="84">
        <f t="shared" si="72"/>
        <v>0</v>
      </c>
      <c r="DM39" s="84">
        <f t="shared" si="72"/>
        <v>0</v>
      </c>
      <c r="DN39" s="84">
        <f t="shared" si="72"/>
        <v>0</v>
      </c>
      <c r="DO39" s="84">
        <f t="shared" si="72"/>
        <v>0</v>
      </c>
      <c r="DP39" s="84">
        <f t="shared" si="72"/>
        <v>0</v>
      </c>
      <c r="DQ39" s="84">
        <f t="shared" si="72"/>
        <v>0</v>
      </c>
      <c r="DR39" s="84">
        <f t="shared" si="72"/>
        <v>0</v>
      </c>
      <c r="DS39" s="84">
        <f t="shared" si="72"/>
        <v>0</v>
      </c>
      <c r="DT39" s="84">
        <f t="shared" si="72"/>
        <v>0</v>
      </c>
      <c r="DU39" s="84">
        <f t="shared" si="72"/>
        <v>0</v>
      </c>
      <c r="DV39" s="84">
        <f t="shared" si="72"/>
        <v>0</v>
      </c>
      <c r="DW39" s="84">
        <f t="shared" si="72"/>
        <v>0</v>
      </c>
      <c r="DX39" s="84">
        <f t="shared" si="72"/>
        <v>0</v>
      </c>
      <c r="DY39" s="84">
        <f t="shared" si="72"/>
        <v>0</v>
      </c>
      <c r="DZ39" s="84">
        <f t="shared" si="72"/>
        <v>0</v>
      </c>
      <c r="EA39" s="84">
        <f t="shared" si="72"/>
        <v>0</v>
      </c>
      <c r="EB39" s="84">
        <f t="shared" ref="EB39:EL39" si="73">IF(AND($V39&gt;EA$6,$V39&lt;=EB$6),+$U39,0)</f>
        <v>0</v>
      </c>
      <c r="EC39" s="84">
        <f t="shared" si="73"/>
        <v>0</v>
      </c>
      <c r="ED39" s="84">
        <f t="shared" si="73"/>
        <v>0</v>
      </c>
      <c r="EE39" s="84">
        <f t="shared" si="73"/>
        <v>0</v>
      </c>
      <c r="EF39" s="84">
        <f t="shared" si="73"/>
        <v>0</v>
      </c>
      <c r="EG39" s="84">
        <f t="shared" si="73"/>
        <v>0</v>
      </c>
      <c r="EH39" s="84">
        <f t="shared" si="73"/>
        <v>0</v>
      </c>
      <c r="EI39" s="84">
        <f t="shared" si="73"/>
        <v>0</v>
      </c>
      <c r="EJ39" s="84">
        <f t="shared" si="73"/>
        <v>0</v>
      </c>
      <c r="EK39" s="84">
        <f t="shared" si="73"/>
        <v>0</v>
      </c>
      <c r="EL39" s="84">
        <f t="shared" si="73"/>
        <v>0</v>
      </c>
      <c r="EM39" s="84">
        <f t="shared" ref="EM39:EM44" si="74">IF(AND($V39&gt;EL$6,$V39&lt;=EN$6),+$U39,0)</f>
        <v>0</v>
      </c>
      <c r="EO39" s="2">
        <f ca="1">SUM($AI39:$EN39)</f>
        <v>475</v>
      </c>
      <c r="EP39" s="2">
        <f t="shared" ca="1" si="61"/>
        <v>0</v>
      </c>
    </row>
    <row r="40" spans="1:160" x14ac:dyDescent="0.2">
      <c r="A40" s="66">
        <v>2.2000000000000002</v>
      </c>
      <c r="B40" s="94" t="s">
        <v>76</v>
      </c>
      <c r="C40" s="68" t="s">
        <v>8</v>
      </c>
      <c r="D40" s="35" t="s">
        <v>43</v>
      </c>
      <c r="E40" s="69" t="s">
        <v>142</v>
      </c>
      <c r="F40" s="70">
        <v>37134</v>
      </c>
      <c r="G40" s="69" t="s">
        <v>143</v>
      </c>
      <c r="H40" s="69"/>
      <c r="I40" s="71" t="s">
        <v>47</v>
      </c>
      <c r="J40" s="69" t="s">
        <v>146</v>
      </c>
      <c r="L40" s="72" t="s">
        <v>147</v>
      </c>
      <c r="M40" s="72" t="s">
        <v>40</v>
      </c>
      <c r="O40" s="73" t="s">
        <v>145</v>
      </c>
      <c r="P40" s="74" t="s">
        <v>56</v>
      </c>
      <c r="Q40" s="74" t="s">
        <v>56</v>
      </c>
      <c r="R40" s="74"/>
      <c r="S40" s="95">
        <v>515</v>
      </c>
      <c r="T40" s="74" t="s">
        <v>1</v>
      </c>
      <c r="U40" s="19">
        <v>440</v>
      </c>
      <c r="V40" s="267">
        <v>37695</v>
      </c>
      <c r="Z40" s="102">
        <v>37084</v>
      </c>
      <c r="AA40" s="100" t="e">
        <f>SUM(#REF!)</f>
        <v>#REF!</v>
      </c>
      <c r="AB40" s="103"/>
      <c r="AC40" s="103">
        <f>0.0075/2</f>
        <v>3.7499999999999999E-3</v>
      </c>
      <c r="AD40" s="81" t="e">
        <f>+AC40+AB40*#REF!+AA40*#REF!</f>
        <v>#REF!</v>
      </c>
      <c r="AE40" s="81"/>
      <c r="AI40" s="84">
        <f t="shared" ca="1" si="26"/>
        <v>0</v>
      </c>
      <c r="AJ40" s="84">
        <f t="shared" ref="AJ40:BO40" si="75">IF(AND($V40&gt;AI$6,$V40&lt;=AJ$6),+$U40,0)</f>
        <v>0</v>
      </c>
      <c r="AK40" s="84">
        <f t="shared" si="75"/>
        <v>0</v>
      </c>
      <c r="AL40" s="84">
        <f t="shared" si="75"/>
        <v>0</v>
      </c>
      <c r="AM40" s="84">
        <f t="shared" si="75"/>
        <v>0</v>
      </c>
      <c r="AN40" s="84">
        <f t="shared" si="75"/>
        <v>440</v>
      </c>
      <c r="AO40" s="84">
        <f t="shared" si="75"/>
        <v>0</v>
      </c>
      <c r="AP40" s="84">
        <f t="shared" si="75"/>
        <v>0</v>
      </c>
      <c r="AQ40" s="84">
        <f t="shared" si="75"/>
        <v>0</v>
      </c>
      <c r="AR40" s="84">
        <f t="shared" si="75"/>
        <v>0</v>
      </c>
      <c r="AS40" s="84">
        <f t="shared" si="75"/>
        <v>0</v>
      </c>
      <c r="AT40" s="84">
        <f t="shared" si="75"/>
        <v>0</v>
      </c>
      <c r="AU40" s="84">
        <f t="shared" si="75"/>
        <v>0</v>
      </c>
      <c r="AV40" s="84">
        <f t="shared" si="75"/>
        <v>0</v>
      </c>
      <c r="AW40" s="84">
        <f t="shared" si="75"/>
        <v>0</v>
      </c>
      <c r="AX40" s="84">
        <f t="shared" si="75"/>
        <v>0</v>
      </c>
      <c r="AY40" s="84">
        <f t="shared" si="75"/>
        <v>0</v>
      </c>
      <c r="AZ40" s="84">
        <f t="shared" si="75"/>
        <v>0</v>
      </c>
      <c r="BA40" s="84">
        <f t="shared" si="75"/>
        <v>0</v>
      </c>
      <c r="BB40" s="84">
        <f t="shared" si="75"/>
        <v>0</v>
      </c>
      <c r="BC40" s="84">
        <f t="shared" si="75"/>
        <v>0</v>
      </c>
      <c r="BD40" s="84">
        <f t="shared" si="75"/>
        <v>0</v>
      </c>
      <c r="BE40" s="84">
        <f t="shared" si="75"/>
        <v>0</v>
      </c>
      <c r="BF40" s="84">
        <f t="shared" si="75"/>
        <v>0</v>
      </c>
      <c r="BG40" s="84">
        <f t="shared" si="75"/>
        <v>0</v>
      </c>
      <c r="BH40" s="84">
        <f t="shared" si="75"/>
        <v>0</v>
      </c>
      <c r="BI40" s="84">
        <f t="shared" si="75"/>
        <v>0</v>
      </c>
      <c r="BJ40" s="84">
        <f t="shared" si="75"/>
        <v>0</v>
      </c>
      <c r="BK40" s="84">
        <f t="shared" si="75"/>
        <v>0</v>
      </c>
      <c r="BL40" s="84">
        <f t="shared" si="75"/>
        <v>0</v>
      </c>
      <c r="BM40" s="84">
        <f t="shared" si="75"/>
        <v>0</v>
      </c>
      <c r="BN40" s="84">
        <f t="shared" si="75"/>
        <v>0</v>
      </c>
      <c r="BO40" s="84">
        <f t="shared" si="75"/>
        <v>0</v>
      </c>
      <c r="BP40" s="84">
        <f t="shared" ref="BP40:CU40" si="76">IF(AND($V40&gt;BO$6,$V40&lt;=BP$6),+$U40,0)</f>
        <v>0</v>
      </c>
      <c r="BQ40" s="84">
        <f t="shared" si="76"/>
        <v>0</v>
      </c>
      <c r="BR40" s="84">
        <f t="shared" si="76"/>
        <v>0</v>
      </c>
      <c r="BS40" s="84">
        <f t="shared" si="76"/>
        <v>0</v>
      </c>
      <c r="BT40" s="84">
        <f t="shared" si="76"/>
        <v>0</v>
      </c>
      <c r="BU40" s="84">
        <f t="shared" si="76"/>
        <v>0</v>
      </c>
      <c r="BV40" s="84">
        <f t="shared" si="76"/>
        <v>0</v>
      </c>
      <c r="BW40" s="84">
        <f t="shared" si="76"/>
        <v>0</v>
      </c>
      <c r="BX40" s="84">
        <f t="shared" si="76"/>
        <v>0</v>
      </c>
      <c r="BY40" s="84">
        <f t="shared" si="76"/>
        <v>0</v>
      </c>
      <c r="BZ40" s="84">
        <f t="shared" si="76"/>
        <v>0</v>
      </c>
      <c r="CA40" s="84">
        <f t="shared" si="76"/>
        <v>0</v>
      </c>
      <c r="CB40" s="84">
        <f t="shared" si="76"/>
        <v>0</v>
      </c>
      <c r="CC40" s="84">
        <f t="shared" si="76"/>
        <v>0</v>
      </c>
      <c r="CD40" s="84">
        <f t="shared" si="76"/>
        <v>0</v>
      </c>
      <c r="CE40" s="84">
        <f t="shared" si="76"/>
        <v>0</v>
      </c>
      <c r="CF40" s="84">
        <f t="shared" si="76"/>
        <v>0</v>
      </c>
      <c r="CG40" s="84">
        <f t="shared" si="76"/>
        <v>0</v>
      </c>
      <c r="CH40" s="84">
        <f t="shared" si="76"/>
        <v>0</v>
      </c>
      <c r="CI40" s="84">
        <f t="shared" si="76"/>
        <v>0</v>
      </c>
      <c r="CJ40" s="84">
        <f t="shared" si="76"/>
        <v>0</v>
      </c>
      <c r="CK40" s="84">
        <f t="shared" si="76"/>
        <v>0</v>
      </c>
      <c r="CL40" s="84">
        <f t="shared" si="76"/>
        <v>0</v>
      </c>
      <c r="CM40" s="84">
        <f t="shared" si="76"/>
        <v>0</v>
      </c>
      <c r="CN40" s="84">
        <f t="shared" si="76"/>
        <v>0</v>
      </c>
      <c r="CO40" s="84">
        <f t="shared" si="76"/>
        <v>0</v>
      </c>
      <c r="CP40" s="84">
        <f t="shared" si="76"/>
        <v>0</v>
      </c>
      <c r="CQ40" s="84">
        <f t="shared" si="76"/>
        <v>0</v>
      </c>
      <c r="CR40" s="84">
        <f t="shared" si="76"/>
        <v>0</v>
      </c>
      <c r="CS40" s="84">
        <f t="shared" si="76"/>
        <v>0</v>
      </c>
      <c r="CT40" s="84">
        <f t="shared" si="76"/>
        <v>0</v>
      </c>
      <c r="CU40" s="84">
        <f t="shared" si="76"/>
        <v>0</v>
      </c>
      <c r="CV40" s="84">
        <f t="shared" ref="CV40:EL43" si="77">IF(AND($V40&gt;CU$6,$V40&lt;=CV$6),+$U40,0)</f>
        <v>0</v>
      </c>
      <c r="CW40" s="84">
        <f t="shared" si="77"/>
        <v>0</v>
      </c>
      <c r="CX40" s="84">
        <f t="shared" si="77"/>
        <v>0</v>
      </c>
      <c r="CY40" s="84">
        <f t="shared" si="77"/>
        <v>0</v>
      </c>
      <c r="CZ40" s="84">
        <f t="shared" si="77"/>
        <v>0</v>
      </c>
      <c r="DA40" s="84">
        <f t="shared" si="77"/>
        <v>0</v>
      </c>
      <c r="DB40" s="84">
        <f t="shared" si="77"/>
        <v>0</v>
      </c>
      <c r="DC40" s="84">
        <f t="shared" si="77"/>
        <v>0</v>
      </c>
      <c r="DD40" s="84">
        <f t="shared" si="77"/>
        <v>0</v>
      </c>
      <c r="DE40" s="84">
        <f t="shared" si="77"/>
        <v>0</v>
      </c>
      <c r="DF40" s="84">
        <f t="shared" si="77"/>
        <v>0</v>
      </c>
      <c r="DG40" s="84">
        <f t="shared" si="77"/>
        <v>0</v>
      </c>
      <c r="DH40" s="84">
        <f t="shared" si="77"/>
        <v>0</v>
      </c>
      <c r="DI40" s="84">
        <f t="shared" si="77"/>
        <v>0</v>
      </c>
      <c r="DJ40" s="84">
        <f t="shared" si="77"/>
        <v>0</v>
      </c>
      <c r="DK40" s="84">
        <f t="shared" si="77"/>
        <v>0</v>
      </c>
      <c r="DL40" s="84">
        <f t="shared" si="77"/>
        <v>0</v>
      </c>
      <c r="DM40" s="84">
        <f t="shared" si="77"/>
        <v>0</v>
      </c>
      <c r="DN40" s="84">
        <f t="shared" si="77"/>
        <v>0</v>
      </c>
      <c r="DO40" s="84">
        <f t="shared" si="77"/>
        <v>0</v>
      </c>
      <c r="DP40" s="84">
        <f t="shared" si="77"/>
        <v>0</v>
      </c>
      <c r="DQ40" s="84">
        <f t="shared" si="77"/>
        <v>0</v>
      </c>
      <c r="DR40" s="84">
        <f t="shared" si="77"/>
        <v>0</v>
      </c>
      <c r="DS40" s="84">
        <f t="shared" si="77"/>
        <v>0</v>
      </c>
      <c r="DT40" s="84">
        <f t="shared" si="77"/>
        <v>0</v>
      </c>
      <c r="DU40" s="84">
        <f t="shared" si="77"/>
        <v>0</v>
      </c>
      <c r="DV40" s="84">
        <f t="shared" si="77"/>
        <v>0</v>
      </c>
      <c r="DW40" s="84">
        <f t="shared" si="77"/>
        <v>0</v>
      </c>
      <c r="DX40" s="84">
        <f t="shared" si="77"/>
        <v>0</v>
      </c>
      <c r="DY40" s="84">
        <f t="shared" si="77"/>
        <v>0</v>
      </c>
      <c r="DZ40" s="84">
        <f t="shared" si="77"/>
        <v>0</v>
      </c>
      <c r="EA40" s="84">
        <f t="shared" si="77"/>
        <v>0</v>
      </c>
      <c r="EB40" s="84">
        <f t="shared" si="77"/>
        <v>0</v>
      </c>
      <c r="EC40" s="84">
        <f t="shared" si="77"/>
        <v>0</v>
      </c>
      <c r="ED40" s="84">
        <f t="shared" si="77"/>
        <v>0</v>
      </c>
      <c r="EE40" s="84">
        <f t="shared" si="77"/>
        <v>0</v>
      </c>
      <c r="EF40" s="84">
        <f t="shared" si="77"/>
        <v>0</v>
      </c>
      <c r="EG40" s="84">
        <f t="shared" si="77"/>
        <v>0</v>
      </c>
      <c r="EH40" s="84">
        <f t="shared" si="77"/>
        <v>0</v>
      </c>
      <c r="EI40" s="84">
        <f t="shared" si="77"/>
        <v>0</v>
      </c>
      <c r="EJ40" s="84">
        <f t="shared" si="77"/>
        <v>0</v>
      </c>
      <c r="EK40" s="84">
        <f t="shared" si="77"/>
        <v>0</v>
      </c>
      <c r="EL40" s="84">
        <f t="shared" si="77"/>
        <v>0</v>
      </c>
      <c r="EM40" s="84">
        <f t="shared" si="74"/>
        <v>0</v>
      </c>
      <c r="EO40" s="2">
        <f ca="1">SUM($AI40:$EN40)</f>
        <v>440</v>
      </c>
      <c r="EP40" s="2">
        <f t="shared" ca="1" si="61"/>
        <v>0</v>
      </c>
    </row>
    <row r="41" spans="1:160" s="67" customFormat="1" x14ac:dyDescent="0.2">
      <c r="A41" s="66">
        <v>4</v>
      </c>
      <c r="B41" s="68" t="s">
        <v>12</v>
      </c>
      <c r="C41" s="68" t="s">
        <v>7</v>
      </c>
      <c r="D41" s="35" t="s">
        <v>43</v>
      </c>
      <c r="E41" s="85" t="s">
        <v>199</v>
      </c>
      <c r="F41" s="70">
        <v>37187</v>
      </c>
      <c r="G41" s="85"/>
      <c r="H41" s="85"/>
      <c r="I41" s="87" t="s">
        <v>47</v>
      </c>
      <c r="J41" s="85" t="s">
        <v>200</v>
      </c>
      <c r="K41" s="88"/>
      <c r="L41" s="109"/>
      <c r="M41" s="72" t="s">
        <v>40</v>
      </c>
      <c r="N41" s="72"/>
      <c r="O41" s="73"/>
      <c r="P41" s="74"/>
      <c r="Q41" s="74"/>
      <c r="R41" s="74"/>
      <c r="S41" s="110">
        <v>232</v>
      </c>
      <c r="T41" s="74" t="s">
        <v>57</v>
      </c>
      <c r="U41" s="19">
        <v>232</v>
      </c>
      <c r="V41" s="300">
        <v>38018</v>
      </c>
      <c r="W41" s="19"/>
      <c r="X41" s="91"/>
      <c r="Y41" s="111"/>
      <c r="Z41" s="90">
        <v>38018</v>
      </c>
      <c r="AA41" s="100"/>
      <c r="AB41" s="100"/>
      <c r="AC41" s="100"/>
      <c r="AD41" s="81"/>
      <c r="AE41" s="81"/>
      <c r="AH41" s="82"/>
      <c r="AI41" s="303">
        <v>2.0760000000000001</v>
      </c>
      <c r="AJ41" s="303">
        <f t="shared" ref="AJ41:AL42" si="78">IF(AND($V41&gt;AI$6,$V41&lt;=AJ$6),+$U41,0)</f>
        <v>0</v>
      </c>
      <c r="AK41" s="303">
        <f t="shared" si="78"/>
        <v>0</v>
      </c>
      <c r="AL41" s="303">
        <f t="shared" si="78"/>
        <v>0</v>
      </c>
      <c r="AM41" s="303">
        <v>2.0760000000000001</v>
      </c>
      <c r="AN41" s="303">
        <f t="shared" ref="AN41:BS41" si="79">IF(AND($V41&gt;AM$6,$V41&lt;=AN$6),+$U41,0)</f>
        <v>0</v>
      </c>
      <c r="AO41" s="303">
        <f t="shared" si="79"/>
        <v>0</v>
      </c>
      <c r="AP41" s="303">
        <f t="shared" si="79"/>
        <v>0</v>
      </c>
      <c r="AQ41" s="303">
        <f t="shared" si="79"/>
        <v>0</v>
      </c>
      <c r="AR41" s="303">
        <f t="shared" si="79"/>
        <v>232</v>
      </c>
      <c r="AS41" s="303">
        <f t="shared" si="79"/>
        <v>0</v>
      </c>
      <c r="AT41" s="303">
        <f t="shared" si="79"/>
        <v>0</v>
      </c>
      <c r="AU41" s="303">
        <f t="shared" si="79"/>
        <v>0</v>
      </c>
      <c r="AV41" s="303">
        <f t="shared" si="79"/>
        <v>0</v>
      </c>
      <c r="AW41" s="303">
        <f t="shared" si="79"/>
        <v>0</v>
      </c>
      <c r="AX41" s="303">
        <f t="shared" si="79"/>
        <v>0</v>
      </c>
      <c r="AY41" s="303">
        <f t="shared" si="79"/>
        <v>0</v>
      </c>
      <c r="AZ41" s="303">
        <f t="shared" si="79"/>
        <v>0</v>
      </c>
      <c r="BA41" s="303">
        <f t="shared" si="79"/>
        <v>0</v>
      </c>
      <c r="BB41" s="303">
        <f t="shared" si="79"/>
        <v>0</v>
      </c>
      <c r="BC41" s="303">
        <f t="shared" si="79"/>
        <v>0</v>
      </c>
      <c r="BD41" s="303">
        <f t="shared" si="79"/>
        <v>0</v>
      </c>
      <c r="BE41" s="303">
        <f t="shared" si="79"/>
        <v>0</v>
      </c>
      <c r="BF41" s="303">
        <f t="shared" si="79"/>
        <v>0</v>
      </c>
      <c r="BG41" s="303">
        <f t="shared" si="79"/>
        <v>0</v>
      </c>
      <c r="BH41" s="303">
        <f t="shared" si="79"/>
        <v>0</v>
      </c>
      <c r="BI41" s="303">
        <f t="shared" si="79"/>
        <v>0</v>
      </c>
      <c r="BJ41" s="303">
        <f t="shared" si="79"/>
        <v>0</v>
      </c>
      <c r="BK41" s="303">
        <f t="shared" si="79"/>
        <v>0</v>
      </c>
      <c r="BL41" s="303">
        <f t="shared" si="79"/>
        <v>0</v>
      </c>
      <c r="BM41" s="303">
        <f t="shared" si="79"/>
        <v>0</v>
      </c>
      <c r="BN41" s="303">
        <f t="shared" si="79"/>
        <v>0</v>
      </c>
      <c r="BO41" s="303">
        <f t="shared" si="79"/>
        <v>0</v>
      </c>
      <c r="BP41" s="303">
        <f t="shared" si="79"/>
        <v>0</v>
      </c>
      <c r="BQ41" s="303">
        <f t="shared" si="79"/>
        <v>0</v>
      </c>
      <c r="BR41" s="303">
        <f t="shared" si="79"/>
        <v>0</v>
      </c>
      <c r="BS41" s="303">
        <f t="shared" si="79"/>
        <v>0</v>
      </c>
      <c r="BT41" s="303">
        <f t="shared" ref="BT41:CY41" si="80">IF(AND($V41&gt;BS$6,$V41&lt;=BT$6),+$U41,0)</f>
        <v>0</v>
      </c>
      <c r="BU41" s="303">
        <f t="shared" si="80"/>
        <v>0</v>
      </c>
      <c r="BV41" s="303">
        <f t="shared" si="80"/>
        <v>0</v>
      </c>
      <c r="BW41" s="303">
        <f t="shared" si="80"/>
        <v>0</v>
      </c>
      <c r="BX41" s="303">
        <f t="shared" si="80"/>
        <v>0</v>
      </c>
      <c r="BY41" s="303">
        <f t="shared" si="80"/>
        <v>0</v>
      </c>
      <c r="BZ41" s="303">
        <f t="shared" si="80"/>
        <v>0</v>
      </c>
      <c r="CA41" s="303">
        <f t="shared" si="80"/>
        <v>0</v>
      </c>
      <c r="CB41" s="303">
        <f t="shared" si="80"/>
        <v>0</v>
      </c>
      <c r="CC41" s="303">
        <f t="shared" si="80"/>
        <v>0</v>
      </c>
      <c r="CD41" s="303">
        <f t="shared" si="80"/>
        <v>0</v>
      </c>
      <c r="CE41" s="303">
        <f t="shared" si="80"/>
        <v>0</v>
      </c>
      <c r="CF41" s="303">
        <f t="shared" si="80"/>
        <v>0</v>
      </c>
      <c r="CG41" s="303">
        <f t="shared" si="80"/>
        <v>0</v>
      </c>
      <c r="CH41" s="303">
        <f t="shared" si="80"/>
        <v>0</v>
      </c>
      <c r="CI41" s="303">
        <f t="shared" si="80"/>
        <v>0</v>
      </c>
      <c r="CJ41" s="303">
        <f t="shared" si="80"/>
        <v>0</v>
      </c>
      <c r="CK41" s="303">
        <f t="shared" si="80"/>
        <v>0</v>
      </c>
      <c r="CL41" s="303">
        <f t="shared" si="80"/>
        <v>0</v>
      </c>
      <c r="CM41" s="303">
        <f t="shared" si="80"/>
        <v>0</v>
      </c>
      <c r="CN41" s="303">
        <f t="shared" si="80"/>
        <v>0</v>
      </c>
      <c r="CO41" s="303">
        <f t="shared" si="80"/>
        <v>0</v>
      </c>
      <c r="CP41" s="303">
        <f t="shared" si="80"/>
        <v>0</v>
      </c>
      <c r="CQ41" s="303">
        <f t="shared" si="80"/>
        <v>0</v>
      </c>
      <c r="CR41" s="303">
        <f t="shared" si="80"/>
        <v>0</v>
      </c>
      <c r="CS41" s="303">
        <f t="shared" si="80"/>
        <v>0</v>
      </c>
      <c r="CT41" s="303">
        <f t="shared" si="80"/>
        <v>0</v>
      </c>
      <c r="CU41" s="303">
        <f t="shared" si="80"/>
        <v>0</v>
      </c>
      <c r="CV41" s="303">
        <f t="shared" si="80"/>
        <v>0</v>
      </c>
      <c r="CW41" s="303">
        <f t="shared" si="80"/>
        <v>0</v>
      </c>
      <c r="CX41" s="303">
        <f t="shared" si="80"/>
        <v>0</v>
      </c>
      <c r="CY41" s="303">
        <f t="shared" si="80"/>
        <v>0</v>
      </c>
      <c r="CZ41" s="303">
        <f t="shared" si="77"/>
        <v>0</v>
      </c>
      <c r="DA41" s="303">
        <f t="shared" si="77"/>
        <v>0</v>
      </c>
      <c r="DB41" s="303">
        <f t="shared" si="77"/>
        <v>0</v>
      </c>
      <c r="DC41" s="303">
        <f t="shared" si="77"/>
        <v>0</v>
      </c>
      <c r="DD41" s="303">
        <f t="shared" si="77"/>
        <v>0</v>
      </c>
      <c r="DE41" s="303">
        <f t="shared" si="77"/>
        <v>0</v>
      </c>
      <c r="DF41" s="303">
        <f t="shared" si="77"/>
        <v>0</v>
      </c>
      <c r="DG41" s="303">
        <f t="shared" si="77"/>
        <v>0</v>
      </c>
      <c r="DH41" s="303">
        <f t="shared" si="77"/>
        <v>0</v>
      </c>
      <c r="DI41" s="303">
        <f t="shared" si="77"/>
        <v>0</v>
      </c>
      <c r="DJ41" s="303">
        <f t="shared" si="77"/>
        <v>0</v>
      </c>
      <c r="DK41" s="303">
        <f t="shared" si="77"/>
        <v>0</v>
      </c>
      <c r="DL41" s="303">
        <f t="shared" si="77"/>
        <v>0</v>
      </c>
      <c r="DM41" s="303">
        <f t="shared" si="77"/>
        <v>0</v>
      </c>
      <c r="DN41" s="303">
        <f t="shared" si="77"/>
        <v>0</v>
      </c>
      <c r="DO41" s="303">
        <f t="shared" si="77"/>
        <v>0</v>
      </c>
      <c r="DP41" s="303">
        <f t="shared" si="77"/>
        <v>0</v>
      </c>
      <c r="DQ41" s="303">
        <f t="shared" si="77"/>
        <v>0</v>
      </c>
      <c r="DR41" s="303">
        <f t="shared" si="77"/>
        <v>0</v>
      </c>
      <c r="DS41" s="303">
        <f t="shared" si="77"/>
        <v>0</v>
      </c>
      <c r="DT41" s="303">
        <f t="shared" si="77"/>
        <v>0</v>
      </c>
      <c r="DU41" s="303">
        <f t="shared" si="77"/>
        <v>0</v>
      </c>
      <c r="DV41" s="303">
        <f t="shared" si="77"/>
        <v>0</v>
      </c>
      <c r="DW41" s="303">
        <f t="shared" si="77"/>
        <v>0</v>
      </c>
      <c r="DX41" s="303">
        <f t="shared" si="77"/>
        <v>0</v>
      </c>
      <c r="DY41" s="303">
        <f t="shared" si="77"/>
        <v>0</v>
      </c>
      <c r="DZ41" s="303">
        <f t="shared" si="77"/>
        <v>0</v>
      </c>
      <c r="EA41" s="303">
        <f t="shared" si="77"/>
        <v>0</v>
      </c>
      <c r="EB41" s="303">
        <f t="shared" si="77"/>
        <v>0</v>
      </c>
      <c r="EC41" s="303">
        <f t="shared" si="77"/>
        <v>0</v>
      </c>
      <c r="ED41" s="303">
        <f t="shared" si="77"/>
        <v>0</v>
      </c>
      <c r="EE41" s="303">
        <f t="shared" si="77"/>
        <v>0</v>
      </c>
      <c r="EF41" s="303">
        <f t="shared" si="77"/>
        <v>0</v>
      </c>
      <c r="EG41" s="303">
        <f t="shared" si="77"/>
        <v>0</v>
      </c>
      <c r="EH41" s="303">
        <f t="shared" si="77"/>
        <v>0</v>
      </c>
      <c r="EI41" s="303">
        <f t="shared" si="77"/>
        <v>0</v>
      </c>
      <c r="EJ41" s="303">
        <f t="shared" si="77"/>
        <v>0</v>
      </c>
      <c r="EK41" s="303">
        <f t="shared" si="77"/>
        <v>0</v>
      </c>
      <c r="EL41" s="303">
        <f t="shared" si="77"/>
        <v>0</v>
      </c>
      <c r="EM41" s="84">
        <f>IF(AND($V41&gt;EL$6,$V41&lt;=EN$6),+$U41,0)</f>
        <v>0</v>
      </c>
      <c r="EN41" s="82"/>
      <c r="EO41" s="2">
        <f>SUM($AI41:$EN41)</f>
        <v>236.15199999999999</v>
      </c>
      <c r="EP41" s="2">
        <f>+EO41-U41</f>
        <v>4.1519999999999868</v>
      </c>
      <c r="EQ41" s="82"/>
      <c r="ER41" s="82"/>
      <c r="ES41" s="82"/>
      <c r="ET41" s="82"/>
      <c r="EU41" s="82"/>
      <c r="EV41" s="82"/>
      <c r="EW41" s="82"/>
      <c r="EX41" s="82"/>
      <c r="EY41" s="82"/>
      <c r="EZ41" s="82"/>
      <c r="FA41" s="82"/>
      <c r="FB41" s="82"/>
      <c r="FC41" s="82"/>
      <c r="FD41" s="82"/>
    </row>
    <row r="42" spans="1:160" x14ac:dyDescent="0.2">
      <c r="A42" s="66">
        <v>2.2000000000000002</v>
      </c>
      <c r="B42" s="68" t="s">
        <v>12</v>
      </c>
      <c r="C42" s="68" t="s">
        <v>8</v>
      </c>
      <c r="D42" s="35" t="s">
        <v>42</v>
      </c>
      <c r="E42" s="69" t="s">
        <v>52</v>
      </c>
      <c r="F42" s="86">
        <v>37187</v>
      </c>
      <c r="G42" s="69" t="s">
        <v>131</v>
      </c>
      <c r="H42" s="69"/>
      <c r="I42" s="71" t="s">
        <v>47</v>
      </c>
      <c r="J42" s="69" t="s">
        <v>132</v>
      </c>
      <c r="L42" s="72" t="s">
        <v>133</v>
      </c>
      <c r="M42" s="72" t="s">
        <v>40</v>
      </c>
      <c r="N42" s="72" t="s">
        <v>95</v>
      </c>
      <c r="O42" s="73" t="s">
        <v>134</v>
      </c>
      <c r="P42" s="74" t="s">
        <v>56</v>
      </c>
      <c r="Q42" s="74"/>
      <c r="R42" s="74"/>
      <c r="S42" s="75">
        <v>21.49822</v>
      </c>
      <c r="T42" s="74" t="s">
        <v>57</v>
      </c>
      <c r="U42" s="19">
        <f>IF($T42="USD",+$S42,VLOOKUP($T42,$T$1:$U$5,2)*$S42)</f>
        <v>21.49822</v>
      </c>
      <c r="V42" s="272">
        <v>38077</v>
      </c>
      <c r="W42" s="19">
        <v>600</v>
      </c>
      <c r="Z42" s="77">
        <v>36977</v>
      </c>
      <c r="AA42" s="78" t="e">
        <f>SUM(#REF!)</f>
        <v>#REF!</v>
      </c>
      <c r="AB42" s="79"/>
      <c r="AC42" s="79">
        <f>0.0085/3</f>
        <v>2.8333333333333335E-3</v>
      </c>
      <c r="AD42" s="80" t="e">
        <f>+AC42+AB42*#REF!+AA42*#REF!</f>
        <v>#REF!</v>
      </c>
      <c r="AE42" s="81"/>
      <c r="AI42" s="84">
        <f t="shared" ca="1" si="26"/>
        <v>0</v>
      </c>
      <c r="AJ42" s="84">
        <f t="shared" si="78"/>
        <v>0</v>
      </c>
      <c r="AK42" s="84">
        <f t="shared" si="78"/>
        <v>0</v>
      </c>
      <c r="AL42" s="84">
        <f t="shared" si="78"/>
        <v>0</v>
      </c>
      <c r="AM42" s="84">
        <f t="shared" ref="AM42:BR42" si="81">IF(AND($V42&gt;AL$6,$V42&lt;=AM$6),+$U42,0)</f>
        <v>0</v>
      </c>
      <c r="AN42" s="84">
        <f t="shared" si="81"/>
        <v>0</v>
      </c>
      <c r="AO42" s="84">
        <f t="shared" si="81"/>
        <v>0</v>
      </c>
      <c r="AP42" s="84">
        <f t="shared" si="81"/>
        <v>0</v>
      </c>
      <c r="AQ42" s="84">
        <f t="shared" si="81"/>
        <v>0</v>
      </c>
      <c r="AR42" s="84">
        <f t="shared" si="81"/>
        <v>21.49822</v>
      </c>
      <c r="AS42" s="84">
        <f t="shared" si="81"/>
        <v>0</v>
      </c>
      <c r="AT42" s="84">
        <f t="shared" si="81"/>
        <v>0</v>
      </c>
      <c r="AU42" s="84">
        <f t="shared" si="81"/>
        <v>0</v>
      </c>
      <c r="AV42" s="84">
        <f t="shared" si="81"/>
        <v>0</v>
      </c>
      <c r="AW42" s="84">
        <f t="shared" si="81"/>
        <v>0</v>
      </c>
      <c r="AX42" s="84">
        <f t="shared" si="81"/>
        <v>0</v>
      </c>
      <c r="AY42" s="84">
        <f t="shared" si="81"/>
        <v>0</v>
      </c>
      <c r="AZ42" s="84">
        <f t="shared" si="81"/>
        <v>0</v>
      </c>
      <c r="BA42" s="84">
        <f t="shared" si="81"/>
        <v>0</v>
      </c>
      <c r="BB42" s="84">
        <f t="shared" si="81"/>
        <v>0</v>
      </c>
      <c r="BC42" s="84">
        <f t="shared" si="81"/>
        <v>0</v>
      </c>
      <c r="BD42" s="84">
        <f t="shared" si="81"/>
        <v>0</v>
      </c>
      <c r="BE42" s="84">
        <f t="shared" si="81"/>
        <v>0</v>
      </c>
      <c r="BF42" s="84">
        <f t="shared" si="81"/>
        <v>0</v>
      </c>
      <c r="BG42" s="84">
        <f t="shared" si="81"/>
        <v>0</v>
      </c>
      <c r="BH42" s="84">
        <f t="shared" si="81"/>
        <v>0</v>
      </c>
      <c r="BI42" s="84">
        <f t="shared" si="81"/>
        <v>0</v>
      </c>
      <c r="BJ42" s="84">
        <f t="shared" si="81"/>
        <v>0</v>
      </c>
      <c r="BK42" s="84">
        <f t="shared" si="81"/>
        <v>0</v>
      </c>
      <c r="BL42" s="84">
        <f t="shared" si="81"/>
        <v>0</v>
      </c>
      <c r="BM42" s="84">
        <f t="shared" si="81"/>
        <v>0</v>
      </c>
      <c r="BN42" s="84">
        <f t="shared" si="81"/>
        <v>0</v>
      </c>
      <c r="BO42" s="84">
        <f t="shared" si="81"/>
        <v>0</v>
      </c>
      <c r="BP42" s="84">
        <f t="shared" si="81"/>
        <v>0</v>
      </c>
      <c r="BQ42" s="84">
        <f t="shared" si="81"/>
        <v>0</v>
      </c>
      <c r="BR42" s="84">
        <f t="shared" si="81"/>
        <v>0</v>
      </c>
      <c r="BS42" s="84">
        <f t="shared" ref="BS42:CU42" si="82">IF(AND($V42&gt;BR$6,$V42&lt;=BS$6),+$U42,0)</f>
        <v>0</v>
      </c>
      <c r="BT42" s="84">
        <f t="shared" si="82"/>
        <v>0</v>
      </c>
      <c r="BU42" s="84">
        <f t="shared" si="82"/>
        <v>0</v>
      </c>
      <c r="BV42" s="84">
        <f t="shared" si="82"/>
        <v>0</v>
      </c>
      <c r="BW42" s="84">
        <f t="shared" si="82"/>
        <v>0</v>
      </c>
      <c r="BX42" s="84">
        <f t="shared" si="82"/>
        <v>0</v>
      </c>
      <c r="BY42" s="84">
        <f t="shared" si="82"/>
        <v>0</v>
      </c>
      <c r="BZ42" s="84">
        <f t="shared" si="82"/>
        <v>0</v>
      </c>
      <c r="CA42" s="84">
        <f t="shared" si="82"/>
        <v>0</v>
      </c>
      <c r="CB42" s="84">
        <f t="shared" si="82"/>
        <v>0</v>
      </c>
      <c r="CC42" s="84">
        <f t="shared" si="82"/>
        <v>0</v>
      </c>
      <c r="CD42" s="84">
        <f t="shared" si="82"/>
        <v>0</v>
      </c>
      <c r="CE42" s="84">
        <f t="shared" si="82"/>
        <v>0</v>
      </c>
      <c r="CF42" s="84">
        <f t="shared" si="82"/>
        <v>0</v>
      </c>
      <c r="CG42" s="84">
        <f t="shared" si="82"/>
        <v>0</v>
      </c>
      <c r="CH42" s="84">
        <f t="shared" si="82"/>
        <v>0</v>
      </c>
      <c r="CI42" s="84">
        <f t="shared" si="82"/>
        <v>0</v>
      </c>
      <c r="CJ42" s="84">
        <f t="shared" si="82"/>
        <v>0</v>
      </c>
      <c r="CK42" s="84">
        <f t="shared" si="82"/>
        <v>0</v>
      </c>
      <c r="CL42" s="84">
        <f t="shared" si="82"/>
        <v>0</v>
      </c>
      <c r="CM42" s="84">
        <f t="shared" si="82"/>
        <v>0</v>
      </c>
      <c r="CN42" s="84">
        <f t="shared" si="82"/>
        <v>0</v>
      </c>
      <c r="CO42" s="84">
        <f t="shared" si="82"/>
        <v>0</v>
      </c>
      <c r="CP42" s="84">
        <f t="shared" si="82"/>
        <v>0</v>
      </c>
      <c r="CQ42" s="84">
        <f t="shared" si="82"/>
        <v>0</v>
      </c>
      <c r="CR42" s="84">
        <f t="shared" si="82"/>
        <v>0</v>
      </c>
      <c r="CS42" s="84">
        <f t="shared" si="82"/>
        <v>0</v>
      </c>
      <c r="CT42" s="84">
        <f t="shared" si="82"/>
        <v>0</v>
      </c>
      <c r="CU42" s="84">
        <f t="shared" si="82"/>
        <v>0</v>
      </c>
      <c r="CV42" s="84">
        <f t="shared" si="77"/>
        <v>0</v>
      </c>
      <c r="CW42" s="84">
        <f t="shared" si="77"/>
        <v>0</v>
      </c>
      <c r="CX42" s="84">
        <f t="shared" si="77"/>
        <v>0</v>
      </c>
      <c r="CY42" s="84">
        <f t="shared" si="77"/>
        <v>0</v>
      </c>
      <c r="CZ42" s="84">
        <f t="shared" si="77"/>
        <v>0</v>
      </c>
      <c r="DA42" s="84">
        <f t="shared" si="77"/>
        <v>0</v>
      </c>
      <c r="DB42" s="84">
        <f t="shared" si="77"/>
        <v>0</v>
      </c>
      <c r="DC42" s="84">
        <f t="shared" si="77"/>
        <v>0</v>
      </c>
      <c r="DD42" s="84">
        <f t="shared" si="77"/>
        <v>0</v>
      </c>
      <c r="DE42" s="84">
        <f t="shared" si="77"/>
        <v>0</v>
      </c>
      <c r="DF42" s="84">
        <f t="shared" si="77"/>
        <v>0</v>
      </c>
      <c r="DG42" s="84">
        <f t="shared" si="77"/>
        <v>0</v>
      </c>
      <c r="DH42" s="84">
        <f t="shared" si="77"/>
        <v>0</v>
      </c>
      <c r="DI42" s="84">
        <f t="shared" si="77"/>
        <v>0</v>
      </c>
      <c r="DJ42" s="84">
        <f t="shared" si="77"/>
        <v>0</v>
      </c>
      <c r="DK42" s="84">
        <f t="shared" si="77"/>
        <v>0</v>
      </c>
      <c r="DL42" s="84">
        <f t="shared" si="77"/>
        <v>0</v>
      </c>
      <c r="DM42" s="84">
        <f t="shared" si="77"/>
        <v>0</v>
      </c>
      <c r="DN42" s="84">
        <f t="shared" si="77"/>
        <v>0</v>
      </c>
      <c r="DO42" s="84">
        <f t="shared" si="77"/>
        <v>0</v>
      </c>
      <c r="DP42" s="84">
        <f t="shared" si="77"/>
        <v>0</v>
      </c>
      <c r="DQ42" s="84">
        <f t="shared" si="77"/>
        <v>0</v>
      </c>
      <c r="DR42" s="84">
        <f t="shared" si="77"/>
        <v>0</v>
      </c>
      <c r="DS42" s="84">
        <f t="shared" si="77"/>
        <v>0</v>
      </c>
      <c r="DT42" s="84">
        <f t="shared" si="77"/>
        <v>0</v>
      </c>
      <c r="DU42" s="84">
        <f t="shared" si="77"/>
        <v>0</v>
      </c>
      <c r="DV42" s="84">
        <f t="shared" si="77"/>
        <v>0</v>
      </c>
      <c r="DW42" s="84">
        <f t="shared" si="77"/>
        <v>0</v>
      </c>
      <c r="DX42" s="84">
        <f t="shared" si="77"/>
        <v>0</v>
      </c>
      <c r="DY42" s="84">
        <f t="shared" si="77"/>
        <v>0</v>
      </c>
      <c r="DZ42" s="84">
        <f t="shared" si="77"/>
        <v>0</v>
      </c>
      <c r="EA42" s="84">
        <f t="shared" si="77"/>
        <v>0</v>
      </c>
      <c r="EB42" s="84">
        <f t="shared" si="77"/>
        <v>0</v>
      </c>
      <c r="EC42" s="84">
        <f t="shared" si="77"/>
        <v>0</v>
      </c>
      <c r="ED42" s="84">
        <f t="shared" si="77"/>
        <v>0</v>
      </c>
      <c r="EE42" s="84">
        <f t="shared" si="77"/>
        <v>0</v>
      </c>
      <c r="EF42" s="84">
        <f t="shared" si="77"/>
        <v>0</v>
      </c>
      <c r="EG42" s="84">
        <f t="shared" si="77"/>
        <v>0</v>
      </c>
      <c r="EH42" s="84">
        <f t="shared" si="77"/>
        <v>0</v>
      </c>
      <c r="EI42" s="84">
        <f t="shared" si="77"/>
        <v>0</v>
      </c>
      <c r="EJ42" s="84">
        <f t="shared" si="77"/>
        <v>0</v>
      </c>
      <c r="EK42" s="84">
        <f t="shared" si="77"/>
        <v>0</v>
      </c>
      <c r="EL42" s="84">
        <f t="shared" si="77"/>
        <v>0</v>
      </c>
      <c r="EM42" s="84">
        <f t="shared" si="74"/>
        <v>0</v>
      </c>
      <c r="EO42" s="2">
        <f t="shared" ca="1" si="65"/>
        <v>21.49822</v>
      </c>
      <c r="EP42" s="2">
        <f t="shared" ca="1" si="61"/>
        <v>0</v>
      </c>
    </row>
    <row r="43" spans="1:160" x14ac:dyDescent="0.2">
      <c r="A43" s="66">
        <v>2.2000000000000002</v>
      </c>
      <c r="B43" s="68" t="s">
        <v>12</v>
      </c>
      <c r="C43" s="68" t="s">
        <v>7</v>
      </c>
      <c r="D43" s="35" t="s">
        <v>43</v>
      </c>
      <c r="E43" s="69" t="s">
        <v>150</v>
      </c>
      <c r="F43" s="70">
        <v>37134</v>
      </c>
      <c r="G43" s="69"/>
      <c r="H43" s="69"/>
      <c r="I43" s="71" t="s">
        <v>47</v>
      </c>
      <c r="J43" s="69" t="s">
        <v>150</v>
      </c>
      <c r="M43" s="72" t="s">
        <v>40</v>
      </c>
      <c r="N43" s="72" t="s">
        <v>151</v>
      </c>
      <c r="O43" s="73" t="s">
        <v>152</v>
      </c>
      <c r="P43" s="74"/>
      <c r="Q43" s="74" t="s">
        <v>56</v>
      </c>
      <c r="R43" s="74"/>
      <c r="S43" s="75">
        <v>50</v>
      </c>
      <c r="T43" s="74" t="s">
        <v>57</v>
      </c>
      <c r="U43" s="19">
        <f>IF($T43="USD",+$S43,VLOOKUP($T43,$T$1:$U$5,2)*$S43)</f>
        <v>50</v>
      </c>
      <c r="V43" s="267">
        <v>38474</v>
      </c>
      <c r="Z43" s="102">
        <v>36647</v>
      </c>
      <c r="AA43" s="100" t="e">
        <f>SUM(#REF!)</f>
        <v>#REF!</v>
      </c>
      <c r="AB43" s="103"/>
      <c r="AC43" s="103">
        <f>1.619543/4/U43</f>
        <v>8.0977150000000001E-3</v>
      </c>
      <c r="AD43" s="81" t="e">
        <f>+AC43+AB43*#REF!+AA43*#REF!</f>
        <v>#REF!</v>
      </c>
      <c r="AE43" s="81"/>
      <c r="AI43" s="84">
        <f t="shared" ca="1" si="26"/>
        <v>0</v>
      </c>
      <c r="AJ43" s="84">
        <f t="shared" ref="AJ43:AX43" si="83">IF(AND($V43&gt;AI$6,$V43&lt;=AJ$6),+$U43,0)</f>
        <v>0</v>
      </c>
      <c r="AK43" s="84">
        <f t="shared" si="83"/>
        <v>0</v>
      </c>
      <c r="AL43" s="84">
        <f t="shared" si="83"/>
        <v>0</v>
      </c>
      <c r="AM43" s="84">
        <f t="shared" si="83"/>
        <v>0</v>
      </c>
      <c r="AN43" s="84">
        <f t="shared" si="83"/>
        <v>0</v>
      </c>
      <c r="AO43" s="84">
        <f t="shared" si="83"/>
        <v>0</v>
      </c>
      <c r="AP43" s="84">
        <f t="shared" si="83"/>
        <v>0</v>
      </c>
      <c r="AQ43" s="84">
        <f t="shared" si="83"/>
        <v>0</v>
      </c>
      <c r="AR43" s="84">
        <f t="shared" si="83"/>
        <v>0</v>
      </c>
      <c r="AS43" s="84">
        <f t="shared" si="83"/>
        <v>0</v>
      </c>
      <c r="AT43" s="84">
        <f t="shared" si="83"/>
        <v>0</v>
      </c>
      <c r="AU43" s="84">
        <f t="shared" si="83"/>
        <v>0</v>
      </c>
      <c r="AV43" s="84">
        <f t="shared" si="83"/>
        <v>0</v>
      </c>
      <c r="AW43" s="84">
        <f t="shared" si="83"/>
        <v>50</v>
      </c>
      <c r="AX43" s="84">
        <f t="shared" si="83"/>
        <v>0</v>
      </c>
      <c r="AY43" s="67" t="s">
        <v>153</v>
      </c>
      <c r="AZ43" s="84">
        <f>IF(AND($V43&gt;AY$6,$V43&lt;=AZ$6),+$U43,0)</f>
        <v>0</v>
      </c>
      <c r="BA43" s="84">
        <f>IF(AND($V43&gt;AZ$6,$V43&lt;=BA$6),+$U43,0)</f>
        <v>0</v>
      </c>
      <c r="BB43" s="84">
        <f t="shared" ref="BB43:CU43" si="84">IF(AND($V43&gt;BA$6,$V43&lt;=BB$6),+$U43,0)</f>
        <v>0</v>
      </c>
      <c r="BC43" s="84">
        <f t="shared" si="84"/>
        <v>0</v>
      </c>
      <c r="BD43" s="84">
        <f t="shared" si="84"/>
        <v>0</v>
      </c>
      <c r="BE43" s="84">
        <f t="shared" si="84"/>
        <v>0</v>
      </c>
      <c r="BF43" s="84">
        <f t="shared" si="84"/>
        <v>0</v>
      </c>
      <c r="BG43" s="84">
        <f t="shared" si="84"/>
        <v>0</v>
      </c>
      <c r="BH43" s="84">
        <f t="shared" si="84"/>
        <v>0</v>
      </c>
      <c r="BI43" s="84">
        <f t="shared" si="84"/>
        <v>0</v>
      </c>
      <c r="BJ43" s="84">
        <f t="shared" si="84"/>
        <v>0</v>
      </c>
      <c r="BK43" s="84">
        <f t="shared" si="84"/>
        <v>0</v>
      </c>
      <c r="BL43" s="84">
        <f t="shared" si="84"/>
        <v>0</v>
      </c>
      <c r="BM43" s="84">
        <f t="shared" si="84"/>
        <v>0</v>
      </c>
      <c r="BN43" s="84">
        <f t="shared" si="84"/>
        <v>0</v>
      </c>
      <c r="BO43" s="84">
        <f t="shared" si="84"/>
        <v>0</v>
      </c>
      <c r="BP43" s="84">
        <f t="shared" si="84"/>
        <v>0</v>
      </c>
      <c r="BQ43" s="84">
        <f t="shared" si="84"/>
        <v>0</v>
      </c>
      <c r="BR43" s="84">
        <f t="shared" si="84"/>
        <v>0</v>
      </c>
      <c r="BS43" s="84">
        <f t="shared" si="84"/>
        <v>0</v>
      </c>
      <c r="BT43" s="84">
        <f t="shared" si="84"/>
        <v>0</v>
      </c>
      <c r="BU43" s="84">
        <f t="shared" si="84"/>
        <v>0</v>
      </c>
      <c r="BV43" s="84">
        <f t="shared" si="84"/>
        <v>0</v>
      </c>
      <c r="BW43" s="84">
        <f t="shared" si="84"/>
        <v>0</v>
      </c>
      <c r="BX43" s="84">
        <f t="shared" si="84"/>
        <v>0</v>
      </c>
      <c r="BY43" s="84">
        <f t="shared" si="84"/>
        <v>0</v>
      </c>
      <c r="BZ43" s="84">
        <f t="shared" si="84"/>
        <v>0</v>
      </c>
      <c r="CA43" s="84">
        <f t="shared" si="84"/>
        <v>0</v>
      </c>
      <c r="CB43" s="84">
        <f t="shared" si="84"/>
        <v>0</v>
      </c>
      <c r="CC43" s="84">
        <f t="shared" si="84"/>
        <v>0</v>
      </c>
      <c r="CD43" s="84">
        <f t="shared" si="84"/>
        <v>0</v>
      </c>
      <c r="CE43" s="84">
        <f t="shared" si="84"/>
        <v>0</v>
      </c>
      <c r="CF43" s="84">
        <f t="shared" si="84"/>
        <v>0</v>
      </c>
      <c r="CG43" s="84">
        <f t="shared" si="84"/>
        <v>0</v>
      </c>
      <c r="CH43" s="84">
        <f t="shared" si="84"/>
        <v>0</v>
      </c>
      <c r="CI43" s="84">
        <f t="shared" si="84"/>
        <v>0</v>
      </c>
      <c r="CJ43" s="84">
        <f t="shared" si="84"/>
        <v>0</v>
      </c>
      <c r="CK43" s="84">
        <f t="shared" si="84"/>
        <v>0</v>
      </c>
      <c r="CL43" s="84">
        <f t="shared" si="84"/>
        <v>0</v>
      </c>
      <c r="CM43" s="84">
        <f t="shared" si="84"/>
        <v>0</v>
      </c>
      <c r="CN43" s="84">
        <f t="shared" si="84"/>
        <v>0</v>
      </c>
      <c r="CO43" s="84">
        <f t="shared" si="84"/>
        <v>0</v>
      </c>
      <c r="CP43" s="84">
        <f t="shared" si="84"/>
        <v>0</v>
      </c>
      <c r="CQ43" s="84">
        <f t="shared" si="84"/>
        <v>0</v>
      </c>
      <c r="CR43" s="84">
        <f t="shared" si="84"/>
        <v>0</v>
      </c>
      <c r="CS43" s="84">
        <f t="shared" si="84"/>
        <v>0</v>
      </c>
      <c r="CT43" s="84">
        <f t="shared" si="84"/>
        <v>0</v>
      </c>
      <c r="CU43" s="84">
        <f t="shared" si="84"/>
        <v>0</v>
      </c>
      <c r="CV43" s="84">
        <f t="shared" si="77"/>
        <v>0</v>
      </c>
      <c r="CW43" s="84">
        <f t="shared" si="77"/>
        <v>0</v>
      </c>
      <c r="CX43" s="84">
        <f t="shared" si="77"/>
        <v>0</v>
      </c>
      <c r="CY43" s="84">
        <f t="shared" si="77"/>
        <v>0</v>
      </c>
      <c r="CZ43" s="84">
        <f t="shared" si="77"/>
        <v>0</v>
      </c>
      <c r="DA43" s="84">
        <f t="shared" si="77"/>
        <v>0</v>
      </c>
      <c r="DB43" s="84">
        <f t="shared" si="77"/>
        <v>0</v>
      </c>
      <c r="DC43" s="84">
        <f t="shared" si="77"/>
        <v>0</v>
      </c>
      <c r="DD43" s="84">
        <f t="shared" si="77"/>
        <v>0</v>
      </c>
      <c r="DE43" s="84">
        <f t="shared" si="77"/>
        <v>0</v>
      </c>
      <c r="DF43" s="84">
        <f t="shared" si="77"/>
        <v>0</v>
      </c>
      <c r="DG43" s="84">
        <f t="shared" si="77"/>
        <v>0</v>
      </c>
      <c r="DH43" s="84">
        <f t="shared" si="77"/>
        <v>0</v>
      </c>
      <c r="DI43" s="84">
        <f t="shared" si="77"/>
        <v>0</v>
      </c>
      <c r="DJ43" s="84">
        <f t="shared" si="77"/>
        <v>0</v>
      </c>
      <c r="DK43" s="84">
        <f t="shared" si="77"/>
        <v>0</v>
      </c>
      <c r="DL43" s="84">
        <f t="shared" si="77"/>
        <v>0</v>
      </c>
      <c r="DM43" s="84">
        <f t="shared" si="77"/>
        <v>0</v>
      </c>
      <c r="DN43" s="84">
        <f t="shared" si="77"/>
        <v>0</v>
      </c>
      <c r="DO43" s="84">
        <f t="shared" si="77"/>
        <v>0</v>
      </c>
      <c r="DP43" s="84">
        <f t="shared" si="77"/>
        <v>0</v>
      </c>
      <c r="DQ43" s="84">
        <f t="shared" si="77"/>
        <v>0</v>
      </c>
      <c r="DR43" s="84">
        <f t="shared" si="77"/>
        <v>0</v>
      </c>
      <c r="DS43" s="84">
        <f t="shared" si="77"/>
        <v>0</v>
      </c>
      <c r="DT43" s="84">
        <f t="shared" si="77"/>
        <v>0</v>
      </c>
      <c r="DU43" s="84">
        <f t="shared" si="77"/>
        <v>0</v>
      </c>
      <c r="DV43" s="84">
        <f t="shared" si="77"/>
        <v>0</v>
      </c>
      <c r="DW43" s="84">
        <f t="shared" si="77"/>
        <v>0</v>
      </c>
      <c r="DX43" s="84">
        <f t="shared" si="77"/>
        <v>0</v>
      </c>
      <c r="DY43" s="84">
        <f t="shared" si="77"/>
        <v>0</v>
      </c>
      <c r="DZ43" s="84">
        <f t="shared" si="77"/>
        <v>0</v>
      </c>
      <c r="EA43" s="84">
        <f t="shared" si="77"/>
        <v>0</v>
      </c>
      <c r="EB43" s="84">
        <f t="shared" si="77"/>
        <v>0</v>
      </c>
      <c r="EC43" s="84">
        <f t="shared" si="77"/>
        <v>0</v>
      </c>
      <c r="ED43" s="84">
        <f t="shared" si="77"/>
        <v>0</v>
      </c>
      <c r="EE43" s="84">
        <f t="shared" si="77"/>
        <v>0</v>
      </c>
      <c r="EF43" s="84">
        <f t="shared" si="77"/>
        <v>0</v>
      </c>
      <c r="EG43" s="84">
        <f t="shared" si="77"/>
        <v>0</v>
      </c>
      <c r="EH43" s="84">
        <f t="shared" si="77"/>
        <v>0</v>
      </c>
      <c r="EI43" s="84">
        <f t="shared" si="77"/>
        <v>0</v>
      </c>
      <c r="EJ43" s="84">
        <f t="shared" si="77"/>
        <v>0</v>
      </c>
      <c r="EK43" s="84">
        <f t="shared" si="77"/>
        <v>0</v>
      </c>
      <c r="EL43" s="84">
        <f t="shared" si="77"/>
        <v>0</v>
      </c>
      <c r="EM43" s="84">
        <f t="shared" si="74"/>
        <v>0</v>
      </c>
      <c r="EO43" s="2">
        <f t="shared" ca="1" si="65"/>
        <v>50</v>
      </c>
      <c r="EP43" s="2">
        <f t="shared" ca="1" si="61"/>
        <v>0</v>
      </c>
    </row>
    <row r="44" spans="1:160" x14ac:dyDescent="0.2">
      <c r="A44" s="66">
        <v>2.2000000000000002</v>
      </c>
      <c r="B44" s="94" t="s">
        <v>76</v>
      </c>
      <c r="C44" s="68" t="s">
        <v>7</v>
      </c>
      <c r="D44" s="35" t="s">
        <v>42</v>
      </c>
      <c r="E44" s="69" t="s">
        <v>52</v>
      </c>
      <c r="F44" s="70">
        <v>37164</v>
      </c>
      <c r="G44" s="69"/>
      <c r="H44" s="69"/>
      <c r="I44" s="87" t="s">
        <v>47</v>
      </c>
      <c r="J44" s="85" t="s">
        <v>148</v>
      </c>
      <c r="K44" s="88" t="s">
        <v>149</v>
      </c>
      <c r="L44" s="88" t="s">
        <v>92</v>
      </c>
      <c r="M44" s="72" t="s">
        <v>40</v>
      </c>
      <c r="N44" s="72" t="s">
        <v>72</v>
      </c>
      <c r="O44" s="73" t="s">
        <v>89</v>
      </c>
      <c r="P44" s="74" t="s">
        <v>56</v>
      </c>
      <c r="Q44" s="74"/>
      <c r="R44" s="74"/>
      <c r="S44" s="95">
        <v>100.5</v>
      </c>
      <c r="T44" s="74" t="s">
        <v>3</v>
      </c>
      <c r="U44" s="19">
        <v>148.34901500000001</v>
      </c>
      <c r="V44" s="300">
        <v>39600</v>
      </c>
      <c r="W44" s="96"/>
      <c r="X44" s="91" t="s">
        <v>75</v>
      </c>
      <c r="Y44" s="93">
        <v>0.10199999999999999</v>
      </c>
      <c r="Z44" s="90">
        <v>36175</v>
      </c>
      <c r="AA44" s="78" t="e">
        <f>SUM(#REF!)</f>
        <v>#REF!</v>
      </c>
      <c r="AB44" s="78">
        <v>0.15</v>
      </c>
      <c r="AC44" s="78">
        <v>4.0000000000000001E-3</v>
      </c>
      <c r="AD44" s="81" t="e">
        <f>+AC44+AB44*#REF!+AA44*#REF!</f>
        <v>#REF!</v>
      </c>
      <c r="AE44" s="81"/>
      <c r="AI44" s="84">
        <f t="shared" ca="1" si="26"/>
        <v>0</v>
      </c>
      <c r="AJ44" s="84">
        <f t="shared" ref="AJ44:AV44" si="85">IF(AND($V44&gt;AI$6,$V44&lt;=AJ$6),+$U44,0)</f>
        <v>0</v>
      </c>
      <c r="AK44" s="84">
        <f t="shared" si="85"/>
        <v>0</v>
      </c>
      <c r="AL44" s="84">
        <f t="shared" si="85"/>
        <v>0</v>
      </c>
      <c r="AM44" s="84">
        <f t="shared" si="85"/>
        <v>0</v>
      </c>
      <c r="AN44" s="84">
        <f t="shared" si="85"/>
        <v>0</v>
      </c>
      <c r="AO44" s="84">
        <f t="shared" si="85"/>
        <v>0</v>
      </c>
      <c r="AP44" s="84">
        <f t="shared" si="85"/>
        <v>0</v>
      </c>
      <c r="AQ44" s="84">
        <f t="shared" si="85"/>
        <v>0</v>
      </c>
      <c r="AR44" s="84">
        <f t="shared" si="85"/>
        <v>0</v>
      </c>
      <c r="AS44" s="84">
        <f t="shared" si="85"/>
        <v>0</v>
      </c>
      <c r="AT44" s="84">
        <f t="shared" si="85"/>
        <v>0</v>
      </c>
      <c r="AU44" s="84">
        <f t="shared" si="85"/>
        <v>0</v>
      </c>
      <c r="AV44" s="84">
        <f t="shared" si="85"/>
        <v>0</v>
      </c>
      <c r="AW44" s="84">
        <f t="shared" ref="AW44:DH44" si="86">IF(AND($V44&gt;AV$6,$V44&lt;=AW$6),+$U44,0)</f>
        <v>0</v>
      </c>
      <c r="AX44" s="84">
        <f t="shared" si="86"/>
        <v>0</v>
      </c>
      <c r="AY44" s="84">
        <f t="shared" si="86"/>
        <v>0</v>
      </c>
      <c r="AZ44" s="84">
        <f t="shared" si="86"/>
        <v>0</v>
      </c>
      <c r="BA44" s="84">
        <f t="shared" si="86"/>
        <v>0</v>
      </c>
      <c r="BB44" s="84">
        <f t="shared" si="86"/>
        <v>0</v>
      </c>
      <c r="BC44" s="84">
        <f t="shared" si="86"/>
        <v>0</v>
      </c>
      <c r="BD44" s="84">
        <f t="shared" si="86"/>
        <v>0</v>
      </c>
      <c r="BE44" s="84">
        <f t="shared" si="86"/>
        <v>0</v>
      </c>
      <c r="BF44" s="84">
        <f t="shared" si="86"/>
        <v>0</v>
      </c>
      <c r="BG44" s="84">
        <f t="shared" si="86"/>
        <v>0</v>
      </c>
      <c r="BH44" s="84">
        <f t="shared" si="86"/>
        <v>0</v>
      </c>
      <c r="BI44" s="84">
        <f t="shared" si="86"/>
        <v>148.34901500000001</v>
      </c>
      <c r="BJ44" s="84">
        <f t="shared" si="86"/>
        <v>0</v>
      </c>
      <c r="BK44" s="84">
        <f t="shared" si="86"/>
        <v>0</v>
      </c>
      <c r="BL44" s="84">
        <f t="shared" si="86"/>
        <v>0</v>
      </c>
      <c r="BM44" s="84">
        <f t="shared" si="86"/>
        <v>0</v>
      </c>
      <c r="BN44" s="84">
        <f t="shared" si="86"/>
        <v>0</v>
      </c>
      <c r="BO44" s="84">
        <f t="shared" si="86"/>
        <v>0</v>
      </c>
      <c r="BP44" s="84">
        <f t="shared" si="86"/>
        <v>0</v>
      </c>
      <c r="BQ44" s="84">
        <f t="shared" si="86"/>
        <v>0</v>
      </c>
      <c r="BR44" s="84">
        <f t="shared" si="86"/>
        <v>0</v>
      </c>
      <c r="BS44" s="84">
        <f t="shared" si="86"/>
        <v>0</v>
      </c>
      <c r="BT44" s="84">
        <f t="shared" si="86"/>
        <v>0</v>
      </c>
      <c r="BU44" s="84">
        <f t="shared" si="86"/>
        <v>0</v>
      </c>
      <c r="BV44" s="84">
        <f t="shared" si="86"/>
        <v>0</v>
      </c>
      <c r="BW44" s="84">
        <f t="shared" si="86"/>
        <v>0</v>
      </c>
      <c r="BX44" s="84">
        <f t="shared" si="86"/>
        <v>0</v>
      </c>
      <c r="BY44" s="84">
        <f t="shared" si="86"/>
        <v>0</v>
      </c>
      <c r="BZ44" s="84">
        <f t="shared" si="86"/>
        <v>0</v>
      </c>
      <c r="CA44" s="84">
        <f t="shared" si="86"/>
        <v>0</v>
      </c>
      <c r="CB44" s="84">
        <f t="shared" si="86"/>
        <v>0</v>
      </c>
      <c r="CC44" s="84">
        <f t="shared" si="86"/>
        <v>0</v>
      </c>
      <c r="CD44" s="84">
        <f t="shared" si="86"/>
        <v>0</v>
      </c>
      <c r="CE44" s="84">
        <f t="shared" si="86"/>
        <v>0</v>
      </c>
      <c r="CF44" s="84">
        <f t="shared" si="86"/>
        <v>0</v>
      </c>
      <c r="CG44" s="84">
        <f t="shared" si="86"/>
        <v>0</v>
      </c>
      <c r="CH44" s="84">
        <f t="shared" si="86"/>
        <v>0</v>
      </c>
      <c r="CI44" s="84">
        <f t="shared" si="86"/>
        <v>0</v>
      </c>
      <c r="CJ44" s="84">
        <f t="shared" si="86"/>
        <v>0</v>
      </c>
      <c r="CK44" s="84">
        <f t="shared" si="86"/>
        <v>0</v>
      </c>
      <c r="CL44" s="84">
        <f t="shared" si="86"/>
        <v>0</v>
      </c>
      <c r="CM44" s="84">
        <f t="shared" si="86"/>
        <v>0</v>
      </c>
      <c r="CN44" s="84">
        <f t="shared" si="86"/>
        <v>0</v>
      </c>
      <c r="CO44" s="84">
        <f t="shared" si="86"/>
        <v>0</v>
      </c>
      <c r="CP44" s="84">
        <f t="shared" si="86"/>
        <v>0</v>
      </c>
      <c r="CQ44" s="84">
        <f t="shared" si="86"/>
        <v>0</v>
      </c>
      <c r="CR44" s="84">
        <f t="shared" si="86"/>
        <v>0</v>
      </c>
      <c r="CS44" s="84">
        <f t="shared" si="86"/>
        <v>0</v>
      </c>
      <c r="CT44" s="84">
        <f t="shared" si="86"/>
        <v>0</v>
      </c>
      <c r="CU44" s="84">
        <f>IF(AND($V44&gt;CT$6,$V44&lt;=CU$6),+$U44,0)</f>
        <v>0</v>
      </c>
      <c r="CV44" s="84">
        <f t="shared" si="86"/>
        <v>0</v>
      </c>
      <c r="CW44" s="84">
        <f t="shared" si="86"/>
        <v>0</v>
      </c>
      <c r="CX44" s="84">
        <f t="shared" si="86"/>
        <v>0</v>
      </c>
      <c r="CY44" s="84">
        <f t="shared" si="86"/>
        <v>0</v>
      </c>
      <c r="CZ44" s="84">
        <f t="shared" si="86"/>
        <v>0</v>
      </c>
      <c r="DA44" s="84">
        <f t="shared" si="86"/>
        <v>0</v>
      </c>
      <c r="DB44" s="84">
        <f t="shared" si="86"/>
        <v>0</v>
      </c>
      <c r="DC44" s="84">
        <f t="shared" si="86"/>
        <v>0</v>
      </c>
      <c r="DD44" s="84">
        <f t="shared" si="86"/>
        <v>0</v>
      </c>
      <c r="DE44" s="84">
        <f t="shared" si="86"/>
        <v>0</v>
      </c>
      <c r="DF44" s="84">
        <f t="shared" si="86"/>
        <v>0</v>
      </c>
      <c r="DG44" s="84">
        <f t="shared" si="86"/>
        <v>0</v>
      </c>
      <c r="DH44" s="84">
        <f t="shared" si="86"/>
        <v>0</v>
      </c>
      <c r="DI44" s="84">
        <f t="shared" ref="DI44:EL44" si="87">IF(AND($V44&gt;DH$6,$V44&lt;=DI$6),+$U44,0)</f>
        <v>0</v>
      </c>
      <c r="DJ44" s="84">
        <f t="shared" si="87"/>
        <v>0</v>
      </c>
      <c r="DK44" s="84">
        <f t="shared" si="87"/>
        <v>0</v>
      </c>
      <c r="DL44" s="84">
        <f t="shared" si="87"/>
        <v>0</v>
      </c>
      <c r="DM44" s="84">
        <f t="shared" si="87"/>
        <v>0</v>
      </c>
      <c r="DN44" s="84">
        <f t="shared" si="87"/>
        <v>0</v>
      </c>
      <c r="DO44" s="84">
        <f t="shared" si="87"/>
        <v>0</v>
      </c>
      <c r="DP44" s="84">
        <f t="shared" si="87"/>
        <v>0</v>
      </c>
      <c r="DQ44" s="84">
        <f t="shared" si="87"/>
        <v>0</v>
      </c>
      <c r="DR44" s="84">
        <f t="shared" si="87"/>
        <v>0</v>
      </c>
      <c r="DS44" s="84">
        <f t="shared" si="87"/>
        <v>0</v>
      </c>
      <c r="DT44" s="84">
        <f t="shared" si="87"/>
        <v>0</v>
      </c>
      <c r="DU44" s="84">
        <f t="shared" si="87"/>
        <v>0</v>
      </c>
      <c r="DV44" s="84">
        <f t="shared" si="87"/>
        <v>0</v>
      </c>
      <c r="DW44" s="84">
        <f t="shared" si="87"/>
        <v>0</v>
      </c>
      <c r="DX44" s="84">
        <f t="shared" si="87"/>
        <v>0</v>
      </c>
      <c r="DY44" s="84">
        <f t="shared" si="87"/>
        <v>0</v>
      </c>
      <c r="DZ44" s="84">
        <f t="shared" si="87"/>
        <v>0</v>
      </c>
      <c r="EA44" s="84">
        <f t="shared" si="87"/>
        <v>0</v>
      </c>
      <c r="EB44" s="84">
        <f t="shared" si="87"/>
        <v>0</v>
      </c>
      <c r="EC44" s="84">
        <f t="shared" si="87"/>
        <v>0</v>
      </c>
      <c r="ED44" s="84">
        <f t="shared" si="87"/>
        <v>0</v>
      </c>
      <c r="EE44" s="84">
        <f t="shared" si="87"/>
        <v>0</v>
      </c>
      <c r="EF44" s="84">
        <f t="shared" si="87"/>
        <v>0</v>
      </c>
      <c r="EG44" s="84">
        <f t="shared" si="87"/>
        <v>0</v>
      </c>
      <c r="EH44" s="84">
        <f t="shared" si="87"/>
        <v>0</v>
      </c>
      <c r="EI44" s="84">
        <f t="shared" si="87"/>
        <v>0</v>
      </c>
      <c r="EJ44" s="84">
        <f t="shared" si="87"/>
        <v>0</v>
      </c>
      <c r="EK44" s="84">
        <f t="shared" si="87"/>
        <v>0</v>
      </c>
      <c r="EL44" s="84">
        <f t="shared" si="87"/>
        <v>0</v>
      </c>
      <c r="EM44" s="84">
        <f t="shared" si="74"/>
        <v>0</v>
      </c>
      <c r="EO44" s="2">
        <f t="shared" ca="1" si="65"/>
        <v>148.34901500000001</v>
      </c>
      <c r="EP44" s="2">
        <f t="shared" ca="1" si="61"/>
        <v>0</v>
      </c>
    </row>
    <row r="45" spans="1:160" x14ac:dyDescent="0.2">
      <c r="A45" s="66">
        <v>2.2000000000000002</v>
      </c>
      <c r="B45" s="94" t="s">
        <v>76</v>
      </c>
      <c r="C45" s="68" t="s">
        <v>8</v>
      </c>
      <c r="D45" s="35" t="s">
        <v>43</v>
      </c>
      <c r="E45" s="69" t="s">
        <v>139</v>
      </c>
      <c r="F45" s="70">
        <v>37134</v>
      </c>
      <c r="G45" s="69"/>
      <c r="H45" s="69"/>
      <c r="I45" s="71" t="s">
        <v>47</v>
      </c>
      <c r="J45" s="69" t="s">
        <v>139</v>
      </c>
      <c r="L45" s="72" t="s">
        <v>140</v>
      </c>
      <c r="M45" s="72" t="s">
        <v>40</v>
      </c>
      <c r="O45" s="73" t="s">
        <v>105</v>
      </c>
      <c r="P45" s="74" t="s">
        <v>56</v>
      </c>
      <c r="Q45" s="74" t="s">
        <v>56</v>
      </c>
      <c r="R45" s="74" t="s">
        <v>141</v>
      </c>
      <c r="S45" s="95">
        <v>125</v>
      </c>
      <c r="T45" s="74" t="s">
        <v>57</v>
      </c>
      <c r="U45" s="19">
        <f t="shared" ref="U45:U50" si="88">IF($T45="USD",+$S45,VLOOKUP($T45,$T$1:$U$5,2)*$S45)</f>
        <v>125</v>
      </c>
      <c r="V45" s="267">
        <v>40364</v>
      </c>
      <c r="Z45" s="11">
        <v>36712</v>
      </c>
      <c r="AA45" s="100" t="e">
        <f>SUM(#REF!)</f>
        <v>#REF!</v>
      </c>
      <c r="AB45" s="103">
        <v>0.16</v>
      </c>
      <c r="AC45" s="79">
        <v>2.1644444444444445E-3</v>
      </c>
      <c r="AD45" s="81" t="e">
        <f>+AC45+AB45*#REF!+AA45*#REF!</f>
        <v>#REF!</v>
      </c>
      <c r="AE45" s="81"/>
      <c r="AI45" s="84">
        <f t="shared" ca="1" si="26"/>
        <v>0</v>
      </c>
      <c r="AJ45" s="84">
        <f t="shared" si="23"/>
        <v>0</v>
      </c>
      <c r="AK45" s="84">
        <f t="shared" si="23"/>
        <v>0</v>
      </c>
      <c r="AL45" s="84">
        <f t="shared" si="23"/>
        <v>0</v>
      </c>
      <c r="AM45" s="84">
        <f t="shared" si="23"/>
        <v>0</v>
      </c>
      <c r="AN45" s="84">
        <f t="shared" si="23"/>
        <v>0</v>
      </c>
      <c r="AO45" s="84">
        <f t="shared" si="23"/>
        <v>0</v>
      </c>
      <c r="AP45" s="84">
        <f t="shared" si="23"/>
        <v>0</v>
      </c>
      <c r="AQ45" s="84">
        <f t="shared" si="23"/>
        <v>0</v>
      </c>
      <c r="AR45" s="84">
        <f t="shared" si="23"/>
        <v>0</v>
      </c>
      <c r="AS45" s="84">
        <f t="shared" si="23"/>
        <v>0</v>
      </c>
      <c r="AT45" s="84">
        <f t="shared" si="23"/>
        <v>0</v>
      </c>
      <c r="AU45" s="84">
        <f t="shared" si="23"/>
        <v>0</v>
      </c>
      <c r="AV45" s="84">
        <f t="shared" si="23"/>
        <v>0</v>
      </c>
      <c r="AW45" s="84">
        <f t="shared" si="23"/>
        <v>0</v>
      </c>
      <c r="AX45" s="84">
        <f t="shared" si="23"/>
        <v>0</v>
      </c>
      <c r="AY45" s="84">
        <f t="shared" si="23"/>
        <v>0</v>
      </c>
      <c r="AZ45" s="84">
        <f t="shared" si="23"/>
        <v>0</v>
      </c>
      <c r="BA45" s="84">
        <f t="shared" si="23"/>
        <v>0</v>
      </c>
      <c r="BB45" s="84">
        <f t="shared" ref="BB45:CG45" si="89">IF(AND($V45&gt;BA$6,$V45&lt;=BB$6),+$U45,0)</f>
        <v>0</v>
      </c>
      <c r="BC45" s="84">
        <f t="shared" si="89"/>
        <v>0</v>
      </c>
      <c r="BD45" s="84">
        <f t="shared" si="89"/>
        <v>0</v>
      </c>
      <c r="BE45" s="84">
        <f t="shared" si="89"/>
        <v>0</v>
      </c>
      <c r="BF45" s="84">
        <f t="shared" si="89"/>
        <v>0</v>
      </c>
      <c r="BG45" s="84">
        <f t="shared" si="89"/>
        <v>0</v>
      </c>
      <c r="BH45" s="84">
        <f t="shared" si="89"/>
        <v>0</v>
      </c>
      <c r="BI45" s="84">
        <f t="shared" si="89"/>
        <v>0</v>
      </c>
      <c r="BJ45" s="84">
        <f t="shared" si="89"/>
        <v>0</v>
      </c>
      <c r="BK45" s="84">
        <f t="shared" si="89"/>
        <v>0</v>
      </c>
      <c r="BL45" s="84">
        <f t="shared" si="89"/>
        <v>0</v>
      </c>
      <c r="BM45" s="84">
        <f t="shared" si="89"/>
        <v>0</v>
      </c>
      <c r="BN45" s="84">
        <f t="shared" si="89"/>
        <v>0</v>
      </c>
      <c r="BO45" s="84">
        <f t="shared" si="89"/>
        <v>0</v>
      </c>
      <c r="BP45" s="84">
        <f t="shared" si="89"/>
        <v>0</v>
      </c>
      <c r="BQ45" s="84">
        <f t="shared" si="89"/>
        <v>0</v>
      </c>
      <c r="BR45" s="84">
        <f t="shared" si="89"/>
        <v>125</v>
      </c>
      <c r="BS45" s="84">
        <f t="shared" si="89"/>
        <v>0</v>
      </c>
      <c r="BT45" s="84">
        <f t="shared" si="89"/>
        <v>0</v>
      </c>
      <c r="BU45" s="84">
        <f t="shared" si="89"/>
        <v>0</v>
      </c>
      <c r="BV45" s="84">
        <f t="shared" si="89"/>
        <v>0</v>
      </c>
      <c r="BW45" s="84">
        <f t="shared" si="89"/>
        <v>0</v>
      </c>
      <c r="BX45" s="84">
        <f t="shared" si="89"/>
        <v>0</v>
      </c>
      <c r="BY45" s="84">
        <f t="shared" si="89"/>
        <v>0</v>
      </c>
      <c r="BZ45" s="84">
        <f t="shared" si="89"/>
        <v>0</v>
      </c>
      <c r="CA45" s="84">
        <f t="shared" si="89"/>
        <v>0</v>
      </c>
      <c r="CB45" s="84">
        <f t="shared" si="89"/>
        <v>0</v>
      </c>
      <c r="CC45" s="84">
        <f t="shared" si="89"/>
        <v>0</v>
      </c>
      <c r="CD45" s="84">
        <f t="shared" si="89"/>
        <v>0</v>
      </c>
      <c r="CE45" s="84">
        <f t="shared" si="89"/>
        <v>0</v>
      </c>
      <c r="CF45" s="84">
        <f t="shared" si="89"/>
        <v>0</v>
      </c>
      <c r="CG45" s="84">
        <f t="shared" si="89"/>
        <v>0</v>
      </c>
      <c r="CH45" s="84">
        <f t="shared" si="59"/>
        <v>0</v>
      </c>
      <c r="CI45" s="84">
        <f t="shared" si="59"/>
        <v>0</v>
      </c>
      <c r="CJ45" s="84">
        <f t="shared" si="59"/>
        <v>0</v>
      </c>
      <c r="CK45" s="84">
        <f t="shared" si="59"/>
        <v>0</v>
      </c>
      <c r="CL45" s="84">
        <f t="shared" si="59"/>
        <v>0</v>
      </c>
      <c r="CM45" s="84">
        <f t="shared" si="59"/>
        <v>0</v>
      </c>
      <c r="CN45" s="84">
        <f t="shared" si="59"/>
        <v>0</v>
      </c>
      <c r="CO45" s="84">
        <f t="shared" si="59"/>
        <v>0</v>
      </c>
      <c r="CP45" s="84">
        <f t="shared" si="59"/>
        <v>0</v>
      </c>
      <c r="CQ45" s="84">
        <f t="shared" si="59"/>
        <v>0</v>
      </c>
      <c r="CR45" s="84">
        <f t="shared" si="59"/>
        <v>0</v>
      </c>
      <c r="CS45" s="84">
        <f t="shared" si="59"/>
        <v>0</v>
      </c>
      <c r="CT45" s="84">
        <f t="shared" si="59"/>
        <v>0</v>
      </c>
      <c r="CU45" s="84">
        <f t="shared" si="59"/>
        <v>0</v>
      </c>
      <c r="CV45" s="84">
        <f t="shared" si="59"/>
        <v>0</v>
      </c>
      <c r="CW45" s="84">
        <f t="shared" si="59"/>
        <v>0</v>
      </c>
      <c r="CX45" s="84">
        <f t="shared" si="59"/>
        <v>0</v>
      </c>
      <c r="CY45" s="84">
        <f t="shared" si="59"/>
        <v>0</v>
      </c>
      <c r="CZ45" s="84">
        <f t="shared" si="59"/>
        <v>0</v>
      </c>
      <c r="DA45" s="84">
        <f t="shared" si="59"/>
        <v>0</v>
      </c>
      <c r="DB45" s="84">
        <f t="shared" si="59"/>
        <v>0</v>
      </c>
      <c r="DC45" s="84">
        <f t="shared" si="59"/>
        <v>0</v>
      </c>
      <c r="DD45" s="84">
        <f t="shared" si="59"/>
        <v>0</v>
      </c>
      <c r="DE45" s="84">
        <f t="shared" si="59"/>
        <v>0</v>
      </c>
      <c r="DF45" s="84">
        <f t="shared" si="59"/>
        <v>0</v>
      </c>
      <c r="DG45" s="84">
        <f t="shared" si="59"/>
        <v>0</v>
      </c>
      <c r="DH45" s="84">
        <f t="shared" si="59"/>
        <v>0</v>
      </c>
      <c r="DI45" s="84">
        <f t="shared" si="59"/>
        <v>0</v>
      </c>
      <c r="DJ45" s="84">
        <f t="shared" si="59"/>
        <v>0</v>
      </c>
      <c r="DK45" s="84">
        <f t="shared" si="59"/>
        <v>0</v>
      </c>
      <c r="DL45" s="84">
        <f t="shared" si="59"/>
        <v>0</v>
      </c>
      <c r="DM45" s="84">
        <f t="shared" si="59"/>
        <v>0</v>
      </c>
      <c r="DN45" s="84">
        <f t="shared" si="59"/>
        <v>0</v>
      </c>
      <c r="DO45" s="84">
        <f t="shared" si="59"/>
        <v>0</v>
      </c>
      <c r="DP45" s="84">
        <f t="shared" si="59"/>
        <v>0</v>
      </c>
      <c r="DQ45" s="84">
        <f t="shared" si="59"/>
        <v>0</v>
      </c>
      <c r="DR45" s="84">
        <f t="shared" si="59"/>
        <v>0</v>
      </c>
      <c r="DS45" s="84">
        <f t="shared" si="59"/>
        <v>0</v>
      </c>
      <c r="DT45" s="84">
        <f t="shared" si="59"/>
        <v>0</v>
      </c>
      <c r="DU45" s="84">
        <f t="shared" si="59"/>
        <v>0</v>
      </c>
      <c r="DV45" s="84">
        <f t="shared" si="59"/>
        <v>0</v>
      </c>
      <c r="DW45" s="84">
        <f t="shared" si="59"/>
        <v>0</v>
      </c>
      <c r="DX45" s="84">
        <f t="shared" si="59"/>
        <v>0</v>
      </c>
      <c r="DY45" s="84">
        <f t="shared" si="59"/>
        <v>0</v>
      </c>
      <c r="DZ45" s="84">
        <f t="shared" si="59"/>
        <v>0</v>
      </c>
      <c r="EA45" s="84">
        <f t="shared" si="59"/>
        <v>0</v>
      </c>
      <c r="EB45" s="84">
        <f t="shared" ref="EB45:EL45" si="90">IF(AND($V45&gt;EA$6,$V45&lt;=EB$6),+$U45,0)</f>
        <v>0</v>
      </c>
      <c r="EC45" s="84">
        <f t="shared" si="90"/>
        <v>0</v>
      </c>
      <c r="ED45" s="84">
        <f t="shared" si="90"/>
        <v>0</v>
      </c>
      <c r="EE45" s="84">
        <f t="shared" si="90"/>
        <v>0</v>
      </c>
      <c r="EF45" s="84">
        <f t="shared" si="90"/>
        <v>0</v>
      </c>
      <c r="EG45" s="84">
        <f t="shared" si="90"/>
        <v>0</v>
      </c>
      <c r="EH45" s="84">
        <f t="shared" si="90"/>
        <v>0</v>
      </c>
      <c r="EI45" s="84">
        <f t="shared" si="90"/>
        <v>0</v>
      </c>
      <c r="EJ45" s="84">
        <f t="shared" si="90"/>
        <v>0</v>
      </c>
      <c r="EK45" s="84">
        <f t="shared" si="90"/>
        <v>0</v>
      </c>
      <c r="EL45" s="84">
        <f t="shared" si="90"/>
        <v>0</v>
      </c>
      <c r="EM45" s="84">
        <f t="shared" si="4"/>
        <v>0</v>
      </c>
      <c r="EO45" s="2">
        <f t="shared" ca="1" si="65"/>
        <v>125</v>
      </c>
      <c r="EP45" s="2">
        <f t="shared" ca="1" si="61"/>
        <v>0</v>
      </c>
    </row>
    <row r="46" spans="1:160" x14ac:dyDescent="0.2">
      <c r="A46" s="1">
        <v>2.25</v>
      </c>
      <c r="B46" s="68" t="s">
        <v>12</v>
      </c>
      <c r="C46" s="68" t="s">
        <v>7</v>
      </c>
      <c r="D46" s="35" t="s">
        <v>42</v>
      </c>
      <c r="E46" s="85" t="s">
        <v>154</v>
      </c>
      <c r="F46" s="70">
        <v>37134</v>
      </c>
      <c r="G46" s="85" t="s">
        <v>155</v>
      </c>
      <c r="H46" s="85"/>
      <c r="I46" s="71" t="s">
        <v>47</v>
      </c>
      <c r="J46" s="72" t="s">
        <v>156</v>
      </c>
      <c r="K46" s="69" t="s">
        <v>100</v>
      </c>
      <c r="L46" s="72" t="s">
        <v>157</v>
      </c>
      <c r="M46" s="72" t="s">
        <v>41</v>
      </c>
      <c r="N46" s="72" t="s">
        <v>158</v>
      </c>
      <c r="O46" s="73" t="s">
        <v>159</v>
      </c>
      <c r="P46" s="74" t="s">
        <v>56</v>
      </c>
      <c r="Q46" s="74"/>
      <c r="R46" s="74"/>
      <c r="S46" s="75">
        <v>170</v>
      </c>
      <c r="T46" s="74" t="s">
        <v>57</v>
      </c>
      <c r="U46" s="19">
        <f t="shared" si="88"/>
        <v>170</v>
      </c>
      <c r="V46" s="267">
        <v>38776</v>
      </c>
      <c r="Z46" s="102">
        <v>36888</v>
      </c>
      <c r="AA46" s="78" t="e">
        <f>SUM(#REF!)</f>
        <v>#REF!</v>
      </c>
      <c r="AB46" s="103"/>
      <c r="AC46" s="108">
        <f>0.5%/5</f>
        <v>1E-3</v>
      </c>
      <c r="AD46" s="81" t="e">
        <f>+AC46+AB46*#REF!+AA46*#REF!</f>
        <v>#REF!</v>
      </c>
      <c r="AE46" s="81"/>
      <c r="AI46" s="302">
        <v>21.882382255416481</v>
      </c>
      <c r="AJ46" s="302">
        <v>21.160985038204945</v>
      </c>
      <c r="AK46" s="302">
        <v>22.603779472628013</v>
      </c>
      <c r="AL46" s="302">
        <v>21.882382255416481</v>
      </c>
      <c r="AM46" s="302">
        <v>21.882382255416481</v>
      </c>
      <c r="AN46" s="302">
        <v>21.882382255416481</v>
      </c>
      <c r="AO46" s="302">
        <v>21.882382255416481</v>
      </c>
      <c r="AP46" s="302">
        <v>21.882382255416481</v>
      </c>
      <c r="AQ46" s="302">
        <v>21.882382255416481</v>
      </c>
      <c r="AR46" s="302">
        <v>21.882382255416481</v>
      </c>
      <c r="AS46" s="302">
        <v>22.122847994486989</v>
      </c>
      <c r="AT46" s="302">
        <v>22.122847994486989</v>
      </c>
      <c r="AU46" s="302">
        <v>21.882382255416481</v>
      </c>
      <c r="AV46" s="302">
        <v>21.641916516345965</v>
      </c>
      <c r="AW46" s="302">
        <v>22.122847994486989</v>
      </c>
      <c r="AX46" s="302">
        <v>22.122847994486989</v>
      </c>
      <c r="AY46" s="302">
        <v>21.882382255416481</v>
      </c>
      <c r="AZ46" s="302">
        <v>21.641916516345965</v>
      </c>
      <c r="BA46" s="302">
        <v>22.122847994486989</v>
      </c>
      <c r="BB46" s="302">
        <f t="shared" ref="BB46:CG46" si="91">(IF(AND($V46&gt;BB$6,$V46&lt;=BC$6),+$U46,0))/1000000</f>
        <v>0</v>
      </c>
      <c r="BC46" s="302">
        <f t="shared" si="91"/>
        <v>0</v>
      </c>
      <c r="BD46" s="302">
        <f t="shared" si="91"/>
        <v>0</v>
      </c>
      <c r="BE46" s="302">
        <f t="shared" si="91"/>
        <v>0</v>
      </c>
      <c r="BF46" s="302">
        <f t="shared" si="91"/>
        <v>0</v>
      </c>
      <c r="BG46" s="302">
        <f t="shared" si="91"/>
        <v>0</v>
      </c>
      <c r="BH46" s="302">
        <f t="shared" si="91"/>
        <v>0</v>
      </c>
      <c r="BI46" s="302">
        <f t="shared" si="91"/>
        <v>0</v>
      </c>
      <c r="BJ46" s="302">
        <f t="shared" si="91"/>
        <v>0</v>
      </c>
      <c r="BK46" s="302">
        <f t="shared" si="91"/>
        <v>0</v>
      </c>
      <c r="BL46" s="302">
        <f t="shared" si="91"/>
        <v>0</v>
      </c>
      <c r="BM46" s="302">
        <f t="shared" si="91"/>
        <v>0</v>
      </c>
      <c r="BN46" s="302">
        <f t="shared" si="91"/>
        <v>0</v>
      </c>
      <c r="BO46" s="302">
        <f t="shared" si="91"/>
        <v>0</v>
      </c>
      <c r="BP46" s="302">
        <f t="shared" si="91"/>
        <v>0</v>
      </c>
      <c r="BQ46" s="302">
        <f t="shared" si="91"/>
        <v>0</v>
      </c>
      <c r="BR46" s="302">
        <f t="shared" si="91"/>
        <v>0</v>
      </c>
      <c r="BS46" s="302">
        <f t="shared" si="91"/>
        <v>0</v>
      </c>
      <c r="BT46" s="302">
        <f t="shared" si="91"/>
        <v>0</v>
      </c>
      <c r="BU46" s="302">
        <f t="shared" si="91"/>
        <v>0</v>
      </c>
      <c r="BV46" s="302">
        <f t="shared" si="91"/>
        <v>0</v>
      </c>
      <c r="BW46" s="302">
        <f t="shared" si="91"/>
        <v>0</v>
      </c>
      <c r="BX46" s="302">
        <f t="shared" si="91"/>
        <v>0</v>
      </c>
      <c r="BY46" s="302">
        <f t="shared" si="91"/>
        <v>0</v>
      </c>
      <c r="BZ46" s="302">
        <f t="shared" si="91"/>
        <v>0</v>
      </c>
      <c r="CA46" s="302">
        <f t="shared" si="91"/>
        <v>0</v>
      </c>
      <c r="CB46" s="302">
        <f t="shared" si="91"/>
        <v>0</v>
      </c>
      <c r="CC46" s="302">
        <f t="shared" si="91"/>
        <v>0</v>
      </c>
      <c r="CD46" s="302">
        <f t="shared" si="91"/>
        <v>0</v>
      </c>
      <c r="CE46" s="302">
        <f t="shared" si="91"/>
        <v>0</v>
      </c>
      <c r="CF46" s="302">
        <f t="shared" si="91"/>
        <v>0</v>
      </c>
      <c r="CG46" s="302">
        <f t="shared" si="91"/>
        <v>0</v>
      </c>
      <c r="CH46" s="302">
        <f t="shared" ref="CH46:DM46" si="92">(IF(AND($V46&gt;CH$6,$V46&lt;=CI$6),+$U46,0))/1000000</f>
        <v>0</v>
      </c>
      <c r="CI46" s="302">
        <f t="shared" si="92"/>
        <v>0</v>
      </c>
      <c r="CJ46" s="302">
        <f t="shared" si="92"/>
        <v>0</v>
      </c>
      <c r="CK46" s="302">
        <f t="shared" si="92"/>
        <v>0</v>
      </c>
      <c r="CL46" s="302">
        <f t="shared" si="92"/>
        <v>0</v>
      </c>
      <c r="CM46" s="302">
        <f t="shared" si="92"/>
        <v>0</v>
      </c>
      <c r="CN46" s="302">
        <f t="shared" si="92"/>
        <v>0</v>
      </c>
      <c r="CO46" s="302">
        <f t="shared" si="92"/>
        <v>0</v>
      </c>
      <c r="CP46" s="302">
        <f t="shared" si="92"/>
        <v>0</v>
      </c>
      <c r="CQ46" s="302">
        <f t="shared" si="92"/>
        <v>0</v>
      </c>
      <c r="CR46" s="302">
        <f t="shared" si="92"/>
        <v>0</v>
      </c>
      <c r="CS46" s="302">
        <f t="shared" si="92"/>
        <v>0</v>
      </c>
      <c r="CT46" s="302">
        <f t="shared" si="92"/>
        <v>0</v>
      </c>
      <c r="CU46" s="302">
        <f t="shared" si="92"/>
        <v>0</v>
      </c>
      <c r="CV46" s="302">
        <f t="shared" si="92"/>
        <v>0</v>
      </c>
      <c r="CW46" s="302">
        <f t="shared" si="92"/>
        <v>0</v>
      </c>
      <c r="CX46" s="302">
        <f t="shared" si="92"/>
        <v>0</v>
      </c>
      <c r="CY46" s="302">
        <f t="shared" si="92"/>
        <v>0</v>
      </c>
      <c r="CZ46" s="302">
        <f t="shared" si="92"/>
        <v>0</v>
      </c>
      <c r="DA46" s="302">
        <f t="shared" si="92"/>
        <v>0</v>
      </c>
      <c r="DB46" s="302">
        <f t="shared" si="92"/>
        <v>0</v>
      </c>
      <c r="DC46" s="302">
        <f t="shared" si="92"/>
        <v>0</v>
      </c>
      <c r="DD46" s="302">
        <f t="shared" si="92"/>
        <v>0</v>
      </c>
      <c r="DE46" s="302">
        <f t="shared" si="92"/>
        <v>0</v>
      </c>
      <c r="DF46" s="302">
        <f t="shared" si="92"/>
        <v>0</v>
      </c>
      <c r="DG46" s="302">
        <f t="shared" si="92"/>
        <v>0</v>
      </c>
      <c r="DH46" s="302">
        <f t="shared" si="92"/>
        <v>0</v>
      </c>
      <c r="DI46" s="302">
        <f t="shared" si="92"/>
        <v>0</v>
      </c>
      <c r="DJ46" s="302">
        <f t="shared" si="92"/>
        <v>0</v>
      </c>
      <c r="DK46" s="302">
        <f t="shared" si="92"/>
        <v>0</v>
      </c>
      <c r="DL46" s="302">
        <f t="shared" si="92"/>
        <v>0</v>
      </c>
      <c r="DM46" s="302">
        <f t="shared" si="92"/>
        <v>0</v>
      </c>
      <c r="DN46" s="302">
        <f t="shared" ref="DN46:DV46" si="93">(IF(AND($V46&gt;DN$6,$V46&lt;=DO$6),+$U46,0))/1000000</f>
        <v>0</v>
      </c>
      <c r="DO46" s="302">
        <f t="shared" si="93"/>
        <v>0</v>
      </c>
      <c r="DP46" s="302">
        <f t="shared" si="93"/>
        <v>0</v>
      </c>
      <c r="DQ46" s="302">
        <f t="shared" si="93"/>
        <v>0</v>
      </c>
      <c r="DR46" s="302">
        <f t="shared" si="93"/>
        <v>0</v>
      </c>
      <c r="DS46" s="302">
        <f t="shared" si="93"/>
        <v>0</v>
      </c>
      <c r="DT46" s="302">
        <f t="shared" si="93"/>
        <v>0</v>
      </c>
      <c r="DU46" s="302">
        <f t="shared" si="93"/>
        <v>0</v>
      </c>
      <c r="DV46" s="302">
        <f t="shared" si="93"/>
        <v>0</v>
      </c>
      <c r="DX46" s="18">
        <f t="shared" ref="DX46:EL46" si="94">(IF(AND($V46&gt;DW$6,$V46&lt;=DX$6),+$U46,0))/1000000</f>
        <v>0</v>
      </c>
      <c r="DY46" s="18">
        <f t="shared" si="94"/>
        <v>0</v>
      </c>
      <c r="DZ46" s="18">
        <f t="shared" si="94"/>
        <v>0</v>
      </c>
      <c r="EA46" s="18">
        <f t="shared" si="94"/>
        <v>0</v>
      </c>
      <c r="EB46" s="18">
        <f t="shared" si="94"/>
        <v>0</v>
      </c>
      <c r="EC46" s="18">
        <f t="shared" si="94"/>
        <v>0</v>
      </c>
      <c r="ED46" s="18">
        <f t="shared" si="94"/>
        <v>0</v>
      </c>
      <c r="EE46" s="18">
        <f t="shared" si="94"/>
        <v>0</v>
      </c>
      <c r="EF46" s="18">
        <f t="shared" si="94"/>
        <v>0</v>
      </c>
      <c r="EG46" s="18">
        <f t="shared" si="94"/>
        <v>0</v>
      </c>
      <c r="EH46" s="18">
        <f t="shared" si="94"/>
        <v>0</v>
      </c>
      <c r="EI46" s="18">
        <f t="shared" si="94"/>
        <v>0</v>
      </c>
      <c r="EJ46" s="18">
        <f t="shared" si="94"/>
        <v>0</v>
      </c>
      <c r="EK46" s="18">
        <f t="shared" si="94"/>
        <v>0</v>
      </c>
      <c r="EL46" s="18">
        <f t="shared" si="94"/>
        <v>0</v>
      </c>
      <c r="EM46" s="18">
        <f>(IF(AND($V46&gt;EL$6,$V46&lt;=EN$6),+$U46,0))/1000000</f>
        <v>0</v>
      </c>
      <c r="EO46" s="2">
        <f>SUM($AI46:$EN46)</f>
        <v>416.48666007012457</v>
      </c>
      <c r="EP46" s="2">
        <f>+EO46-U46</f>
        <v>246.48666007012457</v>
      </c>
    </row>
    <row r="47" spans="1:160" x14ac:dyDescent="0.2">
      <c r="A47" s="66">
        <v>2.2999999999999998</v>
      </c>
      <c r="B47" s="68" t="s">
        <v>12</v>
      </c>
      <c r="C47" s="68" t="s">
        <v>8</v>
      </c>
      <c r="D47" s="35" t="s">
        <v>42</v>
      </c>
      <c r="E47" s="69" t="s">
        <v>52</v>
      </c>
      <c r="F47" s="86">
        <v>37187</v>
      </c>
      <c r="G47" s="69"/>
      <c r="H47" s="69"/>
      <c r="I47" s="71" t="s">
        <v>47</v>
      </c>
      <c r="J47" s="69" t="s">
        <v>160</v>
      </c>
      <c r="L47" s="72" t="s">
        <v>161</v>
      </c>
      <c r="M47" s="72" t="s">
        <v>41</v>
      </c>
      <c r="N47" s="72" t="s">
        <v>62</v>
      </c>
      <c r="O47" s="73" t="s">
        <v>162</v>
      </c>
      <c r="P47" s="74" t="s">
        <v>56</v>
      </c>
      <c r="Q47" s="74" t="s">
        <v>56</v>
      </c>
      <c r="R47" s="74"/>
      <c r="S47" s="75">
        <v>64.415000000000006</v>
      </c>
      <c r="T47" s="74" t="s">
        <v>57</v>
      </c>
      <c r="U47" s="19">
        <f t="shared" si="88"/>
        <v>64.415000000000006</v>
      </c>
      <c r="V47" s="272">
        <v>38383</v>
      </c>
      <c r="Z47" s="77">
        <v>36887</v>
      </c>
      <c r="AA47" s="78" t="e">
        <f>SUM(#REF!)</f>
        <v>#REF!</v>
      </c>
      <c r="AB47" s="79"/>
      <c r="AC47" s="79">
        <f>0.0025/2</f>
        <v>1.25E-3</v>
      </c>
      <c r="AD47" s="80" t="e">
        <f>+AC47+AB47*#REF!+AA47*#REF!</f>
        <v>#REF!</v>
      </c>
      <c r="AE47" s="81"/>
      <c r="AI47" s="303">
        <v>7.8779969999999997</v>
      </c>
      <c r="AJ47" s="303">
        <v>7.5452339999999998</v>
      </c>
      <c r="AK47" s="303">
        <v>6.6556889999999997</v>
      </c>
      <c r="AL47" s="303">
        <v>6.0533970000000004</v>
      </c>
      <c r="AM47" s="303">
        <v>5.970129</v>
      </c>
      <c r="AN47" s="303">
        <v>5.9126599999999998</v>
      </c>
      <c r="AO47" s="303">
        <v>5.4032249999999999</v>
      </c>
      <c r="AP47" s="303">
        <v>4.9300560000000004</v>
      </c>
      <c r="AQ47" s="303">
        <v>4.8789509999999998</v>
      </c>
      <c r="AR47" s="303">
        <v>4.6354410000000001</v>
      </c>
      <c r="AS47" s="303">
        <v>4.2531639999999999</v>
      </c>
      <c r="AT47" s="303">
        <v>4.1188029999999998</v>
      </c>
      <c r="AU47" s="303">
        <v>4.1891819999999997</v>
      </c>
      <c r="AV47" s="303">
        <v>1.409176</v>
      </c>
      <c r="AW47" s="303">
        <f t="shared" ref="AW47:CB47" si="95">IF(AND($V47&gt;AV$6,$V47&lt;=AW$6),+$U47,0)</f>
        <v>0</v>
      </c>
      <c r="AX47" s="303">
        <f t="shared" si="95"/>
        <v>0</v>
      </c>
      <c r="AY47" s="303">
        <f t="shared" si="95"/>
        <v>0</v>
      </c>
      <c r="AZ47" s="303">
        <f t="shared" si="95"/>
        <v>0</v>
      </c>
      <c r="BA47" s="303">
        <f t="shared" si="95"/>
        <v>0</v>
      </c>
      <c r="BB47" s="303">
        <f t="shared" si="95"/>
        <v>0</v>
      </c>
      <c r="BC47" s="303">
        <f t="shared" si="95"/>
        <v>0</v>
      </c>
      <c r="BD47" s="303">
        <f t="shared" si="95"/>
        <v>0</v>
      </c>
      <c r="BE47" s="303">
        <f t="shared" si="95"/>
        <v>0</v>
      </c>
      <c r="BF47" s="303">
        <f t="shared" si="95"/>
        <v>0</v>
      </c>
      <c r="BG47" s="303">
        <f t="shared" si="95"/>
        <v>0</v>
      </c>
      <c r="BH47" s="303">
        <f t="shared" si="95"/>
        <v>0</v>
      </c>
      <c r="BI47" s="303">
        <f t="shared" si="95"/>
        <v>0</v>
      </c>
      <c r="BJ47" s="303">
        <f t="shared" si="95"/>
        <v>0</v>
      </c>
      <c r="BK47" s="303">
        <f t="shared" si="95"/>
        <v>0</v>
      </c>
      <c r="BL47" s="303">
        <f t="shared" si="95"/>
        <v>0</v>
      </c>
      <c r="BM47" s="303">
        <f t="shared" si="95"/>
        <v>0</v>
      </c>
      <c r="BN47" s="303">
        <f t="shared" si="95"/>
        <v>0</v>
      </c>
      <c r="BO47" s="303">
        <f t="shared" si="95"/>
        <v>0</v>
      </c>
      <c r="BP47" s="303">
        <f t="shared" si="95"/>
        <v>0</v>
      </c>
      <c r="BQ47" s="303">
        <f t="shared" si="95"/>
        <v>0</v>
      </c>
      <c r="BR47" s="303">
        <f t="shared" si="95"/>
        <v>0</v>
      </c>
      <c r="BS47" s="303">
        <f t="shared" si="95"/>
        <v>0</v>
      </c>
      <c r="BT47" s="303">
        <f t="shared" si="95"/>
        <v>0</v>
      </c>
      <c r="BU47" s="303">
        <f t="shared" si="95"/>
        <v>0</v>
      </c>
      <c r="BV47" s="303">
        <f t="shared" si="95"/>
        <v>0</v>
      </c>
      <c r="BW47" s="303">
        <f t="shared" si="95"/>
        <v>0</v>
      </c>
      <c r="BX47" s="303">
        <f t="shared" si="95"/>
        <v>0</v>
      </c>
      <c r="BY47" s="303">
        <f t="shared" si="95"/>
        <v>0</v>
      </c>
      <c r="BZ47" s="303">
        <f t="shared" si="95"/>
        <v>0</v>
      </c>
      <c r="CA47" s="303">
        <f t="shared" si="95"/>
        <v>0</v>
      </c>
      <c r="CB47" s="303">
        <f t="shared" si="95"/>
        <v>0</v>
      </c>
      <c r="CC47" s="303">
        <f t="shared" ref="CC47:DH47" si="96">IF(AND($V47&gt;CB$6,$V47&lt;=CC$6),+$U47,0)</f>
        <v>0</v>
      </c>
      <c r="CD47" s="303">
        <f t="shared" si="96"/>
        <v>0</v>
      </c>
      <c r="CE47" s="303">
        <f t="shared" si="96"/>
        <v>0</v>
      </c>
      <c r="CF47" s="303">
        <f t="shared" si="96"/>
        <v>0</v>
      </c>
      <c r="CG47" s="303">
        <f t="shared" si="96"/>
        <v>0</v>
      </c>
      <c r="CH47" s="303">
        <f t="shared" si="96"/>
        <v>0</v>
      </c>
      <c r="CI47" s="303">
        <f t="shared" si="96"/>
        <v>0</v>
      </c>
      <c r="CJ47" s="303">
        <f t="shared" si="96"/>
        <v>0</v>
      </c>
      <c r="CK47" s="303">
        <f t="shared" si="96"/>
        <v>0</v>
      </c>
      <c r="CL47" s="303">
        <f t="shared" si="96"/>
        <v>0</v>
      </c>
      <c r="CM47" s="303">
        <f t="shared" si="96"/>
        <v>0</v>
      </c>
      <c r="CN47" s="303">
        <f t="shared" si="96"/>
        <v>0</v>
      </c>
      <c r="CO47" s="303">
        <f t="shared" si="96"/>
        <v>0</v>
      </c>
      <c r="CP47" s="303">
        <f t="shared" si="96"/>
        <v>0</v>
      </c>
      <c r="CQ47" s="303">
        <f t="shared" si="96"/>
        <v>0</v>
      </c>
      <c r="CR47" s="303">
        <f t="shared" si="96"/>
        <v>0</v>
      </c>
      <c r="CS47" s="303">
        <f t="shared" si="96"/>
        <v>0</v>
      </c>
      <c r="CT47" s="303">
        <f t="shared" si="96"/>
        <v>0</v>
      </c>
      <c r="CU47" s="303">
        <f t="shared" si="96"/>
        <v>0</v>
      </c>
      <c r="CV47" s="303">
        <f t="shared" si="96"/>
        <v>0</v>
      </c>
      <c r="CW47" s="303">
        <f t="shared" si="96"/>
        <v>0</v>
      </c>
      <c r="CX47" s="303">
        <f t="shared" si="96"/>
        <v>0</v>
      </c>
      <c r="CY47" s="303">
        <f t="shared" si="96"/>
        <v>0</v>
      </c>
      <c r="CZ47" s="303">
        <f t="shared" si="96"/>
        <v>0</v>
      </c>
      <c r="DA47" s="303">
        <f t="shared" si="96"/>
        <v>0</v>
      </c>
      <c r="DB47" s="303">
        <f t="shared" si="96"/>
        <v>0</v>
      </c>
      <c r="DC47" s="303">
        <f t="shared" si="96"/>
        <v>0</v>
      </c>
      <c r="DD47" s="303">
        <f t="shared" si="96"/>
        <v>0</v>
      </c>
      <c r="DE47" s="303">
        <f t="shared" si="96"/>
        <v>0</v>
      </c>
      <c r="DF47" s="303">
        <f t="shared" si="96"/>
        <v>0</v>
      </c>
      <c r="DG47" s="303">
        <f t="shared" si="96"/>
        <v>0</v>
      </c>
      <c r="DH47" s="303">
        <f t="shared" si="96"/>
        <v>0</v>
      </c>
      <c r="DI47" s="303">
        <f t="shared" ref="DI47:EL47" si="97">IF(AND($V47&gt;DH$6,$V47&lt;=DI$6),+$U47,0)</f>
        <v>0</v>
      </c>
      <c r="DJ47" s="303">
        <f t="shared" si="97"/>
        <v>0</v>
      </c>
      <c r="DK47" s="303">
        <f t="shared" si="97"/>
        <v>0</v>
      </c>
      <c r="DL47" s="303">
        <f t="shared" si="97"/>
        <v>0</v>
      </c>
      <c r="DM47" s="303">
        <f t="shared" si="97"/>
        <v>0</v>
      </c>
      <c r="DN47" s="303">
        <f t="shared" si="97"/>
        <v>0</v>
      </c>
      <c r="DO47" s="303">
        <f t="shared" si="97"/>
        <v>0</v>
      </c>
      <c r="DP47" s="303">
        <f t="shared" si="97"/>
        <v>0</v>
      </c>
      <c r="DQ47" s="303">
        <f t="shared" si="97"/>
        <v>0</v>
      </c>
      <c r="DR47" s="303">
        <f t="shared" si="97"/>
        <v>0</v>
      </c>
      <c r="DS47" s="303">
        <f t="shared" si="97"/>
        <v>0</v>
      </c>
      <c r="DT47" s="303">
        <f t="shared" si="97"/>
        <v>0</v>
      </c>
      <c r="DU47" s="303">
        <f t="shared" si="97"/>
        <v>0</v>
      </c>
      <c r="DV47" s="303">
        <f t="shared" si="97"/>
        <v>0</v>
      </c>
      <c r="DW47" s="84">
        <f t="shared" si="97"/>
        <v>0</v>
      </c>
      <c r="DX47" s="84">
        <f t="shared" si="97"/>
        <v>0</v>
      </c>
      <c r="DY47" s="84">
        <f t="shared" si="97"/>
        <v>0</v>
      </c>
      <c r="DZ47" s="84">
        <f t="shared" si="97"/>
        <v>0</v>
      </c>
      <c r="EA47" s="84">
        <f t="shared" si="97"/>
        <v>0</v>
      </c>
      <c r="EB47" s="84">
        <f t="shared" si="97"/>
        <v>0</v>
      </c>
      <c r="EC47" s="84">
        <f t="shared" si="97"/>
        <v>0</v>
      </c>
      <c r="ED47" s="84">
        <f t="shared" si="97"/>
        <v>0</v>
      </c>
      <c r="EE47" s="84">
        <f t="shared" si="97"/>
        <v>0</v>
      </c>
      <c r="EF47" s="84">
        <f t="shared" si="97"/>
        <v>0</v>
      </c>
      <c r="EG47" s="84">
        <f t="shared" si="97"/>
        <v>0</v>
      </c>
      <c r="EH47" s="84">
        <f t="shared" si="97"/>
        <v>0</v>
      </c>
      <c r="EI47" s="84">
        <f t="shared" si="97"/>
        <v>0</v>
      </c>
      <c r="EJ47" s="84">
        <f t="shared" si="97"/>
        <v>0</v>
      </c>
      <c r="EK47" s="84">
        <f t="shared" si="97"/>
        <v>0</v>
      </c>
      <c r="EL47" s="84">
        <f t="shared" si="97"/>
        <v>0</v>
      </c>
      <c r="EM47" s="84">
        <f>IF(AND($V47&gt;EL$6,$V47&lt;=EN$6),+$U47,0)</f>
        <v>0</v>
      </c>
      <c r="EO47" s="2">
        <f>SUM($AI47:$EN47)</f>
        <v>73.833104000000006</v>
      </c>
      <c r="EP47" s="2">
        <f>+EO47-U47</f>
        <v>9.4181039999999996</v>
      </c>
    </row>
    <row r="48" spans="1:160" x14ac:dyDescent="0.2">
      <c r="A48" s="66">
        <v>2.4</v>
      </c>
      <c r="B48" s="68" t="s">
        <v>12</v>
      </c>
      <c r="C48" s="68" t="s">
        <v>7</v>
      </c>
      <c r="D48" s="35" t="s">
        <v>42</v>
      </c>
      <c r="E48" s="85" t="s">
        <v>52</v>
      </c>
      <c r="F48" s="70">
        <v>37134</v>
      </c>
      <c r="G48" s="85"/>
      <c r="H48" s="85"/>
      <c r="I48" s="71" t="s">
        <v>47</v>
      </c>
      <c r="J48" s="72" t="s">
        <v>163</v>
      </c>
      <c r="K48" s="69" t="s">
        <v>100</v>
      </c>
      <c r="L48" s="72" t="s">
        <v>164</v>
      </c>
      <c r="M48" s="72" t="s">
        <v>41</v>
      </c>
      <c r="N48" s="72" t="s">
        <v>88</v>
      </c>
      <c r="O48" s="73" t="s">
        <v>159</v>
      </c>
      <c r="P48" s="74"/>
      <c r="Q48" s="74" t="s">
        <v>56</v>
      </c>
      <c r="R48" s="74" t="s">
        <v>165</v>
      </c>
      <c r="S48" s="75">
        <v>170</v>
      </c>
      <c r="T48" s="74" t="s">
        <v>57</v>
      </c>
      <c r="U48" s="19">
        <f t="shared" si="88"/>
        <v>170</v>
      </c>
      <c r="V48" s="267">
        <v>39447</v>
      </c>
      <c r="Z48" s="102">
        <v>37068</v>
      </c>
      <c r="AA48" s="78" t="e">
        <f>SUM(#REF!)</f>
        <v>#REF!</v>
      </c>
      <c r="AB48" s="103"/>
      <c r="AC48" s="108">
        <f>0.5%/5</f>
        <v>1E-3</v>
      </c>
      <c r="AD48" s="81" t="e">
        <f>+AC48+AB48*#REF!+AA48*#REF!</f>
        <v>#REF!</v>
      </c>
      <c r="AE48" s="81"/>
      <c r="AI48" s="84">
        <f ca="1">IF($V48&gt;AH$6,IF($V48&lt;=AI$6,$U48,0),0)</f>
        <v>0</v>
      </c>
      <c r="AJ48" s="84">
        <f t="shared" ref="AJ48:AV48" si="98">IF(AND($V48&gt;AI$6,$V48&lt;=AJ$6),+$U48,0)</f>
        <v>0</v>
      </c>
      <c r="AK48" s="84">
        <f t="shared" si="98"/>
        <v>0</v>
      </c>
      <c r="AL48" s="84">
        <f t="shared" si="98"/>
        <v>0</v>
      </c>
      <c r="AM48" s="84">
        <f t="shared" si="98"/>
        <v>0</v>
      </c>
      <c r="AN48" s="84">
        <f t="shared" si="98"/>
        <v>0</v>
      </c>
      <c r="AO48" s="84">
        <f t="shared" si="98"/>
        <v>0</v>
      </c>
      <c r="AP48" s="84">
        <f t="shared" si="98"/>
        <v>0</v>
      </c>
      <c r="AQ48" s="84">
        <f t="shared" si="98"/>
        <v>0</v>
      </c>
      <c r="AR48" s="84">
        <f t="shared" si="98"/>
        <v>0</v>
      </c>
      <c r="AS48" s="84">
        <f t="shared" si="98"/>
        <v>0</v>
      </c>
      <c r="AT48" s="84">
        <f t="shared" si="98"/>
        <v>0</v>
      </c>
      <c r="AU48" s="84">
        <f t="shared" si="98"/>
        <v>0</v>
      </c>
      <c r="AV48" s="84">
        <f t="shared" si="98"/>
        <v>0</v>
      </c>
      <c r="AW48" s="84">
        <f t="shared" ref="AW48:CB48" si="99">IF(AND($V48&gt;AV$6,$V48&lt;=AW$6),+$U48,0)</f>
        <v>0</v>
      </c>
      <c r="AX48" s="84">
        <f t="shared" si="99"/>
        <v>0</v>
      </c>
      <c r="AY48" s="84">
        <f t="shared" si="99"/>
        <v>0</v>
      </c>
      <c r="AZ48" s="84">
        <f t="shared" si="99"/>
        <v>0</v>
      </c>
      <c r="BA48" s="84">
        <f t="shared" si="99"/>
        <v>0</v>
      </c>
      <c r="BB48" s="84">
        <f t="shared" si="99"/>
        <v>0</v>
      </c>
      <c r="BC48" s="84">
        <f t="shared" si="99"/>
        <v>0</v>
      </c>
      <c r="BD48" s="84">
        <f t="shared" si="99"/>
        <v>0</v>
      </c>
      <c r="BE48" s="84">
        <f t="shared" si="99"/>
        <v>0</v>
      </c>
      <c r="BF48" s="84">
        <f t="shared" si="99"/>
        <v>0</v>
      </c>
      <c r="BG48" s="84">
        <f t="shared" si="99"/>
        <v>170</v>
      </c>
      <c r="BH48" s="84">
        <f t="shared" si="99"/>
        <v>0</v>
      </c>
      <c r="BI48" s="84">
        <f t="shared" si="99"/>
        <v>0</v>
      </c>
      <c r="BJ48" s="84">
        <f t="shared" si="99"/>
        <v>0</v>
      </c>
      <c r="BK48" s="84">
        <f t="shared" si="99"/>
        <v>0</v>
      </c>
      <c r="BL48" s="84">
        <f t="shared" si="99"/>
        <v>0</v>
      </c>
      <c r="BM48" s="84">
        <f t="shared" si="99"/>
        <v>0</v>
      </c>
      <c r="BN48" s="84">
        <f t="shared" si="99"/>
        <v>0</v>
      </c>
      <c r="BO48" s="84">
        <f t="shared" si="99"/>
        <v>0</v>
      </c>
      <c r="BP48" s="84">
        <f t="shared" si="99"/>
        <v>0</v>
      </c>
      <c r="BQ48" s="84">
        <f t="shared" si="99"/>
        <v>0</v>
      </c>
      <c r="BR48" s="84">
        <f t="shared" si="99"/>
        <v>0</v>
      </c>
      <c r="BS48" s="84">
        <f t="shared" si="99"/>
        <v>0</v>
      </c>
      <c r="BT48" s="84">
        <f t="shared" si="99"/>
        <v>0</v>
      </c>
      <c r="BU48" s="84">
        <f t="shared" si="99"/>
        <v>0</v>
      </c>
      <c r="BV48" s="84">
        <f t="shared" si="99"/>
        <v>0</v>
      </c>
      <c r="BW48" s="84">
        <f t="shared" si="99"/>
        <v>0</v>
      </c>
      <c r="BX48" s="84">
        <f t="shared" si="99"/>
        <v>0</v>
      </c>
      <c r="BY48" s="84">
        <f t="shared" si="99"/>
        <v>0</v>
      </c>
      <c r="BZ48" s="84">
        <f t="shared" si="99"/>
        <v>0</v>
      </c>
      <c r="CA48" s="84">
        <f t="shared" si="99"/>
        <v>0</v>
      </c>
      <c r="CB48" s="84">
        <f t="shared" si="99"/>
        <v>0</v>
      </c>
      <c r="CC48" s="84">
        <f t="shared" ref="CC48:DH48" si="100">IF(AND($V48&gt;CB$6,$V48&lt;=CC$6),+$U48,0)</f>
        <v>0</v>
      </c>
      <c r="CD48" s="84">
        <f t="shared" si="100"/>
        <v>0</v>
      </c>
      <c r="CE48" s="84">
        <f t="shared" si="100"/>
        <v>0</v>
      </c>
      <c r="CF48" s="84">
        <f t="shared" si="100"/>
        <v>0</v>
      </c>
      <c r="CG48" s="84">
        <f t="shared" si="100"/>
        <v>0</v>
      </c>
      <c r="CH48" s="84">
        <f t="shared" si="100"/>
        <v>0</v>
      </c>
      <c r="CI48" s="84">
        <f t="shared" si="100"/>
        <v>0</v>
      </c>
      <c r="CJ48" s="84">
        <f t="shared" si="100"/>
        <v>0</v>
      </c>
      <c r="CK48" s="84">
        <f t="shared" si="100"/>
        <v>0</v>
      </c>
      <c r="CL48" s="84">
        <f t="shared" si="100"/>
        <v>0</v>
      </c>
      <c r="CM48" s="84">
        <f t="shared" si="100"/>
        <v>0</v>
      </c>
      <c r="CN48" s="84">
        <f t="shared" si="100"/>
        <v>0</v>
      </c>
      <c r="CO48" s="84">
        <f t="shared" si="100"/>
        <v>0</v>
      </c>
      <c r="CP48" s="84">
        <f t="shared" si="100"/>
        <v>0</v>
      </c>
      <c r="CQ48" s="84">
        <f t="shared" si="100"/>
        <v>0</v>
      </c>
      <c r="CR48" s="84">
        <f t="shared" si="100"/>
        <v>0</v>
      </c>
      <c r="CS48" s="84">
        <f t="shared" si="100"/>
        <v>0</v>
      </c>
      <c r="CT48" s="84">
        <f t="shared" si="100"/>
        <v>0</v>
      </c>
      <c r="CU48" s="84">
        <f t="shared" si="100"/>
        <v>0</v>
      </c>
      <c r="CV48" s="84">
        <f t="shared" si="100"/>
        <v>0</v>
      </c>
      <c r="CW48" s="84">
        <f t="shared" si="100"/>
        <v>0</v>
      </c>
      <c r="CX48" s="84">
        <f t="shared" si="100"/>
        <v>0</v>
      </c>
      <c r="CY48" s="84">
        <f t="shared" si="100"/>
        <v>0</v>
      </c>
      <c r="CZ48" s="84">
        <f t="shared" si="100"/>
        <v>0</v>
      </c>
      <c r="DA48" s="84">
        <f t="shared" si="100"/>
        <v>0</v>
      </c>
      <c r="DB48" s="84">
        <f t="shared" si="100"/>
        <v>0</v>
      </c>
      <c r="DC48" s="84">
        <f t="shared" si="100"/>
        <v>0</v>
      </c>
      <c r="DD48" s="84">
        <f t="shared" si="100"/>
        <v>0</v>
      </c>
      <c r="DE48" s="84">
        <f t="shared" si="100"/>
        <v>0</v>
      </c>
      <c r="DF48" s="84">
        <f t="shared" si="100"/>
        <v>0</v>
      </c>
      <c r="DG48" s="84">
        <f t="shared" si="100"/>
        <v>0</v>
      </c>
      <c r="DH48" s="84">
        <f t="shared" si="100"/>
        <v>0</v>
      </c>
      <c r="DI48" s="84">
        <f t="shared" ref="DI48:EL48" si="101">IF(AND($V48&gt;DH$6,$V48&lt;=DI$6),+$U48,0)</f>
        <v>0</v>
      </c>
      <c r="DJ48" s="84">
        <f t="shared" si="101"/>
        <v>0</v>
      </c>
      <c r="DK48" s="84">
        <f t="shared" si="101"/>
        <v>0</v>
      </c>
      <c r="DL48" s="84">
        <f t="shared" si="101"/>
        <v>0</v>
      </c>
      <c r="DM48" s="84">
        <f t="shared" si="101"/>
        <v>0</v>
      </c>
      <c r="DN48" s="84">
        <f t="shared" si="101"/>
        <v>0</v>
      </c>
      <c r="DO48" s="84">
        <f t="shared" si="101"/>
        <v>0</v>
      </c>
      <c r="DP48" s="84">
        <f t="shared" si="101"/>
        <v>0</v>
      </c>
      <c r="DQ48" s="84">
        <f t="shared" si="101"/>
        <v>0</v>
      </c>
      <c r="DR48" s="84">
        <f t="shared" si="101"/>
        <v>0</v>
      </c>
      <c r="DS48" s="84">
        <f t="shared" si="101"/>
        <v>0</v>
      </c>
      <c r="DT48" s="84">
        <f t="shared" si="101"/>
        <v>0</v>
      </c>
      <c r="DU48" s="84">
        <f t="shared" si="101"/>
        <v>0</v>
      </c>
      <c r="DV48" s="84">
        <f t="shared" si="101"/>
        <v>0</v>
      </c>
      <c r="DW48" s="84">
        <f t="shared" si="101"/>
        <v>0</v>
      </c>
      <c r="DX48" s="84">
        <f t="shared" si="101"/>
        <v>0</v>
      </c>
      <c r="DY48" s="84">
        <f t="shared" si="101"/>
        <v>0</v>
      </c>
      <c r="DZ48" s="84">
        <f t="shared" si="101"/>
        <v>0</v>
      </c>
      <c r="EA48" s="84">
        <f t="shared" si="101"/>
        <v>0</v>
      </c>
      <c r="EB48" s="84">
        <f t="shared" si="101"/>
        <v>0</v>
      </c>
      <c r="EC48" s="84">
        <f t="shared" si="101"/>
        <v>0</v>
      </c>
      <c r="ED48" s="84">
        <f t="shared" si="101"/>
        <v>0</v>
      </c>
      <c r="EE48" s="84">
        <f t="shared" si="101"/>
        <v>0</v>
      </c>
      <c r="EF48" s="84">
        <f t="shared" si="101"/>
        <v>0</v>
      </c>
      <c r="EG48" s="84">
        <f t="shared" si="101"/>
        <v>0</v>
      </c>
      <c r="EH48" s="84">
        <f t="shared" si="101"/>
        <v>0</v>
      </c>
      <c r="EI48" s="84">
        <f t="shared" si="101"/>
        <v>0</v>
      </c>
      <c r="EJ48" s="84">
        <f t="shared" si="101"/>
        <v>0</v>
      </c>
      <c r="EK48" s="84">
        <f t="shared" si="101"/>
        <v>0</v>
      </c>
      <c r="EL48" s="84">
        <f t="shared" si="101"/>
        <v>0</v>
      </c>
      <c r="EM48" s="84">
        <f>IF(AND($V48&gt;EL$6,$V48&lt;=EN$6),+$U48,0)</f>
        <v>0</v>
      </c>
      <c r="EO48" s="2">
        <f ca="1">SUM($AI48:$EN48)</f>
        <v>170</v>
      </c>
      <c r="EP48" s="2">
        <f ca="1">+EO48-U48</f>
        <v>0</v>
      </c>
    </row>
    <row r="49" spans="1:146" x14ac:dyDescent="0.2">
      <c r="A49" s="66">
        <v>2.5</v>
      </c>
      <c r="B49" s="68" t="s">
        <v>12</v>
      </c>
      <c r="C49" s="68" t="s">
        <v>7</v>
      </c>
      <c r="D49" s="35" t="s">
        <v>42</v>
      </c>
      <c r="E49" s="85" t="s">
        <v>52</v>
      </c>
      <c r="F49" s="70">
        <v>37134</v>
      </c>
      <c r="G49" s="85"/>
      <c r="H49" s="85"/>
      <c r="I49" s="71" t="s">
        <v>47</v>
      </c>
      <c r="J49" s="72" t="s">
        <v>166</v>
      </c>
      <c r="K49" s="69" t="s">
        <v>100</v>
      </c>
      <c r="L49" s="72" t="s">
        <v>167</v>
      </c>
      <c r="M49" s="72" t="s">
        <v>41</v>
      </c>
      <c r="O49" s="73"/>
      <c r="P49" s="74"/>
      <c r="Q49" s="74"/>
      <c r="R49" s="74" t="s">
        <v>168</v>
      </c>
      <c r="S49" s="75">
        <v>68.310940790000004</v>
      </c>
      <c r="T49" s="74" t="s">
        <v>57</v>
      </c>
      <c r="U49" s="19">
        <f t="shared" si="88"/>
        <v>68.310940790000004</v>
      </c>
      <c r="V49" s="267">
        <v>39125</v>
      </c>
      <c r="AA49" s="78" t="e">
        <f>SUM(#REF!)</f>
        <v>#REF!</v>
      </c>
      <c r="AB49" s="103"/>
      <c r="AC49" s="108">
        <f>0.5%/5</f>
        <v>1E-3</v>
      </c>
      <c r="AD49" s="81" t="e">
        <f>+AC49+AB49*#REF!+AA49*#REF!</f>
        <v>#REF!</v>
      </c>
      <c r="AE49" s="81"/>
      <c r="AI49" s="304">
        <f>0.88268+0.888033+0.893418</f>
        <v>2.6641310000000002</v>
      </c>
      <c r="AJ49" s="305">
        <f>0.898836+0.904287+0.909771</f>
        <v>2.7128939999999999</v>
      </c>
      <c r="AK49" s="302">
        <f>0.915289+0.92084+0.926424</f>
        <v>2.762553</v>
      </c>
      <c r="AL49" s="302">
        <f>0.902043+0.937514+0.943303</f>
        <v>2.7828600000000003</v>
      </c>
      <c r="AM49" s="302">
        <f>0.949128+0.954989+0.960886</f>
        <v>2.8650029999999997</v>
      </c>
      <c r="AN49" s="302">
        <f>0.96682+0.97279+0.978798</f>
        <v>2.9184079999999999</v>
      </c>
      <c r="AO49" s="303">
        <f>0.984842+0.990924+0.997044</f>
        <v>2.97281</v>
      </c>
      <c r="AP49" s="303">
        <f>0.973201+1.009211+1.015444</f>
        <v>2.9978560000000001</v>
      </c>
      <c r="AQ49" s="303">
        <f>1.021715+1.028025+1.034374</f>
        <v>3.0841139999999996</v>
      </c>
      <c r="AR49" s="303">
        <f>1.040763+1.047191+1.053658</f>
        <v>3.1416119999999998</v>
      </c>
      <c r="AS49" s="303">
        <f>1.060166+1.066714+1.073303</f>
        <v>3.200183</v>
      </c>
      <c r="AT49" s="303">
        <f>1.049932+1.086417+1.093127</f>
        <v>3.229476</v>
      </c>
      <c r="AU49" s="303">
        <f>1.099879+1.106673+1.113509</f>
        <v>3.3200610000000004</v>
      </c>
      <c r="AV49" s="303">
        <f>1.120387+1.127308+1.134271</f>
        <v>3.3819660000000002</v>
      </c>
      <c r="AW49" s="303">
        <f>1.141278+1.148328+1.155421</f>
        <v>3.4450270000000001</v>
      </c>
      <c r="AX49" s="303">
        <f>1.32599+1.16955+1.17678</f>
        <v>3.67232</v>
      </c>
      <c r="AY49" s="303">
        <f>1.184049+1.193364+1.198724</f>
        <v>3.5761369999999997</v>
      </c>
      <c r="AZ49" s="303">
        <f>1.1206129+1.213581+1.221078</f>
        <v>3.5552719000000002</v>
      </c>
      <c r="BA49" s="303">
        <f>1.228622+1.236213+1.24385</f>
        <v>3.708685</v>
      </c>
      <c r="BB49" s="303">
        <f>1.221535+1.259082+1.266861</f>
        <v>3.7474780000000001</v>
      </c>
      <c r="BC49" s="303">
        <f>1.274688+1.282564+1.290488</f>
        <v>3.8477399999999999</v>
      </c>
      <c r="BD49" s="303">
        <f>1.298464+1.306485</f>
        <v>2.604949</v>
      </c>
      <c r="BE49" s="303">
        <f t="shared" ref="BE49:CJ49" si="102">IF(AND($V49&gt;BE$6,$V49&lt;=BF$6),+$U49,0)</f>
        <v>0</v>
      </c>
      <c r="BF49" s="303">
        <f t="shared" si="102"/>
        <v>0</v>
      </c>
      <c r="BG49" s="303">
        <f t="shared" si="102"/>
        <v>0</v>
      </c>
      <c r="BH49" s="303">
        <f t="shared" si="102"/>
        <v>0</v>
      </c>
      <c r="BI49" s="303">
        <f t="shared" si="102"/>
        <v>0</v>
      </c>
      <c r="BJ49" s="303">
        <f t="shared" si="102"/>
        <v>0</v>
      </c>
      <c r="BK49" s="303">
        <f t="shared" si="102"/>
        <v>0</v>
      </c>
      <c r="BL49" s="303">
        <f t="shared" si="102"/>
        <v>0</v>
      </c>
      <c r="BM49" s="303">
        <f t="shared" si="102"/>
        <v>0</v>
      </c>
      <c r="BN49" s="303">
        <f t="shared" si="102"/>
        <v>0</v>
      </c>
      <c r="BO49" s="303">
        <f t="shared" si="102"/>
        <v>0</v>
      </c>
      <c r="BP49" s="303">
        <f t="shared" si="102"/>
        <v>0</v>
      </c>
      <c r="BQ49" s="303">
        <f t="shared" si="102"/>
        <v>0</v>
      </c>
      <c r="BR49" s="303">
        <f t="shared" si="102"/>
        <v>0</v>
      </c>
      <c r="BS49" s="303">
        <f t="shared" si="102"/>
        <v>0</v>
      </c>
      <c r="BT49" s="303">
        <f t="shared" si="102"/>
        <v>0</v>
      </c>
      <c r="BU49" s="303">
        <f t="shared" si="102"/>
        <v>0</v>
      </c>
      <c r="BV49" s="303">
        <f t="shared" si="102"/>
        <v>0</v>
      </c>
      <c r="BW49" s="303">
        <f t="shared" si="102"/>
        <v>0</v>
      </c>
      <c r="BX49" s="303">
        <f t="shared" si="102"/>
        <v>0</v>
      </c>
      <c r="BY49" s="303">
        <f t="shared" si="102"/>
        <v>0</v>
      </c>
      <c r="BZ49" s="303">
        <f t="shared" si="102"/>
        <v>0</v>
      </c>
      <c r="CA49" s="303">
        <f t="shared" si="102"/>
        <v>0</v>
      </c>
      <c r="CB49" s="303">
        <f t="shared" si="102"/>
        <v>0</v>
      </c>
      <c r="CC49" s="303">
        <f t="shared" si="102"/>
        <v>0</v>
      </c>
      <c r="CD49" s="303">
        <f t="shared" si="102"/>
        <v>0</v>
      </c>
      <c r="CE49" s="303">
        <f t="shared" si="102"/>
        <v>0</v>
      </c>
      <c r="CF49" s="303">
        <f t="shared" si="102"/>
        <v>0</v>
      </c>
      <c r="CG49" s="303">
        <f t="shared" si="102"/>
        <v>0</v>
      </c>
      <c r="CH49" s="303">
        <f t="shared" si="102"/>
        <v>0</v>
      </c>
      <c r="CI49" s="303">
        <f t="shared" si="102"/>
        <v>0</v>
      </c>
      <c r="CJ49" s="303">
        <f t="shared" si="102"/>
        <v>0</v>
      </c>
      <c r="CK49" s="303">
        <f t="shared" ref="CK49:DP49" si="103">IF(AND($V49&gt;CK$6,$V49&lt;=CL$6),+$U49,0)</f>
        <v>0</v>
      </c>
      <c r="CL49" s="303">
        <f t="shared" si="103"/>
        <v>0</v>
      </c>
      <c r="CM49" s="303">
        <f t="shared" si="103"/>
        <v>0</v>
      </c>
      <c r="CN49" s="303">
        <f t="shared" si="103"/>
        <v>0</v>
      </c>
      <c r="CO49" s="303">
        <f t="shared" si="103"/>
        <v>0</v>
      </c>
      <c r="CP49" s="303">
        <f t="shared" si="103"/>
        <v>0</v>
      </c>
      <c r="CQ49" s="303">
        <f t="shared" si="103"/>
        <v>0</v>
      </c>
      <c r="CR49" s="303">
        <f t="shared" si="103"/>
        <v>0</v>
      </c>
      <c r="CS49" s="303">
        <f t="shared" si="103"/>
        <v>0</v>
      </c>
      <c r="CT49" s="303">
        <f t="shared" si="103"/>
        <v>0</v>
      </c>
      <c r="CU49" s="303">
        <f t="shared" si="103"/>
        <v>0</v>
      </c>
      <c r="CV49" s="303">
        <f t="shared" si="103"/>
        <v>0</v>
      </c>
      <c r="CW49" s="303">
        <f t="shared" si="103"/>
        <v>0</v>
      </c>
      <c r="CX49" s="303">
        <f t="shared" si="103"/>
        <v>0</v>
      </c>
      <c r="CY49" s="303">
        <f t="shared" si="103"/>
        <v>0</v>
      </c>
      <c r="CZ49" s="303">
        <f t="shared" si="103"/>
        <v>0</v>
      </c>
      <c r="DA49" s="303">
        <f t="shared" si="103"/>
        <v>0</v>
      </c>
      <c r="DB49" s="303">
        <f t="shared" si="103"/>
        <v>0</v>
      </c>
      <c r="DC49" s="303">
        <f t="shared" si="103"/>
        <v>0</v>
      </c>
      <c r="DD49" s="303">
        <f t="shared" si="103"/>
        <v>0</v>
      </c>
      <c r="DE49" s="303">
        <f t="shared" si="103"/>
        <v>0</v>
      </c>
      <c r="DF49" s="303">
        <f t="shared" si="103"/>
        <v>0</v>
      </c>
      <c r="DG49" s="303">
        <f t="shared" si="103"/>
        <v>0</v>
      </c>
      <c r="DH49" s="303">
        <f t="shared" si="103"/>
        <v>0</v>
      </c>
      <c r="DI49" s="303">
        <f t="shared" si="103"/>
        <v>0</v>
      </c>
      <c r="DJ49" s="303">
        <f t="shared" si="103"/>
        <v>0</v>
      </c>
      <c r="DK49" s="303">
        <f t="shared" si="103"/>
        <v>0</v>
      </c>
      <c r="DL49" s="303">
        <f t="shared" si="103"/>
        <v>0</v>
      </c>
      <c r="DM49" s="303">
        <f t="shared" si="103"/>
        <v>0</v>
      </c>
      <c r="DN49" s="303">
        <f t="shared" si="103"/>
        <v>0</v>
      </c>
      <c r="DO49" s="303">
        <f t="shared" si="103"/>
        <v>0</v>
      </c>
      <c r="DP49" s="303">
        <f t="shared" si="103"/>
        <v>0</v>
      </c>
      <c r="DQ49" s="303">
        <f t="shared" ref="DQ49:EK49" si="104">IF(AND($V49&gt;DQ$6,$V49&lt;=DR$6),+$U49,0)</f>
        <v>0</v>
      </c>
      <c r="DR49" s="303">
        <f t="shared" si="104"/>
        <v>0</v>
      </c>
      <c r="DS49" s="303">
        <f t="shared" si="104"/>
        <v>0</v>
      </c>
      <c r="DT49" s="303">
        <f t="shared" si="104"/>
        <v>0</v>
      </c>
      <c r="DU49" s="303">
        <f t="shared" si="104"/>
        <v>0</v>
      </c>
      <c r="DV49" s="303">
        <f t="shared" si="104"/>
        <v>0</v>
      </c>
      <c r="DW49" s="303">
        <f t="shared" si="104"/>
        <v>0</v>
      </c>
      <c r="DX49" s="303">
        <f t="shared" si="104"/>
        <v>0</v>
      </c>
      <c r="DY49" s="303">
        <f t="shared" si="104"/>
        <v>0</v>
      </c>
      <c r="DZ49" s="303">
        <f t="shared" si="104"/>
        <v>0</v>
      </c>
      <c r="EA49" s="303">
        <f t="shared" si="104"/>
        <v>0</v>
      </c>
      <c r="EB49" s="303">
        <f t="shared" si="104"/>
        <v>0</v>
      </c>
      <c r="EC49" s="303">
        <f t="shared" si="104"/>
        <v>0</v>
      </c>
      <c r="ED49" s="303">
        <f t="shared" si="104"/>
        <v>0</v>
      </c>
      <c r="EE49" s="303">
        <f t="shared" si="104"/>
        <v>0</v>
      </c>
      <c r="EF49" s="303">
        <f t="shared" si="104"/>
        <v>0</v>
      </c>
      <c r="EG49" s="303">
        <f t="shared" si="104"/>
        <v>0</v>
      </c>
      <c r="EH49" s="303">
        <f t="shared" si="104"/>
        <v>0</v>
      </c>
      <c r="EI49" s="303">
        <f t="shared" si="104"/>
        <v>0</v>
      </c>
      <c r="EJ49" s="303">
        <f t="shared" si="104"/>
        <v>0</v>
      </c>
      <c r="EK49" s="303">
        <f t="shared" si="104"/>
        <v>0</v>
      </c>
      <c r="EL49" s="303">
        <f>IF(AND($V49&gt;EL$6,$V49&lt;=EN$6),+$U49,0)</f>
        <v>0</v>
      </c>
      <c r="EO49" s="2">
        <f>SUM($AI49:$EM49)</f>
        <v>70.191534900000008</v>
      </c>
      <c r="EP49" s="2">
        <f>+EO49-U49</f>
        <v>1.8805941100000041</v>
      </c>
    </row>
    <row r="50" spans="1:146" x14ac:dyDescent="0.2">
      <c r="A50" s="66">
        <v>2.5</v>
      </c>
      <c r="B50" s="68" t="s">
        <v>12</v>
      </c>
      <c r="C50" s="68" t="s">
        <v>7</v>
      </c>
      <c r="D50" s="35" t="s">
        <v>42</v>
      </c>
      <c r="E50" s="85" t="s">
        <v>52</v>
      </c>
      <c r="F50" s="70">
        <v>37134</v>
      </c>
      <c r="G50" s="85"/>
      <c r="H50" s="85"/>
      <c r="I50" s="71" t="s">
        <v>47</v>
      </c>
      <c r="J50" s="72" t="s">
        <v>169</v>
      </c>
      <c r="K50" s="69" t="s">
        <v>100</v>
      </c>
      <c r="L50" s="72" t="s">
        <v>170</v>
      </c>
      <c r="M50" s="72" t="s">
        <v>41</v>
      </c>
      <c r="O50" s="73"/>
      <c r="P50" s="74"/>
      <c r="Q50" s="74"/>
      <c r="R50" s="74" t="s">
        <v>168</v>
      </c>
      <c r="S50" s="75">
        <v>49.008679639999997</v>
      </c>
      <c r="T50" s="74" t="s">
        <v>57</v>
      </c>
      <c r="U50" s="19">
        <f t="shared" si="88"/>
        <v>49.008679639999997</v>
      </c>
      <c r="V50" s="267">
        <v>38852</v>
      </c>
      <c r="AA50" s="78" t="e">
        <f>SUM(#REF!)</f>
        <v>#REF!</v>
      </c>
      <c r="AB50" s="103"/>
      <c r="AC50" s="108">
        <f>0.5%/5</f>
        <v>1E-3</v>
      </c>
      <c r="AD50" s="81" t="e">
        <f>+AC50+AB50*#REF!+AA50*#REF!</f>
        <v>#REF!</v>
      </c>
      <c r="AE50" s="81"/>
      <c r="AI50" s="304">
        <f>0.233672+0.234837+0.236008</f>
        <v>0.70451699999999995</v>
      </c>
      <c r="AJ50" s="305">
        <f>0.237185+0.267357+0.355658</f>
        <v>0.86020000000000008</v>
      </c>
      <c r="AK50" s="302">
        <f>0.357431+0.359213+0.45596</f>
        <v>1.172604</v>
      </c>
      <c r="AL50" s="302">
        <f>0.453233+0.460492+0.462788+0.465096</f>
        <v>1.8416090000000001</v>
      </c>
      <c r="AM50" s="302">
        <f>0.467414+0.469745+0.472087</f>
        <v>1.409246</v>
      </c>
      <c r="AN50" s="306">
        <f>0.47444+0.510826+0.615434</f>
        <v>1.6007</v>
      </c>
      <c r="AO50" s="303">
        <f>0.618502+0.621586+0.722014+0.720614</f>
        <v>2.6827160000000001</v>
      </c>
      <c r="AP50" s="303">
        <f>0.725417+0.729105+0.73281</f>
        <v>2.1873319999999996</v>
      </c>
      <c r="AQ50" s="303">
        <f>0.736535+0.740279+0.744041</f>
        <v>2.2208550000000002</v>
      </c>
      <c r="AR50" s="303">
        <f>0.747823+0.805622+0.971711</f>
        <v>2.525156</v>
      </c>
      <c r="AS50" s="303">
        <f>0.97665+0.981614+1.086366+1.086888</f>
        <v>4.1315179999999998</v>
      </c>
      <c r="AT50" s="303">
        <f>1.097412+1.10299+1.108596</f>
        <v>3.3089979999999999</v>
      </c>
      <c r="AU50" s="303">
        <f>1.114231+1.119894+1.125587</f>
        <v>3.3597119999999996</v>
      </c>
      <c r="AV50" s="303">
        <f>1.131308+1.137058+1.18743</f>
        <v>3.4557959999999999</v>
      </c>
      <c r="AW50" s="307">
        <f>1.93465+1.199532+1.307885+1.309533</f>
        <v>5.7515999999999998</v>
      </c>
      <c r="AX50" s="307">
        <f>1.321189+1.327904+1.334654</f>
        <v>3.9837469999999997</v>
      </c>
      <c r="AY50" s="307">
        <f>1.341437+1.348256+1.355108</f>
        <v>4.0448009999999996</v>
      </c>
      <c r="AZ50" s="307">
        <f>1.361996+1.368919+0.570968</f>
        <v>3.3018830000000001</v>
      </c>
      <c r="BA50" s="303">
        <f>0.57387+0.576787+0.289859</f>
        <v>1.4405160000000001</v>
      </c>
      <c r="BB50" s="303">
        <f>IF(AND($V50&gt;BB$6,$V50&lt;=BC$6),+$U50,0)</f>
        <v>0</v>
      </c>
      <c r="BC50" s="303">
        <f>IF(AND($V50&gt;BC$6,$V50&lt;=BD$6),+$U50,0)</f>
        <v>0</v>
      </c>
      <c r="BD50" s="303">
        <f>IF(AND($V50&gt;BD$6,$V50&lt;=BE$6),+$U50,0)</f>
        <v>0</v>
      </c>
      <c r="BE50" s="303">
        <f t="shared" ref="BE50:CJ50" si="105">IF(AND($V50&gt;BE$6,$V50&lt;=BF$6),+$U50,0)</f>
        <v>0</v>
      </c>
      <c r="BF50" s="303">
        <f t="shared" si="105"/>
        <v>0</v>
      </c>
      <c r="BG50" s="303">
        <f t="shared" si="105"/>
        <v>0</v>
      </c>
      <c r="BH50" s="303">
        <f t="shared" si="105"/>
        <v>0</v>
      </c>
      <c r="BI50" s="303">
        <f t="shared" si="105"/>
        <v>0</v>
      </c>
      <c r="BJ50" s="303">
        <f t="shared" si="105"/>
        <v>0</v>
      </c>
      <c r="BK50" s="303">
        <f t="shared" si="105"/>
        <v>0</v>
      </c>
      <c r="BL50" s="303">
        <f t="shared" si="105"/>
        <v>0</v>
      </c>
      <c r="BM50" s="303">
        <f t="shared" si="105"/>
        <v>0</v>
      </c>
      <c r="BN50" s="303">
        <f t="shared" si="105"/>
        <v>0</v>
      </c>
      <c r="BO50" s="303">
        <f t="shared" si="105"/>
        <v>0</v>
      </c>
      <c r="BP50" s="303">
        <f t="shared" si="105"/>
        <v>0</v>
      </c>
      <c r="BQ50" s="303">
        <f t="shared" si="105"/>
        <v>0</v>
      </c>
      <c r="BR50" s="303">
        <f t="shared" si="105"/>
        <v>0</v>
      </c>
      <c r="BS50" s="303">
        <f t="shared" si="105"/>
        <v>0</v>
      </c>
      <c r="BT50" s="303">
        <f t="shared" si="105"/>
        <v>0</v>
      </c>
      <c r="BU50" s="303">
        <f t="shared" si="105"/>
        <v>0</v>
      </c>
      <c r="BV50" s="303">
        <f t="shared" si="105"/>
        <v>0</v>
      </c>
      <c r="BW50" s="303">
        <f t="shared" si="105"/>
        <v>0</v>
      </c>
      <c r="BX50" s="303">
        <f t="shared" si="105"/>
        <v>0</v>
      </c>
      <c r="BY50" s="303">
        <f t="shared" si="105"/>
        <v>0</v>
      </c>
      <c r="BZ50" s="303">
        <f t="shared" si="105"/>
        <v>0</v>
      </c>
      <c r="CA50" s="303">
        <f t="shared" si="105"/>
        <v>0</v>
      </c>
      <c r="CB50" s="303">
        <f t="shared" si="105"/>
        <v>0</v>
      </c>
      <c r="CC50" s="303">
        <f t="shared" si="105"/>
        <v>0</v>
      </c>
      <c r="CD50" s="303">
        <f t="shared" si="105"/>
        <v>0</v>
      </c>
      <c r="CE50" s="303">
        <f t="shared" si="105"/>
        <v>0</v>
      </c>
      <c r="CF50" s="303">
        <f t="shared" si="105"/>
        <v>0</v>
      </c>
      <c r="CG50" s="303">
        <f t="shared" si="105"/>
        <v>0</v>
      </c>
      <c r="CH50" s="303">
        <f t="shared" si="105"/>
        <v>0</v>
      </c>
      <c r="CI50" s="303">
        <f t="shared" si="105"/>
        <v>0</v>
      </c>
      <c r="CJ50" s="303">
        <f t="shared" si="105"/>
        <v>0</v>
      </c>
      <c r="CK50" s="303">
        <f t="shared" ref="CK50:DP50" si="106">IF(AND($V50&gt;CK$6,$V50&lt;=CL$6),+$U50,0)</f>
        <v>0</v>
      </c>
      <c r="CL50" s="303">
        <f t="shared" si="106"/>
        <v>0</v>
      </c>
      <c r="CM50" s="303">
        <f t="shared" si="106"/>
        <v>0</v>
      </c>
      <c r="CN50" s="303">
        <f t="shared" si="106"/>
        <v>0</v>
      </c>
      <c r="CO50" s="303">
        <f t="shared" si="106"/>
        <v>0</v>
      </c>
      <c r="CP50" s="303">
        <f t="shared" si="106"/>
        <v>0</v>
      </c>
      <c r="CQ50" s="303">
        <f t="shared" si="106"/>
        <v>0</v>
      </c>
      <c r="CR50" s="303">
        <f t="shared" si="106"/>
        <v>0</v>
      </c>
      <c r="CS50" s="303">
        <f t="shared" si="106"/>
        <v>0</v>
      </c>
      <c r="CT50" s="303">
        <f t="shared" si="106"/>
        <v>0</v>
      </c>
      <c r="CU50" s="303">
        <f t="shared" si="106"/>
        <v>0</v>
      </c>
      <c r="CV50" s="303">
        <f t="shared" si="106"/>
        <v>0</v>
      </c>
      <c r="CW50" s="303">
        <f t="shared" si="106"/>
        <v>0</v>
      </c>
      <c r="CX50" s="303">
        <f t="shared" si="106"/>
        <v>0</v>
      </c>
      <c r="CY50" s="303">
        <f t="shared" si="106"/>
        <v>0</v>
      </c>
      <c r="CZ50" s="303">
        <f t="shared" si="106"/>
        <v>0</v>
      </c>
      <c r="DA50" s="303">
        <f t="shared" si="106"/>
        <v>0</v>
      </c>
      <c r="DB50" s="303">
        <f t="shared" si="106"/>
        <v>0</v>
      </c>
      <c r="DC50" s="303">
        <f t="shared" si="106"/>
        <v>0</v>
      </c>
      <c r="DD50" s="303">
        <f t="shared" si="106"/>
        <v>0</v>
      </c>
      <c r="DE50" s="303">
        <f t="shared" si="106"/>
        <v>0</v>
      </c>
      <c r="DF50" s="303">
        <f t="shared" si="106"/>
        <v>0</v>
      </c>
      <c r="DG50" s="303">
        <f t="shared" si="106"/>
        <v>0</v>
      </c>
      <c r="DH50" s="303">
        <f t="shared" si="106"/>
        <v>0</v>
      </c>
      <c r="DI50" s="303">
        <f t="shared" si="106"/>
        <v>0</v>
      </c>
      <c r="DJ50" s="303">
        <f t="shared" si="106"/>
        <v>0</v>
      </c>
      <c r="DK50" s="303">
        <f t="shared" si="106"/>
        <v>0</v>
      </c>
      <c r="DL50" s="303">
        <f t="shared" si="106"/>
        <v>0</v>
      </c>
      <c r="DM50" s="303">
        <f t="shared" si="106"/>
        <v>0</v>
      </c>
      <c r="DN50" s="303">
        <f t="shared" si="106"/>
        <v>0</v>
      </c>
      <c r="DO50" s="303">
        <f t="shared" si="106"/>
        <v>0</v>
      </c>
      <c r="DP50" s="303">
        <f t="shared" si="106"/>
        <v>0</v>
      </c>
      <c r="DQ50" s="303">
        <f t="shared" ref="DQ50:EK50" si="107">IF(AND($V50&gt;DQ$6,$V50&lt;=DR$6),+$U50,0)</f>
        <v>0</v>
      </c>
      <c r="DR50" s="303">
        <f t="shared" si="107"/>
        <v>0</v>
      </c>
      <c r="DS50" s="303">
        <f t="shared" si="107"/>
        <v>0</v>
      </c>
      <c r="DT50" s="303">
        <f t="shared" si="107"/>
        <v>0</v>
      </c>
      <c r="DU50" s="303">
        <f t="shared" si="107"/>
        <v>0</v>
      </c>
      <c r="DV50" s="303">
        <f t="shared" si="107"/>
        <v>0</v>
      </c>
      <c r="DW50" s="303">
        <f t="shared" si="107"/>
        <v>0</v>
      </c>
      <c r="DX50" s="303">
        <f t="shared" si="107"/>
        <v>0</v>
      </c>
      <c r="DY50" s="303">
        <f t="shared" si="107"/>
        <v>0</v>
      </c>
      <c r="DZ50" s="303">
        <f t="shared" si="107"/>
        <v>0</v>
      </c>
      <c r="EA50" s="303">
        <f t="shared" si="107"/>
        <v>0</v>
      </c>
      <c r="EB50" s="303">
        <f t="shared" si="107"/>
        <v>0</v>
      </c>
      <c r="EC50" s="303">
        <f t="shared" si="107"/>
        <v>0</v>
      </c>
      <c r="ED50" s="303">
        <f t="shared" si="107"/>
        <v>0</v>
      </c>
      <c r="EE50" s="303">
        <f t="shared" si="107"/>
        <v>0</v>
      </c>
      <c r="EF50" s="303">
        <f t="shared" si="107"/>
        <v>0</v>
      </c>
      <c r="EG50" s="303">
        <f t="shared" si="107"/>
        <v>0</v>
      </c>
      <c r="EH50" s="303">
        <f t="shared" si="107"/>
        <v>0</v>
      </c>
      <c r="EI50" s="303">
        <f t="shared" si="107"/>
        <v>0</v>
      </c>
      <c r="EJ50" s="303">
        <f t="shared" si="107"/>
        <v>0</v>
      </c>
      <c r="EK50" s="303">
        <f t="shared" si="107"/>
        <v>0</v>
      </c>
      <c r="EL50" s="303">
        <f>IF(AND($V50&gt;EL$6,$V50&lt;=EN$6),+$U50,0)</f>
        <v>0</v>
      </c>
      <c r="EO50" s="2">
        <f>SUM($AI50:$EM50)</f>
        <v>49.983506000000006</v>
      </c>
      <c r="EP50" s="2">
        <f>+EO50-U50</f>
        <v>0.97482636000000866</v>
      </c>
    </row>
    <row r="51" spans="1:146" x14ac:dyDescent="0.2">
      <c r="A51" s="66">
        <v>2.5</v>
      </c>
      <c r="B51" s="68" t="s">
        <v>12</v>
      </c>
      <c r="C51" s="68" t="s">
        <v>7</v>
      </c>
      <c r="D51" s="35" t="s">
        <v>42</v>
      </c>
      <c r="E51" s="85" t="s">
        <v>154</v>
      </c>
      <c r="F51" s="70">
        <v>37134</v>
      </c>
      <c r="G51" s="85" t="s">
        <v>171</v>
      </c>
      <c r="H51" s="85"/>
      <c r="I51" s="71" t="s">
        <v>47</v>
      </c>
      <c r="J51" s="72" t="s">
        <v>172</v>
      </c>
      <c r="K51" s="69" t="s">
        <v>100</v>
      </c>
      <c r="L51" s="72" t="s">
        <v>173</v>
      </c>
      <c r="M51" s="72" t="s">
        <v>41</v>
      </c>
      <c r="O51" s="73"/>
      <c r="P51" s="74" t="s">
        <v>56</v>
      </c>
      <c r="Q51" s="74" t="s">
        <v>56</v>
      </c>
      <c r="R51" s="74" t="s">
        <v>168</v>
      </c>
      <c r="S51" s="75">
        <v>123.267</v>
      </c>
      <c r="T51" s="74" t="s">
        <v>57</v>
      </c>
      <c r="U51" s="19">
        <f t="shared" ref="U51:U59" si="108">IF($T51="USD",+$S51,VLOOKUP($T51,$T$1:$U$5,2)*$S51)</f>
        <v>123.267</v>
      </c>
      <c r="V51" s="267">
        <v>41333</v>
      </c>
      <c r="AA51" s="78" t="e">
        <f>SUM(#REF!)</f>
        <v>#REF!</v>
      </c>
      <c r="AB51" s="103"/>
      <c r="AC51" s="108">
        <f>0.5%/5</f>
        <v>1E-3</v>
      </c>
      <c r="AD51" s="81" t="e">
        <f>+AC51+AB51*#REF!+AA51*#REF!</f>
        <v>#REF!</v>
      </c>
      <c r="AE51" s="81"/>
      <c r="AI51" s="84">
        <f ca="1">IF($V51&gt;AH$6,IF($V51&lt;=AI$6,$U51,0),0)</f>
        <v>0</v>
      </c>
      <c r="AJ51" s="84">
        <v>8.9109999999999996</v>
      </c>
      <c r="AK51" s="84">
        <f>IF(AND($V51&gt;AK$6,$V51&lt;=AL$6),+$U51,0)</f>
        <v>0</v>
      </c>
      <c r="AL51" s="84">
        <f>IF(AND($V51&gt;AL$6,$V51&lt;=AM$6),+$U51,0)</f>
        <v>0</v>
      </c>
      <c r="AM51" s="84">
        <f>IF(AND($V51&gt;AM$6,$V51&lt;=AN$6),+$U51,0)</f>
        <v>0</v>
      </c>
      <c r="AN51" s="84">
        <v>8.9109999999999996</v>
      </c>
      <c r="AO51" s="84">
        <f>IF(AND($V51&gt;AO$6,$V51&lt;=AP$6),+$U51,0)</f>
        <v>0</v>
      </c>
      <c r="AP51" s="84">
        <f>IF(AND($V51&gt;AP$6,$V51&lt;=AQ$6),+$U51,0)</f>
        <v>0</v>
      </c>
      <c r="AQ51" s="84">
        <f>IF(AND($V51&gt;AQ$6,$V51&lt;=AR$6),+$U51,0)</f>
        <v>0</v>
      </c>
      <c r="AR51" s="84">
        <v>8.9109999999999996</v>
      </c>
      <c r="AS51" s="84">
        <f>IF(AND($V51&gt;AS$6,$V51&lt;=AT$6),+$U51,0)</f>
        <v>0</v>
      </c>
      <c r="AT51" s="84">
        <f>IF(AND($V51&gt;AT$6,$V51&lt;=AU$6),+$U51,0)</f>
        <v>0</v>
      </c>
      <c r="AU51" s="84">
        <f>IF(AND($V51&gt;AU$6,$V51&lt;=AV$6),+$U51,0)</f>
        <v>0</v>
      </c>
      <c r="AV51" s="84">
        <v>8.9109999999999996</v>
      </c>
      <c r="AW51" s="84">
        <f>IF(AND($V51&gt;AW$6,$V51&lt;=AX$6),+$U51,0)</f>
        <v>0</v>
      </c>
      <c r="AX51" s="84">
        <f>IF(AND($V51&gt;AX$6,$V51&lt;=AY$6),+$U51,0)</f>
        <v>0</v>
      </c>
      <c r="AY51" s="84">
        <f>IF(AND($V51&gt;AY$6,$V51&lt;=AZ$6),+$U51,0)</f>
        <v>0</v>
      </c>
      <c r="AZ51" s="84">
        <v>8.9109999999999996</v>
      </c>
      <c r="BA51" s="84">
        <f>IF(AND($V51&gt;BA$6,$V51&lt;=BB$6),+$U51,0)</f>
        <v>0</v>
      </c>
      <c r="BB51" s="84">
        <f>IF(AND($V51&gt;BB$6,$V51&lt;=BC$6),+$U51,0)</f>
        <v>0</v>
      </c>
      <c r="BC51" s="84">
        <f>IF(AND($V51&gt;BC$6,$V51&lt;=BD$6),+$U51,0)</f>
        <v>0</v>
      </c>
      <c r="BD51" s="84">
        <v>8.9109999999999996</v>
      </c>
      <c r="BE51" s="84">
        <f>IF(AND($V51&gt;BE$6,$V51&lt;=BF$6),+$U51,0)</f>
        <v>0</v>
      </c>
      <c r="BF51" s="84">
        <f>IF(AND($V51&gt;BF$6,$V51&lt;=BG$6),+$U51,0)</f>
        <v>0</v>
      </c>
      <c r="BG51" s="84">
        <f>IF(AND($V51&gt;BG$6,$V51&lt;=BH$6),+$U51,0)</f>
        <v>0</v>
      </c>
      <c r="BH51" s="84">
        <v>8.9109999999999996</v>
      </c>
      <c r="BI51" s="84">
        <f>IF(AND($V51&gt;BI$6,$V51&lt;=BJ$6),+$U51,0)</f>
        <v>0</v>
      </c>
      <c r="BJ51" s="84">
        <f>IF(AND($V51&gt;BJ$6,$V51&lt;=BK$6),+$U51,0)</f>
        <v>0</v>
      </c>
      <c r="BK51" s="84">
        <f>IF(AND($V51&gt;BK$6,$V51&lt;=BL$6),+$U51,0)</f>
        <v>0</v>
      </c>
      <c r="BL51" s="84">
        <v>8.9109999999999996</v>
      </c>
      <c r="BM51" s="84">
        <f>IF(AND($V51&gt;BM$6,$V51&lt;=BN$6),+$U51,0)</f>
        <v>0</v>
      </c>
      <c r="BN51" s="84">
        <f>IF(AND($V51&gt;BN$6,$V51&lt;=BO$6),+$U51,0)</f>
        <v>0</v>
      </c>
      <c r="BO51" s="84">
        <f>IF(AND($V51&gt;BO$6,$V51&lt;=BP$6),+$U51,0)</f>
        <v>0</v>
      </c>
      <c r="BP51" s="84">
        <v>8.9109999999999996</v>
      </c>
      <c r="BQ51" s="84">
        <f>IF(AND($V51&gt;BQ$6,$V51&lt;=BR$6),+$U51,0)</f>
        <v>0</v>
      </c>
      <c r="BR51" s="84">
        <f>IF(AND($V51&gt;BR$6,$V51&lt;=BS$6),+$U51,0)</f>
        <v>0</v>
      </c>
      <c r="BS51" s="84">
        <f>IF(AND($V51&gt;BS$6,$V51&lt;=BT$6),+$U51,0)</f>
        <v>0</v>
      </c>
      <c r="BT51" s="84">
        <v>8.9109999999999996</v>
      </c>
      <c r="BU51" s="84">
        <f>IF(AND($V51&gt;BU$6,$V51&lt;=BV$6),+$U51,0)</f>
        <v>0</v>
      </c>
      <c r="BV51" s="84">
        <f>IF(AND($V51&gt;BV$6,$V51&lt;=BW$6),+$U51,0)</f>
        <v>0</v>
      </c>
      <c r="BW51" s="84">
        <f>IF(AND($V51&gt;BW$6,$V51&lt;=BX$6),+$U51,0)</f>
        <v>0</v>
      </c>
      <c r="BX51" s="84">
        <v>8.9109999999999996</v>
      </c>
      <c r="BY51" s="84">
        <f>IF(AND($V51&gt;BY$6,$V51&lt;=BZ$6),+$U51,0)</f>
        <v>0</v>
      </c>
      <c r="BZ51" s="84">
        <f>IF(AND($V51&gt;BZ$6,$V51&lt;=CA$6),+$U51,0)</f>
        <v>0</v>
      </c>
      <c r="CA51" s="84">
        <v>0</v>
      </c>
      <c r="CB51" s="84">
        <v>8.9109999999999996</v>
      </c>
      <c r="CC51" s="84">
        <f t="shared" ref="CC51:CZ51" si="109">IF(AND($V51&gt;CC$6,$V51&lt;=CD$6),+$U51,0)</f>
        <v>0</v>
      </c>
      <c r="CD51" s="84">
        <f t="shared" si="109"/>
        <v>0</v>
      </c>
      <c r="CE51" s="84">
        <f t="shared" si="109"/>
        <v>0</v>
      </c>
      <c r="CF51" s="84">
        <f t="shared" si="109"/>
        <v>0</v>
      </c>
      <c r="CG51" s="84">
        <f t="shared" si="109"/>
        <v>0</v>
      </c>
      <c r="CH51" s="84">
        <f t="shared" si="109"/>
        <v>0</v>
      </c>
      <c r="CI51" s="84">
        <f t="shared" si="109"/>
        <v>0</v>
      </c>
      <c r="CJ51" s="84">
        <f t="shared" si="109"/>
        <v>0</v>
      </c>
      <c r="CK51" s="84">
        <f t="shared" si="109"/>
        <v>0</v>
      </c>
      <c r="CL51" s="84">
        <f t="shared" si="109"/>
        <v>0</v>
      </c>
      <c r="CM51" s="84">
        <f t="shared" si="109"/>
        <v>0</v>
      </c>
      <c r="CN51" s="84">
        <f t="shared" si="109"/>
        <v>0</v>
      </c>
      <c r="CO51" s="84">
        <f t="shared" si="109"/>
        <v>0</v>
      </c>
      <c r="CP51" s="84">
        <f t="shared" si="109"/>
        <v>0</v>
      </c>
      <c r="CQ51" s="84">
        <f t="shared" si="109"/>
        <v>0</v>
      </c>
      <c r="CR51" s="84">
        <f t="shared" si="109"/>
        <v>0</v>
      </c>
      <c r="CS51" s="84">
        <f t="shared" si="109"/>
        <v>0</v>
      </c>
      <c r="CT51" s="84">
        <f t="shared" si="109"/>
        <v>0</v>
      </c>
      <c r="CU51" s="84">
        <f t="shared" si="109"/>
        <v>0</v>
      </c>
      <c r="CV51" s="84">
        <f t="shared" si="109"/>
        <v>0</v>
      </c>
      <c r="CW51" s="84">
        <f t="shared" si="109"/>
        <v>0</v>
      </c>
      <c r="CX51" s="84">
        <f t="shared" si="109"/>
        <v>0</v>
      </c>
      <c r="CY51" s="84">
        <f t="shared" si="109"/>
        <v>0</v>
      </c>
      <c r="CZ51" s="84">
        <f t="shared" si="109"/>
        <v>0</v>
      </c>
      <c r="DB51" s="84">
        <f t="shared" ref="DB51:EL57" si="110">IF(AND($V51&gt;DA$6,$V51&lt;=DB$6),+$U51,0)</f>
        <v>0</v>
      </c>
      <c r="DC51" s="84">
        <f t="shared" si="110"/>
        <v>0</v>
      </c>
      <c r="DD51" s="84">
        <f t="shared" si="110"/>
        <v>0</v>
      </c>
      <c r="DE51" s="84">
        <f t="shared" si="110"/>
        <v>0</v>
      </c>
      <c r="DF51" s="84">
        <f t="shared" si="110"/>
        <v>0</v>
      </c>
      <c r="DG51" s="84">
        <f t="shared" si="110"/>
        <v>0</v>
      </c>
      <c r="DH51" s="84">
        <f t="shared" si="110"/>
        <v>0</v>
      </c>
      <c r="DI51" s="84">
        <f t="shared" si="110"/>
        <v>0</v>
      </c>
      <c r="DJ51" s="84">
        <f t="shared" si="110"/>
        <v>0</v>
      </c>
      <c r="DK51" s="84">
        <f t="shared" si="110"/>
        <v>0</v>
      </c>
      <c r="DL51" s="84">
        <f t="shared" si="110"/>
        <v>0</v>
      </c>
      <c r="DM51" s="84">
        <f t="shared" si="110"/>
        <v>0</v>
      </c>
      <c r="DN51" s="84">
        <f t="shared" si="110"/>
        <v>0</v>
      </c>
      <c r="DO51" s="84">
        <f t="shared" si="110"/>
        <v>0</v>
      </c>
      <c r="DP51" s="84">
        <f t="shared" si="110"/>
        <v>0</v>
      </c>
      <c r="DQ51" s="84">
        <f t="shared" si="110"/>
        <v>0</v>
      </c>
      <c r="DR51" s="84">
        <f t="shared" si="110"/>
        <v>0</v>
      </c>
      <c r="DS51" s="84">
        <f t="shared" si="110"/>
        <v>0</v>
      </c>
      <c r="DT51" s="84">
        <f t="shared" si="110"/>
        <v>0</v>
      </c>
      <c r="DU51" s="84">
        <f t="shared" si="110"/>
        <v>0</v>
      </c>
      <c r="DV51" s="84">
        <f t="shared" si="110"/>
        <v>0</v>
      </c>
      <c r="DW51" s="84">
        <f t="shared" si="110"/>
        <v>0</v>
      </c>
      <c r="DX51" s="84">
        <f t="shared" si="110"/>
        <v>0</v>
      </c>
      <c r="DY51" s="84">
        <f t="shared" si="110"/>
        <v>0</v>
      </c>
      <c r="DZ51" s="84">
        <f t="shared" si="110"/>
        <v>0</v>
      </c>
      <c r="EA51" s="84">
        <f t="shared" si="110"/>
        <v>0</v>
      </c>
      <c r="EB51" s="84">
        <f t="shared" si="110"/>
        <v>0</v>
      </c>
      <c r="EC51" s="84">
        <f t="shared" si="110"/>
        <v>0</v>
      </c>
      <c r="ED51" s="84">
        <f t="shared" si="110"/>
        <v>0</v>
      </c>
      <c r="EE51" s="84">
        <f t="shared" si="110"/>
        <v>0</v>
      </c>
      <c r="EF51" s="84">
        <f t="shared" si="110"/>
        <v>0</v>
      </c>
      <c r="EG51" s="84">
        <f t="shared" si="110"/>
        <v>0</v>
      </c>
      <c r="EH51" s="84">
        <f t="shared" si="110"/>
        <v>0</v>
      </c>
      <c r="EI51" s="84">
        <f t="shared" si="110"/>
        <v>0</v>
      </c>
      <c r="EJ51" s="84">
        <f t="shared" si="110"/>
        <v>0</v>
      </c>
      <c r="EK51" s="84">
        <f t="shared" si="110"/>
        <v>0</v>
      </c>
      <c r="EL51" s="84">
        <f t="shared" si="110"/>
        <v>0</v>
      </c>
      <c r="EM51" s="84">
        <f t="shared" ref="EM51:EM113" si="111">IF(AND($V51&gt;EL$6,$V51&lt;=EN$6),+$U51,0)</f>
        <v>0</v>
      </c>
      <c r="EO51" s="2">
        <f t="shared" ca="1" si="65"/>
        <v>106.932</v>
      </c>
      <c r="EP51" s="2">
        <f t="shared" ca="1" si="61"/>
        <v>-16.334999999999994</v>
      </c>
    </row>
    <row r="52" spans="1:146" x14ac:dyDescent="0.2">
      <c r="A52" s="66">
        <v>3</v>
      </c>
      <c r="B52" s="68" t="s">
        <v>12</v>
      </c>
      <c r="C52" s="68" t="s">
        <v>7</v>
      </c>
      <c r="D52" s="35" t="s">
        <v>42</v>
      </c>
      <c r="E52" s="85" t="s">
        <v>154</v>
      </c>
      <c r="F52" s="70">
        <v>37134</v>
      </c>
      <c r="G52" s="85"/>
      <c r="H52" s="85"/>
      <c r="I52" s="71" t="s">
        <v>174</v>
      </c>
      <c r="J52" s="72" t="s">
        <v>175</v>
      </c>
      <c r="K52" s="69"/>
      <c r="M52" s="72" t="s">
        <v>40</v>
      </c>
      <c r="N52" s="72" t="s">
        <v>176</v>
      </c>
      <c r="O52" s="73" t="s">
        <v>177</v>
      </c>
      <c r="P52" s="74" t="s">
        <v>56</v>
      </c>
      <c r="Q52" s="74" t="s">
        <v>56</v>
      </c>
      <c r="R52" s="74" t="s">
        <v>165</v>
      </c>
      <c r="S52" s="75">
        <v>28.280398000000002</v>
      </c>
      <c r="T52" s="74" t="s">
        <v>57</v>
      </c>
      <c r="U52" s="19">
        <f t="shared" si="108"/>
        <v>28.280398000000002</v>
      </c>
      <c r="V52" s="267">
        <v>39353</v>
      </c>
      <c r="Z52" s="102">
        <v>37162</v>
      </c>
      <c r="AA52" s="78" t="e">
        <f>SUM(#REF!)</f>
        <v>#REF!</v>
      </c>
      <c r="AB52" s="103"/>
      <c r="AC52" s="108">
        <f>0.5%/6</f>
        <v>8.3333333333333339E-4</v>
      </c>
      <c r="AD52" s="81" t="e">
        <f>+AC52+AB52*#REF!+AA52*#REF!</f>
        <v>#REF!</v>
      </c>
      <c r="AE52" s="81"/>
      <c r="AI52" s="84">
        <f ca="1">IF($V52&gt;AH$6,IF($V52&lt;=AI$6,$U52,0),0)</f>
        <v>0</v>
      </c>
      <c r="AJ52" s="84">
        <f t="shared" ref="AJ52:CU56" si="112">IF(AND($V52&gt;AI$6,$V52&lt;=AJ$6),+$U52,0)</f>
        <v>0</v>
      </c>
      <c r="AK52" s="84">
        <f t="shared" si="112"/>
        <v>0</v>
      </c>
      <c r="AL52" s="84">
        <f t="shared" si="112"/>
        <v>0</v>
      </c>
      <c r="AM52" s="84">
        <f t="shared" si="112"/>
        <v>0</v>
      </c>
      <c r="AN52" s="84">
        <f t="shared" si="112"/>
        <v>0</v>
      </c>
      <c r="AO52" s="84">
        <f t="shared" si="112"/>
        <v>0</v>
      </c>
      <c r="AP52" s="84">
        <f t="shared" si="112"/>
        <v>0</v>
      </c>
      <c r="AQ52" s="84">
        <f t="shared" si="112"/>
        <v>0</v>
      </c>
      <c r="AR52" s="84">
        <f t="shared" si="112"/>
        <v>0</v>
      </c>
      <c r="AS52" s="84">
        <f t="shared" si="112"/>
        <v>0</v>
      </c>
      <c r="AT52" s="84">
        <f t="shared" si="112"/>
        <v>0</v>
      </c>
      <c r="AU52" s="84">
        <f t="shared" si="112"/>
        <v>0</v>
      </c>
      <c r="AV52" s="84">
        <f t="shared" si="112"/>
        <v>0</v>
      </c>
      <c r="AW52" s="84">
        <f t="shared" si="112"/>
        <v>0</v>
      </c>
      <c r="AX52" s="84">
        <f t="shared" si="112"/>
        <v>0</v>
      </c>
      <c r="AY52" s="84">
        <f t="shared" si="112"/>
        <v>0</v>
      </c>
      <c r="AZ52" s="84">
        <f t="shared" si="112"/>
        <v>0</v>
      </c>
      <c r="BA52" s="84">
        <f t="shared" si="112"/>
        <v>0</v>
      </c>
      <c r="BB52" s="84">
        <f t="shared" si="112"/>
        <v>0</v>
      </c>
      <c r="BC52" s="84">
        <f t="shared" si="112"/>
        <v>0</v>
      </c>
      <c r="BD52" s="84">
        <f t="shared" si="112"/>
        <v>0</v>
      </c>
      <c r="BE52" s="84">
        <f t="shared" si="112"/>
        <v>0</v>
      </c>
      <c r="BF52" s="84">
        <f t="shared" si="112"/>
        <v>28.280398000000002</v>
      </c>
      <c r="BG52" s="84">
        <f t="shared" si="112"/>
        <v>0</v>
      </c>
      <c r="BH52" s="84">
        <f t="shared" si="112"/>
        <v>0</v>
      </c>
      <c r="BI52" s="84">
        <f t="shared" si="112"/>
        <v>0</v>
      </c>
      <c r="BJ52" s="84">
        <f t="shared" si="112"/>
        <v>0</v>
      </c>
      <c r="BK52" s="84">
        <f t="shared" si="112"/>
        <v>0</v>
      </c>
      <c r="BL52" s="84">
        <f t="shared" si="112"/>
        <v>0</v>
      </c>
      <c r="BM52" s="84">
        <f t="shared" si="112"/>
        <v>0</v>
      </c>
      <c r="BN52" s="84">
        <f t="shared" si="112"/>
        <v>0</v>
      </c>
      <c r="BO52" s="84">
        <f t="shared" si="112"/>
        <v>0</v>
      </c>
      <c r="BP52" s="84">
        <f t="shared" si="112"/>
        <v>0</v>
      </c>
      <c r="BQ52" s="84">
        <f t="shared" si="112"/>
        <v>0</v>
      </c>
      <c r="BR52" s="84">
        <f t="shared" si="112"/>
        <v>0</v>
      </c>
      <c r="BS52" s="84">
        <f t="shared" si="112"/>
        <v>0</v>
      </c>
      <c r="BT52" s="84">
        <f t="shared" si="112"/>
        <v>0</v>
      </c>
      <c r="BU52" s="84">
        <f t="shared" si="112"/>
        <v>0</v>
      </c>
      <c r="BV52" s="84">
        <f t="shared" si="112"/>
        <v>0</v>
      </c>
      <c r="BW52" s="84">
        <f t="shared" si="112"/>
        <v>0</v>
      </c>
      <c r="BX52" s="84">
        <f t="shared" si="112"/>
        <v>0</v>
      </c>
      <c r="BY52" s="84">
        <f t="shared" si="112"/>
        <v>0</v>
      </c>
      <c r="BZ52" s="84">
        <f t="shared" si="112"/>
        <v>0</v>
      </c>
      <c r="CA52" s="84">
        <f t="shared" si="112"/>
        <v>0</v>
      </c>
      <c r="CB52" s="84">
        <f t="shared" si="112"/>
        <v>0</v>
      </c>
      <c r="CC52" s="84">
        <f t="shared" si="112"/>
        <v>0</v>
      </c>
      <c r="CD52" s="84">
        <f t="shared" si="112"/>
        <v>0</v>
      </c>
      <c r="CE52" s="84">
        <f t="shared" si="112"/>
        <v>0</v>
      </c>
      <c r="CF52" s="84">
        <f t="shared" si="112"/>
        <v>0</v>
      </c>
      <c r="CG52" s="84">
        <f t="shared" si="112"/>
        <v>0</v>
      </c>
      <c r="CH52" s="84">
        <f t="shared" si="112"/>
        <v>0</v>
      </c>
      <c r="CI52" s="84">
        <f t="shared" si="112"/>
        <v>0</v>
      </c>
      <c r="CJ52" s="84">
        <f t="shared" si="112"/>
        <v>0</v>
      </c>
      <c r="CK52" s="84">
        <f t="shared" si="112"/>
        <v>0</v>
      </c>
      <c r="CL52" s="84">
        <f t="shared" si="112"/>
        <v>0</v>
      </c>
      <c r="CM52" s="84">
        <f t="shared" si="112"/>
        <v>0</v>
      </c>
      <c r="CN52" s="84">
        <f t="shared" si="112"/>
        <v>0</v>
      </c>
      <c r="CO52" s="84">
        <f t="shared" si="112"/>
        <v>0</v>
      </c>
      <c r="CP52" s="84">
        <f t="shared" si="112"/>
        <v>0</v>
      </c>
      <c r="CQ52" s="84">
        <f t="shared" si="112"/>
        <v>0</v>
      </c>
      <c r="CR52" s="84">
        <f t="shared" si="112"/>
        <v>0</v>
      </c>
      <c r="CS52" s="84">
        <f t="shared" si="112"/>
        <v>0</v>
      </c>
      <c r="CT52" s="84">
        <f t="shared" si="112"/>
        <v>0</v>
      </c>
      <c r="CU52" s="84">
        <f t="shared" si="112"/>
        <v>0</v>
      </c>
      <c r="CV52" s="84">
        <f t="shared" ref="CV52:DA55" si="113">IF(AND($V52&gt;CU$6,$V52&lt;=CV$6),+$U52,0)</f>
        <v>0</v>
      </c>
      <c r="CW52" s="84">
        <f t="shared" si="113"/>
        <v>0</v>
      </c>
      <c r="CX52" s="84">
        <f t="shared" si="113"/>
        <v>0</v>
      </c>
      <c r="CY52" s="84">
        <f t="shared" si="113"/>
        <v>0</v>
      </c>
      <c r="CZ52" s="84">
        <f t="shared" si="113"/>
        <v>0</v>
      </c>
      <c r="DA52" s="84">
        <f t="shared" si="113"/>
        <v>0</v>
      </c>
      <c r="DB52" s="84">
        <f t="shared" si="110"/>
        <v>0</v>
      </c>
      <c r="DC52" s="84">
        <f t="shared" si="110"/>
        <v>0</v>
      </c>
      <c r="DD52" s="84">
        <f t="shared" si="110"/>
        <v>0</v>
      </c>
      <c r="DE52" s="84">
        <f t="shared" si="110"/>
        <v>0</v>
      </c>
      <c r="DF52" s="84">
        <f t="shared" si="110"/>
        <v>0</v>
      </c>
      <c r="DG52" s="84">
        <f t="shared" si="110"/>
        <v>0</v>
      </c>
      <c r="DH52" s="84">
        <f t="shared" si="110"/>
        <v>0</v>
      </c>
      <c r="DI52" s="84">
        <f t="shared" si="110"/>
        <v>0</v>
      </c>
      <c r="DJ52" s="84">
        <f t="shared" si="110"/>
        <v>0</v>
      </c>
      <c r="DK52" s="84">
        <f t="shared" si="110"/>
        <v>0</v>
      </c>
      <c r="DL52" s="84">
        <f t="shared" si="110"/>
        <v>0</v>
      </c>
      <c r="DM52" s="84">
        <f t="shared" si="110"/>
        <v>0</v>
      </c>
      <c r="DN52" s="84">
        <f t="shared" si="110"/>
        <v>0</v>
      </c>
      <c r="DO52" s="84">
        <f t="shared" si="110"/>
        <v>0</v>
      </c>
      <c r="DP52" s="84">
        <f t="shared" si="110"/>
        <v>0</v>
      </c>
      <c r="DQ52" s="84">
        <f t="shared" si="110"/>
        <v>0</v>
      </c>
      <c r="DR52" s="84">
        <f t="shared" si="110"/>
        <v>0</v>
      </c>
      <c r="DS52" s="84">
        <f t="shared" si="110"/>
        <v>0</v>
      </c>
      <c r="DT52" s="84">
        <f t="shared" si="110"/>
        <v>0</v>
      </c>
      <c r="DU52" s="84">
        <f t="shared" si="110"/>
        <v>0</v>
      </c>
      <c r="DV52" s="84">
        <f t="shared" si="110"/>
        <v>0</v>
      </c>
      <c r="DW52" s="84">
        <f t="shared" si="110"/>
        <v>0</v>
      </c>
      <c r="DX52" s="84">
        <f t="shared" si="110"/>
        <v>0</v>
      </c>
      <c r="DY52" s="84">
        <f t="shared" si="110"/>
        <v>0</v>
      </c>
      <c r="DZ52" s="84">
        <f t="shared" si="110"/>
        <v>0</v>
      </c>
      <c r="EA52" s="84">
        <f t="shared" si="110"/>
        <v>0</v>
      </c>
      <c r="EB52" s="84">
        <f t="shared" si="110"/>
        <v>0</v>
      </c>
      <c r="EC52" s="84">
        <f t="shared" si="110"/>
        <v>0</v>
      </c>
      <c r="ED52" s="84">
        <f t="shared" si="110"/>
        <v>0</v>
      </c>
      <c r="EE52" s="84">
        <f t="shared" si="110"/>
        <v>0</v>
      </c>
      <c r="EF52" s="84">
        <f t="shared" si="110"/>
        <v>0</v>
      </c>
      <c r="EG52" s="84">
        <f t="shared" si="110"/>
        <v>0</v>
      </c>
      <c r="EH52" s="84">
        <f t="shared" si="110"/>
        <v>0</v>
      </c>
      <c r="EI52" s="84">
        <f t="shared" si="110"/>
        <v>0</v>
      </c>
      <c r="EJ52" s="84">
        <f t="shared" si="110"/>
        <v>0</v>
      </c>
      <c r="EK52" s="84">
        <f t="shared" si="110"/>
        <v>0</v>
      </c>
      <c r="EL52" s="84">
        <f t="shared" si="110"/>
        <v>0</v>
      </c>
      <c r="EM52" s="84">
        <f t="shared" si="111"/>
        <v>0</v>
      </c>
      <c r="EO52" s="2">
        <f t="shared" ca="1" si="65"/>
        <v>28.280398000000002</v>
      </c>
      <c r="EP52" s="2">
        <f t="shared" ca="1" si="61"/>
        <v>0</v>
      </c>
    </row>
    <row r="53" spans="1:146" x14ac:dyDescent="0.2">
      <c r="A53" s="66">
        <v>3</v>
      </c>
      <c r="B53" s="68" t="s">
        <v>12</v>
      </c>
      <c r="C53" s="68" t="s">
        <v>7</v>
      </c>
      <c r="D53" s="35" t="s">
        <v>42</v>
      </c>
      <c r="E53" s="85" t="s">
        <v>154</v>
      </c>
      <c r="F53" s="70">
        <v>37134</v>
      </c>
      <c r="G53" s="85"/>
      <c r="H53" s="85"/>
      <c r="I53" s="71" t="s">
        <v>174</v>
      </c>
      <c r="J53" s="72" t="s">
        <v>178</v>
      </c>
      <c r="K53" s="69" t="s">
        <v>100</v>
      </c>
      <c r="M53" s="72" t="s">
        <v>40</v>
      </c>
      <c r="N53" s="72" t="s">
        <v>100</v>
      </c>
      <c r="O53" s="73" t="s">
        <v>179</v>
      </c>
      <c r="P53" s="74" t="s">
        <v>56</v>
      </c>
      <c r="Q53" s="74"/>
      <c r="R53" s="74" t="s">
        <v>74</v>
      </c>
      <c r="S53" s="75">
        <v>284.5</v>
      </c>
      <c r="T53" s="74" t="s">
        <v>57</v>
      </c>
      <c r="U53" s="19">
        <f t="shared" si="108"/>
        <v>284.5</v>
      </c>
      <c r="V53" s="267">
        <v>37360</v>
      </c>
      <c r="Z53" s="102">
        <v>35534</v>
      </c>
      <c r="AA53" s="78" t="e">
        <f>SUM(#REF!)</f>
        <v>#REF!</v>
      </c>
      <c r="AB53" s="103"/>
      <c r="AC53" s="108">
        <f>0.5%/5</f>
        <v>1E-3</v>
      </c>
      <c r="AD53" s="81" t="e">
        <f>+AC53+AB53*#REF!+AA53*#REF!</f>
        <v>#REF!</v>
      </c>
      <c r="AE53" s="81"/>
      <c r="AI53" s="84">
        <f ca="1">IF($V53&gt;AH$6,IF($V53&lt;=AI$6,$U53,0),0)</f>
        <v>0</v>
      </c>
      <c r="AJ53" s="84">
        <f t="shared" si="112"/>
        <v>0</v>
      </c>
      <c r="AK53" s="84">
        <f t="shared" si="112"/>
        <v>284.5</v>
      </c>
      <c r="AL53" s="84">
        <f t="shared" si="112"/>
        <v>0</v>
      </c>
      <c r="AM53" s="84">
        <f t="shared" si="112"/>
        <v>0</v>
      </c>
      <c r="AN53" s="84">
        <f t="shared" si="112"/>
        <v>0</v>
      </c>
      <c r="AO53" s="84">
        <f t="shared" si="112"/>
        <v>0</v>
      </c>
      <c r="AP53" s="84">
        <f t="shared" si="112"/>
        <v>0</v>
      </c>
      <c r="AQ53" s="84">
        <f t="shared" si="112"/>
        <v>0</v>
      </c>
      <c r="AR53" s="84">
        <f t="shared" si="112"/>
        <v>0</v>
      </c>
      <c r="AS53" s="84">
        <f t="shared" si="112"/>
        <v>0</v>
      </c>
      <c r="AT53" s="84">
        <f t="shared" si="112"/>
        <v>0</v>
      </c>
      <c r="AU53" s="84">
        <f t="shared" si="112"/>
        <v>0</v>
      </c>
      <c r="AV53" s="84">
        <f t="shared" si="112"/>
        <v>0</v>
      </c>
      <c r="AW53" s="84">
        <f t="shared" si="112"/>
        <v>0</v>
      </c>
      <c r="AX53" s="84">
        <f t="shared" si="112"/>
        <v>0</v>
      </c>
      <c r="AY53" s="84">
        <f t="shared" si="112"/>
        <v>0</v>
      </c>
      <c r="AZ53" s="84">
        <f t="shared" si="112"/>
        <v>0</v>
      </c>
      <c r="BA53" s="84">
        <f t="shared" si="112"/>
        <v>0</v>
      </c>
      <c r="BB53" s="84">
        <f t="shared" si="112"/>
        <v>0</v>
      </c>
      <c r="BC53" s="84">
        <f t="shared" si="112"/>
        <v>0</v>
      </c>
      <c r="BD53" s="84">
        <f t="shared" si="112"/>
        <v>0</v>
      </c>
      <c r="BE53" s="84">
        <f t="shared" si="112"/>
        <v>0</v>
      </c>
      <c r="BF53" s="84">
        <f t="shared" si="112"/>
        <v>0</v>
      </c>
      <c r="BG53" s="84">
        <f t="shared" si="112"/>
        <v>0</v>
      </c>
      <c r="BH53" s="84">
        <f t="shared" si="112"/>
        <v>0</v>
      </c>
      <c r="BI53" s="84">
        <f t="shared" si="112"/>
        <v>0</v>
      </c>
      <c r="BJ53" s="84">
        <f t="shared" si="112"/>
        <v>0</v>
      </c>
      <c r="BK53" s="84">
        <f t="shared" si="112"/>
        <v>0</v>
      </c>
      <c r="BL53" s="84">
        <f t="shared" si="112"/>
        <v>0</v>
      </c>
      <c r="BM53" s="84">
        <f t="shared" si="112"/>
        <v>0</v>
      </c>
      <c r="BN53" s="84">
        <f t="shared" si="112"/>
        <v>0</v>
      </c>
      <c r="BO53" s="84">
        <f t="shared" si="112"/>
        <v>0</v>
      </c>
      <c r="BP53" s="84">
        <f t="shared" si="112"/>
        <v>0</v>
      </c>
      <c r="BQ53" s="84">
        <f t="shared" si="112"/>
        <v>0</v>
      </c>
      <c r="BR53" s="84">
        <f t="shared" si="112"/>
        <v>0</v>
      </c>
      <c r="BS53" s="84">
        <f t="shared" si="112"/>
        <v>0</v>
      </c>
      <c r="BT53" s="84">
        <f t="shared" si="112"/>
        <v>0</v>
      </c>
      <c r="BU53" s="84">
        <f t="shared" si="112"/>
        <v>0</v>
      </c>
      <c r="BV53" s="84">
        <f t="shared" si="112"/>
        <v>0</v>
      </c>
      <c r="BW53" s="84">
        <f t="shared" si="112"/>
        <v>0</v>
      </c>
      <c r="BX53" s="84">
        <f t="shared" si="112"/>
        <v>0</v>
      </c>
      <c r="BY53" s="84">
        <f t="shared" si="112"/>
        <v>0</v>
      </c>
      <c r="BZ53" s="84">
        <f t="shared" si="112"/>
        <v>0</v>
      </c>
      <c r="CA53" s="84">
        <f t="shared" si="112"/>
        <v>0</v>
      </c>
      <c r="CB53" s="84">
        <f t="shared" si="112"/>
        <v>0</v>
      </c>
      <c r="CC53" s="84">
        <f t="shared" si="112"/>
        <v>0</v>
      </c>
      <c r="CD53" s="84">
        <f t="shared" si="112"/>
        <v>0</v>
      </c>
      <c r="CE53" s="84">
        <f t="shared" si="112"/>
        <v>0</v>
      </c>
      <c r="CF53" s="84">
        <f t="shared" si="112"/>
        <v>0</v>
      </c>
      <c r="CG53" s="84">
        <f t="shared" si="112"/>
        <v>0</v>
      </c>
      <c r="CH53" s="84">
        <f t="shared" si="112"/>
        <v>0</v>
      </c>
      <c r="CI53" s="84">
        <f t="shared" si="112"/>
        <v>0</v>
      </c>
      <c r="CJ53" s="84">
        <f t="shared" si="112"/>
        <v>0</v>
      </c>
      <c r="CK53" s="84">
        <f t="shared" si="112"/>
        <v>0</v>
      </c>
      <c r="CL53" s="84">
        <f t="shared" si="112"/>
        <v>0</v>
      </c>
      <c r="CM53" s="84">
        <f t="shared" si="112"/>
        <v>0</v>
      </c>
      <c r="CN53" s="84">
        <f t="shared" si="112"/>
        <v>0</v>
      </c>
      <c r="CO53" s="84">
        <f t="shared" si="112"/>
        <v>0</v>
      </c>
      <c r="CP53" s="84">
        <f t="shared" si="112"/>
        <v>0</v>
      </c>
      <c r="CQ53" s="84">
        <f t="shared" si="112"/>
        <v>0</v>
      </c>
      <c r="CR53" s="84">
        <f t="shared" si="112"/>
        <v>0</v>
      </c>
      <c r="CS53" s="84">
        <f t="shared" si="112"/>
        <v>0</v>
      </c>
      <c r="CT53" s="84">
        <f t="shared" si="112"/>
        <v>0</v>
      </c>
      <c r="CU53" s="84">
        <f t="shared" si="112"/>
        <v>0</v>
      </c>
      <c r="CV53" s="84">
        <f t="shared" si="113"/>
        <v>0</v>
      </c>
      <c r="CW53" s="84">
        <f t="shared" si="113"/>
        <v>0</v>
      </c>
      <c r="CX53" s="84">
        <f t="shared" si="113"/>
        <v>0</v>
      </c>
      <c r="CY53" s="84">
        <f t="shared" si="113"/>
        <v>0</v>
      </c>
      <c r="CZ53" s="84">
        <f t="shared" si="113"/>
        <v>0</v>
      </c>
      <c r="DA53" s="84">
        <f t="shared" si="113"/>
        <v>0</v>
      </c>
      <c r="DB53" s="84">
        <f t="shared" si="110"/>
        <v>0</v>
      </c>
      <c r="DC53" s="84">
        <f t="shared" si="110"/>
        <v>0</v>
      </c>
      <c r="DD53" s="84">
        <f t="shared" si="110"/>
        <v>0</v>
      </c>
      <c r="DE53" s="84">
        <f t="shared" si="110"/>
        <v>0</v>
      </c>
      <c r="DF53" s="84">
        <f t="shared" si="110"/>
        <v>0</v>
      </c>
      <c r="DG53" s="84">
        <f t="shared" si="110"/>
        <v>0</v>
      </c>
      <c r="DH53" s="84">
        <f t="shared" si="110"/>
        <v>0</v>
      </c>
      <c r="DI53" s="84">
        <f t="shared" si="110"/>
        <v>0</v>
      </c>
      <c r="DJ53" s="84">
        <f t="shared" si="110"/>
        <v>0</v>
      </c>
      <c r="DK53" s="84">
        <f t="shared" si="110"/>
        <v>0</v>
      </c>
      <c r="DL53" s="84">
        <f t="shared" si="110"/>
        <v>0</v>
      </c>
      <c r="DM53" s="84">
        <f t="shared" si="110"/>
        <v>0</v>
      </c>
      <c r="DN53" s="84">
        <f t="shared" si="110"/>
        <v>0</v>
      </c>
      <c r="DO53" s="84">
        <f t="shared" si="110"/>
        <v>0</v>
      </c>
      <c r="DP53" s="84">
        <f t="shared" si="110"/>
        <v>0</v>
      </c>
      <c r="DQ53" s="84">
        <f t="shared" si="110"/>
        <v>0</v>
      </c>
      <c r="DR53" s="84">
        <f t="shared" si="110"/>
        <v>0</v>
      </c>
      <c r="DS53" s="84">
        <f t="shared" si="110"/>
        <v>0</v>
      </c>
      <c r="DT53" s="84">
        <f t="shared" si="110"/>
        <v>0</v>
      </c>
      <c r="DU53" s="84">
        <f t="shared" si="110"/>
        <v>0</v>
      </c>
      <c r="DV53" s="84">
        <f t="shared" si="110"/>
        <v>0</v>
      </c>
      <c r="DW53" s="84">
        <f t="shared" si="110"/>
        <v>0</v>
      </c>
      <c r="DX53" s="84">
        <f t="shared" si="110"/>
        <v>0</v>
      </c>
      <c r="DY53" s="84">
        <f t="shared" si="110"/>
        <v>0</v>
      </c>
      <c r="DZ53" s="84">
        <f t="shared" si="110"/>
        <v>0</v>
      </c>
      <c r="EA53" s="84">
        <f t="shared" si="110"/>
        <v>0</v>
      </c>
      <c r="EB53" s="84">
        <f t="shared" si="110"/>
        <v>0</v>
      </c>
      <c r="EC53" s="84">
        <f t="shared" si="110"/>
        <v>0</v>
      </c>
      <c r="ED53" s="84">
        <f t="shared" si="110"/>
        <v>0</v>
      </c>
      <c r="EE53" s="84">
        <f t="shared" si="110"/>
        <v>0</v>
      </c>
      <c r="EF53" s="84">
        <f t="shared" si="110"/>
        <v>0</v>
      </c>
      <c r="EG53" s="84">
        <f t="shared" si="110"/>
        <v>0</v>
      </c>
      <c r="EH53" s="84">
        <f t="shared" si="110"/>
        <v>0</v>
      </c>
      <c r="EI53" s="84">
        <f t="shared" si="110"/>
        <v>0</v>
      </c>
      <c r="EJ53" s="84">
        <f t="shared" si="110"/>
        <v>0</v>
      </c>
      <c r="EK53" s="84">
        <f t="shared" si="110"/>
        <v>0</v>
      </c>
      <c r="EL53" s="84">
        <f t="shared" si="110"/>
        <v>0</v>
      </c>
      <c r="EM53" s="84">
        <f t="shared" si="111"/>
        <v>0</v>
      </c>
      <c r="EO53" s="2">
        <f ca="1">SUM($AI53:$EN53)</f>
        <v>284.5</v>
      </c>
      <c r="EP53" s="2">
        <f t="shared" ca="1" si="61"/>
        <v>0</v>
      </c>
    </row>
    <row r="54" spans="1:146" x14ac:dyDescent="0.2">
      <c r="A54" s="1">
        <v>3</v>
      </c>
      <c r="B54" s="68" t="s">
        <v>12</v>
      </c>
      <c r="C54" s="68" t="s">
        <v>7</v>
      </c>
      <c r="D54" s="35" t="s">
        <v>42</v>
      </c>
      <c r="E54" s="85" t="s">
        <v>154</v>
      </c>
      <c r="F54" s="70">
        <v>37134</v>
      </c>
      <c r="G54" s="85"/>
      <c r="H54" s="85"/>
      <c r="I54" s="71" t="s">
        <v>174</v>
      </c>
      <c r="J54" s="72" t="s">
        <v>180</v>
      </c>
      <c r="K54" s="69" t="s">
        <v>181</v>
      </c>
      <c r="M54" s="72" t="s">
        <v>40</v>
      </c>
      <c r="N54" s="72" t="s">
        <v>181</v>
      </c>
      <c r="O54" s="73"/>
      <c r="P54" s="74"/>
      <c r="Q54" s="74"/>
      <c r="R54" s="74"/>
      <c r="S54" s="75">
        <v>56.831308999999997</v>
      </c>
      <c r="T54" s="74" t="s">
        <v>57</v>
      </c>
      <c r="U54" s="19">
        <f t="shared" si="108"/>
        <v>56.831308999999997</v>
      </c>
      <c r="V54" s="267">
        <v>37342</v>
      </c>
      <c r="AA54" s="100"/>
      <c r="AB54" s="103"/>
      <c r="AC54" s="108"/>
      <c r="AD54" s="81"/>
      <c r="AE54" s="81"/>
      <c r="AI54" s="303">
        <v>5.9988840000000003</v>
      </c>
      <c r="AJ54" s="303">
        <f t="shared" si="112"/>
        <v>56.831308999999997</v>
      </c>
      <c r="AK54" s="303">
        <f t="shared" si="112"/>
        <v>0</v>
      </c>
      <c r="AL54" s="303">
        <f t="shared" si="112"/>
        <v>0</v>
      </c>
      <c r="AM54" s="303"/>
      <c r="AN54" s="303">
        <f t="shared" si="112"/>
        <v>0</v>
      </c>
      <c r="AO54" s="303">
        <f t="shared" si="112"/>
        <v>0</v>
      </c>
      <c r="AP54" s="303">
        <f t="shared" si="112"/>
        <v>0</v>
      </c>
      <c r="AQ54" s="303"/>
      <c r="AR54" s="303">
        <f t="shared" si="112"/>
        <v>0</v>
      </c>
      <c r="AS54" s="303">
        <f t="shared" si="112"/>
        <v>0</v>
      </c>
      <c r="AT54" s="303">
        <f t="shared" si="112"/>
        <v>0</v>
      </c>
      <c r="AU54" s="303"/>
      <c r="AV54" s="303">
        <f t="shared" si="112"/>
        <v>0</v>
      </c>
      <c r="AW54" s="303">
        <f t="shared" si="112"/>
        <v>0</v>
      </c>
      <c r="AX54" s="303">
        <f t="shared" si="112"/>
        <v>0</v>
      </c>
      <c r="AY54" s="303"/>
      <c r="AZ54" s="303">
        <f t="shared" si="112"/>
        <v>0</v>
      </c>
      <c r="BA54" s="303">
        <f t="shared" si="112"/>
        <v>0</v>
      </c>
      <c r="BB54" s="303">
        <f t="shared" si="112"/>
        <v>0</v>
      </c>
      <c r="BC54" s="303">
        <f t="shared" si="112"/>
        <v>0</v>
      </c>
      <c r="BD54" s="303">
        <f t="shared" si="112"/>
        <v>0</v>
      </c>
      <c r="BE54" s="303">
        <f t="shared" si="112"/>
        <v>0</v>
      </c>
      <c r="BF54" s="303">
        <f t="shared" si="112"/>
        <v>0</v>
      </c>
      <c r="BG54" s="303">
        <f t="shared" si="112"/>
        <v>0</v>
      </c>
      <c r="BH54" s="303">
        <f t="shared" si="112"/>
        <v>0</v>
      </c>
      <c r="BI54" s="303">
        <f t="shared" si="112"/>
        <v>0</v>
      </c>
      <c r="BJ54" s="303">
        <f t="shared" si="112"/>
        <v>0</v>
      </c>
      <c r="BK54" s="303">
        <f t="shared" si="112"/>
        <v>0</v>
      </c>
      <c r="BL54" s="303">
        <f t="shared" si="112"/>
        <v>0</v>
      </c>
      <c r="BM54" s="303">
        <f t="shared" si="112"/>
        <v>0</v>
      </c>
      <c r="BN54" s="303">
        <f t="shared" si="112"/>
        <v>0</v>
      </c>
      <c r="BO54" s="303">
        <f t="shared" si="112"/>
        <v>0</v>
      </c>
      <c r="BP54" s="303">
        <f t="shared" si="112"/>
        <v>0</v>
      </c>
      <c r="BQ54" s="303">
        <f t="shared" si="112"/>
        <v>0</v>
      </c>
      <c r="BR54" s="303">
        <f t="shared" si="112"/>
        <v>0</v>
      </c>
      <c r="BS54" s="303">
        <f t="shared" si="112"/>
        <v>0</v>
      </c>
      <c r="BT54" s="303">
        <f t="shared" si="112"/>
        <v>0</v>
      </c>
      <c r="BU54" s="303">
        <f t="shared" si="112"/>
        <v>0</v>
      </c>
      <c r="BV54" s="303">
        <f t="shared" si="112"/>
        <v>0</v>
      </c>
      <c r="BW54" s="303">
        <f t="shared" si="112"/>
        <v>0</v>
      </c>
      <c r="BX54" s="303">
        <f t="shared" si="112"/>
        <v>0</v>
      </c>
      <c r="BY54" s="303">
        <f t="shared" si="112"/>
        <v>0</v>
      </c>
      <c r="BZ54" s="303">
        <f t="shared" si="112"/>
        <v>0</v>
      </c>
      <c r="CA54" s="303">
        <f t="shared" si="112"/>
        <v>0</v>
      </c>
      <c r="CB54" s="303">
        <f t="shared" si="112"/>
        <v>0</v>
      </c>
      <c r="CC54" s="303">
        <f t="shared" si="112"/>
        <v>0</v>
      </c>
      <c r="CD54" s="303">
        <f t="shared" si="112"/>
        <v>0</v>
      </c>
      <c r="CE54" s="303">
        <f t="shared" si="112"/>
        <v>0</v>
      </c>
      <c r="CF54" s="303">
        <f t="shared" si="112"/>
        <v>0</v>
      </c>
      <c r="CG54" s="303">
        <f t="shared" si="112"/>
        <v>0</v>
      </c>
      <c r="CH54" s="303">
        <f t="shared" si="112"/>
        <v>0</v>
      </c>
      <c r="CI54" s="303">
        <f t="shared" si="112"/>
        <v>0</v>
      </c>
      <c r="CJ54" s="303">
        <f t="shared" si="112"/>
        <v>0</v>
      </c>
      <c r="CK54" s="303">
        <f t="shared" si="112"/>
        <v>0</v>
      </c>
      <c r="CL54" s="303">
        <f t="shared" si="112"/>
        <v>0</v>
      </c>
      <c r="CM54" s="303">
        <f t="shared" si="112"/>
        <v>0</v>
      </c>
      <c r="CN54" s="303">
        <f t="shared" si="112"/>
        <v>0</v>
      </c>
      <c r="CO54" s="303">
        <f t="shared" si="112"/>
        <v>0</v>
      </c>
      <c r="CP54" s="303">
        <f t="shared" si="112"/>
        <v>0</v>
      </c>
      <c r="CQ54" s="303">
        <f t="shared" si="112"/>
        <v>0</v>
      </c>
      <c r="CR54" s="303">
        <f t="shared" si="112"/>
        <v>0</v>
      </c>
      <c r="CS54" s="303">
        <f t="shared" si="112"/>
        <v>0</v>
      </c>
      <c r="CT54" s="303">
        <f t="shared" si="112"/>
        <v>0</v>
      </c>
      <c r="CU54" s="303">
        <f t="shared" si="112"/>
        <v>0</v>
      </c>
      <c r="CV54" s="303">
        <f t="shared" si="113"/>
        <v>0</v>
      </c>
      <c r="CW54" s="303">
        <f t="shared" si="113"/>
        <v>0</v>
      </c>
      <c r="CX54" s="303">
        <f t="shared" si="113"/>
        <v>0</v>
      </c>
      <c r="CY54" s="303">
        <f t="shared" si="113"/>
        <v>0</v>
      </c>
      <c r="CZ54" s="303">
        <f t="shared" si="113"/>
        <v>0</v>
      </c>
      <c r="DA54" s="303">
        <f t="shared" si="113"/>
        <v>0</v>
      </c>
      <c r="DB54" s="303">
        <f t="shared" si="110"/>
        <v>0</v>
      </c>
      <c r="DC54" s="303">
        <f t="shared" si="110"/>
        <v>0</v>
      </c>
      <c r="DD54" s="303">
        <f t="shared" si="110"/>
        <v>0</v>
      </c>
      <c r="DE54" s="303">
        <f t="shared" si="110"/>
        <v>0</v>
      </c>
      <c r="DF54" s="303">
        <f t="shared" si="110"/>
        <v>0</v>
      </c>
      <c r="DG54" s="303">
        <f t="shared" si="110"/>
        <v>0</v>
      </c>
      <c r="DH54" s="303">
        <f t="shared" si="110"/>
        <v>0</v>
      </c>
      <c r="DI54" s="303">
        <f t="shared" si="110"/>
        <v>0</v>
      </c>
      <c r="DJ54" s="303">
        <f t="shared" si="110"/>
        <v>0</v>
      </c>
      <c r="DK54" s="303">
        <f t="shared" si="110"/>
        <v>0</v>
      </c>
      <c r="DL54" s="303">
        <f t="shared" si="110"/>
        <v>0</v>
      </c>
      <c r="DM54" s="303">
        <f t="shared" si="110"/>
        <v>0</v>
      </c>
      <c r="DN54" s="303">
        <f t="shared" si="110"/>
        <v>0</v>
      </c>
      <c r="DO54" s="303">
        <f t="shared" si="110"/>
        <v>0</v>
      </c>
      <c r="DP54" s="303">
        <f t="shared" si="110"/>
        <v>0</v>
      </c>
      <c r="DQ54" s="303">
        <f t="shared" si="110"/>
        <v>0</v>
      </c>
      <c r="DR54" s="303">
        <f t="shared" si="110"/>
        <v>0</v>
      </c>
      <c r="DS54" s="303">
        <f t="shared" si="110"/>
        <v>0</v>
      </c>
      <c r="DT54" s="303">
        <f t="shared" si="110"/>
        <v>0</v>
      </c>
      <c r="DU54" s="303">
        <f t="shared" si="110"/>
        <v>0</v>
      </c>
      <c r="DV54" s="303">
        <f t="shared" si="110"/>
        <v>0</v>
      </c>
      <c r="DW54" s="303">
        <f t="shared" si="110"/>
        <v>0</v>
      </c>
      <c r="DX54" s="303">
        <f t="shared" si="110"/>
        <v>0</v>
      </c>
      <c r="DY54" s="303">
        <f t="shared" si="110"/>
        <v>0</v>
      </c>
      <c r="DZ54" s="303">
        <f t="shared" si="110"/>
        <v>0</v>
      </c>
      <c r="EA54" s="303">
        <f t="shared" si="110"/>
        <v>0</v>
      </c>
      <c r="EB54" s="303">
        <f t="shared" si="110"/>
        <v>0</v>
      </c>
      <c r="EC54" s="303">
        <f t="shared" si="110"/>
        <v>0</v>
      </c>
      <c r="ED54" s="303">
        <f t="shared" si="110"/>
        <v>0</v>
      </c>
      <c r="EE54" s="303">
        <f t="shared" si="110"/>
        <v>0</v>
      </c>
      <c r="EF54" s="303">
        <f t="shared" si="110"/>
        <v>0</v>
      </c>
      <c r="EG54" s="303">
        <f t="shared" si="110"/>
        <v>0</v>
      </c>
      <c r="EH54" s="303">
        <f t="shared" si="110"/>
        <v>0</v>
      </c>
      <c r="EI54" s="303">
        <f t="shared" si="110"/>
        <v>0</v>
      </c>
      <c r="EJ54" s="303">
        <f t="shared" si="110"/>
        <v>0</v>
      </c>
      <c r="EK54" s="303">
        <f t="shared" si="110"/>
        <v>0</v>
      </c>
      <c r="EL54" s="303">
        <f t="shared" si="110"/>
        <v>0</v>
      </c>
      <c r="EM54" s="84">
        <f t="shared" si="111"/>
        <v>0</v>
      </c>
      <c r="EO54" s="2"/>
      <c r="EP54" s="2"/>
    </row>
    <row r="55" spans="1:146" x14ac:dyDescent="0.2">
      <c r="A55" s="1">
        <v>3</v>
      </c>
      <c r="B55" s="68" t="s">
        <v>12</v>
      </c>
      <c r="C55" s="68" t="s">
        <v>7</v>
      </c>
      <c r="D55" s="35" t="s">
        <v>42</v>
      </c>
      <c r="E55" s="85" t="s">
        <v>154</v>
      </c>
      <c r="F55" s="70">
        <v>37134</v>
      </c>
      <c r="G55" s="85"/>
      <c r="H55" s="85"/>
      <c r="I55" s="71" t="s">
        <v>174</v>
      </c>
      <c r="J55" s="72" t="s">
        <v>182</v>
      </c>
      <c r="K55" s="69" t="s">
        <v>176</v>
      </c>
      <c r="M55" s="72" t="s">
        <v>40</v>
      </c>
      <c r="N55" s="72" t="s">
        <v>176</v>
      </c>
      <c r="O55" s="73" t="s">
        <v>183</v>
      </c>
      <c r="P55" s="74" t="s">
        <v>56</v>
      </c>
      <c r="Q55" s="74" t="s">
        <v>56</v>
      </c>
      <c r="R55" s="74" t="s">
        <v>74</v>
      </c>
      <c r="S55" s="75">
        <v>75</v>
      </c>
      <c r="T55" s="74" t="s">
        <v>57</v>
      </c>
      <c r="U55" s="19">
        <f t="shared" si="108"/>
        <v>75</v>
      </c>
      <c r="V55" s="267">
        <v>38440</v>
      </c>
      <c r="Z55" s="102">
        <v>36586</v>
      </c>
      <c r="AA55" s="100" t="e">
        <f>SUM(#REF!)</f>
        <v>#REF!</v>
      </c>
      <c r="AB55" s="103"/>
      <c r="AC55" s="108">
        <f>0.5%/5</f>
        <v>1E-3</v>
      </c>
      <c r="AD55" s="81" t="e">
        <f>+AC55+AB55*#REF!+AA55*#REF!</f>
        <v>#REF!</v>
      </c>
      <c r="AE55" s="81"/>
      <c r="AI55" s="303">
        <v>2.5422479999999998</v>
      </c>
      <c r="AJ55" s="303">
        <f t="shared" si="112"/>
        <v>0</v>
      </c>
      <c r="AK55" s="303">
        <f t="shared" si="112"/>
        <v>0</v>
      </c>
      <c r="AL55" s="303">
        <f t="shared" si="112"/>
        <v>0</v>
      </c>
      <c r="AM55" s="303">
        <v>2.5422479999999998</v>
      </c>
      <c r="AN55" s="303">
        <f t="shared" si="112"/>
        <v>0</v>
      </c>
      <c r="AO55" s="303">
        <f t="shared" si="112"/>
        <v>0</v>
      </c>
      <c r="AP55" s="303">
        <f t="shared" si="112"/>
        <v>0</v>
      </c>
      <c r="AQ55" s="303">
        <v>2.5422479999999998</v>
      </c>
      <c r="AR55" s="303">
        <f t="shared" si="112"/>
        <v>0</v>
      </c>
      <c r="AS55" s="303">
        <f t="shared" si="112"/>
        <v>0</v>
      </c>
      <c r="AT55" s="303">
        <f t="shared" si="112"/>
        <v>0</v>
      </c>
      <c r="AU55" s="303">
        <v>2.5422479999999998</v>
      </c>
      <c r="AV55" s="303">
        <f t="shared" si="112"/>
        <v>75</v>
      </c>
      <c r="AW55" s="303">
        <f t="shared" si="112"/>
        <v>0</v>
      </c>
      <c r="AX55" s="303">
        <f t="shared" si="112"/>
        <v>0</v>
      </c>
      <c r="AY55" s="303">
        <f>IF(AND($V55&gt;AX$6,$V55&lt;=AY$6),+$U55,0)</f>
        <v>0</v>
      </c>
      <c r="AZ55" s="303">
        <f t="shared" si="112"/>
        <v>0</v>
      </c>
      <c r="BA55" s="303">
        <f t="shared" si="112"/>
        <v>0</v>
      </c>
      <c r="BB55" s="303">
        <f t="shared" si="112"/>
        <v>0</v>
      </c>
      <c r="BC55" s="303">
        <f t="shared" si="112"/>
        <v>0</v>
      </c>
      <c r="BD55" s="303">
        <f t="shared" si="112"/>
        <v>0</v>
      </c>
      <c r="BE55" s="303">
        <f t="shared" si="112"/>
        <v>0</v>
      </c>
      <c r="BF55" s="303">
        <f t="shared" si="112"/>
        <v>0</v>
      </c>
      <c r="BG55" s="303">
        <f t="shared" si="112"/>
        <v>0</v>
      </c>
      <c r="BH55" s="303">
        <f t="shared" si="112"/>
        <v>0</v>
      </c>
      <c r="BI55" s="303">
        <f t="shared" si="112"/>
        <v>0</v>
      </c>
      <c r="BJ55" s="303">
        <f t="shared" si="112"/>
        <v>0</v>
      </c>
      <c r="BK55" s="303">
        <f t="shared" si="112"/>
        <v>0</v>
      </c>
      <c r="BL55" s="303">
        <f t="shared" si="112"/>
        <v>0</v>
      </c>
      <c r="BM55" s="303">
        <f t="shared" si="112"/>
        <v>0</v>
      </c>
      <c r="BN55" s="303">
        <f t="shared" si="112"/>
        <v>0</v>
      </c>
      <c r="BO55" s="303">
        <f t="shared" si="112"/>
        <v>0</v>
      </c>
      <c r="BP55" s="303">
        <f t="shared" si="112"/>
        <v>0</v>
      </c>
      <c r="BQ55" s="303">
        <f t="shared" si="112"/>
        <v>0</v>
      </c>
      <c r="BR55" s="303">
        <f t="shared" si="112"/>
        <v>0</v>
      </c>
      <c r="BS55" s="303">
        <f t="shared" si="112"/>
        <v>0</v>
      </c>
      <c r="BT55" s="303">
        <f t="shared" si="112"/>
        <v>0</v>
      </c>
      <c r="BU55" s="303">
        <f t="shared" si="112"/>
        <v>0</v>
      </c>
      <c r="BV55" s="303">
        <f t="shared" si="112"/>
        <v>0</v>
      </c>
      <c r="BW55" s="303">
        <f t="shared" si="112"/>
        <v>0</v>
      </c>
      <c r="BX55" s="303">
        <f t="shared" si="112"/>
        <v>0</v>
      </c>
      <c r="BY55" s="303">
        <f t="shared" si="112"/>
        <v>0</v>
      </c>
      <c r="BZ55" s="303">
        <f t="shared" si="112"/>
        <v>0</v>
      </c>
      <c r="CA55" s="303">
        <f t="shared" si="112"/>
        <v>0</v>
      </c>
      <c r="CB55" s="303">
        <f t="shared" si="112"/>
        <v>0</v>
      </c>
      <c r="CC55" s="303">
        <f t="shared" si="112"/>
        <v>0</v>
      </c>
      <c r="CD55" s="303">
        <f t="shared" si="112"/>
        <v>0</v>
      </c>
      <c r="CE55" s="303">
        <f t="shared" si="112"/>
        <v>0</v>
      </c>
      <c r="CF55" s="303">
        <f t="shared" si="112"/>
        <v>0</v>
      </c>
      <c r="CG55" s="303">
        <f t="shared" si="112"/>
        <v>0</v>
      </c>
      <c r="CH55" s="303">
        <f t="shared" si="112"/>
        <v>0</v>
      </c>
      <c r="CI55" s="303">
        <f t="shared" si="112"/>
        <v>0</v>
      </c>
      <c r="CJ55" s="303">
        <f t="shared" si="112"/>
        <v>0</v>
      </c>
      <c r="CK55" s="303">
        <f t="shared" si="112"/>
        <v>0</v>
      </c>
      <c r="CL55" s="303">
        <f t="shared" si="112"/>
        <v>0</v>
      </c>
      <c r="CM55" s="303">
        <f t="shared" si="112"/>
        <v>0</v>
      </c>
      <c r="CN55" s="303">
        <f t="shared" si="112"/>
        <v>0</v>
      </c>
      <c r="CO55" s="303">
        <f t="shared" si="112"/>
        <v>0</v>
      </c>
      <c r="CP55" s="303">
        <f t="shared" si="112"/>
        <v>0</v>
      </c>
      <c r="CQ55" s="303">
        <f t="shared" si="112"/>
        <v>0</v>
      </c>
      <c r="CR55" s="303">
        <f t="shared" si="112"/>
        <v>0</v>
      </c>
      <c r="CS55" s="303">
        <f t="shared" si="112"/>
        <v>0</v>
      </c>
      <c r="CT55" s="303">
        <f t="shared" si="112"/>
        <v>0</v>
      </c>
      <c r="CU55" s="303">
        <f t="shared" si="112"/>
        <v>0</v>
      </c>
      <c r="CV55" s="303">
        <f t="shared" si="113"/>
        <v>0</v>
      </c>
      <c r="CW55" s="303">
        <f t="shared" si="113"/>
        <v>0</v>
      </c>
      <c r="CX55" s="303">
        <f t="shared" si="113"/>
        <v>0</v>
      </c>
      <c r="CY55" s="303">
        <f t="shared" si="113"/>
        <v>0</v>
      </c>
      <c r="CZ55" s="303">
        <f t="shared" si="113"/>
        <v>0</v>
      </c>
      <c r="DA55" s="303">
        <f t="shared" si="113"/>
        <v>0</v>
      </c>
      <c r="DB55" s="303">
        <f t="shared" si="110"/>
        <v>0</v>
      </c>
      <c r="DC55" s="303">
        <f t="shared" si="110"/>
        <v>0</v>
      </c>
      <c r="DD55" s="303">
        <f t="shared" si="110"/>
        <v>0</v>
      </c>
      <c r="DE55" s="303">
        <f t="shared" si="110"/>
        <v>0</v>
      </c>
      <c r="DF55" s="303">
        <f t="shared" si="110"/>
        <v>0</v>
      </c>
      <c r="DG55" s="303">
        <f t="shared" si="110"/>
        <v>0</v>
      </c>
      <c r="DH55" s="303">
        <f t="shared" si="110"/>
        <v>0</v>
      </c>
      <c r="DI55" s="303">
        <f t="shared" si="110"/>
        <v>0</v>
      </c>
      <c r="DJ55" s="303">
        <f t="shared" si="110"/>
        <v>0</v>
      </c>
      <c r="DK55" s="303">
        <f t="shared" si="110"/>
        <v>0</v>
      </c>
      <c r="DL55" s="303">
        <f t="shared" si="110"/>
        <v>0</v>
      </c>
      <c r="DM55" s="303">
        <f t="shared" si="110"/>
        <v>0</v>
      </c>
      <c r="DN55" s="303">
        <f t="shared" si="110"/>
        <v>0</v>
      </c>
      <c r="DO55" s="303">
        <f t="shared" si="110"/>
        <v>0</v>
      </c>
      <c r="DP55" s="303">
        <f t="shared" si="110"/>
        <v>0</v>
      </c>
      <c r="DQ55" s="303">
        <f t="shared" si="110"/>
        <v>0</v>
      </c>
      <c r="DR55" s="303">
        <f t="shared" si="110"/>
        <v>0</v>
      </c>
      <c r="DS55" s="303">
        <f t="shared" si="110"/>
        <v>0</v>
      </c>
      <c r="DT55" s="303">
        <f t="shared" si="110"/>
        <v>0</v>
      </c>
      <c r="DU55" s="303">
        <f t="shared" si="110"/>
        <v>0</v>
      </c>
      <c r="DV55" s="303">
        <f t="shared" si="110"/>
        <v>0</v>
      </c>
      <c r="DW55" s="303">
        <f t="shared" si="110"/>
        <v>0</v>
      </c>
      <c r="DX55" s="303">
        <f t="shared" si="110"/>
        <v>0</v>
      </c>
      <c r="DY55" s="303">
        <f t="shared" si="110"/>
        <v>0</v>
      </c>
      <c r="DZ55" s="303">
        <f t="shared" si="110"/>
        <v>0</v>
      </c>
      <c r="EA55" s="303">
        <f t="shared" si="110"/>
        <v>0</v>
      </c>
      <c r="EB55" s="303">
        <f t="shared" si="110"/>
        <v>0</v>
      </c>
      <c r="EC55" s="303">
        <f t="shared" si="110"/>
        <v>0</v>
      </c>
      <c r="ED55" s="303">
        <f t="shared" si="110"/>
        <v>0</v>
      </c>
      <c r="EE55" s="303">
        <f t="shared" si="110"/>
        <v>0</v>
      </c>
      <c r="EF55" s="303">
        <f t="shared" si="110"/>
        <v>0</v>
      </c>
      <c r="EG55" s="303">
        <f t="shared" si="110"/>
        <v>0</v>
      </c>
      <c r="EH55" s="303">
        <f t="shared" si="110"/>
        <v>0</v>
      </c>
      <c r="EI55" s="303">
        <f t="shared" si="110"/>
        <v>0</v>
      </c>
      <c r="EJ55" s="303">
        <f t="shared" si="110"/>
        <v>0</v>
      </c>
      <c r="EK55" s="303">
        <f t="shared" si="110"/>
        <v>0</v>
      </c>
      <c r="EL55" s="303">
        <f t="shared" si="110"/>
        <v>0</v>
      </c>
      <c r="EM55" s="84">
        <f t="shared" si="111"/>
        <v>0</v>
      </c>
      <c r="EO55" s="2">
        <f t="shared" si="65"/>
        <v>85.168992000000003</v>
      </c>
      <c r="EP55" s="2">
        <f t="shared" ref="EP55:EP85" si="114">+EO55-U55</f>
        <v>10.168992000000003</v>
      </c>
    </row>
    <row r="56" spans="1:146" x14ac:dyDescent="0.2">
      <c r="A56" s="1">
        <v>3</v>
      </c>
      <c r="B56" s="68" t="s">
        <v>12</v>
      </c>
      <c r="C56" s="68" t="s">
        <v>7</v>
      </c>
      <c r="D56" s="35" t="s">
        <v>42</v>
      </c>
      <c r="E56" s="85" t="s">
        <v>154</v>
      </c>
      <c r="F56" s="70">
        <v>37134</v>
      </c>
      <c r="G56" s="85"/>
      <c r="H56" s="85"/>
      <c r="I56" s="71" t="s">
        <v>174</v>
      </c>
      <c r="J56" s="72" t="s">
        <v>184</v>
      </c>
      <c r="K56" s="69" t="s">
        <v>185</v>
      </c>
      <c r="M56" s="72" t="s">
        <v>40</v>
      </c>
      <c r="N56" s="72" t="s">
        <v>186</v>
      </c>
      <c r="O56" s="73" t="s">
        <v>183</v>
      </c>
      <c r="P56" s="74" t="s">
        <v>187</v>
      </c>
      <c r="Q56" s="74" t="s">
        <v>56</v>
      </c>
      <c r="R56" s="74" t="s">
        <v>74</v>
      </c>
      <c r="S56" s="75">
        <v>10.021258</v>
      </c>
      <c r="T56" s="74" t="s">
        <v>57</v>
      </c>
      <c r="U56" s="19">
        <f t="shared" si="108"/>
        <v>10.021258</v>
      </c>
      <c r="V56" s="267">
        <v>38116</v>
      </c>
      <c r="Z56" s="102">
        <v>36289</v>
      </c>
      <c r="AA56" s="78" t="e">
        <f>SUM(#REF!)</f>
        <v>#REF!</v>
      </c>
      <c r="AB56" s="103"/>
      <c r="AC56" s="108">
        <f>0.5%/5</f>
        <v>1E-3</v>
      </c>
      <c r="AD56" s="81" t="e">
        <f>+AC56+AB56*#REF!+AA56*#REF!</f>
        <v>#REF!</v>
      </c>
      <c r="AE56" s="81"/>
      <c r="AI56" s="303">
        <v>0.10466</v>
      </c>
      <c r="AJ56" s="303">
        <f t="shared" si="112"/>
        <v>0</v>
      </c>
      <c r="AK56" s="303">
        <f t="shared" si="112"/>
        <v>0</v>
      </c>
      <c r="AL56" s="303">
        <f t="shared" si="112"/>
        <v>0</v>
      </c>
      <c r="AM56" s="303">
        <v>0.10466</v>
      </c>
      <c r="AN56" s="303">
        <f t="shared" si="112"/>
        <v>0</v>
      </c>
      <c r="AO56" s="303">
        <f t="shared" si="112"/>
        <v>0</v>
      </c>
      <c r="AP56" s="303">
        <f t="shared" si="112"/>
        <v>0</v>
      </c>
      <c r="AQ56" s="303">
        <v>0.10466</v>
      </c>
      <c r="AR56" s="303">
        <f t="shared" si="112"/>
        <v>0</v>
      </c>
      <c r="AS56" s="303">
        <f t="shared" ref="AR56:AT59" si="115">IF(AND($V56&gt;AR$6,$V56&lt;=AS$6),+$U56,0)</f>
        <v>10.021258</v>
      </c>
      <c r="AT56" s="303">
        <f t="shared" si="115"/>
        <v>0</v>
      </c>
      <c r="AU56" s="303"/>
      <c r="AV56" s="303">
        <f t="shared" ref="AV56:AX59" si="116">IF(AND($V56&gt;AU$6,$V56&lt;=AV$6),+$U56,0)</f>
        <v>0</v>
      </c>
      <c r="AW56" s="303">
        <f t="shared" si="116"/>
        <v>0</v>
      </c>
      <c r="AX56" s="303">
        <f t="shared" si="116"/>
        <v>0</v>
      </c>
      <c r="AY56" s="303">
        <v>0.10466</v>
      </c>
      <c r="AZ56" s="303">
        <f t="shared" ref="AZ56:DA59" si="117">IF(AND($V56&gt;AY$6,$V56&lt;=AZ$6),+$U56,0)</f>
        <v>0</v>
      </c>
      <c r="BA56" s="303">
        <f t="shared" si="117"/>
        <v>0</v>
      </c>
      <c r="BB56" s="303">
        <f t="shared" si="117"/>
        <v>0</v>
      </c>
      <c r="BC56" s="303">
        <f t="shared" si="117"/>
        <v>0</v>
      </c>
      <c r="BD56" s="303">
        <f t="shared" si="117"/>
        <v>0</v>
      </c>
      <c r="BE56" s="303">
        <f t="shared" si="117"/>
        <v>0</v>
      </c>
      <c r="BF56" s="303">
        <f t="shared" si="117"/>
        <v>0</v>
      </c>
      <c r="BG56" s="303">
        <f t="shared" si="117"/>
        <v>0</v>
      </c>
      <c r="BH56" s="303">
        <f t="shared" si="117"/>
        <v>0</v>
      </c>
      <c r="BI56" s="303">
        <f t="shared" si="117"/>
        <v>0</v>
      </c>
      <c r="BJ56" s="303">
        <f t="shared" si="117"/>
        <v>0</v>
      </c>
      <c r="BK56" s="303">
        <f t="shared" si="117"/>
        <v>0</v>
      </c>
      <c r="BL56" s="303">
        <f t="shared" si="117"/>
        <v>0</v>
      </c>
      <c r="BM56" s="303">
        <f t="shared" si="117"/>
        <v>0</v>
      </c>
      <c r="BN56" s="303">
        <f t="shared" si="117"/>
        <v>0</v>
      </c>
      <c r="BO56" s="303">
        <f t="shared" si="117"/>
        <v>0</v>
      </c>
      <c r="BP56" s="303">
        <f t="shared" si="117"/>
        <v>0</v>
      </c>
      <c r="BQ56" s="303">
        <f t="shared" si="117"/>
        <v>0</v>
      </c>
      <c r="BR56" s="303">
        <f t="shared" si="117"/>
        <v>0</v>
      </c>
      <c r="BS56" s="303">
        <f t="shared" si="117"/>
        <v>0</v>
      </c>
      <c r="BT56" s="303">
        <f t="shared" si="117"/>
        <v>0</v>
      </c>
      <c r="BU56" s="303">
        <f t="shared" si="117"/>
        <v>0</v>
      </c>
      <c r="BV56" s="303">
        <f t="shared" si="117"/>
        <v>0</v>
      </c>
      <c r="BW56" s="303">
        <f t="shared" si="117"/>
        <v>0</v>
      </c>
      <c r="BX56" s="303">
        <f t="shared" si="117"/>
        <v>0</v>
      </c>
      <c r="BY56" s="303">
        <f t="shared" si="117"/>
        <v>0</v>
      </c>
      <c r="BZ56" s="303">
        <f t="shared" si="117"/>
        <v>0</v>
      </c>
      <c r="CA56" s="303">
        <f t="shared" si="117"/>
        <v>0</v>
      </c>
      <c r="CB56" s="303">
        <f t="shared" si="117"/>
        <v>0</v>
      </c>
      <c r="CC56" s="303">
        <f t="shared" si="117"/>
        <v>0</v>
      </c>
      <c r="CD56" s="303">
        <f t="shared" si="117"/>
        <v>0</v>
      </c>
      <c r="CE56" s="303">
        <f t="shared" si="117"/>
        <v>0</v>
      </c>
      <c r="CF56" s="303">
        <f t="shared" si="117"/>
        <v>0</v>
      </c>
      <c r="CG56" s="303">
        <f t="shared" si="117"/>
        <v>0</v>
      </c>
      <c r="CH56" s="303">
        <f t="shared" si="117"/>
        <v>0</v>
      </c>
      <c r="CI56" s="303">
        <f t="shared" si="117"/>
        <v>0</v>
      </c>
      <c r="CJ56" s="303">
        <f t="shared" si="117"/>
        <v>0</v>
      </c>
      <c r="CK56" s="303">
        <f t="shared" si="117"/>
        <v>0</v>
      </c>
      <c r="CL56" s="303">
        <f t="shared" si="117"/>
        <v>0</v>
      </c>
      <c r="CM56" s="303">
        <f t="shared" si="117"/>
        <v>0</v>
      </c>
      <c r="CN56" s="303">
        <f t="shared" si="117"/>
        <v>0</v>
      </c>
      <c r="CO56" s="303">
        <f t="shared" si="117"/>
        <v>0</v>
      </c>
      <c r="CP56" s="303">
        <f t="shared" si="117"/>
        <v>0</v>
      </c>
      <c r="CQ56" s="303">
        <f t="shared" si="117"/>
        <v>0</v>
      </c>
      <c r="CR56" s="303">
        <f t="shared" si="117"/>
        <v>0</v>
      </c>
      <c r="CS56" s="303">
        <f t="shared" si="117"/>
        <v>0</v>
      </c>
      <c r="CT56" s="303">
        <f t="shared" si="117"/>
        <v>0</v>
      </c>
      <c r="CU56" s="303">
        <f t="shared" si="117"/>
        <v>0</v>
      </c>
      <c r="CV56" s="303">
        <f t="shared" si="117"/>
        <v>0</v>
      </c>
      <c r="CW56" s="303">
        <f t="shared" si="117"/>
        <v>0</v>
      </c>
      <c r="CX56" s="303">
        <f t="shared" si="117"/>
        <v>0</v>
      </c>
      <c r="CY56" s="303">
        <f t="shared" si="117"/>
        <v>0</v>
      </c>
      <c r="CZ56" s="303">
        <f t="shared" si="117"/>
        <v>0</v>
      </c>
      <c r="DA56" s="303">
        <f t="shared" si="117"/>
        <v>0</v>
      </c>
      <c r="DB56" s="303">
        <f t="shared" si="110"/>
        <v>0</v>
      </c>
      <c r="DC56" s="303">
        <f t="shared" si="110"/>
        <v>0</v>
      </c>
      <c r="DD56" s="303">
        <f t="shared" si="110"/>
        <v>0</v>
      </c>
      <c r="DE56" s="303">
        <f t="shared" si="110"/>
        <v>0</v>
      </c>
      <c r="DF56" s="303">
        <f t="shared" si="110"/>
        <v>0</v>
      </c>
      <c r="DG56" s="303">
        <f t="shared" si="110"/>
        <v>0</v>
      </c>
      <c r="DH56" s="303">
        <f t="shared" si="110"/>
        <v>0</v>
      </c>
      <c r="DI56" s="303">
        <f t="shared" si="110"/>
        <v>0</v>
      </c>
      <c r="DJ56" s="303">
        <f t="shared" si="110"/>
        <v>0</v>
      </c>
      <c r="DK56" s="303">
        <f t="shared" si="110"/>
        <v>0</v>
      </c>
      <c r="DL56" s="303">
        <f t="shared" si="110"/>
        <v>0</v>
      </c>
      <c r="DM56" s="303">
        <f t="shared" si="110"/>
        <v>0</v>
      </c>
      <c r="DN56" s="303">
        <f t="shared" si="110"/>
        <v>0</v>
      </c>
      <c r="DO56" s="303">
        <f t="shared" si="110"/>
        <v>0</v>
      </c>
      <c r="DP56" s="303">
        <f t="shared" si="110"/>
        <v>0</v>
      </c>
      <c r="DQ56" s="303">
        <f t="shared" si="110"/>
        <v>0</v>
      </c>
      <c r="DR56" s="303">
        <f t="shared" si="110"/>
        <v>0</v>
      </c>
      <c r="DS56" s="303">
        <f t="shared" si="110"/>
        <v>0</v>
      </c>
      <c r="DT56" s="303">
        <f t="shared" si="110"/>
        <v>0</v>
      </c>
      <c r="DU56" s="303">
        <f t="shared" si="110"/>
        <v>0</v>
      </c>
      <c r="DV56" s="303">
        <f t="shared" si="110"/>
        <v>0</v>
      </c>
      <c r="DW56" s="303">
        <f t="shared" si="110"/>
        <v>0</v>
      </c>
      <c r="DX56" s="303">
        <f t="shared" si="110"/>
        <v>0</v>
      </c>
      <c r="DY56" s="303">
        <f t="shared" si="110"/>
        <v>0</v>
      </c>
      <c r="DZ56" s="303">
        <f t="shared" si="110"/>
        <v>0</v>
      </c>
      <c r="EA56" s="303">
        <f t="shared" si="110"/>
        <v>0</v>
      </c>
      <c r="EB56" s="303">
        <f t="shared" si="110"/>
        <v>0</v>
      </c>
      <c r="EC56" s="303">
        <f t="shared" si="110"/>
        <v>0</v>
      </c>
      <c r="ED56" s="303">
        <f t="shared" si="110"/>
        <v>0</v>
      </c>
      <c r="EE56" s="303">
        <f t="shared" si="110"/>
        <v>0</v>
      </c>
      <c r="EF56" s="303">
        <f t="shared" si="110"/>
        <v>0</v>
      </c>
      <c r="EG56" s="303">
        <f t="shared" si="110"/>
        <v>0</v>
      </c>
      <c r="EH56" s="303">
        <f t="shared" si="110"/>
        <v>0</v>
      </c>
      <c r="EI56" s="303">
        <f t="shared" si="110"/>
        <v>0</v>
      </c>
      <c r="EJ56" s="303">
        <f t="shared" si="110"/>
        <v>0</v>
      </c>
      <c r="EK56" s="303">
        <f t="shared" si="110"/>
        <v>0</v>
      </c>
      <c r="EL56" s="303">
        <f t="shared" si="110"/>
        <v>0</v>
      </c>
      <c r="EM56" s="84">
        <f t="shared" si="111"/>
        <v>0</v>
      </c>
      <c r="EO56" s="2">
        <f t="shared" si="65"/>
        <v>10.439898000000001</v>
      </c>
      <c r="EP56" s="2">
        <f t="shared" si="114"/>
        <v>0.41864000000000168</v>
      </c>
    </row>
    <row r="57" spans="1:146" x14ac:dyDescent="0.2">
      <c r="A57" s="1">
        <v>3</v>
      </c>
      <c r="B57" s="68" t="s">
        <v>12</v>
      </c>
      <c r="C57" s="68" t="s">
        <v>7</v>
      </c>
      <c r="D57" s="35" t="s">
        <v>42</v>
      </c>
      <c r="E57" s="85" t="s">
        <v>154</v>
      </c>
      <c r="F57" s="70">
        <v>37134</v>
      </c>
      <c r="G57" s="85" t="s">
        <v>188</v>
      </c>
      <c r="H57" s="85"/>
      <c r="I57" s="71" t="s">
        <v>174</v>
      </c>
      <c r="J57" s="72" t="s">
        <v>189</v>
      </c>
      <c r="K57" s="69" t="s">
        <v>190</v>
      </c>
      <c r="M57" s="72" t="s">
        <v>40</v>
      </c>
      <c r="N57" s="72" t="s">
        <v>191</v>
      </c>
      <c r="O57" s="73" t="s">
        <v>192</v>
      </c>
      <c r="P57" s="74" t="s">
        <v>56</v>
      </c>
      <c r="Q57" s="74"/>
      <c r="R57" s="74" t="s">
        <v>74</v>
      </c>
      <c r="S57" s="75">
        <v>74</v>
      </c>
      <c r="T57" s="74" t="s">
        <v>57</v>
      </c>
      <c r="U57" s="19">
        <f t="shared" si="108"/>
        <v>74</v>
      </c>
      <c r="V57" s="267">
        <v>38692</v>
      </c>
      <c r="Z57" s="102">
        <v>36866</v>
      </c>
      <c r="AA57" s="100" t="e">
        <f>SUM(#REF!)</f>
        <v>#REF!</v>
      </c>
      <c r="AB57" s="103"/>
      <c r="AC57" s="108">
        <v>3.0000000000000001E-3</v>
      </c>
      <c r="AD57" s="81" t="e">
        <f>+AC57+AB57*#REF!+AA57*#REF!</f>
        <v>#REF!</v>
      </c>
      <c r="AE57" s="81"/>
      <c r="AI57" s="84">
        <f ca="1">IF($V57&gt;AH$6,IF($V57&lt;=AI$6,$U57,0),0)</f>
        <v>0</v>
      </c>
      <c r="AJ57" s="84">
        <f t="shared" ref="AJ57:AL59" si="118">IF(AND($V57&gt;AI$6,$V57&lt;=AJ$6),+$U57,0)</f>
        <v>0</v>
      </c>
      <c r="AK57" s="84">
        <f t="shared" si="118"/>
        <v>0</v>
      </c>
      <c r="AL57" s="84">
        <f t="shared" si="118"/>
        <v>0</v>
      </c>
      <c r="AM57" s="84">
        <f>IF(AND($V57&gt;AL$6,$V57&lt;=AM$6),+$U57,0)</f>
        <v>0</v>
      </c>
      <c r="AN57" s="84">
        <f t="shared" ref="AN57:AP59" si="119">IF(AND($V57&gt;AM$6,$V57&lt;=AN$6),+$U57,0)</f>
        <v>0</v>
      </c>
      <c r="AO57" s="84">
        <f t="shared" si="119"/>
        <v>0</v>
      </c>
      <c r="AP57" s="84">
        <f t="shared" si="119"/>
        <v>0</v>
      </c>
      <c r="AQ57" s="84">
        <f>IF(AND($V57&gt;AP$6,$V57&lt;=AQ$6),+$U57,0)</f>
        <v>0</v>
      </c>
      <c r="AR57" s="84">
        <f t="shared" si="115"/>
        <v>0</v>
      </c>
      <c r="AS57" s="84">
        <f t="shared" si="115"/>
        <v>0</v>
      </c>
      <c r="AT57" s="84">
        <f t="shared" si="115"/>
        <v>0</v>
      </c>
      <c r="AU57" s="84">
        <f>IF(AND($V57&gt;AT$6,$V57&lt;=AU$6),+$U57,0)</f>
        <v>0</v>
      </c>
      <c r="AV57" s="84">
        <f t="shared" si="116"/>
        <v>0</v>
      </c>
      <c r="AW57" s="84">
        <f t="shared" si="116"/>
        <v>0</v>
      </c>
      <c r="AX57" s="84">
        <f t="shared" si="116"/>
        <v>0</v>
      </c>
      <c r="AY57" s="84">
        <f>IF(AND($V57&gt;AX$6,$V57&lt;=AY$6),+$U57,0)</f>
        <v>74</v>
      </c>
      <c r="AZ57" s="84">
        <f t="shared" si="117"/>
        <v>0</v>
      </c>
      <c r="BA57" s="84">
        <f t="shared" si="117"/>
        <v>0</v>
      </c>
      <c r="BB57" s="84">
        <f t="shared" si="117"/>
        <v>0</v>
      </c>
      <c r="BC57" s="84">
        <f t="shared" si="117"/>
        <v>0</v>
      </c>
      <c r="BD57" s="84">
        <f t="shared" si="117"/>
        <v>0</v>
      </c>
      <c r="BE57" s="84">
        <f t="shared" si="117"/>
        <v>0</v>
      </c>
      <c r="BF57" s="84">
        <f t="shared" si="117"/>
        <v>0</v>
      </c>
      <c r="BG57" s="84">
        <f t="shared" si="117"/>
        <v>0</v>
      </c>
      <c r="BH57" s="84">
        <f t="shared" si="117"/>
        <v>0</v>
      </c>
      <c r="BI57" s="84">
        <f t="shared" si="117"/>
        <v>0</v>
      </c>
      <c r="BJ57" s="84">
        <f t="shared" si="117"/>
        <v>0</v>
      </c>
      <c r="BK57" s="84">
        <f t="shared" si="117"/>
        <v>0</v>
      </c>
      <c r="BL57" s="84">
        <f t="shared" si="117"/>
        <v>0</v>
      </c>
      <c r="BM57" s="84">
        <f t="shared" si="117"/>
        <v>0</v>
      </c>
      <c r="BN57" s="84">
        <f t="shared" si="117"/>
        <v>0</v>
      </c>
      <c r="BO57" s="84">
        <f t="shared" si="117"/>
        <v>0</v>
      </c>
      <c r="BP57" s="84">
        <f t="shared" si="117"/>
        <v>0</v>
      </c>
      <c r="BQ57" s="84">
        <f t="shared" si="117"/>
        <v>0</v>
      </c>
      <c r="BR57" s="84">
        <f t="shared" si="117"/>
        <v>0</v>
      </c>
      <c r="BS57" s="84">
        <f t="shared" si="117"/>
        <v>0</v>
      </c>
      <c r="BT57" s="84">
        <f t="shared" si="117"/>
        <v>0</v>
      </c>
      <c r="BU57" s="84">
        <f t="shared" si="117"/>
        <v>0</v>
      </c>
      <c r="BV57" s="84">
        <f t="shared" si="117"/>
        <v>0</v>
      </c>
      <c r="BW57" s="84">
        <f t="shared" si="117"/>
        <v>0</v>
      </c>
      <c r="BX57" s="84">
        <f t="shared" si="117"/>
        <v>0</v>
      </c>
      <c r="BY57" s="84">
        <f t="shared" si="117"/>
        <v>0</v>
      </c>
      <c r="BZ57" s="84">
        <f t="shared" si="117"/>
        <v>0</v>
      </c>
      <c r="CA57" s="84">
        <f t="shared" si="117"/>
        <v>0</v>
      </c>
      <c r="CB57" s="84">
        <f t="shared" si="117"/>
        <v>0</v>
      </c>
      <c r="CC57" s="84">
        <f t="shared" si="117"/>
        <v>0</v>
      </c>
      <c r="CD57" s="84">
        <f t="shared" si="117"/>
        <v>0</v>
      </c>
      <c r="CE57" s="84">
        <f t="shared" si="117"/>
        <v>0</v>
      </c>
      <c r="CF57" s="84">
        <f t="shared" si="117"/>
        <v>0</v>
      </c>
      <c r="CG57" s="84">
        <f t="shared" si="117"/>
        <v>0</v>
      </c>
      <c r="CH57" s="84">
        <f t="shared" si="117"/>
        <v>0</v>
      </c>
      <c r="CI57" s="84">
        <f t="shared" si="117"/>
        <v>0</v>
      </c>
      <c r="CJ57" s="84">
        <f t="shared" si="117"/>
        <v>0</v>
      </c>
      <c r="CK57" s="84">
        <f t="shared" si="117"/>
        <v>0</v>
      </c>
      <c r="CL57" s="84">
        <f t="shared" si="117"/>
        <v>0</v>
      </c>
      <c r="CM57" s="84">
        <f t="shared" si="117"/>
        <v>0</v>
      </c>
      <c r="CN57" s="84">
        <f t="shared" si="117"/>
        <v>0</v>
      </c>
      <c r="CO57" s="84">
        <f t="shared" si="117"/>
        <v>0</v>
      </c>
      <c r="CP57" s="84">
        <f t="shared" si="117"/>
        <v>0</v>
      </c>
      <c r="CQ57" s="84">
        <f t="shared" si="117"/>
        <v>0</v>
      </c>
      <c r="CR57" s="84">
        <f t="shared" si="117"/>
        <v>0</v>
      </c>
      <c r="CS57" s="84">
        <f t="shared" si="117"/>
        <v>0</v>
      </c>
      <c r="CT57" s="84">
        <f t="shared" si="117"/>
        <v>0</v>
      </c>
      <c r="CU57" s="84">
        <f t="shared" si="117"/>
        <v>0</v>
      </c>
      <c r="CV57" s="84">
        <f t="shared" si="117"/>
        <v>0</v>
      </c>
      <c r="CW57" s="84">
        <f t="shared" si="117"/>
        <v>0</v>
      </c>
      <c r="CX57" s="84">
        <f t="shared" si="117"/>
        <v>0</v>
      </c>
      <c r="CY57" s="84">
        <f t="shared" si="117"/>
        <v>0</v>
      </c>
      <c r="CZ57" s="84">
        <f t="shared" si="117"/>
        <v>0</v>
      </c>
      <c r="DA57" s="84">
        <f t="shared" si="117"/>
        <v>0</v>
      </c>
      <c r="DB57" s="84">
        <f t="shared" si="110"/>
        <v>0</v>
      </c>
      <c r="DC57" s="84">
        <f t="shared" si="110"/>
        <v>0</v>
      </c>
      <c r="DD57" s="84">
        <f t="shared" si="110"/>
        <v>0</v>
      </c>
      <c r="DE57" s="84">
        <f t="shared" si="110"/>
        <v>0</v>
      </c>
      <c r="DF57" s="84">
        <f t="shared" si="110"/>
        <v>0</v>
      </c>
      <c r="DG57" s="84">
        <f t="shared" si="110"/>
        <v>0</v>
      </c>
      <c r="DH57" s="84">
        <f t="shared" si="110"/>
        <v>0</v>
      </c>
      <c r="DI57" s="84">
        <f t="shared" si="110"/>
        <v>0</v>
      </c>
      <c r="DJ57" s="84">
        <f t="shared" si="110"/>
        <v>0</v>
      </c>
      <c r="DK57" s="84">
        <f t="shared" si="110"/>
        <v>0</v>
      </c>
      <c r="DL57" s="84">
        <f t="shared" si="110"/>
        <v>0</v>
      </c>
      <c r="DM57" s="84">
        <f t="shared" si="110"/>
        <v>0</v>
      </c>
      <c r="DN57" s="84">
        <f t="shared" si="110"/>
        <v>0</v>
      </c>
      <c r="DO57" s="84">
        <f t="shared" si="110"/>
        <v>0</v>
      </c>
      <c r="DP57" s="84">
        <f t="shared" si="110"/>
        <v>0</v>
      </c>
      <c r="DQ57" s="84">
        <f t="shared" si="110"/>
        <v>0</v>
      </c>
      <c r="DR57" s="84">
        <f t="shared" si="110"/>
        <v>0</v>
      </c>
      <c r="DS57" s="84">
        <f t="shared" si="110"/>
        <v>0</v>
      </c>
      <c r="DT57" s="84">
        <f t="shared" si="110"/>
        <v>0</v>
      </c>
      <c r="DU57" s="84">
        <f t="shared" si="110"/>
        <v>0</v>
      </c>
      <c r="DV57" s="84">
        <f t="shared" si="110"/>
        <v>0</v>
      </c>
      <c r="DW57" s="84">
        <f t="shared" si="110"/>
        <v>0</v>
      </c>
      <c r="DX57" s="84">
        <f t="shared" si="110"/>
        <v>0</v>
      </c>
      <c r="DY57" s="84">
        <f t="shared" si="110"/>
        <v>0</v>
      </c>
      <c r="DZ57" s="84">
        <f t="shared" si="110"/>
        <v>0</v>
      </c>
      <c r="EA57" s="84">
        <f t="shared" si="110"/>
        <v>0</v>
      </c>
      <c r="EB57" s="84">
        <f t="shared" si="110"/>
        <v>0</v>
      </c>
      <c r="EC57" s="84">
        <f t="shared" si="110"/>
        <v>0</v>
      </c>
      <c r="ED57" s="84">
        <f t="shared" si="110"/>
        <v>0</v>
      </c>
      <c r="EE57" s="84">
        <f t="shared" si="110"/>
        <v>0</v>
      </c>
      <c r="EF57" s="84">
        <f t="shared" si="110"/>
        <v>0</v>
      </c>
      <c r="EG57" s="84">
        <f t="shared" si="110"/>
        <v>0</v>
      </c>
      <c r="EH57" s="84">
        <f t="shared" si="110"/>
        <v>0</v>
      </c>
      <c r="EI57" s="84">
        <f>IF(AND($V57&gt;EH$6,$V57&lt;=EI$6),+$U57,0)</f>
        <v>0</v>
      </c>
      <c r="EJ57" s="84">
        <f>IF(AND($V57&gt;EI$6,$V57&lt;=EJ$6),+$U57,0)</f>
        <v>0</v>
      </c>
      <c r="EK57" s="84">
        <f>IF(AND($V57&gt;EJ$6,$V57&lt;=EK$6),+$U57,0)</f>
        <v>0</v>
      </c>
      <c r="EL57" s="84">
        <f>IF(AND($V57&gt;EK$6,$V57&lt;=EL$6),+$U57,0)</f>
        <v>0</v>
      </c>
      <c r="EM57" s="84">
        <f t="shared" si="111"/>
        <v>0</v>
      </c>
      <c r="EO57" s="2">
        <f t="shared" ca="1" si="65"/>
        <v>74</v>
      </c>
      <c r="EP57" s="2">
        <f t="shared" ca="1" si="114"/>
        <v>0</v>
      </c>
    </row>
    <row r="58" spans="1:146" x14ac:dyDescent="0.2">
      <c r="A58" s="66">
        <v>3</v>
      </c>
      <c r="B58" s="68" t="s">
        <v>12</v>
      </c>
      <c r="C58" s="68" t="s">
        <v>7</v>
      </c>
      <c r="D58" s="35" t="s">
        <v>42</v>
      </c>
      <c r="E58" s="85" t="s">
        <v>154</v>
      </c>
      <c r="F58" s="70">
        <v>37134</v>
      </c>
      <c r="G58" s="85"/>
      <c r="H58" s="85"/>
      <c r="I58" s="71" t="s">
        <v>174</v>
      </c>
      <c r="J58" s="72" t="s">
        <v>193</v>
      </c>
      <c r="K58" s="69" t="s">
        <v>194</v>
      </c>
      <c r="M58" s="72" t="s">
        <v>40</v>
      </c>
      <c r="O58" s="73" t="s">
        <v>195</v>
      </c>
      <c r="P58" s="74" t="s">
        <v>56</v>
      </c>
      <c r="Q58" s="74"/>
      <c r="R58" s="74" t="s">
        <v>74</v>
      </c>
      <c r="S58" s="320">
        <v>24</v>
      </c>
      <c r="T58" s="74" t="s">
        <v>57</v>
      </c>
      <c r="U58" s="19">
        <f t="shared" si="108"/>
        <v>24</v>
      </c>
      <c r="V58" s="267">
        <v>37437</v>
      </c>
      <c r="Z58" s="102">
        <v>35611</v>
      </c>
      <c r="AA58" s="78" t="e">
        <f>SUM(#REF!)</f>
        <v>#REF!</v>
      </c>
      <c r="AB58" s="103"/>
      <c r="AC58" s="108">
        <f>0.5%/5</f>
        <v>1E-3</v>
      </c>
      <c r="AD58" s="81" t="e">
        <f>+AC58+AB58*#REF!+AA58*#REF!</f>
        <v>#REF!</v>
      </c>
      <c r="AE58" s="81"/>
      <c r="AI58" s="84">
        <f ca="1">IF($V58&gt;AH$6,IF($V58&lt;=AI$6,$U58,0),0)</f>
        <v>0</v>
      </c>
      <c r="AJ58" s="84">
        <f t="shared" si="118"/>
        <v>0</v>
      </c>
      <c r="AK58" s="84">
        <f t="shared" si="118"/>
        <v>24</v>
      </c>
      <c r="AL58" s="84">
        <f t="shared" si="118"/>
        <v>0</v>
      </c>
      <c r="AM58" s="84">
        <f>IF(AND($V58&gt;AL$6,$V58&lt;=AM$6),+$U58,0)</f>
        <v>0</v>
      </c>
      <c r="AN58" s="84">
        <f t="shared" si="119"/>
        <v>0</v>
      </c>
      <c r="AO58" s="84">
        <f t="shared" si="119"/>
        <v>0</v>
      </c>
      <c r="AP58" s="84">
        <f t="shared" si="119"/>
        <v>0</v>
      </c>
      <c r="AQ58" s="84">
        <f>IF(AND($V58&gt;AP$6,$V58&lt;=AQ$6),+$U58,0)</f>
        <v>0</v>
      </c>
      <c r="AR58" s="84">
        <f t="shared" si="115"/>
        <v>0</v>
      </c>
      <c r="AS58" s="84">
        <f t="shared" si="115"/>
        <v>0</v>
      </c>
      <c r="AT58" s="84">
        <f t="shared" si="115"/>
        <v>0</v>
      </c>
      <c r="AU58" s="84">
        <f>IF(AND($V58&gt;AT$6,$V58&lt;=AU$6),+$U58,0)</f>
        <v>0</v>
      </c>
      <c r="AV58" s="84">
        <f t="shared" si="116"/>
        <v>0</v>
      </c>
      <c r="AW58" s="84">
        <f t="shared" si="116"/>
        <v>0</v>
      </c>
      <c r="AX58" s="84">
        <f t="shared" si="116"/>
        <v>0</v>
      </c>
      <c r="AY58" s="84">
        <f>IF(AND($V58&gt;AX$6,$V58&lt;=AY$6),+$U58,0)</f>
        <v>0</v>
      </c>
      <c r="AZ58" s="84">
        <f t="shared" si="117"/>
        <v>0</v>
      </c>
      <c r="BA58" s="84">
        <f t="shared" si="117"/>
        <v>0</v>
      </c>
      <c r="BB58" s="84">
        <f t="shared" si="117"/>
        <v>0</v>
      </c>
      <c r="BC58" s="84">
        <f t="shared" si="117"/>
        <v>0</v>
      </c>
      <c r="BD58" s="84">
        <f t="shared" si="117"/>
        <v>0</v>
      </c>
      <c r="BE58" s="84">
        <f t="shared" si="117"/>
        <v>0</v>
      </c>
      <c r="BF58" s="84">
        <f t="shared" si="117"/>
        <v>0</v>
      </c>
      <c r="BG58" s="84">
        <f t="shared" si="117"/>
        <v>0</v>
      </c>
      <c r="BH58" s="84">
        <f t="shared" si="117"/>
        <v>0</v>
      </c>
      <c r="BI58" s="84">
        <f t="shared" si="117"/>
        <v>0</v>
      </c>
      <c r="BJ58" s="84">
        <f t="shared" si="117"/>
        <v>0</v>
      </c>
      <c r="BK58" s="84">
        <f t="shared" si="117"/>
        <v>0</v>
      </c>
      <c r="BL58" s="84">
        <f t="shared" si="117"/>
        <v>0</v>
      </c>
      <c r="BM58" s="84">
        <f t="shared" si="117"/>
        <v>0</v>
      </c>
      <c r="BN58" s="84">
        <f t="shared" si="117"/>
        <v>0</v>
      </c>
      <c r="BO58" s="84">
        <f t="shared" si="117"/>
        <v>0</v>
      </c>
      <c r="BP58" s="84">
        <f t="shared" si="117"/>
        <v>0</v>
      </c>
      <c r="BQ58" s="84">
        <f t="shared" si="117"/>
        <v>0</v>
      </c>
      <c r="BR58" s="84">
        <f t="shared" si="117"/>
        <v>0</v>
      </c>
      <c r="BS58" s="84">
        <f t="shared" si="117"/>
        <v>0</v>
      </c>
      <c r="BT58" s="84">
        <f t="shared" si="117"/>
        <v>0</v>
      </c>
      <c r="BU58" s="84">
        <f t="shared" si="117"/>
        <v>0</v>
      </c>
      <c r="BV58" s="84">
        <f t="shared" si="117"/>
        <v>0</v>
      </c>
      <c r="BW58" s="84">
        <f t="shared" si="117"/>
        <v>0</v>
      </c>
      <c r="BX58" s="84">
        <f t="shared" si="117"/>
        <v>0</v>
      </c>
      <c r="BY58" s="84">
        <f t="shared" si="117"/>
        <v>0</v>
      </c>
      <c r="BZ58" s="84">
        <f t="shared" si="117"/>
        <v>0</v>
      </c>
      <c r="CA58" s="84">
        <f t="shared" si="117"/>
        <v>0</v>
      </c>
      <c r="CB58" s="84">
        <f t="shared" si="117"/>
        <v>0</v>
      </c>
      <c r="CC58" s="84">
        <f t="shared" si="117"/>
        <v>0</v>
      </c>
      <c r="CD58" s="84">
        <f t="shared" si="117"/>
        <v>0</v>
      </c>
      <c r="CE58" s="84">
        <f t="shared" si="117"/>
        <v>0</v>
      </c>
      <c r="CF58" s="84">
        <f t="shared" si="117"/>
        <v>0</v>
      </c>
      <c r="CG58" s="84">
        <f t="shared" si="117"/>
        <v>0</v>
      </c>
      <c r="CH58" s="84">
        <f t="shared" si="117"/>
        <v>0</v>
      </c>
      <c r="CI58" s="84">
        <f t="shared" si="117"/>
        <v>0</v>
      </c>
      <c r="CJ58" s="84">
        <f t="shared" si="117"/>
        <v>0</v>
      </c>
      <c r="CK58" s="84">
        <f t="shared" si="117"/>
        <v>0</v>
      </c>
      <c r="CL58" s="84">
        <f t="shared" si="117"/>
        <v>0</v>
      </c>
      <c r="CM58" s="84">
        <f t="shared" si="117"/>
        <v>0</v>
      </c>
      <c r="CN58" s="84">
        <f t="shared" si="117"/>
        <v>0</v>
      </c>
      <c r="CO58" s="84">
        <f t="shared" si="117"/>
        <v>0</v>
      </c>
      <c r="CP58" s="84">
        <f t="shared" si="117"/>
        <v>0</v>
      </c>
      <c r="CQ58" s="84">
        <f t="shared" si="117"/>
        <v>0</v>
      </c>
      <c r="CR58" s="84">
        <f t="shared" si="117"/>
        <v>0</v>
      </c>
      <c r="CS58" s="84">
        <f t="shared" si="117"/>
        <v>0</v>
      </c>
      <c r="CT58" s="84">
        <f t="shared" si="117"/>
        <v>0</v>
      </c>
      <c r="CU58" s="84">
        <f t="shared" si="117"/>
        <v>0</v>
      </c>
      <c r="CV58" s="84">
        <f t="shared" si="117"/>
        <v>0</v>
      </c>
      <c r="CW58" s="84">
        <f t="shared" si="117"/>
        <v>0</v>
      </c>
      <c r="CX58" s="84">
        <f t="shared" si="117"/>
        <v>0</v>
      </c>
      <c r="CY58" s="84">
        <f t="shared" si="117"/>
        <v>0</v>
      </c>
      <c r="CZ58" s="84">
        <f t="shared" si="117"/>
        <v>0</v>
      </c>
      <c r="DA58" s="84">
        <f t="shared" si="117"/>
        <v>0</v>
      </c>
      <c r="DB58" s="84">
        <f t="shared" ref="DB58:EL59" si="120">IF(AND($V58&gt;DA$6,$V58&lt;=DB$6),+$U58,0)</f>
        <v>0</v>
      </c>
      <c r="DC58" s="84">
        <f t="shared" si="120"/>
        <v>0</v>
      </c>
      <c r="DD58" s="84">
        <f t="shared" si="120"/>
        <v>0</v>
      </c>
      <c r="DE58" s="84">
        <f t="shared" si="120"/>
        <v>0</v>
      </c>
      <c r="DF58" s="84">
        <f t="shared" si="120"/>
        <v>0</v>
      </c>
      <c r="DG58" s="84">
        <f t="shared" si="120"/>
        <v>0</v>
      </c>
      <c r="DH58" s="84">
        <f t="shared" si="120"/>
        <v>0</v>
      </c>
      <c r="DI58" s="84">
        <f t="shared" si="120"/>
        <v>0</v>
      </c>
      <c r="DJ58" s="84">
        <f t="shared" si="120"/>
        <v>0</v>
      </c>
      <c r="DK58" s="84">
        <f t="shared" si="120"/>
        <v>0</v>
      </c>
      <c r="DL58" s="84">
        <f t="shared" si="120"/>
        <v>0</v>
      </c>
      <c r="DM58" s="84">
        <f t="shared" si="120"/>
        <v>0</v>
      </c>
      <c r="DN58" s="84">
        <f t="shared" si="120"/>
        <v>0</v>
      </c>
      <c r="DO58" s="84">
        <f t="shared" si="120"/>
        <v>0</v>
      </c>
      <c r="DP58" s="84">
        <f t="shared" si="120"/>
        <v>0</v>
      </c>
      <c r="DQ58" s="84">
        <f t="shared" si="120"/>
        <v>0</v>
      </c>
      <c r="DR58" s="84">
        <f t="shared" si="120"/>
        <v>0</v>
      </c>
      <c r="DS58" s="84">
        <f t="shared" si="120"/>
        <v>0</v>
      </c>
      <c r="DT58" s="84">
        <f t="shared" si="120"/>
        <v>0</v>
      </c>
      <c r="DU58" s="84">
        <f t="shared" si="120"/>
        <v>0</v>
      </c>
      <c r="DV58" s="84">
        <f t="shared" si="120"/>
        <v>0</v>
      </c>
      <c r="DW58" s="84">
        <f t="shared" si="120"/>
        <v>0</v>
      </c>
      <c r="DX58" s="84">
        <f t="shared" si="120"/>
        <v>0</v>
      </c>
      <c r="DY58" s="84">
        <f t="shared" si="120"/>
        <v>0</v>
      </c>
      <c r="DZ58" s="84">
        <f t="shared" si="120"/>
        <v>0</v>
      </c>
      <c r="EA58" s="84">
        <f t="shared" si="120"/>
        <v>0</v>
      </c>
      <c r="EB58" s="84">
        <f t="shared" si="120"/>
        <v>0</v>
      </c>
      <c r="EC58" s="84">
        <f t="shared" si="120"/>
        <v>0</v>
      </c>
      <c r="ED58" s="84">
        <f t="shared" si="120"/>
        <v>0</v>
      </c>
      <c r="EE58" s="84">
        <f t="shared" si="120"/>
        <v>0</v>
      </c>
      <c r="EF58" s="84">
        <f t="shared" si="120"/>
        <v>0</v>
      </c>
      <c r="EG58" s="84">
        <f t="shared" si="120"/>
        <v>0</v>
      </c>
      <c r="EH58" s="84">
        <f t="shared" si="120"/>
        <v>0</v>
      </c>
      <c r="EI58" s="84">
        <f t="shared" si="120"/>
        <v>0</v>
      </c>
      <c r="EJ58" s="84">
        <f t="shared" si="120"/>
        <v>0</v>
      </c>
      <c r="EK58" s="84">
        <f t="shared" si="120"/>
        <v>0</v>
      </c>
      <c r="EL58" s="84">
        <f t="shared" si="120"/>
        <v>0</v>
      </c>
      <c r="EM58" s="84">
        <f t="shared" si="111"/>
        <v>0</v>
      </c>
      <c r="EO58" s="2">
        <f t="shared" ca="1" si="65"/>
        <v>24</v>
      </c>
      <c r="EP58" s="2">
        <f t="shared" ca="1" si="114"/>
        <v>0</v>
      </c>
    </row>
    <row r="59" spans="1:146" x14ac:dyDescent="0.2">
      <c r="A59" s="1">
        <v>3</v>
      </c>
      <c r="B59" s="68" t="s">
        <v>12</v>
      </c>
      <c r="C59" s="68" t="s">
        <v>7</v>
      </c>
      <c r="D59" s="35" t="s">
        <v>42</v>
      </c>
      <c r="E59" s="85" t="s">
        <v>154</v>
      </c>
      <c r="F59" s="70">
        <v>37134</v>
      </c>
      <c r="G59" s="85"/>
      <c r="H59" s="85"/>
      <c r="I59" s="71" t="s">
        <v>174</v>
      </c>
      <c r="J59" s="72" t="s">
        <v>196</v>
      </c>
      <c r="K59" s="69" t="s">
        <v>197</v>
      </c>
      <c r="M59" s="72" t="s">
        <v>40</v>
      </c>
      <c r="N59" s="72" t="s">
        <v>198</v>
      </c>
      <c r="O59" s="73" t="s">
        <v>183</v>
      </c>
      <c r="P59" s="74" t="s">
        <v>56</v>
      </c>
      <c r="Q59" s="74" t="s">
        <v>56</v>
      </c>
      <c r="R59" s="74" t="s">
        <v>74</v>
      </c>
      <c r="S59" s="75">
        <v>43.75</v>
      </c>
      <c r="T59" s="74" t="s">
        <v>57</v>
      </c>
      <c r="U59" s="19">
        <f t="shared" si="108"/>
        <v>43.75</v>
      </c>
      <c r="V59" s="267">
        <v>37833</v>
      </c>
      <c r="Z59" s="102">
        <v>37043</v>
      </c>
      <c r="AA59" s="100" t="e">
        <f>SUM(#REF!)</f>
        <v>#REF!</v>
      </c>
      <c r="AB59" s="103"/>
      <c r="AC59" s="108">
        <f>0.5%/5</f>
        <v>1E-3</v>
      </c>
      <c r="AD59" s="81" t="e">
        <f>+AC59+AB59*#REF!+AA59*#REF!</f>
        <v>#REF!</v>
      </c>
      <c r="AE59" s="81"/>
      <c r="AI59" s="303">
        <v>2.0760000000000001</v>
      </c>
      <c r="AJ59" s="303">
        <f t="shared" si="118"/>
        <v>0</v>
      </c>
      <c r="AK59" s="303">
        <f t="shared" si="118"/>
        <v>0</v>
      </c>
      <c r="AL59" s="303">
        <f t="shared" si="118"/>
        <v>0</v>
      </c>
      <c r="AM59" s="303">
        <v>2.0760000000000001</v>
      </c>
      <c r="AN59" s="303">
        <f t="shared" si="119"/>
        <v>0</v>
      </c>
      <c r="AO59" s="303">
        <f t="shared" si="119"/>
        <v>0</v>
      </c>
      <c r="AP59" s="303">
        <f t="shared" si="119"/>
        <v>43.75</v>
      </c>
      <c r="AQ59" s="303">
        <f>IF(AND($V59&gt;AP$6,$V59&lt;=AQ$6),+$U59,0)</f>
        <v>0</v>
      </c>
      <c r="AR59" s="303">
        <f t="shared" si="115"/>
        <v>0</v>
      </c>
      <c r="AS59" s="303">
        <f t="shared" si="115"/>
        <v>0</v>
      </c>
      <c r="AT59" s="303">
        <f t="shared" si="115"/>
        <v>0</v>
      </c>
      <c r="AU59" s="303">
        <f>IF(AND($V59&gt;AT$6,$V59&lt;=AU$6),+$U59,0)</f>
        <v>0</v>
      </c>
      <c r="AV59" s="303">
        <f t="shared" si="116"/>
        <v>0</v>
      </c>
      <c r="AW59" s="303">
        <f t="shared" si="116"/>
        <v>0</v>
      </c>
      <c r="AX59" s="303">
        <f t="shared" si="116"/>
        <v>0</v>
      </c>
      <c r="AY59" s="303">
        <f>IF(AND($V59&gt;AX$6,$V59&lt;=AY$6),+$U59,0)</f>
        <v>0</v>
      </c>
      <c r="AZ59" s="303">
        <f t="shared" si="117"/>
        <v>0</v>
      </c>
      <c r="BA59" s="303">
        <f t="shared" si="117"/>
        <v>0</v>
      </c>
      <c r="BB59" s="303">
        <f t="shared" si="117"/>
        <v>0</v>
      </c>
      <c r="BC59" s="303">
        <f t="shared" si="117"/>
        <v>0</v>
      </c>
      <c r="BD59" s="303">
        <f t="shared" si="117"/>
        <v>0</v>
      </c>
      <c r="BE59" s="303">
        <f t="shared" si="117"/>
        <v>0</v>
      </c>
      <c r="BF59" s="303">
        <f t="shared" si="117"/>
        <v>0</v>
      </c>
      <c r="BG59" s="303">
        <f t="shared" si="117"/>
        <v>0</v>
      </c>
      <c r="BH59" s="303">
        <f t="shared" si="117"/>
        <v>0</v>
      </c>
      <c r="BI59" s="303">
        <f t="shared" si="117"/>
        <v>0</v>
      </c>
      <c r="BJ59" s="303">
        <f t="shared" si="117"/>
        <v>0</v>
      </c>
      <c r="BK59" s="303">
        <f t="shared" si="117"/>
        <v>0</v>
      </c>
      <c r="BL59" s="303">
        <f t="shared" si="117"/>
        <v>0</v>
      </c>
      <c r="BM59" s="303">
        <f t="shared" si="117"/>
        <v>0</v>
      </c>
      <c r="BN59" s="303">
        <f t="shared" si="117"/>
        <v>0</v>
      </c>
      <c r="BO59" s="303">
        <f t="shared" si="117"/>
        <v>0</v>
      </c>
      <c r="BP59" s="303">
        <f t="shared" si="117"/>
        <v>0</v>
      </c>
      <c r="BQ59" s="303">
        <f t="shared" si="117"/>
        <v>0</v>
      </c>
      <c r="BR59" s="303">
        <f t="shared" si="117"/>
        <v>0</v>
      </c>
      <c r="BS59" s="303">
        <f t="shared" si="117"/>
        <v>0</v>
      </c>
      <c r="BT59" s="303">
        <f t="shared" si="117"/>
        <v>0</v>
      </c>
      <c r="BU59" s="303">
        <f t="shared" si="117"/>
        <v>0</v>
      </c>
      <c r="BV59" s="303">
        <f t="shared" si="117"/>
        <v>0</v>
      </c>
      <c r="BW59" s="303">
        <f t="shared" si="117"/>
        <v>0</v>
      </c>
      <c r="BX59" s="303">
        <f t="shared" si="117"/>
        <v>0</v>
      </c>
      <c r="BY59" s="303">
        <f t="shared" si="117"/>
        <v>0</v>
      </c>
      <c r="BZ59" s="303">
        <f t="shared" si="117"/>
        <v>0</v>
      </c>
      <c r="CA59" s="303">
        <f t="shared" si="117"/>
        <v>0</v>
      </c>
      <c r="CB59" s="303">
        <f t="shared" si="117"/>
        <v>0</v>
      </c>
      <c r="CC59" s="303">
        <f t="shared" si="117"/>
        <v>0</v>
      </c>
      <c r="CD59" s="303">
        <f t="shared" si="117"/>
        <v>0</v>
      </c>
      <c r="CE59" s="303">
        <f t="shared" si="117"/>
        <v>0</v>
      </c>
      <c r="CF59" s="303">
        <f t="shared" si="117"/>
        <v>0</v>
      </c>
      <c r="CG59" s="303">
        <f t="shared" si="117"/>
        <v>0</v>
      </c>
      <c r="CH59" s="303">
        <f t="shared" si="117"/>
        <v>0</v>
      </c>
      <c r="CI59" s="303">
        <f t="shared" si="117"/>
        <v>0</v>
      </c>
      <c r="CJ59" s="303">
        <f t="shared" si="117"/>
        <v>0</v>
      </c>
      <c r="CK59" s="303">
        <f t="shared" si="117"/>
        <v>0</v>
      </c>
      <c r="CL59" s="303">
        <f t="shared" si="117"/>
        <v>0</v>
      </c>
      <c r="CM59" s="303">
        <f t="shared" si="117"/>
        <v>0</v>
      </c>
      <c r="CN59" s="303">
        <f t="shared" si="117"/>
        <v>0</v>
      </c>
      <c r="CO59" s="303">
        <f t="shared" si="117"/>
        <v>0</v>
      </c>
      <c r="CP59" s="303">
        <f t="shared" si="117"/>
        <v>0</v>
      </c>
      <c r="CQ59" s="303">
        <f t="shared" si="117"/>
        <v>0</v>
      </c>
      <c r="CR59" s="303">
        <f t="shared" si="117"/>
        <v>0</v>
      </c>
      <c r="CS59" s="303">
        <f t="shared" si="117"/>
        <v>0</v>
      </c>
      <c r="CT59" s="303">
        <f t="shared" si="117"/>
        <v>0</v>
      </c>
      <c r="CU59" s="303">
        <f t="shared" si="117"/>
        <v>0</v>
      </c>
      <c r="CV59" s="303">
        <f t="shared" si="117"/>
        <v>0</v>
      </c>
      <c r="CW59" s="303">
        <f t="shared" si="117"/>
        <v>0</v>
      </c>
      <c r="CX59" s="303">
        <f t="shared" si="117"/>
        <v>0</v>
      </c>
      <c r="CY59" s="303">
        <f t="shared" si="117"/>
        <v>0</v>
      </c>
      <c r="CZ59" s="303">
        <f t="shared" si="117"/>
        <v>0</v>
      </c>
      <c r="DA59" s="303">
        <f t="shared" si="117"/>
        <v>0</v>
      </c>
      <c r="DB59" s="303">
        <f t="shared" si="120"/>
        <v>0</v>
      </c>
      <c r="DC59" s="303">
        <f t="shared" si="120"/>
        <v>0</v>
      </c>
      <c r="DD59" s="303">
        <f t="shared" si="120"/>
        <v>0</v>
      </c>
      <c r="DE59" s="303">
        <f t="shared" si="120"/>
        <v>0</v>
      </c>
      <c r="DF59" s="303">
        <f t="shared" si="120"/>
        <v>0</v>
      </c>
      <c r="DG59" s="303">
        <f t="shared" si="120"/>
        <v>0</v>
      </c>
      <c r="DH59" s="303">
        <f t="shared" si="120"/>
        <v>0</v>
      </c>
      <c r="DI59" s="303">
        <f t="shared" si="120"/>
        <v>0</v>
      </c>
      <c r="DJ59" s="303">
        <f t="shared" si="120"/>
        <v>0</v>
      </c>
      <c r="DK59" s="303">
        <f t="shared" si="120"/>
        <v>0</v>
      </c>
      <c r="DL59" s="303">
        <f t="shared" si="120"/>
        <v>0</v>
      </c>
      <c r="DM59" s="303">
        <f t="shared" si="120"/>
        <v>0</v>
      </c>
      <c r="DN59" s="303">
        <f t="shared" si="120"/>
        <v>0</v>
      </c>
      <c r="DO59" s="303">
        <f t="shared" si="120"/>
        <v>0</v>
      </c>
      <c r="DP59" s="303">
        <f t="shared" si="120"/>
        <v>0</v>
      </c>
      <c r="DQ59" s="303">
        <f t="shared" si="120"/>
        <v>0</v>
      </c>
      <c r="DR59" s="303">
        <f t="shared" si="120"/>
        <v>0</v>
      </c>
      <c r="DS59" s="303">
        <f t="shared" si="120"/>
        <v>0</v>
      </c>
      <c r="DT59" s="303">
        <f t="shared" si="120"/>
        <v>0</v>
      </c>
      <c r="DU59" s="303">
        <f t="shared" si="120"/>
        <v>0</v>
      </c>
      <c r="DV59" s="303">
        <f t="shared" si="120"/>
        <v>0</v>
      </c>
      <c r="DW59" s="303">
        <f t="shared" si="120"/>
        <v>0</v>
      </c>
      <c r="DX59" s="303">
        <f t="shared" si="120"/>
        <v>0</v>
      </c>
      <c r="DY59" s="303">
        <f t="shared" si="120"/>
        <v>0</v>
      </c>
      <c r="DZ59" s="303">
        <f t="shared" si="120"/>
        <v>0</v>
      </c>
      <c r="EA59" s="303">
        <f t="shared" si="120"/>
        <v>0</v>
      </c>
      <c r="EB59" s="303">
        <f t="shared" si="120"/>
        <v>0</v>
      </c>
      <c r="EC59" s="303">
        <f t="shared" si="120"/>
        <v>0</v>
      </c>
      <c r="ED59" s="303">
        <f t="shared" si="120"/>
        <v>0</v>
      </c>
      <c r="EE59" s="303">
        <f t="shared" si="120"/>
        <v>0</v>
      </c>
      <c r="EF59" s="303">
        <f t="shared" si="120"/>
        <v>0</v>
      </c>
      <c r="EG59" s="303">
        <f t="shared" si="120"/>
        <v>0</v>
      </c>
      <c r="EH59" s="303">
        <f t="shared" si="120"/>
        <v>0</v>
      </c>
      <c r="EI59" s="303">
        <f t="shared" si="120"/>
        <v>0</v>
      </c>
      <c r="EJ59" s="303">
        <f t="shared" si="120"/>
        <v>0</v>
      </c>
      <c r="EK59" s="303">
        <f t="shared" si="120"/>
        <v>0</v>
      </c>
      <c r="EL59" s="303">
        <f t="shared" si="120"/>
        <v>0</v>
      </c>
      <c r="EM59" s="84">
        <f t="shared" si="111"/>
        <v>0</v>
      </c>
      <c r="EO59" s="2">
        <f t="shared" si="65"/>
        <v>47.902000000000001</v>
      </c>
      <c r="EP59" s="2">
        <f t="shared" si="114"/>
        <v>4.152000000000001</v>
      </c>
    </row>
    <row r="60" spans="1:146" s="338" customFormat="1" x14ac:dyDescent="0.2">
      <c r="A60" s="321">
        <v>4</v>
      </c>
      <c r="B60" s="322" t="s">
        <v>12</v>
      </c>
      <c r="C60" s="322" t="s">
        <v>7</v>
      </c>
      <c r="D60" s="323" t="s">
        <v>43</v>
      </c>
      <c r="E60" s="324" t="s">
        <v>199</v>
      </c>
      <c r="F60" s="325">
        <v>37187</v>
      </c>
      <c r="G60" s="324" t="s">
        <v>203</v>
      </c>
      <c r="H60" s="324"/>
      <c r="I60" s="326" t="s">
        <v>44</v>
      </c>
      <c r="J60" s="324" t="s">
        <v>204</v>
      </c>
      <c r="K60" s="327" t="s">
        <v>205</v>
      </c>
      <c r="L60" s="327"/>
      <c r="M60" s="328" t="s">
        <v>40</v>
      </c>
      <c r="N60" s="328" t="s">
        <v>100</v>
      </c>
      <c r="O60" s="329" t="s">
        <v>632</v>
      </c>
      <c r="P60" s="330"/>
      <c r="Q60" s="330"/>
      <c r="R60" s="330"/>
      <c r="S60" s="331">
        <v>168.25781900000001</v>
      </c>
      <c r="T60" s="330" t="s">
        <v>57</v>
      </c>
      <c r="U60" s="331">
        <v>168.25781900000001</v>
      </c>
      <c r="V60" s="332">
        <v>37232</v>
      </c>
      <c r="W60" s="331"/>
      <c r="X60" s="333" t="s">
        <v>75</v>
      </c>
      <c r="Y60" s="334"/>
      <c r="Z60" s="335">
        <v>36874</v>
      </c>
      <c r="AA60" s="336" t="e">
        <f>SUM(#REF!)</f>
        <v>#REF!</v>
      </c>
      <c r="AB60" s="337"/>
      <c r="AC60" s="336">
        <v>1.6000000000000001E-3</v>
      </c>
      <c r="AD60" s="337" t="e">
        <f>+AC60+AB60*#REF!+AA60*#REF!</f>
        <v>#REF!</v>
      </c>
      <c r="AE60" s="337"/>
      <c r="AI60" s="339">
        <f ca="1">IF($V60&gt;AH$6,IF($V60&lt;=AI$6,$U60,0),0)</f>
        <v>168.25781900000001</v>
      </c>
      <c r="AJ60" s="339"/>
      <c r="AK60" s="339"/>
      <c r="AL60" s="339"/>
      <c r="AM60" s="339"/>
      <c r="AN60" s="339"/>
      <c r="AO60" s="339"/>
      <c r="AP60" s="339"/>
      <c r="AQ60" s="339"/>
      <c r="AR60" s="339"/>
      <c r="AS60" s="339"/>
      <c r="AT60" s="339"/>
      <c r="AU60" s="339"/>
      <c r="AV60" s="339"/>
      <c r="AW60" s="339"/>
      <c r="AX60" s="339"/>
      <c r="AY60" s="339"/>
      <c r="AZ60" s="339"/>
      <c r="BA60" s="339"/>
      <c r="BB60" s="339"/>
      <c r="BC60" s="339"/>
      <c r="BD60" s="339"/>
      <c r="BE60" s="339"/>
      <c r="BF60" s="339"/>
      <c r="BG60" s="339"/>
      <c r="BH60" s="339"/>
      <c r="BI60" s="339"/>
      <c r="BJ60" s="339"/>
      <c r="BK60" s="339"/>
      <c r="BL60" s="339"/>
      <c r="BM60" s="339"/>
      <c r="BN60" s="339"/>
      <c r="BO60" s="339"/>
      <c r="BP60" s="339"/>
      <c r="BQ60" s="339"/>
      <c r="BR60" s="339"/>
      <c r="BS60" s="339"/>
      <c r="BT60" s="339"/>
      <c r="BU60" s="339"/>
      <c r="BV60" s="339"/>
      <c r="BW60" s="339"/>
      <c r="BX60" s="339"/>
      <c r="BY60" s="339"/>
      <c r="BZ60" s="339"/>
      <c r="CA60" s="339"/>
      <c r="CB60" s="339"/>
      <c r="CC60" s="339"/>
      <c r="CD60" s="339"/>
      <c r="CE60" s="339"/>
      <c r="CF60" s="339"/>
      <c r="CG60" s="339"/>
      <c r="CH60" s="339"/>
      <c r="CI60" s="339"/>
      <c r="CJ60" s="339"/>
      <c r="CK60" s="339"/>
      <c r="CL60" s="339"/>
      <c r="CM60" s="339"/>
      <c r="CN60" s="339"/>
      <c r="CO60" s="339"/>
      <c r="CP60" s="339"/>
      <c r="CQ60" s="339"/>
      <c r="CR60" s="339"/>
      <c r="CS60" s="339"/>
      <c r="CT60" s="339"/>
      <c r="CU60" s="339"/>
      <c r="CV60" s="339"/>
      <c r="CW60" s="339"/>
      <c r="CX60" s="339"/>
      <c r="CY60" s="339"/>
      <c r="CZ60" s="339"/>
      <c r="DA60" s="339"/>
      <c r="DB60" s="339"/>
      <c r="DC60" s="339"/>
      <c r="DD60" s="339"/>
      <c r="DE60" s="339"/>
      <c r="DF60" s="339"/>
      <c r="DG60" s="339"/>
      <c r="DH60" s="339"/>
      <c r="DI60" s="339"/>
      <c r="DJ60" s="339"/>
      <c r="DK60" s="339"/>
      <c r="DL60" s="339"/>
      <c r="DM60" s="339"/>
      <c r="DN60" s="339"/>
      <c r="DO60" s="339"/>
      <c r="DP60" s="339"/>
      <c r="DQ60" s="339"/>
      <c r="DR60" s="339"/>
      <c r="DS60" s="339"/>
      <c r="DT60" s="339"/>
      <c r="DU60" s="339"/>
      <c r="DV60" s="339"/>
      <c r="DW60" s="339"/>
      <c r="DX60" s="339"/>
      <c r="DY60" s="339"/>
      <c r="DZ60" s="339"/>
      <c r="EA60" s="339"/>
      <c r="EB60" s="339"/>
      <c r="EC60" s="339"/>
      <c r="ED60" s="339"/>
      <c r="EE60" s="339"/>
      <c r="EF60" s="339"/>
      <c r="EG60" s="339"/>
      <c r="EH60" s="339"/>
      <c r="EI60" s="339"/>
      <c r="EJ60" s="339"/>
      <c r="EK60" s="339"/>
      <c r="EL60" s="339"/>
      <c r="EM60" s="339"/>
      <c r="EO60" s="340">
        <f t="shared" ca="1" si="65"/>
        <v>168.25781900000001</v>
      </c>
      <c r="EP60" s="340">
        <f t="shared" ca="1" si="114"/>
        <v>0</v>
      </c>
    </row>
    <row r="61" spans="1:146" s="356" customFormat="1" x14ac:dyDescent="0.2">
      <c r="A61" s="341">
        <v>4</v>
      </c>
      <c r="B61" s="342" t="s">
        <v>12</v>
      </c>
      <c r="C61" s="342" t="s">
        <v>7</v>
      </c>
      <c r="D61" s="343" t="s">
        <v>43</v>
      </c>
      <c r="E61" s="344" t="s">
        <v>199</v>
      </c>
      <c r="F61" s="345">
        <v>37187</v>
      </c>
      <c r="G61" s="344"/>
      <c r="H61" s="344"/>
      <c r="I61" s="346" t="s">
        <v>44</v>
      </c>
      <c r="J61" s="344" t="s">
        <v>206</v>
      </c>
      <c r="K61" s="347" t="s">
        <v>628</v>
      </c>
      <c r="L61" s="347"/>
      <c r="M61" s="348" t="s">
        <v>40</v>
      </c>
      <c r="N61" s="348" t="s">
        <v>100</v>
      </c>
      <c r="O61" s="349" t="s">
        <v>635</v>
      </c>
      <c r="P61" s="350"/>
      <c r="Q61" s="350"/>
      <c r="R61" s="350"/>
      <c r="S61" s="351">
        <v>51.585000000000001</v>
      </c>
      <c r="T61" s="350" t="s">
        <v>57</v>
      </c>
      <c r="U61" s="352">
        <v>75.375360000000001</v>
      </c>
      <c r="V61" s="359">
        <v>37585</v>
      </c>
      <c r="W61" s="352"/>
      <c r="X61" s="353" t="s">
        <v>75</v>
      </c>
      <c r="Y61" s="360"/>
      <c r="Z61" s="335">
        <v>36144</v>
      </c>
      <c r="AA61" s="361" t="e">
        <f>SUM(#REF!)</f>
        <v>#REF!</v>
      </c>
      <c r="AB61" s="362"/>
      <c r="AC61" s="361">
        <v>1.5E-3</v>
      </c>
      <c r="AD61" s="337" t="e">
        <f>+AC61+AB61*#REF!+AA61*#REF!</f>
        <v>#REF!</v>
      </c>
      <c r="AE61" s="337"/>
      <c r="AI61" s="356">
        <f>6.3*2</f>
        <v>12.6</v>
      </c>
      <c r="AJ61" s="356">
        <f>6.287*3</f>
        <v>18.861000000000001</v>
      </c>
      <c r="AK61" s="356">
        <f>6.287*3</f>
        <v>18.861000000000001</v>
      </c>
      <c r="AL61" s="356">
        <f>6.287*3</f>
        <v>18.861000000000001</v>
      </c>
      <c r="AM61" s="356">
        <f>6.287*2</f>
        <v>12.574</v>
      </c>
      <c r="AN61" s="357"/>
      <c r="AO61" s="357"/>
      <c r="AP61" s="357"/>
      <c r="AQ61" s="357"/>
      <c r="AR61" s="357"/>
      <c r="AS61" s="357"/>
      <c r="AT61" s="357"/>
      <c r="AU61" s="357"/>
      <c r="AV61" s="357"/>
      <c r="AW61" s="357"/>
      <c r="AX61" s="357"/>
      <c r="AY61" s="357"/>
      <c r="AZ61" s="357"/>
      <c r="BA61" s="357"/>
      <c r="BB61" s="357"/>
      <c r="BC61" s="357"/>
      <c r="BD61" s="357"/>
      <c r="BE61" s="357"/>
      <c r="BF61" s="357"/>
      <c r="BG61" s="357"/>
      <c r="BH61" s="357"/>
      <c r="BI61" s="357"/>
      <c r="BJ61" s="357"/>
      <c r="BK61" s="357"/>
      <c r="BL61" s="357"/>
      <c r="BM61" s="357"/>
      <c r="BN61" s="357"/>
      <c r="BO61" s="357"/>
      <c r="BP61" s="357"/>
      <c r="BQ61" s="357"/>
      <c r="BR61" s="357"/>
      <c r="BS61" s="357"/>
      <c r="BT61" s="357"/>
      <c r="BU61" s="357"/>
      <c r="BV61" s="357"/>
      <c r="BW61" s="357"/>
      <c r="BX61" s="357"/>
      <c r="BY61" s="357"/>
      <c r="BZ61" s="357"/>
      <c r="CA61" s="357"/>
      <c r="CB61" s="357"/>
      <c r="CC61" s="357"/>
      <c r="CD61" s="357"/>
      <c r="CE61" s="357"/>
      <c r="CF61" s="357"/>
      <c r="CG61" s="357"/>
      <c r="CH61" s="357"/>
      <c r="CI61" s="357"/>
      <c r="CJ61" s="357"/>
      <c r="CK61" s="357"/>
      <c r="CL61" s="357"/>
      <c r="CM61" s="357"/>
      <c r="CN61" s="357"/>
      <c r="CO61" s="357"/>
      <c r="CP61" s="357"/>
      <c r="CQ61" s="357"/>
      <c r="CR61" s="357"/>
      <c r="CS61" s="357"/>
      <c r="CT61" s="357"/>
      <c r="CU61" s="357"/>
      <c r="CV61" s="357"/>
      <c r="CW61" s="357"/>
      <c r="CX61" s="357"/>
      <c r="CY61" s="357"/>
      <c r="CZ61" s="357"/>
      <c r="DA61" s="357"/>
      <c r="DB61" s="357"/>
      <c r="DC61" s="357"/>
      <c r="DD61" s="357"/>
      <c r="DE61" s="357"/>
      <c r="DF61" s="357"/>
      <c r="DG61" s="357"/>
      <c r="DH61" s="357"/>
      <c r="DI61" s="357"/>
      <c r="DJ61" s="357"/>
      <c r="DK61" s="357"/>
      <c r="DL61" s="357"/>
      <c r="DM61" s="357"/>
      <c r="DN61" s="357"/>
      <c r="DO61" s="357"/>
      <c r="DP61" s="357"/>
      <c r="DQ61" s="357"/>
      <c r="DR61" s="357"/>
      <c r="DS61" s="357"/>
      <c r="DT61" s="357"/>
      <c r="DU61" s="357"/>
      <c r="DV61" s="357"/>
      <c r="DW61" s="357"/>
      <c r="DX61" s="357"/>
      <c r="DY61" s="357"/>
      <c r="DZ61" s="357"/>
      <c r="EA61" s="357"/>
      <c r="EB61" s="357"/>
      <c r="EC61" s="357"/>
      <c r="ED61" s="357"/>
      <c r="EE61" s="357"/>
      <c r="EF61" s="357"/>
      <c r="EG61" s="357"/>
      <c r="EH61" s="357"/>
      <c r="EI61" s="357"/>
      <c r="EJ61" s="357"/>
      <c r="EK61" s="357"/>
      <c r="EL61" s="357"/>
      <c r="EM61" s="357"/>
      <c r="EO61" s="358">
        <f t="shared" si="65"/>
        <v>81.757000000000005</v>
      </c>
      <c r="EP61" s="358">
        <f t="shared" si="114"/>
        <v>6.3816400000000044</v>
      </c>
    </row>
    <row r="62" spans="1:146" s="356" customFormat="1" x14ac:dyDescent="0.2">
      <c r="A62" s="341">
        <v>4</v>
      </c>
      <c r="B62" s="342" t="s">
        <v>12</v>
      </c>
      <c r="C62" s="342" t="s">
        <v>7</v>
      </c>
      <c r="D62" s="343" t="s">
        <v>43</v>
      </c>
      <c r="E62" s="344" t="s">
        <v>199</v>
      </c>
      <c r="F62" s="345">
        <v>37187</v>
      </c>
      <c r="G62" s="344" t="s">
        <v>201</v>
      </c>
      <c r="H62" s="344"/>
      <c r="I62" s="346" t="s">
        <v>44</v>
      </c>
      <c r="J62" s="344" t="s">
        <v>633</v>
      </c>
      <c r="K62" s="347" t="s">
        <v>95</v>
      </c>
      <c r="L62" s="347"/>
      <c r="M62" s="348" t="s">
        <v>40</v>
      </c>
      <c r="N62" s="348" t="s">
        <v>100</v>
      </c>
      <c r="O62" s="349" t="s">
        <v>634</v>
      </c>
      <c r="P62" s="350"/>
      <c r="Q62" s="350"/>
      <c r="R62" s="350"/>
      <c r="S62" s="351">
        <v>150</v>
      </c>
      <c r="T62" s="350" t="s">
        <v>57</v>
      </c>
      <c r="U62" s="352">
        <v>150</v>
      </c>
      <c r="V62" s="332">
        <v>37530</v>
      </c>
      <c r="W62" s="352"/>
      <c r="X62" s="353" t="s">
        <v>75</v>
      </c>
      <c r="Y62" s="354"/>
      <c r="Z62" s="335">
        <v>37162</v>
      </c>
      <c r="AA62" s="355" t="e">
        <f>SUM(#REF!)</f>
        <v>#REF!</v>
      </c>
      <c r="AB62" s="355"/>
      <c r="AC62" s="336">
        <v>1.6000000000000001E-3</v>
      </c>
      <c r="AD62" s="337" t="e">
        <f>+AC62+AB62*#REF!+AA62*#REF!</f>
        <v>#REF!</v>
      </c>
      <c r="AE62" s="337"/>
      <c r="AI62" s="357">
        <v>1.3720000000000001</v>
      </c>
      <c r="AJ62" s="357">
        <v>1.3725540000000001</v>
      </c>
      <c r="AK62" s="357">
        <v>1.3725540000000001</v>
      </c>
      <c r="AL62" s="357"/>
      <c r="AM62" s="357">
        <v>151.76400000000001</v>
      </c>
      <c r="AN62" s="357"/>
      <c r="AO62" s="357"/>
      <c r="AP62" s="357"/>
      <c r="AQ62" s="357"/>
      <c r="AR62" s="357"/>
      <c r="AS62" s="357"/>
      <c r="AT62" s="357"/>
      <c r="AU62" s="357"/>
      <c r="AV62" s="357"/>
      <c r="AW62" s="357"/>
      <c r="AX62" s="357"/>
      <c r="AY62" s="357"/>
      <c r="AZ62" s="357"/>
      <c r="BA62" s="357"/>
      <c r="BB62" s="357"/>
      <c r="BC62" s="357"/>
      <c r="BD62" s="357"/>
      <c r="BE62" s="357"/>
      <c r="BF62" s="357"/>
      <c r="BG62" s="357"/>
      <c r="BH62" s="357"/>
      <c r="BI62" s="357"/>
      <c r="BJ62" s="357"/>
      <c r="BK62" s="357"/>
      <c r="BL62" s="357"/>
      <c r="BM62" s="357"/>
      <c r="BN62" s="357"/>
      <c r="BO62" s="357"/>
      <c r="BP62" s="357"/>
      <c r="BQ62" s="357"/>
      <c r="BR62" s="357"/>
      <c r="BS62" s="357"/>
      <c r="BT62" s="357"/>
      <c r="BU62" s="357"/>
      <c r="BV62" s="357"/>
      <c r="BW62" s="357"/>
      <c r="BX62" s="357"/>
      <c r="BY62" s="357"/>
      <c r="BZ62" s="357"/>
      <c r="CA62" s="357"/>
      <c r="CB62" s="357"/>
      <c r="CC62" s="357"/>
      <c r="CD62" s="357"/>
      <c r="CE62" s="357"/>
      <c r="CF62" s="357"/>
      <c r="CG62" s="357"/>
      <c r="CH62" s="357"/>
      <c r="CI62" s="357"/>
      <c r="CJ62" s="357"/>
      <c r="CK62" s="357"/>
      <c r="CL62" s="357"/>
      <c r="CM62" s="357"/>
      <c r="CN62" s="357"/>
      <c r="CO62" s="357"/>
      <c r="CP62" s="357"/>
      <c r="CQ62" s="357"/>
      <c r="CR62" s="357"/>
      <c r="CS62" s="357"/>
      <c r="CT62" s="357"/>
      <c r="CU62" s="357"/>
      <c r="CV62" s="357"/>
      <c r="CW62" s="357"/>
      <c r="CX62" s="357"/>
      <c r="CY62" s="357"/>
      <c r="CZ62" s="357"/>
      <c r="DA62" s="357"/>
      <c r="DB62" s="357"/>
      <c r="DC62" s="357"/>
      <c r="DD62" s="357"/>
      <c r="DE62" s="357"/>
      <c r="DF62" s="357"/>
      <c r="DG62" s="357"/>
      <c r="DH62" s="357"/>
      <c r="DI62" s="357"/>
      <c r="DJ62" s="357"/>
      <c r="DK62" s="357"/>
      <c r="DL62" s="357"/>
      <c r="DM62" s="357"/>
      <c r="DN62" s="357"/>
      <c r="DO62" s="357"/>
      <c r="DP62" s="357"/>
      <c r="DQ62" s="357"/>
      <c r="DR62" s="357"/>
      <c r="DS62" s="357"/>
      <c r="DT62" s="357"/>
      <c r="DU62" s="357"/>
      <c r="DV62" s="357"/>
      <c r="DW62" s="357"/>
      <c r="DX62" s="357"/>
      <c r="DY62" s="357"/>
      <c r="DZ62" s="357"/>
      <c r="EA62" s="357"/>
      <c r="EB62" s="357"/>
      <c r="EC62" s="357"/>
      <c r="ED62" s="357"/>
      <c r="EE62" s="357"/>
      <c r="EF62" s="357"/>
      <c r="EG62" s="357"/>
      <c r="EH62" s="357"/>
      <c r="EI62" s="357"/>
      <c r="EJ62" s="357"/>
      <c r="EK62" s="357"/>
      <c r="EL62" s="357"/>
      <c r="EM62" s="357"/>
      <c r="EO62" s="358">
        <f t="shared" si="65"/>
        <v>155.88110800000001</v>
      </c>
      <c r="EP62" s="358">
        <f t="shared" si="114"/>
        <v>5.8811080000000118</v>
      </c>
    </row>
    <row r="63" spans="1:146" s="186" customFormat="1" x14ac:dyDescent="0.2">
      <c r="A63" s="187">
        <v>4</v>
      </c>
      <c r="B63" s="134" t="s">
        <v>12</v>
      </c>
      <c r="C63" s="134" t="s">
        <v>7</v>
      </c>
      <c r="D63" s="309" t="s">
        <v>43</v>
      </c>
      <c r="E63" s="184" t="s">
        <v>199</v>
      </c>
      <c r="F63" s="311">
        <v>37187</v>
      </c>
      <c r="G63" s="184" t="s">
        <v>207</v>
      </c>
      <c r="H63" s="184"/>
      <c r="I63" s="185" t="s">
        <v>44</v>
      </c>
      <c r="J63" s="184" t="s">
        <v>208</v>
      </c>
      <c r="K63" s="312" t="s">
        <v>209</v>
      </c>
      <c r="L63" s="312" t="s">
        <v>210</v>
      </c>
      <c r="M63" s="313" t="s">
        <v>40</v>
      </c>
      <c r="N63" s="313" t="s">
        <v>191</v>
      </c>
      <c r="O63" s="310" t="s">
        <v>211</v>
      </c>
      <c r="P63" s="314" t="s">
        <v>56</v>
      </c>
      <c r="Q63" s="314" t="s">
        <v>56</v>
      </c>
      <c r="R63" s="314" t="s">
        <v>56</v>
      </c>
      <c r="S63" s="315">
        <v>475</v>
      </c>
      <c r="T63" s="314" t="s">
        <v>57</v>
      </c>
      <c r="U63" s="316">
        <f>IF($T63="USD",+$S63,VLOOKUP($T63,$T$1:$U$5,2)*$S63)</f>
        <v>475</v>
      </c>
      <c r="V63" s="300">
        <v>38547</v>
      </c>
      <c r="W63" s="316"/>
      <c r="X63" s="317" t="s">
        <v>75</v>
      </c>
      <c r="Y63" s="115"/>
      <c r="Z63" s="90">
        <v>36743</v>
      </c>
      <c r="AA63" s="108" t="e">
        <f>SUM(#REF!)</f>
        <v>#REF!</v>
      </c>
      <c r="AB63" s="108"/>
      <c r="AC63" s="108">
        <f>0.686/7/U63</f>
        <v>2.0631578947368423E-4</v>
      </c>
      <c r="AD63" s="81" t="e">
        <f>+AC63+AB63*#REF!+AA63*#REF!</f>
        <v>#REF!</v>
      </c>
      <c r="AE63" s="81"/>
      <c r="AI63" s="318">
        <f t="shared" ref="AI63:AI68" ca="1" si="121">IF($V63&gt;AH$6,IF($V63&lt;=AI$6,$U63,0),0)</f>
        <v>0</v>
      </c>
      <c r="AJ63" s="318">
        <v>17.741</v>
      </c>
      <c r="AK63" s="318"/>
      <c r="AL63" s="318">
        <v>17.741</v>
      </c>
      <c r="AM63" s="318"/>
      <c r="AN63" s="318">
        <v>17.741</v>
      </c>
      <c r="AO63" s="318"/>
      <c r="AP63" s="318">
        <v>17.741</v>
      </c>
      <c r="AQ63" s="318"/>
      <c r="AR63" s="318">
        <v>17.7</v>
      </c>
      <c r="AS63" s="318"/>
      <c r="AT63" s="318">
        <v>17.7</v>
      </c>
      <c r="AU63" s="318"/>
      <c r="AV63" s="318">
        <v>17.7</v>
      </c>
      <c r="AW63" s="318"/>
      <c r="AX63" s="318">
        <v>492.74099999999999</v>
      </c>
      <c r="AY63" s="318"/>
      <c r="AZ63" s="318"/>
      <c r="BA63" s="318">
        <v>830.91300000000001</v>
      </c>
      <c r="BB63" s="318"/>
      <c r="BC63" s="318"/>
      <c r="BD63" s="318"/>
      <c r="BE63" s="318"/>
      <c r="BF63" s="318"/>
      <c r="BG63" s="318"/>
      <c r="BH63" s="318"/>
      <c r="BI63" s="318"/>
      <c r="BJ63" s="318"/>
      <c r="BK63" s="318"/>
      <c r="BL63" s="318"/>
      <c r="BM63" s="318"/>
      <c r="BN63" s="318"/>
      <c r="BO63" s="318"/>
      <c r="BP63" s="318"/>
      <c r="BQ63" s="318"/>
      <c r="BR63" s="318"/>
      <c r="BS63" s="318"/>
      <c r="BT63" s="318"/>
      <c r="BU63" s="318"/>
      <c r="BV63" s="318"/>
      <c r="BW63" s="318"/>
      <c r="BX63" s="318"/>
      <c r="BY63" s="318"/>
      <c r="BZ63" s="318"/>
      <c r="CA63" s="318"/>
      <c r="CB63" s="318"/>
      <c r="CC63" s="318"/>
      <c r="CD63" s="318"/>
      <c r="CE63" s="318"/>
      <c r="CF63" s="318"/>
      <c r="CG63" s="318"/>
      <c r="CH63" s="318"/>
      <c r="CI63" s="318"/>
      <c r="CJ63" s="318"/>
      <c r="CK63" s="318"/>
      <c r="CL63" s="318"/>
      <c r="CM63" s="318"/>
      <c r="CN63" s="318"/>
      <c r="CO63" s="318"/>
      <c r="CP63" s="318"/>
      <c r="CQ63" s="318"/>
      <c r="CR63" s="318"/>
      <c r="CS63" s="318"/>
      <c r="CT63" s="318"/>
      <c r="CU63" s="318"/>
      <c r="CV63" s="318"/>
      <c r="CW63" s="318"/>
      <c r="CX63" s="318"/>
      <c r="CY63" s="318"/>
      <c r="CZ63" s="318"/>
      <c r="DA63" s="318"/>
      <c r="DB63" s="318"/>
      <c r="DC63" s="318"/>
      <c r="DD63" s="318"/>
      <c r="DE63" s="318"/>
      <c r="DF63" s="318"/>
      <c r="DG63" s="318"/>
      <c r="DH63" s="318"/>
      <c r="DI63" s="318"/>
      <c r="DJ63" s="318"/>
      <c r="DK63" s="318"/>
      <c r="DL63" s="318"/>
      <c r="DM63" s="318"/>
      <c r="DN63" s="318"/>
      <c r="DO63" s="318"/>
      <c r="DP63" s="318"/>
      <c r="DQ63" s="318"/>
      <c r="DR63" s="318"/>
      <c r="DS63" s="318"/>
      <c r="DT63" s="318"/>
      <c r="DU63" s="318"/>
      <c r="DV63" s="318"/>
      <c r="DW63" s="318"/>
      <c r="DX63" s="318"/>
      <c r="DY63" s="318"/>
      <c r="DZ63" s="318"/>
      <c r="EA63" s="318"/>
      <c r="EB63" s="318"/>
      <c r="EC63" s="318"/>
      <c r="ED63" s="318"/>
      <c r="EE63" s="318"/>
      <c r="EF63" s="318"/>
      <c r="EG63" s="318"/>
      <c r="EH63" s="318"/>
      <c r="EI63" s="318"/>
      <c r="EJ63" s="318"/>
      <c r="EK63" s="318"/>
      <c r="EL63" s="318"/>
      <c r="EM63" s="318"/>
      <c r="EO63" s="319">
        <f t="shared" ca="1" si="65"/>
        <v>1447.7179999999998</v>
      </c>
      <c r="EP63" s="319">
        <f t="shared" ca="1" si="114"/>
        <v>972.71799999999985</v>
      </c>
    </row>
    <row r="64" spans="1:146" s="67" customFormat="1" x14ac:dyDescent="0.2">
      <c r="A64" s="66">
        <v>4</v>
      </c>
      <c r="B64" s="94" t="s">
        <v>76</v>
      </c>
      <c r="C64" s="68" t="s">
        <v>7</v>
      </c>
      <c r="D64" s="35" t="s">
        <v>43</v>
      </c>
      <c r="E64" s="85" t="s">
        <v>199</v>
      </c>
      <c r="F64" s="70">
        <v>37187</v>
      </c>
      <c r="G64" s="85" t="s">
        <v>212</v>
      </c>
      <c r="H64" s="85"/>
      <c r="I64" s="87" t="s">
        <v>44</v>
      </c>
      <c r="J64" s="85" t="s">
        <v>213</v>
      </c>
      <c r="K64" s="88" t="s">
        <v>190</v>
      </c>
      <c r="L64" s="88"/>
      <c r="M64" s="72" t="s">
        <v>40</v>
      </c>
      <c r="N64" s="72" t="s">
        <v>191</v>
      </c>
      <c r="O64" s="73" t="s">
        <v>211</v>
      </c>
      <c r="P64" s="74" t="s">
        <v>56</v>
      </c>
      <c r="Q64" s="74" t="s">
        <v>56</v>
      </c>
      <c r="R64" s="74" t="s">
        <v>56</v>
      </c>
      <c r="S64" s="95">
        <v>170</v>
      </c>
      <c r="T64" s="74" t="s">
        <v>1</v>
      </c>
      <c r="U64" s="19">
        <f>IF($T64="USD",+$S64,VLOOKUP($T64,$T$1:$U$5,2)*$S64)</f>
        <v>154.92099999999999</v>
      </c>
      <c r="V64" s="301">
        <v>38809</v>
      </c>
      <c r="W64" s="19"/>
      <c r="X64" s="91" t="s">
        <v>75</v>
      </c>
      <c r="Y64" s="114"/>
      <c r="Z64" s="113">
        <v>37026</v>
      </c>
      <c r="AA64" s="100" t="e">
        <f>SUM(#REF!)</f>
        <v>#REF!</v>
      </c>
      <c r="AB64" s="112"/>
      <c r="AC64" s="78">
        <v>1.2999999999999999E-3</v>
      </c>
      <c r="AD64" s="81" t="e">
        <f>+AC64+AB64*#REF!+AA64*#REF!</f>
        <v>#REF!</v>
      </c>
      <c r="AE64" s="81"/>
      <c r="AI64" s="84">
        <f t="shared" ca="1" si="121"/>
        <v>0</v>
      </c>
      <c r="AJ64" s="84"/>
      <c r="AK64" s="84">
        <v>8.9760000000000009</v>
      </c>
      <c r="AL64" s="84"/>
      <c r="AM64" s="84"/>
      <c r="AN64" s="84"/>
      <c r="AO64" s="84">
        <v>8.9760000000000009</v>
      </c>
      <c r="AP64" s="84"/>
      <c r="AQ64" s="84"/>
      <c r="AR64" s="84"/>
      <c r="AS64" s="84">
        <v>8.9760000000000009</v>
      </c>
      <c r="AT64" s="84"/>
      <c r="AU64" s="84"/>
      <c r="AV64" s="84"/>
      <c r="AW64" s="84">
        <v>8.9760000000000009</v>
      </c>
      <c r="AX64" s="84"/>
      <c r="AY64" s="84"/>
      <c r="AZ64" s="84"/>
      <c r="BA64" s="84">
        <v>214.5</v>
      </c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4"/>
      <c r="CG64" s="84"/>
      <c r="CH64" s="84"/>
      <c r="CI64" s="84"/>
      <c r="CJ64" s="84"/>
      <c r="CK64" s="84"/>
      <c r="CL64" s="84"/>
      <c r="CM64" s="84"/>
      <c r="CN64" s="84"/>
      <c r="CO64" s="84"/>
      <c r="CP64" s="84"/>
      <c r="CQ64" s="84"/>
      <c r="CR64" s="84"/>
      <c r="CS64" s="84"/>
      <c r="CT64" s="84"/>
      <c r="CU64" s="84"/>
      <c r="CV64" s="84"/>
      <c r="CW64" s="84"/>
      <c r="CX64" s="84"/>
      <c r="CY64" s="84"/>
      <c r="CZ64" s="84"/>
      <c r="DA64" s="84"/>
      <c r="DB64" s="84"/>
      <c r="DC64" s="84"/>
      <c r="DD64" s="84"/>
      <c r="DE64" s="84"/>
      <c r="DF64" s="84"/>
      <c r="DG64" s="84"/>
      <c r="DH64" s="84"/>
      <c r="DI64" s="84"/>
      <c r="DJ64" s="84"/>
      <c r="DK64" s="84"/>
      <c r="DL64" s="84"/>
      <c r="DM64" s="84"/>
      <c r="DN64" s="84"/>
      <c r="DO64" s="84"/>
      <c r="DP64" s="84"/>
      <c r="DQ64" s="84"/>
      <c r="DR64" s="84"/>
      <c r="DS64" s="84"/>
      <c r="DT64" s="84"/>
      <c r="DU64" s="84"/>
      <c r="DV64" s="84"/>
      <c r="DW64" s="84"/>
      <c r="DX64" s="84"/>
      <c r="DY64" s="84"/>
      <c r="DZ64" s="84"/>
      <c r="EA64" s="84"/>
      <c r="EB64" s="84"/>
      <c r="EC64" s="84"/>
      <c r="ED64" s="84"/>
      <c r="EE64" s="84"/>
      <c r="EF64" s="84"/>
      <c r="EG64" s="84"/>
      <c r="EH64" s="84"/>
      <c r="EI64" s="84"/>
      <c r="EJ64" s="84"/>
      <c r="EK64" s="84"/>
      <c r="EL64" s="84"/>
      <c r="EM64" s="84"/>
      <c r="EO64" s="2">
        <f ca="1">SUM($AI64:$EN64)</f>
        <v>250.404</v>
      </c>
      <c r="EP64" s="2">
        <f t="shared" ca="1" si="114"/>
        <v>95.483000000000004</v>
      </c>
    </row>
    <row r="65" spans="1:146" s="67" customFormat="1" x14ac:dyDescent="0.2">
      <c r="A65" s="66">
        <v>4</v>
      </c>
      <c r="B65" s="94" t="s">
        <v>76</v>
      </c>
      <c r="C65" s="68" t="s">
        <v>7</v>
      </c>
      <c r="D65" s="35" t="s">
        <v>43</v>
      </c>
      <c r="E65" s="85" t="s">
        <v>199</v>
      </c>
      <c r="F65" s="70">
        <v>37187</v>
      </c>
      <c r="G65" s="85" t="s">
        <v>212</v>
      </c>
      <c r="H65" s="85"/>
      <c r="I65" s="87" t="s">
        <v>44</v>
      </c>
      <c r="J65" s="85" t="s">
        <v>214</v>
      </c>
      <c r="K65" s="88" t="s">
        <v>190</v>
      </c>
      <c r="L65" s="88"/>
      <c r="M65" s="72" t="s">
        <v>40</v>
      </c>
      <c r="N65" s="72" t="s">
        <v>191</v>
      </c>
      <c r="O65" s="73" t="s">
        <v>211</v>
      </c>
      <c r="P65" s="74" t="s">
        <v>56</v>
      </c>
      <c r="Q65" s="74" t="s">
        <v>56</v>
      </c>
      <c r="R65" s="74" t="s">
        <v>56</v>
      </c>
      <c r="S65" s="95">
        <v>109.5</v>
      </c>
      <c r="T65" s="74" t="s">
        <v>3</v>
      </c>
      <c r="U65" s="19">
        <f t="shared" ref="U65:U160" si="122">IF($T65="USD",+$S65,VLOOKUP($T65,$T$1:$U$5,2)*$S65)</f>
        <v>161.63404500000001</v>
      </c>
      <c r="V65" s="301">
        <v>38809</v>
      </c>
      <c r="W65" s="19"/>
      <c r="X65" s="91" t="s">
        <v>75</v>
      </c>
      <c r="Y65" s="114"/>
      <c r="Z65" s="113">
        <v>37026</v>
      </c>
      <c r="AA65" s="100" t="e">
        <f>SUM(#REF!)</f>
        <v>#REF!</v>
      </c>
      <c r="AB65" s="112"/>
      <c r="AC65" s="78">
        <v>1.2999999999999999E-3</v>
      </c>
      <c r="AD65" s="81" t="e">
        <f>+AC65+AB65*#REF!+AA65*#REF!</f>
        <v>#REF!</v>
      </c>
      <c r="AE65" s="81"/>
      <c r="AI65" s="84">
        <f t="shared" ca="1" si="121"/>
        <v>0</v>
      </c>
      <c r="AJ65" s="84"/>
      <c r="AK65" s="84">
        <v>10.115</v>
      </c>
      <c r="AL65" s="84"/>
      <c r="AM65" s="84"/>
      <c r="AN65" s="84"/>
      <c r="AO65" s="84">
        <v>10.115</v>
      </c>
      <c r="AP65" s="84"/>
      <c r="AQ65" s="84"/>
      <c r="AR65" s="84"/>
      <c r="AS65" s="84">
        <v>10.115</v>
      </c>
      <c r="AT65" s="84"/>
      <c r="AU65" s="84"/>
      <c r="AV65" s="84"/>
      <c r="AW65" s="84">
        <v>10.115</v>
      </c>
      <c r="AX65" s="84"/>
      <c r="AY65" s="84"/>
      <c r="AZ65" s="84"/>
      <c r="BA65" s="84">
        <v>227.2</v>
      </c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G65" s="84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  <c r="CT65" s="84"/>
      <c r="CU65" s="84"/>
      <c r="CV65" s="84"/>
      <c r="CW65" s="84"/>
      <c r="CX65" s="84"/>
      <c r="CY65" s="84"/>
      <c r="CZ65" s="84"/>
      <c r="DA65" s="84"/>
      <c r="DB65" s="84"/>
      <c r="DC65" s="84"/>
      <c r="DD65" s="84"/>
      <c r="DE65" s="84"/>
      <c r="DF65" s="84"/>
      <c r="DG65" s="84"/>
      <c r="DH65" s="84"/>
      <c r="DI65" s="84"/>
      <c r="DJ65" s="84"/>
      <c r="DK65" s="84"/>
      <c r="DL65" s="84"/>
      <c r="DM65" s="84"/>
      <c r="DN65" s="84"/>
      <c r="DO65" s="84"/>
      <c r="DP65" s="84"/>
      <c r="DQ65" s="84"/>
      <c r="DR65" s="84"/>
      <c r="DS65" s="84"/>
      <c r="DT65" s="84"/>
      <c r="DU65" s="84"/>
      <c r="DV65" s="84"/>
      <c r="DW65" s="84"/>
      <c r="DX65" s="84"/>
      <c r="DY65" s="84"/>
      <c r="DZ65" s="84"/>
      <c r="EA65" s="84"/>
      <c r="EB65" s="84"/>
      <c r="EC65" s="84"/>
      <c r="ED65" s="84"/>
      <c r="EE65" s="84"/>
      <c r="EF65" s="84"/>
      <c r="EG65" s="84"/>
      <c r="EH65" s="84"/>
      <c r="EI65" s="84"/>
      <c r="EJ65" s="84"/>
      <c r="EK65" s="84"/>
      <c r="EL65" s="84"/>
      <c r="EM65" s="84"/>
      <c r="EO65" s="2">
        <f t="shared" ca="1" si="65"/>
        <v>267.65999999999997</v>
      </c>
      <c r="EP65" s="2">
        <f t="shared" ca="1" si="114"/>
        <v>106.02595499999995</v>
      </c>
    </row>
    <row r="66" spans="1:146" s="67" customFormat="1" x14ac:dyDescent="0.2">
      <c r="A66" s="66">
        <v>4</v>
      </c>
      <c r="B66" s="68" t="s">
        <v>12</v>
      </c>
      <c r="C66" s="68" t="s">
        <v>7</v>
      </c>
      <c r="D66" s="35" t="s">
        <v>43</v>
      </c>
      <c r="E66" s="85" t="s">
        <v>199</v>
      </c>
      <c r="F66" s="70">
        <v>37187</v>
      </c>
      <c r="G66" s="85" t="s">
        <v>212</v>
      </c>
      <c r="H66" s="85"/>
      <c r="I66" s="87" t="s">
        <v>44</v>
      </c>
      <c r="J66" s="85" t="s">
        <v>215</v>
      </c>
      <c r="K66" s="88" t="s">
        <v>190</v>
      </c>
      <c r="L66" s="88"/>
      <c r="M66" s="72" t="s">
        <v>40</v>
      </c>
      <c r="N66" s="72" t="s">
        <v>191</v>
      </c>
      <c r="O66" s="73" t="s">
        <v>211</v>
      </c>
      <c r="P66" s="74" t="s">
        <v>56</v>
      </c>
      <c r="Q66" s="74" t="s">
        <v>56</v>
      </c>
      <c r="R66" s="74" t="s">
        <v>56</v>
      </c>
      <c r="S66" s="89">
        <v>475</v>
      </c>
      <c r="T66" s="74" t="s">
        <v>57</v>
      </c>
      <c r="U66" s="19">
        <f t="shared" ref="U66:U73" si="123">IF($T66="USD",+$S66,VLOOKUP($T66,$T$1:$U$5,2)*$S66)</f>
        <v>475</v>
      </c>
      <c r="V66" s="301">
        <v>38809</v>
      </c>
      <c r="W66" s="19"/>
      <c r="X66" s="91" t="s">
        <v>75</v>
      </c>
      <c r="Y66" s="114"/>
      <c r="Z66" s="113">
        <v>37026</v>
      </c>
      <c r="AA66" s="100" t="e">
        <f>SUM(#REF!)</f>
        <v>#REF!</v>
      </c>
      <c r="AB66" s="112"/>
      <c r="AC66" s="78">
        <v>1.2999999999999999E-3</v>
      </c>
      <c r="AD66" s="81" t="e">
        <f>+AC66+AB66*#REF!+AA66*#REF!</f>
        <v>#REF!</v>
      </c>
      <c r="AE66" s="81"/>
      <c r="AI66" s="84">
        <f t="shared" ca="1" si="121"/>
        <v>0</v>
      </c>
      <c r="AJ66" s="84"/>
      <c r="AK66" s="84">
        <v>14.725</v>
      </c>
      <c r="AL66" s="84"/>
      <c r="AM66" s="84">
        <v>14.725</v>
      </c>
      <c r="AN66" s="84"/>
      <c r="AO66" s="84">
        <v>14.725</v>
      </c>
      <c r="AP66" s="84"/>
      <c r="AQ66" s="84">
        <v>14.725</v>
      </c>
      <c r="AR66" s="84"/>
      <c r="AS66" s="84">
        <v>14.725</v>
      </c>
      <c r="AT66" s="84"/>
      <c r="AU66" s="84">
        <v>14.725</v>
      </c>
      <c r="AV66" s="84"/>
      <c r="AW66" s="84">
        <v>14.725</v>
      </c>
      <c r="AX66" s="84"/>
      <c r="AY66" s="84">
        <v>14.725</v>
      </c>
      <c r="AZ66" s="84"/>
      <c r="BA66" s="84">
        <v>640.6</v>
      </c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4"/>
      <c r="CC66" s="84"/>
      <c r="CD66" s="84"/>
      <c r="CE66" s="84"/>
      <c r="CF66" s="84"/>
      <c r="CG66" s="84"/>
      <c r="CH66" s="84"/>
      <c r="CI66" s="84"/>
      <c r="CJ66" s="84"/>
      <c r="CK66" s="84"/>
      <c r="CL66" s="84"/>
      <c r="CM66" s="84"/>
      <c r="CN66" s="84"/>
      <c r="CO66" s="84"/>
      <c r="CP66" s="84"/>
      <c r="CQ66" s="84"/>
      <c r="CR66" s="84"/>
      <c r="CS66" s="84"/>
      <c r="CT66" s="84"/>
      <c r="CU66" s="84"/>
      <c r="CV66" s="84"/>
      <c r="CW66" s="84"/>
      <c r="CX66" s="84"/>
      <c r="CY66" s="84"/>
      <c r="CZ66" s="84"/>
      <c r="DA66" s="84"/>
      <c r="DB66" s="84"/>
      <c r="DC66" s="84"/>
      <c r="DD66" s="84"/>
      <c r="DE66" s="84"/>
      <c r="DF66" s="84"/>
      <c r="DG66" s="84"/>
      <c r="DH66" s="84"/>
      <c r="DI66" s="84"/>
      <c r="DJ66" s="84"/>
      <c r="DK66" s="84"/>
      <c r="DL66" s="84"/>
      <c r="DM66" s="84"/>
      <c r="DN66" s="84"/>
      <c r="DO66" s="84"/>
      <c r="DP66" s="84"/>
      <c r="DQ66" s="84"/>
      <c r="DR66" s="84"/>
      <c r="DS66" s="84"/>
      <c r="DT66" s="84"/>
      <c r="DU66" s="84"/>
      <c r="DV66" s="84"/>
      <c r="DW66" s="84"/>
      <c r="DX66" s="84"/>
      <c r="DY66" s="84"/>
      <c r="DZ66" s="84"/>
      <c r="EA66" s="84"/>
      <c r="EB66" s="84"/>
      <c r="EC66" s="84"/>
      <c r="ED66" s="84"/>
      <c r="EE66" s="84"/>
      <c r="EF66" s="84"/>
      <c r="EG66" s="84"/>
      <c r="EH66" s="84"/>
      <c r="EI66" s="84"/>
      <c r="EJ66" s="84"/>
      <c r="EK66" s="84"/>
      <c r="EL66" s="84"/>
      <c r="EM66" s="84"/>
      <c r="EO66" s="2">
        <f t="shared" ca="1" si="65"/>
        <v>758.4</v>
      </c>
      <c r="EP66" s="2">
        <f t="shared" ca="1" si="114"/>
        <v>283.39999999999998</v>
      </c>
    </row>
    <row r="67" spans="1:146" s="67" customFormat="1" x14ac:dyDescent="0.2">
      <c r="A67" s="66">
        <v>4</v>
      </c>
      <c r="B67" s="68" t="s">
        <v>12</v>
      </c>
      <c r="C67" s="68" t="s">
        <v>7</v>
      </c>
      <c r="D67" s="35" t="s">
        <v>43</v>
      </c>
      <c r="E67" s="85" t="s">
        <v>199</v>
      </c>
      <c r="F67" s="70">
        <v>37187</v>
      </c>
      <c r="G67" s="85"/>
      <c r="H67" s="85"/>
      <c r="I67" s="87" t="s">
        <v>44</v>
      </c>
      <c r="J67" s="85" t="s">
        <v>216</v>
      </c>
      <c r="K67" s="88" t="s">
        <v>209</v>
      </c>
      <c r="L67" s="88" t="s">
        <v>210</v>
      </c>
      <c r="M67" s="72" t="s">
        <v>40</v>
      </c>
      <c r="N67" s="72" t="s">
        <v>191</v>
      </c>
      <c r="O67" s="73" t="s">
        <v>217</v>
      </c>
      <c r="P67" s="74" t="s">
        <v>56</v>
      </c>
      <c r="Q67" s="74" t="s">
        <v>56</v>
      </c>
      <c r="R67" s="74" t="s">
        <v>56</v>
      </c>
      <c r="S67" s="89">
        <v>800</v>
      </c>
      <c r="T67" s="74" t="s">
        <v>57</v>
      </c>
      <c r="U67" s="19">
        <f t="shared" si="123"/>
        <v>800</v>
      </c>
      <c r="V67" s="300">
        <v>38306</v>
      </c>
      <c r="W67" s="19"/>
      <c r="X67" s="91" t="s">
        <v>75</v>
      </c>
      <c r="Y67" s="115"/>
      <c r="Z67" s="90">
        <v>36509</v>
      </c>
      <c r="AA67" s="100" t="e">
        <f>SUM(#REF!)</f>
        <v>#REF!</v>
      </c>
      <c r="AB67" s="112"/>
      <c r="AC67" s="100">
        <f>2.875/5/U67</f>
        <v>7.1874999999999999E-4</v>
      </c>
      <c r="AD67" s="81" t="e">
        <f>+AC67+AB67*#REF!+AA67*#REF!</f>
        <v>#REF!</v>
      </c>
      <c r="AE67" s="81"/>
      <c r="AI67" s="84">
        <f t="shared" ca="1" si="121"/>
        <v>0</v>
      </c>
      <c r="AJ67" s="84"/>
      <c r="AK67" s="84">
        <v>29</v>
      </c>
      <c r="AL67" s="84"/>
      <c r="AM67" s="84">
        <v>29</v>
      </c>
      <c r="AN67" s="84"/>
      <c r="AO67" s="84">
        <v>29</v>
      </c>
      <c r="AP67" s="84"/>
      <c r="AQ67" s="84">
        <v>29</v>
      </c>
      <c r="AR67" s="84"/>
      <c r="AS67" s="84">
        <v>29</v>
      </c>
      <c r="AT67" s="84"/>
      <c r="AU67" s="84">
        <v>829</v>
      </c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G67" s="84"/>
      <c r="CH67" s="84"/>
      <c r="CI67" s="84"/>
      <c r="CJ67" s="84"/>
      <c r="CK67" s="84"/>
      <c r="CL67" s="84"/>
      <c r="CM67" s="84"/>
      <c r="CN67" s="84"/>
      <c r="CO67" s="84"/>
      <c r="CP67" s="84"/>
      <c r="CQ67" s="84"/>
      <c r="CR67" s="84"/>
      <c r="CS67" s="84"/>
      <c r="CT67" s="84"/>
      <c r="CU67" s="84"/>
      <c r="CV67" s="84"/>
      <c r="CW67" s="84"/>
      <c r="CX67" s="84"/>
      <c r="CY67" s="84"/>
      <c r="CZ67" s="84"/>
      <c r="DA67" s="84"/>
      <c r="DB67" s="84"/>
      <c r="DC67" s="84"/>
      <c r="DD67" s="84"/>
      <c r="DE67" s="84"/>
      <c r="DF67" s="84"/>
      <c r="DG67" s="84"/>
      <c r="DH67" s="84"/>
      <c r="DI67" s="84"/>
      <c r="DJ67" s="84"/>
      <c r="DK67" s="84"/>
      <c r="DL67" s="84"/>
      <c r="DM67" s="84"/>
      <c r="DN67" s="84"/>
      <c r="DO67" s="84"/>
      <c r="DP67" s="84"/>
      <c r="DQ67" s="84"/>
      <c r="DR67" s="84"/>
      <c r="DS67" s="84"/>
      <c r="DT67" s="84"/>
      <c r="DU67" s="84"/>
      <c r="DV67" s="84"/>
      <c r="DW67" s="84"/>
      <c r="DX67" s="84"/>
      <c r="DY67" s="84"/>
      <c r="DZ67" s="84"/>
      <c r="EA67" s="84"/>
      <c r="EB67" s="84"/>
      <c r="EC67" s="84"/>
      <c r="ED67" s="84"/>
      <c r="EE67" s="84"/>
      <c r="EF67" s="84"/>
      <c r="EG67" s="84"/>
      <c r="EH67" s="84"/>
      <c r="EI67" s="84"/>
      <c r="EJ67" s="84"/>
      <c r="EK67" s="84"/>
      <c r="EL67" s="84"/>
      <c r="EM67" s="84"/>
      <c r="EO67" s="2">
        <f t="shared" ca="1" si="65"/>
        <v>974</v>
      </c>
      <c r="EP67" s="2">
        <f t="shared" ca="1" si="114"/>
        <v>174</v>
      </c>
    </row>
    <row r="68" spans="1:146" s="67" customFormat="1" x14ac:dyDescent="0.2">
      <c r="A68" s="66">
        <v>4</v>
      </c>
      <c r="B68" s="94" t="s">
        <v>76</v>
      </c>
      <c r="C68" s="68" t="s">
        <v>7</v>
      </c>
      <c r="D68" s="35" t="s">
        <v>43</v>
      </c>
      <c r="E68" s="85" t="s">
        <v>199</v>
      </c>
      <c r="F68" s="70">
        <v>37187</v>
      </c>
      <c r="G68" s="85"/>
      <c r="H68" s="85"/>
      <c r="I68" s="87" t="s">
        <v>44</v>
      </c>
      <c r="J68" s="85" t="s">
        <v>218</v>
      </c>
      <c r="K68" s="88" t="s">
        <v>209</v>
      </c>
      <c r="L68" s="88" t="s">
        <v>210</v>
      </c>
      <c r="M68" s="72" t="s">
        <v>40</v>
      </c>
      <c r="N68" s="72" t="s">
        <v>191</v>
      </c>
      <c r="O68" s="73" t="s">
        <v>217</v>
      </c>
      <c r="P68" s="74" t="s">
        <v>56</v>
      </c>
      <c r="Q68" s="74" t="s">
        <v>56</v>
      </c>
      <c r="R68" s="74" t="s">
        <v>56</v>
      </c>
      <c r="S68" s="95">
        <v>206.75</v>
      </c>
      <c r="T68" s="74" t="s">
        <v>3</v>
      </c>
      <c r="U68" s="19">
        <f t="shared" si="123"/>
        <v>305.1857425</v>
      </c>
      <c r="V68" s="300">
        <v>39135</v>
      </c>
      <c r="W68" s="19"/>
      <c r="X68" s="91" t="s">
        <v>75</v>
      </c>
      <c r="Y68" s="115"/>
      <c r="Z68" s="90">
        <v>36571</v>
      </c>
      <c r="AA68" s="100" t="e">
        <f>SUM(#REF!)</f>
        <v>#REF!</v>
      </c>
      <c r="AB68" s="112"/>
      <c r="AC68" s="100">
        <f>0.686/7/U68</f>
        <v>3.2111591844759919E-4</v>
      </c>
      <c r="AD68" s="81" t="e">
        <f>+AC68+AB68*#REF!+AA68*#REF!</f>
        <v>#REF!</v>
      </c>
      <c r="AE68" s="81"/>
      <c r="AI68" s="84">
        <f t="shared" ca="1" si="121"/>
        <v>0</v>
      </c>
      <c r="AJ68" s="84">
        <v>22.582999999999998</v>
      </c>
      <c r="AK68" s="84"/>
      <c r="AL68" s="84"/>
      <c r="AM68" s="84"/>
      <c r="AN68" s="84">
        <v>22.582999999999998</v>
      </c>
      <c r="AO68" s="84"/>
      <c r="AP68" s="84"/>
      <c r="AQ68" s="84"/>
      <c r="AR68" s="84">
        <v>22.582999999999998</v>
      </c>
      <c r="AT68" s="84"/>
      <c r="AU68" s="84"/>
      <c r="AV68" s="84">
        <v>22.582999999999998</v>
      </c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>
        <v>482.5</v>
      </c>
      <c r="BI68" s="84"/>
      <c r="BJ68" s="84"/>
      <c r="BK68" s="84"/>
      <c r="BL68" s="84"/>
      <c r="BM68" s="84"/>
      <c r="BN68" s="84"/>
      <c r="BO68" s="84"/>
      <c r="BP68" s="84"/>
      <c r="BQ68" s="84"/>
      <c r="BR68" s="84"/>
      <c r="BS68" s="84"/>
      <c r="BT68" s="84"/>
      <c r="BU68" s="84"/>
      <c r="BV68" s="84"/>
      <c r="BW68" s="84"/>
      <c r="BX68" s="84"/>
      <c r="BY68" s="84"/>
      <c r="BZ68" s="84"/>
      <c r="CA68" s="84"/>
      <c r="CB68" s="84"/>
      <c r="CC68" s="84"/>
      <c r="CD68" s="84"/>
      <c r="CE68" s="84"/>
      <c r="CF68" s="84"/>
      <c r="CG68" s="84"/>
      <c r="CH68" s="84"/>
      <c r="CI68" s="84"/>
      <c r="CJ68" s="84"/>
      <c r="CK68" s="84"/>
      <c r="CL68" s="84"/>
      <c r="CM68" s="84"/>
      <c r="CN68" s="84"/>
      <c r="CO68" s="84"/>
      <c r="CP68" s="84"/>
      <c r="CQ68" s="84"/>
      <c r="CR68" s="84"/>
      <c r="CS68" s="84"/>
      <c r="CT68" s="84"/>
      <c r="CU68" s="84"/>
      <c r="CV68" s="84"/>
      <c r="CW68" s="84"/>
      <c r="CX68" s="84"/>
      <c r="CY68" s="84"/>
      <c r="CZ68" s="84"/>
      <c r="DA68" s="84"/>
      <c r="DB68" s="84"/>
      <c r="DC68" s="84"/>
      <c r="DD68" s="84"/>
      <c r="DE68" s="84"/>
      <c r="DF68" s="84"/>
      <c r="DG68" s="84"/>
      <c r="DH68" s="84"/>
      <c r="DI68" s="84"/>
      <c r="DJ68" s="84"/>
      <c r="DK68" s="84"/>
      <c r="DL68" s="84"/>
      <c r="DM68" s="84"/>
      <c r="DN68" s="84"/>
      <c r="DO68" s="84"/>
      <c r="DP68" s="84"/>
      <c r="DQ68" s="84"/>
      <c r="DR68" s="84"/>
      <c r="DS68" s="84"/>
      <c r="DT68" s="84"/>
      <c r="DU68" s="84"/>
      <c r="DV68" s="84"/>
      <c r="DW68" s="84"/>
      <c r="DX68" s="84"/>
      <c r="DY68" s="84"/>
      <c r="DZ68" s="84"/>
      <c r="EA68" s="84"/>
      <c r="EB68" s="84"/>
      <c r="EC68" s="84"/>
      <c r="ED68" s="84"/>
      <c r="EE68" s="84"/>
      <c r="EF68" s="84"/>
      <c r="EG68" s="84"/>
      <c r="EH68" s="84"/>
      <c r="EI68" s="84"/>
      <c r="EJ68" s="84"/>
      <c r="EK68" s="84"/>
      <c r="EL68" s="84"/>
      <c r="EM68" s="84"/>
      <c r="EO68" s="2">
        <f t="shared" ca="1" si="65"/>
        <v>572.83199999999999</v>
      </c>
      <c r="EP68" s="2">
        <f t="shared" ca="1" si="114"/>
        <v>267.64625749999999</v>
      </c>
    </row>
    <row r="69" spans="1:146" s="67" customFormat="1" x14ac:dyDescent="0.2">
      <c r="A69" s="66">
        <v>4</v>
      </c>
      <c r="B69" s="68" t="s">
        <v>12</v>
      </c>
      <c r="C69" s="68" t="s">
        <v>7</v>
      </c>
      <c r="D69" s="35" t="s">
        <v>43</v>
      </c>
      <c r="E69" s="85" t="s">
        <v>199</v>
      </c>
      <c r="F69" s="70">
        <v>37187</v>
      </c>
      <c r="G69" s="85"/>
      <c r="H69" s="85"/>
      <c r="I69" s="87" t="s">
        <v>44</v>
      </c>
      <c r="J69" s="85" t="s">
        <v>219</v>
      </c>
      <c r="K69" s="88" t="s">
        <v>220</v>
      </c>
      <c r="L69" s="116"/>
      <c r="M69" s="72" t="s">
        <v>40</v>
      </c>
      <c r="N69" s="72" t="s">
        <v>100</v>
      </c>
      <c r="O69" s="73"/>
      <c r="P69" s="74"/>
      <c r="Q69" s="74"/>
      <c r="R69" s="74"/>
      <c r="S69" s="110">
        <v>533</v>
      </c>
      <c r="T69" s="74" t="s">
        <v>57</v>
      </c>
      <c r="U69" s="19">
        <f t="shared" si="123"/>
        <v>533</v>
      </c>
      <c r="V69" s="300">
        <v>38504</v>
      </c>
      <c r="W69" s="19"/>
      <c r="X69" s="91" t="s">
        <v>75</v>
      </c>
      <c r="Y69" s="111"/>
      <c r="Z69" s="90">
        <v>36692</v>
      </c>
      <c r="AA69" s="100" t="e">
        <f>SUM(#REF!)</f>
        <v>#REF!</v>
      </c>
      <c r="AB69" s="112"/>
      <c r="AC69" s="100">
        <v>3.0000000000000001E-3</v>
      </c>
      <c r="AD69" s="81" t="e">
        <f>+AC69+AB69*#REF!+AA69*#REF!</f>
        <v>#REF!</v>
      </c>
      <c r="AE69" s="81"/>
      <c r="AI69" s="67">
        <f>8.183+13.381</f>
        <v>21.564</v>
      </c>
      <c r="AJ69" s="84">
        <f>13.665+14.437+13.075</f>
        <v>41.176999999999992</v>
      </c>
      <c r="AK69" s="84">
        <f>14.762+13.666+14.128</f>
        <v>42.555999999999997</v>
      </c>
      <c r="AL69" s="84">
        <f>13.624+14.106+14.321</f>
        <v>42.051000000000002</v>
      </c>
      <c r="AM69" s="84">
        <f>11.857+13.543+12.72</f>
        <v>38.119999999999997</v>
      </c>
      <c r="AN69" s="84">
        <f>13.706+15.266+12.989</f>
        <v>41.960999999999999</v>
      </c>
      <c r="AO69" s="84">
        <f>15.037+13.706+14.235</f>
        <v>42.978000000000002</v>
      </c>
      <c r="AP69" s="84">
        <f>13.524+14.11+14.399</f>
        <v>42.033000000000001</v>
      </c>
      <c r="AQ69" s="84">
        <f>12.875+13.562+12.84</f>
        <v>39.277000000000001</v>
      </c>
      <c r="AR69" s="84">
        <f>14.029+15.173+13.672</f>
        <v>42.873999999999995</v>
      </c>
      <c r="AS69" s="84">
        <f>15.259+13.637+14.258</f>
        <v>43.153999999999996</v>
      </c>
      <c r="AT69" s="84">
        <f>13.421+14.088+14.502</f>
        <v>42.011000000000003</v>
      </c>
      <c r="AU69" s="84">
        <f>13.643+13.597+12.931</f>
        <v>40.170999999999999</v>
      </c>
      <c r="AV69" s="84">
        <f>13.986+15.435+12.949</f>
        <v>42.37</v>
      </c>
      <c r="AW69" s="84">
        <f>15.275+13.621+14.275</f>
        <v>43.170999999999999</v>
      </c>
      <c r="AX69" s="84">
        <v>19.420999999999999</v>
      </c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4"/>
      <c r="CJ69" s="84"/>
      <c r="CK69" s="84"/>
      <c r="CL69" s="84"/>
      <c r="CM69" s="84"/>
      <c r="CN69" s="84"/>
      <c r="CO69" s="84"/>
      <c r="CP69" s="84"/>
      <c r="CQ69" s="84"/>
      <c r="CR69" s="84"/>
      <c r="CS69" s="84"/>
      <c r="CT69" s="84"/>
      <c r="CU69" s="84"/>
      <c r="CV69" s="84"/>
      <c r="CW69" s="84"/>
      <c r="CX69" s="84"/>
      <c r="CY69" s="84"/>
      <c r="CZ69" s="84"/>
      <c r="DA69" s="84"/>
      <c r="DB69" s="84"/>
      <c r="DC69" s="84"/>
      <c r="DD69" s="84"/>
      <c r="DE69" s="84"/>
      <c r="DF69" s="84"/>
      <c r="DG69" s="84"/>
      <c r="DH69" s="84"/>
      <c r="DI69" s="84"/>
      <c r="DJ69" s="84"/>
      <c r="DK69" s="84"/>
      <c r="DL69" s="84"/>
      <c r="DM69" s="84"/>
      <c r="DN69" s="84"/>
      <c r="DO69" s="84"/>
      <c r="DP69" s="84"/>
      <c r="DQ69" s="84"/>
      <c r="DR69" s="84"/>
      <c r="DS69" s="84"/>
      <c r="DT69" s="84"/>
      <c r="DU69" s="84"/>
      <c r="DV69" s="84"/>
      <c r="DW69" s="84"/>
      <c r="DX69" s="84"/>
      <c r="DY69" s="84"/>
      <c r="DZ69" s="84"/>
      <c r="EA69" s="84"/>
      <c r="EB69" s="84"/>
      <c r="EC69" s="84"/>
      <c r="ED69" s="84"/>
      <c r="EE69" s="84"/>
      <c r="EF69" s="84"/>
      <c r="EG69" s="84"/>
      <c r="EH69" s="84"/>
      <c r="EI69" s="84"/>
      <c r="EJ69" s="84"/>
      <c r="EK69" s="84"/>
      <c r="EL69" s="84"/>
      <c r="EM69" s="84"/>
      <c r="EO69" s="2">
        <f>SUM($AI69:$EN69)</f>
        <v>624.88900000000012</v>
      </c>
      <c r="EP69" s="2">
        <f t="shared" si="114"/>
        <v>91.889000000000124</v>
      </c>
    </row>
    <row r="70" spans="1:146" s="67" customFormat="1" x14ac:dyDescent="0.2">
      <c r="A70" s="66">
        <v>4</v>
      </c>
      <c r="B70" s="68" t="s">
        <v>12</v>
      </c>
      <c r="C70" s="68" t="s">
        <v>7</v>
      </c>
      <c r="D70" s="35" t="s">
        <v>43</v>
      </c>
      <c r="E70" s="85" t="s">
        <v>199</v>
      </c>
      <c r="F70" s="70">
        <v>37187</v>
      </c>
      <c r="G70" s="85"/>
      <c r="H70" s="85"/>
      <c r="I70" s="87" t="s">
        <v>44</v>
      </c>
      <c r="J70" s="85" t="s">
        <v>221</v>
      </c>
      <c r="K70" s="88" t="s">
        <v>220</v>
      </c>
      <c r="L70" s="116"/>
      <c r="M70" s="72" t="s">
        <v>40</v>
      </c>
      <c r="N70" s="72" t="s">
        <v>100</v>
      </c>
      <c r="O70" s="73" t="s">
        <v>202</v>
      </c>
      <c r="P70" s="74"/>
      <c r="Q70" s="74" t="s">
        <v>56</v>
      </c>
      <c r="R70" s="74"/>
      <c r="S70" s="110">
        <v>299</v>
      </c>
      <c r="T70" s="74" t="s">
        <v>57</v>
      </c>
      <c r="U70" s="19">
        <f t="shared" si="123"/>
        <v>299</v>
      </c>
      <c r="V70" s="300">
        <v>38657</v>
      </c>
      <c r="W70" s="19"/>
      <c r="X70" s="91" t="s">
        <v>75</v>
      </c>
      <c r="Y70" s="111"/>
      <c r="Z70" s="90">
        <v>36875</v>
      </c>
      <c r="AA70" s="100" t="e">
        <f>SUM(#REF!)</f>
        <v>#REF!</v>
      </c>
      <c r="AB70" s="100"/>
      <c r="AC70" s="100">
        <v>2.3E-3</v>
      </c>
      <c r="AD70" s="81" t="e">
        <f>+AC70+AB70*#REF!+AA70*#REF!</f>
        <v>#REF!</v>
      </c>
      <c r="AE70" s="81"/>
      <c r="AI70" s="84">
        <f>7.173+6.942</f>
        <v>14.115</v>
      </c>
      <c r="AJ70" s="84">
        <f>7.173+7.173+6.479</f>
        <v>20.824999999999999</v>
      </c>
      <c r="AK70" s="84">
        <f>7.173+6.942+7.173</f>
        <v>21.288</v>
      </c>
      <c r="AL70" s="84">
        <f>6.942+7.173+7.173</f>
        <v>21.288</v>
      </c>
      <c r="AM70" s="84">
        <f>6.942+7.173+6.942</f>
        <v>21.057000000000002</v>
      </c>
      <c r="AN70" s="84">
        <f>7.173+7.173+6.479</f>
        <v>20.824999999999999</v>
      </c>
      <c r="AO70" s="84">
        <f>7.173+6.942+7.173</f>
        <v>21.288</v>
      </c>
      <c r="AP70" s="84">
        <f>6.942+7.173+7.173</f>
        <v>21.288</v>
      </c>
      <c r="AQ70" s="84">
        <f>6.942+7.173+6.942</f>
        <v>21.057000000000002</v>
      </c>
      <c r="AR70" s="84">
        <f>7.173+7.173+6.71</f>
        <v>21.056000000000001</v>
      </c>
      <c r="AS70" s="84">
        <f>7.173+6.942+7.173</f>
        <v>21.288</v>
      </c>
      <c r="AT70" s="84">
        <f>6.942+7.173+7.173</f>
        <v>21.288</v>
      </c>
      <c r="AU70" s="84">
        <f>6.942+7.173+6.942</f>
        <v>21.057000000000002</v>
      </c>
      <c r="AV70" s="84">
        <f>7.173+7.173+6.479</f>
        <v>20.824999999999999</v>
      </c>
      <c r="AW70" s="84">
        <f>7.173+6.942+7.173</f>
        <v>21.288</v>
      </c>
      <c r="AX70" s="84">
        <f>6.942+7.173+7.173</f>
        <v>21.288</v>
      </c>
      <c r="AY70" s="84">
        <f>6.942+7.173+6.942</f>
        <v>21.057000000000002</v>
      </c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4"/>
      <c r="BR70" s="84"/>
      <c r="BS70" s="84"/>
      <c r="BT70" s="84"/>
      <c r="BU70" s="84"/>
      <c r="BV70" s="84"/>
      <c r="BW70" s="84"/>
      <c r="BX70" s="84"/>
      <c r="BY70" s="84"/>
      <c r="BZ70" s="84"/>
      <c r="CA70" s="84"/>
      <c r="CB70" s="84"/>
      <c r="CC70" s="84"/>
      <c r="CD70" s="84"/>
      <c r="CE70" s="84"/>
      <c r="CF70" s="84"/>
      <c r="CG70" s="84"/>
      <c r="CH70" s="84"/>
      <c r="CI70" s="84"/>
      <c r="CJ70" s="84"/>
      <c r="CK70" s="84"/>
      <c r="CL70" s="84"/>
      <c r="CM70" s="84"/>
      <c r="CN70" s="84"/>
      <c r="CO70" s="84"/>
      <c r="CP70" s="84"/>
      <c r="CQ70" s="84"/>
      <c r="CR70" s="84"/>
      <c r="CS70" s="84"/>
      <c r="CT70" s="84"/>
      <c r="CU70" s="84"/>
      <c r="CV70" s="84"/>
      <c r="CW70" s="84"/>
      <c r="CX70" s="84"/>
      <c r="CY70" s="84"/>
      <c r="CZ70" s="84"/>
      <c r="DA70" s="84"/>
      <c r="DB70" s="84"/>
      <c r="DC70" s="84"/>
      <c r="DD70" s="84"/>
      <c r="DE70" s="84"/>
      <c r="DF70" s="84"/>
      <c r="DG70" s="84"/>
      <c r="DH70" s="84"/>
      <c r="DI70" s="84"/>
      <c r="DJ70" s="84"/>
      <c r="DK70" s="84"/>
      <c r="DL70" s="84"/>
      <c r="DM70" s="84"/>
      <c r="DN70" s="84"/>
      <c r="DO70" s="84"/>
      <c r="DP70" s="84"/>
      <c r="DQ70" s="84"/>
      <c r="DR70" s="84"/>
      <c r="DS70" s="84"/>
      <c r="DT70" s="84"/>
      <c r="DU70" s="84"/>
      <c r="DV70" s="84"/>
      <c r="DW70" s="84"/>
      <c r="DX70" s="84"/>
      <c r="DY70" s="84"/>
      <c r="DZ70" s="84"/>
      <c r="EA70" s="84"/>
      <c r="EB70" s="84"/>
      <c r="EC70" s="84"/>
      <c r="ED70" s="84"/>
      <c r="EE70" s="84"/>
      <c r="EF70" s="84"/>
      <c r="EG70" s="84"/>
      <c r="EH70" s="84"/>
      <c r="EI70" s="84"/>
      <c r="EJ70" s="84"/>
      <c r="EK70" s="84"/>
      <c r="EL70" s="84"/>
      <c r="EM70" s="84"/>
      <c r="EO70" s="2">
        <f t="shared" si="65"/>
        <v>352.17800000000005</v>
      </c>
      <c r="EP70" s="2">
        <f t="shared" si="114"/>
        <v>53.178000000000054</v>
      </c>
    </row>
    <row r="71" spans="1:146" s="67" customFormat="1" x14ac:dyDescent="0.2">
      <c r="A71" s="66">
        <v>4</v>
      </c>
      <c r="B71" s="68" t="s">
        <v>12</v>
      </c>
      <c r="C71" s="68" t="s">
        <v>7</v>
      </c>
      <c r="D71" s="35" t="s">
        <v>43</v>
      </c>
      <c r="E71" s="85" t="s">
        <v>199</v>
      </c>
      <c r="F71" s="70">
        <v>37187</v>
      </c>
      <c r="G71" s="85"/>
      <c r="H71" s="85"/>
      <c r="I71" s="87" t="s">
        <v>44</v>
      </c>
      <c r="J71" s="85" t="s">
        <v>222</v>
      </c>
      <c r="K71" s="88" t="s">
        <v>220</v>
      </c>
      <c r="L71" s="109"/>
      <c r="M71" s="72" t="s">
        <v>40</v>
      </c>
      <c r="N71" s="72" t="s">
        <v>100</v>
      </c>
      <c r="O71" s="73" t="s">
        <v>202</v>
      </c>
      <c r="P71" s="74"/>
      <c r="Q71" s="74"/>
      <c r="R71" s="74" t="s">
        <v>168</v>
      </c>
      <c r="S71" s="110">
        <v>19</v>
      </c>
      <c r="T71" s="74" t="s">
        <v>57</v>
      </c>
      <c r="U71" s="19">
        <f t="shared" si="123"/>
        <v>19</v>
      </c>
      <c r="V71" s="300">
        <v>37256</v>
      </c>
      <c r="W71" s="19"/>
      <c r="X71" s="91" t="s">
        <v>75</v>
      </c>
      <c r="Y71" s="111"/>
      <c r="Z71" s="90">
        <v>35779</v>
      </c>
      <c r="AA71" s="100" t="e">
        <f>SUM(#REF!)</f>
        <v>#REF!</v>
      </c>
      <c r="AB71" s="100"/>
      <c r="AC71" s="100">
        <v>1.6999999999999999E-3</v>
      </c>
      <c r="AD71" s="81" t="e">
        <f>+AC71+AB71*#REF!+AA71*#REF!</f>
        <v>#REF!</v>
      </c>
      <c r="AE71" s="81"/>
      <c r="AI71" s="84">
        <f>3.065+7.056</f>
        <v>10.121</v>
      </c>
      <c r="AJ71" s="84">
        <v>11.708</v>
      </c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  <c r="CT71" s="84"/>
      <c r="CU71" s="84"/>
      <c r="CV71" s="84"/>
      <c r="CW71" s="84"/>
      <c r="CX71" s="84"/>
      <c r="CY71" s="84"/>
      <c r="CZ71" s="84"/>
      <c r="DA71" s="84"/>
      <c r="DB71" s="84"/>
      <c r="DC71" s="84"/>
      <c r="DD71" s="84"/>
      <c r="DE71" s="84"/>
      <c r="DF71" s="84"/>
      <c r="DG71" s="84"/>
      <c r="DH71" s="84"/>
      <c r="DI71" s="84"/>
      <c r="DJ71" s="84"/>
      <c r="DK71" s="84"/>
      <c r="DL71" s="84"/>
      <c r="DM71" s="84"/>
      <c r="DN71" s="84"/>
      <c r="DO71" s="84"/>
      <c r="DP71" s="84"/>
      <c r="DQ71" s="84"/>
      <c r="DR71" s="84"/>
      <c r="DS71" s="84"/>
      <c r="DT71" s="84"/>
      <c r="DU71" s="84"/>
      <c r="DV71" s="84"/>
      <c r="DW71" s="84"/>
      <c r="DX71" s="84"/>
      <c r="DY71" s="84"/>
      <c r="DZ71" s="84"/>
      <c r="EA71" s="84"/>
      <c r="EB71" s="84"/>
      <c r="EC71" s="84"/>
      <c r="ED71" s="84"/>
      <c r="EE71" s="84"/>
      <c r="EF71" s="84"/>
      <c r="EG71" s="84"/>
      <c r="EH71" s="84"/>
      <c r="EI71" s="84"/>
      <c r="EJ71" s="84"/>
      <c r="EK71" s="84"/>
      <c r="EL71" s="84"/>
      <c r="EM71" s="84"/>
      <c r="EO71" s="2">
        <f>SUM($AI71:$EN71)</f>
        <v>21.829000000000001</v>
      </c>
      <c r="EP71" s="2">
        <f t="shared" si="114"/>
        <v>2.8290000000000006</v>
      </c>
    </row>
    <row r="72" spans="1:146" s="67" customFormat="1" x14ac:dyDescent="0.2">
      <c r="A72" s="66">
        <v>4</v>
      </c>
      <c r="B72" s="68" t="s">
        <v>12</v>
      </c>
      <c r="C72" s="68" t="s">
        <v>7</v>
      </c>
      <c r="D72" s="35" t="s">
        <v>43</v>
      </c>
      <c r="E72" s="85" t="s">
        <v>199</v>
      </c>
      <c r="F72" s="70">
        <v>37187</v>
      </c>
      <c r="G72" s="85"/>
      <c r="H72" s="85"/>
      <c r="I72" s="87" t="s">
        <v>44</v>
      </c>
      <c r="J72" s="85" t="s">
        <v>223</v>
      </c>
      <c r="K72" s="88" t="s">
        <v>220</v>
      </c>
      <c r="L72" s="116"/>
      <c r="M72" s="72" t="s">
        <v>40</v>
      </c>
      <c r="N72" s="72" t="s">
        <v>100</v>
      </c>
      <c r="O72" s="73" t="s">
        <v>202</v>
      </c>
      <c r="P72" s="74"/>
      <c r="Q72" s="74"/>
      <c r="R72" s="74"/>
      <c r="S72" s="110">
        <v>46</v>
      </c>
      <c r="T72" s="74" t="s">
        <v>57</v>
      </c>
      <c r="U72" s="19">
        <f t="shared" si="123"/>
        <v>46</v>
      </c>
      <c r="V72" s="300">
        <v>37438</v>
      </c>
      <c r="W72" s="19"/>
      <c r="X72" s="91" t="s">
        <v>75</v>
      </c>
      <c r="Y72" s="111"/>
      <c r="Z72" s="90">
        <v>35961</v>
      </c>
      <c r="AA72" s="100" t="e">
        <f>SUM(#REF!)</f>
        <v>#REF!</v>
      </c>
      <c r="AB72" s="112"/>
      <c r="AC72" s="100">
        <v>1.6999999999999999E-3</v>
      </c>
      <c r="AD72" s="81" t="e">
        <f>+AC72+AB72*#REF!+AA72*#REF!</f>
        <v>#REF!</v>
      </c>
      <c r="AE72" s="81"/>
      <c r="AI72" s="84">
        <f>6.339+6.341</f>
        <v>12.68</v>
      </c>
      <c r="AJ72" s="84">
        <f>6.444+6.13+6.134</f>
        <v>18.707999999999998</v>
      </c>
      <c r="AK72" s="84">
        <f>6.339+6.341+6.339</f>
        <v>19.018999999999998</v>
      </c>
      <c r="AL72" s="84">
        <f>3.1</f>
        <v>3.1</v>
      </c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84"/>
      <c r="CN72" s="84"/>
      <c r="CO72" s="84"/>
      <c r="CP72" s="84"/>
      <c r="CQ72" s="84"/>
      <c r="CR72" s="84"/>
      <c r="CS72" s="84"/>
      <c r="CT72" s="84"/>
      <c r="CU72" s="84"/>
      <c r="CV72" s="84"/>
      <c r="CW72" s="84"/>
      <c r="CX72" s="84"/>
      <c r="CY72" s="84"/>
      <c r="CZ72" s="84"/>
      <c r="DA72" s="84"/>
      <c r="DB72" s="84"/>
      <c r="DC72" s="84"/>
      <c r="DD72" s="84"/>
      <c r="DE72" s="84"/>
      <c r="DF72" s="84"/>
      <c r="DG72" s="84"/>
      <c r="DH72" s="84"/>
      <c r="DI72" s="84"/>
      <c r="DJ72" s="84"/>
      <c r="DK72" s="84"/>
      <c r="DL72" s="84"/>
      <c r="DM72" s="84"/>
      <c r="DN72" s="84"/>
      <c r="DO72" s="84"/>
      <c r="DP72" s="84"/>
      <c r="DQ72" s="84"/>
      <c r="DR72" s="84"/>
      <c r="DS72" s="84"/>
      <c r="DT72" s="84"/>
      <c r="DU72" s="84"/>
      <c r="DV72" s="84"/>
      <c r="DW72" s="84"/>
      <c r="DX72" s="84"/>
      <c r="DY72" s="84"/>
      <c r="DZ72" s="84"/>
      <c r="EA72" s="84"/>
      <c r="EB72" s="84"/>
      <c r="EC72" s="84"/>
      <c r="ED72" s="84"/>
      <c r="EE72" s="84"/>
      <c r="EF72" s="84"/>
      <c r="EG72" s="84"/>
      <c r="EH72" s="84"/>
      <c r="EI72" s="84"/>
      <c r="EJ72" s="84"/>
      <c r="EK72" s="84"/>
      <c r="EL72" s="84"/>
      <c r="EM72" s="84"/>
      <c r="EO72" s="2">
        <f t="shared" si="65"/>
        <v>53.506999999999998</v>
      </c>
      <c r="EP72" s="2">
        <f t="shared" si="114"/>
        <v>7.5069999999999979</v>
      </c>
    </row>
    <row r="73" spans="1:146" s="67" customFormat="1" x14ac:dyDescent="0.2">
      <c r="A73" s="66">
        <v>4</v>
      </c>
      <c r="B73" s="68" t="s">
        <v>12</v>
      </c>
      <c r="C73" s="68" t="s">
        <v>7</v>
      </c>
      <c r="D73" s="35" t="s">
        <v>43</v>
      </c>
      <c r="E73" s="85" t="s">
        <v>199</v>
      </c>
      <c r="F73" s="70">
        <v>37187</v>
      </c>
      <c r="G73" s="85"/>
      <c r="H73" s="85"/>
      <c r="I73" s="87" t="s">
        <v>44</v>
      </c>
      <c r="J73" s="85" t="s">
        <v>224</v>
      </c>
      <c r="K73" s="88" t="s">
        <v>225</v>
      </c>
      <c r="L73" s="116"/>
      <c r="M73" s="72" t="s">
        <v>40</v>
      </c>
      <c r="N73" s="72" t="s">
        <v>100</v>
      </c>
      <c r="O73" s="73" t="s">
        <v>202</v>
      </c>
      <c r="P73" s="74"/>
      <c r="Q73" s="74"/>
      <c r="R73" s="74"/>
      <c r="S73" s="110">
        <v>258</v>
      </c>
      <c r="T73" s="74" t="s">
        <v>57</v>
      </c>
      <c r="U73" s="19">
        <f t="shared" si="123"/>
        <v>258</v>
      </c>
      <c r="V73" s="300">
        <v>40634</v>
      </c>
      <c r="W73" s="19"/>
      <c r="X73" s="91" t="s">
        <v>75</v>
      </c>
      <c r="Y73" s="111"/>
      <c r="Z73" s="90">
        <v>36265</v>
      </c>
      <c r="AA73" s="100" t="e">
        <f>SUM(#REF!)</f>
        <v>#REF!</v>
      </c>
      <c r="AB73" s="100"/>
      <c r="AC73" s="100">
        <v>1.2999999999999999E-3</v>
      </c>
      <c r="AD73" s="81" t="e">
        <f>+AC73+AB73*#REF!+AA73*#REF!</f>
        <v>#REF!</v>
      </c>
      <c r="AE73" s="81"/>
      <c r="AI73" s="84">
        <f>2.744+3.089</f>
        <v>5.8330000000000002</v>
      </c>
      <c r="AJ73" s="84">
        <f>3.192+3.193+2.882</f>
        <v>9.2669999999999995</v>
      </c>
      <c r="AK73" s="84">
        <f>3.197+1.943+2.008</f>
        <v>7.1480000000000006</v>
      </c>
      <c r="AL73" s="67">
        <f>1.94+2.826+2.826</f>
        <v>7.5920000000000005</v>
      </c>
      <c r="AM73" s="84">
        <f>2.734+2.825+3.089</f>
        <v>8.6479999999999997</v>
      </c>
      <c r="AN73" s="84">
        <f>3.192+3.193+2.882</f>
        <v>9.2669999999999995</v>
      </c>
      <c r="AO73" s="84">
        <f>3.197+1.943+2.008</f>
        <v>7.1480000000000006</v>
      </c>
      <c r="AP73" s="67">
        <f>1.94+2.826+2.826</f>
        <v>7.5920000000000005</v>
      </c>
      <c r="AQ73" s="84">
        <f>2.734+2.825+3.089</f>
        <v>8.6479999999999997</v>
      </c>
      <c r="AR73" s="84">
        <f>3.192+3.193+2.986</f>
        <v>9.3710000000000004</v>
      </c>
      <c r="AS73" s="84">
        <f>3.197+1.943+2.008</f>
        <v>7.1480000000000006</v>
      </c>
      <c r="AT73" s="67">
        <f>1.94+2.826+2.826</f>
        <v>7.5920000000000005</v>
      </c>
      <c r="AU73" s="84">
        <f>2.734+2.824+3.246</f>
        <v>8.8040000000000003</v>
      </c>
      <c r="AV73" s="84">
        <f>3.355+3.356+3.029</f>
        <v>9.74</v>
      </c>
      <c r="AW73" s="84">
        <f>3.36+2.021+2.089</f>
        <v>7.4700000000000006</v>
      </c>
      <c r="AX73" s="67">
        <f>2.018+2.906+2.907</f>
        <v>7.8309999999999995</v>
      </c>
      <c r="AY73" s="84">
        <f>2.812+2.905+3.246</f>
        <v>8.9629999999999992</v>
      </c>
      <c r="AZ73" s="84">
        <v>9.7390000000000008</v>
      </c>
      <c r="BA73" s="84">
        <v>7.47</v>
      </c>
      <c r="BB73" s="67">
        <v>7.8310000000000004</v>
      </c>
      <c r="BC73" s="84">
        <v>8.9629999999999992</v>
      </c>
      <c r="BD73" s="84">
        <v>9.7390000000000008</v>
      </c>
      <c r="BE73" s="84">
        <v>7.47</v>
      </c>
      <c r="BF73" s="67">
        <v>7.8310000000000004</v>
      </c>
      <c r="BG73" s="84">
        <v>9.4329999999999998</v>
      </c>
      <c r="BH73" s="84">
        <v>11.278</v>
      </c>
      <c r="BI73" s="84">
        <v>8.1969999999999992</v>
      </c>
      <c r="BJ73" s="67">
        <v>8.1910000000000007</v>
      </c>
      <c r="BK73" s="84">
        <v>9.6720000000000006</v>
      </c>
      <c r="BL73" s="84">
        <v>11.154</v>
      </c>
      <c r="BM73" s="84">
        <v>8.1969999999999992</v>
      </c>
      <c r="BN73" s="67">
        <v>8.1910000000000007</v>
      </c>
      <c r="BO73" s="84">
        <v>9.6720000000000006</v>
      </c>
      <c r="BP73" s="84">
        <v>11.154</v>
      </c>
      <c r="BQ73" s="84">
        <v>8.1969999999999992</v>
      </c>
      <c r="BR73" s="67">
        <v>8.1910000000000007</v>
      </c>
      <c r="BS73" s="84">
        <v>9.6720000000000006</v>
      </c>
      <c r="BT73" s="84">
        <v>11.154</v>
      </c>
      <c r="BU73" s="84">
        <v>5.9950000000000001</v>
      </c>
      <c r="BW73" s="84"/>
      <c r="BX73" s="84"/>
      <c r="BY73" s="84"/>
      <c r="BZ73" s="84"/>
      <c r="CA73" s="84"/>
      <c r="CB73" s="84"/>
      <c r="CC73" s="84"/>
      <c r="CD73" s="84"/>
      <c r="CE73" s="84"/>
      <c r="CF73" s="84"/>
      <c r="CG73" s="84"/>
      <c r="CH73" s="84"/>
      <c r="CI73" s="84"/>
      <c r="CJ73" s="84"/>
      <c r="CK73" s="84"/>
      <c r="CL73" s="84"/>
      <c r="CM73" s="84"/>
      <c r="CN73" s="84"/>
      <c r="CO73" s="84"/>
      <c r="CP73" s="84"/>
      <c r="CQ73" s="84"/>
      <c r="CR73" s="84"/>
      <c r="CS73" s="84"/>
      <c r="CT73" s="84"/>
      <c r="CU73" s="84"/>
      <c r="CV73" s="84"/>
      <c r="CW73" s="84"/>
      <c r="CX73" s="84"/>
      <c r="CY73" s="84"/>
      <c r="CZ73" s="84"/>
      <c r="DA73" s="84"/>
      <c r="DB73" s="84"/>
      <c r="DC73" s="84"/>
      <c r="DD73" s="84"/>
      <c r="DE73" s="84"/>
      <c r="DF73" s="84"/>
      <c r="DG73" s="84"/>
      <c r="DH73" s="84"/>
      <c r="DI73" s="84"/>
      <c r="DJ73" s="84"/>
      <c r="DK73" s="84"/>
      <c r="DL73" s="84"/>
      <c r="DM73" s="84"/>
      <c r="DN73" s="84"/>
      <c r="DO73" s="84"/>
      <c r="DP73" s="84"/>
      <c r="DQ73" s="84"/>
      <c r="DR73" s="84"/>
      <c r="DS73" s="84"/>
      <c r="DT73" s="84"/>
      <c r="DU73" s="84"/>
      <c r="DV73" s="84"/>
      <c r="DW73" s="84"/>
      <c r="DX73" s="84"/>
      <c r="DY73" s="84"/>
      <c r="DZ73" s="84"/>
      <c r="EA73" s="84"/>
      <c r="EB73" s="84"/>
      <c r="EC73" s="84"/>
      <c r="ED73" s="84"/>
      <c r="EE73" s="84"/>
      <c r="EF73" s="84"/>
      <c r="EG73" s="84"/>
      <c r="EH73" s="84"/>
      <c r="EI73" s="84"/>
      <c r="EJ73" s="84"/>
      <c r="EK73" s="84"/>
      <c r="EL73" s="84"/>
      <c r="EM73" s="84"/>
      <c r="EO73" s="2">
        <f t="shared" si="65"/>
        <v>335.45299999999992</v>
      </c>
      <c r="EP73" s="2">
        <f t="shared" si="114"/>
        <v>77.452999999999918</v>
      </c>
    </row>
    <row r="74" spans="1:146" s="67" customFormat="1" x14ac:dyDescent="0.2">
      <c r="A74" s="66">
        <v>4</v>
      </c>
      <c r="B74" s="68" t="s">
        <v>12</v>
      </c>
      <c r="C74" s="68" t="s">
        <v>7</v>
      </c>
      <c r="D74" s="35" t="s">
        <v>43</v>
      </c>
      <c r="E74" s="85" t="s">
        <v>199</v>
      </c>
      <c r="F74" s="70">
        <v>37187</v>
      </c>
      <c r="G74" s="85"/>
      <c r="H74" s="85"/>
      <c r="I74" s="87" t="s">
        <v>44</v>
      </c>
      <c r="J74" s="85" t="s">
        <v>226</v>
      </c>
      <c r="K74" s="88" t="s">
        <v>220</v>
      </c>
      <c r="L74" s="116"/>
      <c r="M74" s="72" t="s">
        <v>40</v>
      </c>
      <c r="N74" s="72"/>
      <c r="O74" s="73"/>
      <c r="P74" s="74"/>
      <c r="Q74" s="74"/>
      <c r="R74" s="74"/>
      <c r="S74" s="110">
        <v>308</v>
      </c>
      <c r="T74" s="74" t="s">
        <v>57</v>
      </c>
      <c r="U74" s="19">
        <f t="shared" si="122"/>
        <v>308</v>
      </c>
      <c r="V74" s="300">
        <v>38139</v>
      </c>
      <c r="W74" s="19"/>
      <c r="X74" s="91" t="s">
        <v>75</v>
      </c>
      <c r="Y74" s="111"/>
      <c r="Z74" s="90">
        <v>36326</v>
      </c>
      <c r="AA74" s="100" t="e">
        <f>SUM(#REF!)</f>
        <v>#REF!</v>
      </c>
      <c r="AB74" s="100"/>
      <c r="AC74" s="100">
        <v>2.3E-3</v>
      </c>
      <c r="AD74" s="81" t="e">
        <f>+AC74+AB74*#REF!+AA74*#REF!</f>
        <v>#REF!</v>
      </c>
      <c r="AE74" s="81"/>
      <c r="AI74" s="84">
        <f>4.973+9.834</f>
        <v>14.806999999999999</v>
      </c>
      <c r="AJ74" s="84">
        <f>10.123+11.159+9.554</f>
        <v>30.835999999999999</v>
      </c>
      <c r="AK74" s="67">
        <f>11.277+10.124+10.667</f>
        <v>32.067999999999998</v>
      </c>
      <c r="AL74" s="84">
        <f>10.084+10.548+10.852</f>
        <v>31.483999999999998</v>
      </c>
      <c r="AM74" s="67">
        <f>10.116+10.131+9.371</f>
        <v>29.618000000000002</v>
      </c>
      <c r="AN74" s="84">
        <f>10.223+11.719+9.603</f>
        <v>31.545000000000002</v>
      </c>
      <c r="AO74" s="67">
        <f>11.421+10.221+10.729</f>
        <v>32.370999999999995</v>
      </c>
      <c r="AP74" s="84">
        <f>10.065+10.57+10.87</f>
        <v>31.504999999999995</v>
      </c>
      <c r="AQ74" s="67">
        <f>10.097+10.157+9.518</f>
        <v>29.771999999999998</v>
      </c>
      <c r="AR74" s="84">
        <f>10.508+11.531+10.209</f>
        <v>32.248000000000005</v>
      </c>
      <c r="AS74" s="67">
        <f>11.569+10.182+10.735</f>
        <v>32.486000000000004</v>
      </c>
      <c r="AT74" s="84">
        <v>15.733000000000001</v>
      </c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4"/>
      <c r="CC74" s="84"/>
      <c r="CD74" s="84"/>
      <c r="CE74" s="84"/>
      <c r="CF74" s="84"/>
      <c r="CG74" s="84"/>
      <c r="CH74" s="84"/>
      <c r="CI74" s="84"/>
      <c r="CJ74" s="84"/>
      <c r="CK74" s="84"/>
      <c r="CL74" s="84"/>
      <c r="CM74" s="84"/>
      <c r="CN74" s="84"/>
      <c r="CO74" s="84"/>
      <c r="CP74" s="84"/>
      <c r="CQ74" s="84"/>
      <c r="CR74" s="84"/>
      <c r="CS74" s="84"/>
      <c r="CT74" s="84"/>
      <c r="CU74" s="84"/>
      <c r="CV74" s="84"/>
      <c r="CW74" s="84"/>
      <c r="CX74" s="84"/>
      <c r="CY74" s="84"/>
      <c r="CZ74" s="84"/>
      <c r="DA74" s="84"/>
      <c r="DB74" s="84"/>
      <c r="DC74" s="84"/>
      <c r="DD74" s="84"/>
      <c r="DE74" s="84"/>
      <c r="DF74" s="84"/>
      <c r="DG74" s="84"/>
      <c r="DH74" s="84"/>
      <c r="DI74" s="84"/>
      <c r="DJ74" s="84"/>
      <c r="DK74" s="84"/>
      <c r="DL74" s="84"/>
      <c r="DM74" s="84"/>
      <c r="DN74" s="84"/>
      <c r="DO74" s="84"/>
      <c r="DP74" s="84"/>
      <c r="DQ74" s="84"/>
      <c r="DR74" s="84"/>
      <c r="DS74" s="84"/>
      <c r="DT74" s="84"/>
      <c r="DU74" s="84"/>
      <c r="DV74" s="84"/>
      <c r="DW74" s="84"/>
      <c r="DX74" s="84"/>
      <c r="DY74" s="84"/>
      <c r="DZ74" s="84"/>
      <c r="EA74" s="84"/>
      <c r="EB74" s="84"/>
      <c r="EC74" s="84"/>
      <c r="ED74" s="84"/>
      <c r="EE74" s="84"/>
      <c r="EF74" s="84"/>
      <c r="EG74" s="84"/>
      <c r="EH74" s="84"/>
      <c r="EI74" s="84"/>
      <c r="EJ74" s="84"/>
      <c r="EK74" s="84"/>
      <c r="EL74" s="84"/>
      <c r="EM74" s="84"/>
      <c r="EO74" s="2">
        <f t="shared" si="65"/>
        <v>344.47299999999996</v>
      </c>
      <c r="EP74" s="2">
        <f t="shared" si="114"/>
        <v>36.472999999999956</v>
      </c>
    </row>
    <row r="75" spans="1:146" s="67" customFormat="1" x14ac:dyDescent="0.2">
      <c r="A75" s="66"/>
      <c r="B75" s="68"/>
      <c r="C75" s="68"/>
      <c r="D75" s="35"/>
      <c r="E75" s="85"/>
      <c r="F75" s="70"/>
      <c r="G75" s="85"/>
      <c r="H75" s="85"/>
      <c r="I75" s="87" t="s">
        <v>44</v>
      </c>
      <c r="J75" s="85" t="s">
        <v>626</v>
      </c>
      <c r="K75" s="88"/>
      <c r="L75" s="116"/>
      <c r="M75" s="72"/>
      <c r="N75" s="72"/>
      <c r="O75" s="73"/>
      <c r="P75" s="74"/>
      <c r="Q75" s="74"/>
      <c r="R75" s="74"/>
      <c r="S75" s="110">
        <v>350</v>
      </c>
      <c r="T75" s="74" t="s">
        <v>57</v>
      </c>
      <c r="U75" s="19">
        <f t="shared" si="122"/>
        <v>350</v>
      </c>
      <c r="V75" s="300">
        <v>37316</v>
      </c>
      <c r="W75" s="19"/>
      <c r="X75" s="116"/>
      <c r="Y75" s="117"/>
      <c r="Z75" s="90"/>
      <c r="AA75" s="78"/>
      <c r="AB75" s="112"/>
      <c r="AC75" s="78"/>
      <c r="AD75" s="81"/>
      <c r="AE75" s="81"/>
      <c r="AI75" s="84">
        <f ca="1">IF($V75&gt;AH$6,IF($V75&lt;=AI$6,$U75,0),0)</f>
        <v>0</v>
      </c>
      <c r="AJ75" s="84">
        <v>355.96100000000001</v>
      </c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G75" s="84"/>
      <c r="CH75" s="84"/>
      <c r="CI75" s="84"/>
      <c r="CJ75" s="84"/>
      <c r="CK75" s="84"/>
      <c r="CL75" s="84"/>
      <c r="CM75" s="84"/>
      <c r="CN75" s="84"/>
      <c r="CO75" s="84"/>
      <c r="CP75" s="84"/>
      <c r="CQ75" s="84"/>
      <c r="CR75" s="84"/>
      <c r="CS75" s="84"/>
      <c r="CT75" s="84"/>
      <c r="CU75" s="84"/>
      <c r="CV75" s="84"/>
      <c r="CW75" s="84"/>
      <c r="CX75" s="84"/>
      <c r="CY75" s="84"/>
      <c r="CZ75" s="84"/>
      <c r="DA75" s="84"/>
      <c r="DB75" s="84"/>
      <c r="DC75" s="84"/>
      <c r="DD75" s="84"/>
      <c r="DE75" s="84"/>
      <c r="DF75" s="84"/>
      <c r="DG75" s="84"/>
      <c r="DH75" s="84"/>
      <c r="DI75" s="84"/>
      <c r="DJ75" s="84"/>
      <c r="DK75" s="84"/>
      <c r="DL75" s="84"/>
      <c r="DM75" s="84"/>
      <c r="DN75" s="84"/>
      <c r="DO75" s="84"/>
      <c r="DP75" s="84"/>
      <c r="DQ75" s="84"/>
      <c r="DR75" s="84"/>
      <c r="DS75" s="84"/>
      <c r="DT75" s="84"/>
      <c r="DU75" s="84"/>
      <c r="DV75" s="84"/>
      <c r="DW75" s="84"/>
      <c r="DX75" s="84"/>
      <c r="DY75" s="84"/>
      <c r="DZ75" s="84"/>
      <c r="EA75" s="84"/>
      <c r="EB75" s="84"/>
      <c r="EC75" s="84"/>
      <c r="ED75" s="84"/>
      <c r="EE75" s="84"/>
      <c r="EF75" s="84"/>
      <c r="EG75" s="84"/>
      <c r="EH75" s="84"/>
      <c r="EI75" s="84"/>
      <c r="EJ75" s="84"/>
      <c r="EK75" s="84"/>
      <c r="EL75" s="84"/>
      <c r="EM75" s="84"/>
      <c r="EO75" s="2"/>
      <c r="EP75" s="2"/>
    </row>
    <row r="76" spans="1:146" s="67" customFormat="1" x14ac:dyDescent="0.2">
      <c r="A76" s="66"/>
      <c r="B76" s="68"/>
      <c r="C76" s="68"/>
      <c r="D76" s="35"/>
      <c r="E76" s="85"/>
      <c r="F76" s="70"/>
      <c r="G76" s="85"/>
      <c r="H76" s="85"/>
      <c r="I76" s="87" t="s">
        <v>44</v>
      </c>
      <c r="J76" s="85" t="s">
        <v>227</v>
      </c>
      <c r="K76" s="88"/>
      <c r="L76" s="363" t="s">
        <v>648</v>
      </c>
      <c r="M76" s="72" t="s">
        <v>40</v>
      </c>
      <c r="N76" s="72" t="s">
        <v>191</v>
      </c>
      <c r="O76" s="73"/>
      <c r="P76" s="74"/>
      <c r="Q76" s="74" t="s">
        <v>56</v>
      </c>
      <c r="R76" s="74"/>
      <c r="S76" s="110"/>
      <c r="T76" s="74"/>
      <c r="U76" s="19"/>
      <c r="V76" s="300"/>
      <c r="W76" s="19"/>
      <c r="X76" s="116"/>
      <c r="Y76" s="117"/>
      <c r="Z76" s="90"/>
      <c r="AA76" s="78"/>
      <c r="AB76" s="112"/>
      <c r="AC76" s="78"/>
      <c r="AD76" s="81"/>
      <c r="AE76" s="81"/>
      <c r="AI76" s="84">
        <f>0.999+5.598</f>
        <v>6.5969999999999995</v>
      </c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4"/>
      <c r="BW76" s="84"/>
      <c r="BX76" s="84"/>
      <c r="BY76" s="84"/>
      <c r="BZ76" s="84"/>
      <c r="CA76" s="84"/>
      <c r="CB76" s="84"/>
      <c r="CC76" s="84"/>
      <c r="CD76" s="84"/>
      <c r="CE76" s="84"/>
      <c r="CF76" s="84"/>
      <c r="CG76" s="84"/>
      <c r="CH76" s="84"/>
      <c r="CI76" s="84"/>
      <c r="CJ76" s="84"/>
      <c r="CK76" s="84"/>
      <c r="CL76" s="84"/>
      <c r="CM76" s="84"/>
      <c r="CN76" s="84"/>
      <c r="CO76" s="84"/>
      <c r="CP76" s="84"/>
      <c r="CQ76" s="84"/>
      <c r="CR76" s="84"/>
      <c r="CS76" s="84"/>
      <c r="CT76" s="84"/>
      <c r="CU76" s="84"/>
      <c r="CV76" s="84"/>
      <c r="CW76" s="84"/>
      <c r="CX76" s="84"/>
      <c r="CY76" s="84"/>
      <c r="CZ76" s="84"/>
      <c r="DA76" s="84"/>
      <c r="DB76" s="84"/>
      <c r="DC76" s="84"/>
      <c r="DD76" s="84"/>
      <c r="DE76" s="84"/>
      <c r="DF76" s="84"/>
      <c r="DG76" s="84"/>
      <c r="DH76" s="84"/>
      <c r="DI76" s="84"/>
      <c r="DJ76" s="84"/>
      <c r="DK76" s="84"/>
      <c r="DL76" s="84"/>
      <c r="DM76" s="84"/>
      <c r="DN76" s="84"/>
      <c r="DO76" s="84"/>
      <c r="DP76" s="84"/>
      <c r="DQ76" s="84"/>
      <c r="DR76" s="84"/>
      <c r="DS76" s="84"/>
      <c r="DT76" s="84"/>
      <c r="DU76" s="84"/>
      <c r="DV76" s="84"/>
      <c r="DW76" s="84"/>
      <c r="DX76" s="84"/>
      <c r="DY76" s="84"/>
      <c r="DZ76" s="84"/>
      <c r="EA76" s="84"/>
      <c r="EB76" s="84"/>
      <c r="EC76" s="84"/>
      <c r="ED76" s="84"/>
      <c r="EE76" s="84"/>
      <c r="EF76" s="84"/>
      <c r="EG76" s="84"/>
      <c r="EH76" s="84"/>
      <c r="EI76" s="84"/>
      <c r="EJ76" s="84"/>
      <c r="EK76" s="84"/>
      <c r="EL76" s="84"/>
      <c r="EM76" s="84"/>
      <c r="EO76" s="2"/>
      <c r="EP76" s="2"/>
    </row>
    <row r="77" spans="1:146" s="67" customFormat="1" x14ac:dyDescent="0.2">
      <c r="A77" s="66">
        <v>4</v>
      </c>
      <c r="B77" s="68" t="s">
        <v>12</v>
      </c>
      <c r="C77" s="68" t="s">
        <v>7</v>
      </c>
      <c r="D77" s="35" t="s">
        <v>43</v>
      </c>
      <c r="E77" s="85" t="s">
        <v>199</v>
      </c>
      <c r="F77" s="70">
        <v>37187</v>
      </c>
      <c r="G77" s="85"/>
      <c r="H77" s="85"/>
      <c r="I77" s="87" t="s">
        <v>44</v>
      </c>
      <c r="J77" s="85" t="s">
        <v>228</v>
      </c>
      <c r="K77" s="88" t="s">
        <v>229</v>
      </c>
      <c r="L77" s="116"/>
      <c r="M77" s="72" t="s">
        <v>40</v>
      </c>
      <c r="N77" s="72"/>
      <c r="O77" s="73"/>
      <c r="P77" s="74"/>
      <c r="Q77" s="74"/>
      <c r="R77" s="74"/>
      <c r="S77" s="110">
        <v>33</v>
      </c>
      <c r="T77" s="74" t="s">
        <v>57</v>
      </c>
      <c r="U77" s="19">
        <f>IF($T77="USD",+$S77,VLOOKUP($T77,$T$1:$U$5,2)*$S77)</f>
        <v>33</v>
      </c>
      <c r="V77" s="300">
        <v>39569</v>
      </c>
      <c r="W77" s="19"/>
      <c r="X77" s="116"/>
      <c r="Y77" s="117"/>
      <c r="Z77" s="90">
        <v>35961</v>
      </c>
      <c r="AA77" s="78" t="e">
        <f>SUM(#REF!)</f>
        <v>#REF!</v>
      </c>
      <c r="AB77" s="112"/>
      <c r="AC77" s="78">
        <v>8.0000000000000004E-4</v>
      </c>
      <c r="AD77" s="81" t="e">
        <f>+AC77+AB77*#REF!+AA77*#REF!</f>
        <v>#REF!</v>
      </c>
      <c r="AE77" s="81"/>
      <c r="AI77" s="84">
        <f>0.458+0.37</f>
        <v>0.82800000000000007</v>
      </c>
      <c r="AJ77" s="84">
        <f>0.382+0.382+0.345</f>
        <v>1.109</v>
      </c>
      <c r="AK77" s="84">
        <f>0.382+0.37+0.382</f>
        <v>1.1339999999999999</v>
      </c>
      <c r="AL77" s="84">
        <f>0.387+0.4+0.4</f>
        <v>1.1870000000000001</v>
      </c>
      <c r="AM77" s="84">
        <f>0.387+0.4+0.387</f>
        <v>1.1739999999999999</v>
      </c>
      <c r="AN77" s="84">
        <f>0.4+0.4+0.362</f>
        <v>1.1619999999999999</v>
      </c>
      <c r="AO77" s="84">
        <f>0.4+0.387+0.4</f>
        <v>1.1870000000000001</v>
      </c>
      <c r="AP77" s="84">
        <f>0.423+0.437+0.437</f>
        <v>1.2969999999999999</v>
      </c>
      <c r="AQ77" s="84">
        <f>0.423+0.437+0.423</f>
        <v>1.2829999999999999</v>
      </c>
      <c r="AR77" s="84">
        <f>0.437+0.437+0.408</f>
        <v>1.282</v>
      </c>
      <c r="AS77" s="84">
        <f>0.437+0.423+0.437</f>
        <v>1.2969999999999999</v>
      </c>
      <c r="AT77" s="84">
        <f>0.475+0.491+0.491</f>
        <v>1.4569999999999999</v>
      </c>
      <c r="AU77" s="84">
        <f>0.475+0.491+0.475</f>
        <v>1.4409999999999998</v>
      </c>
      <c r="AV77" s="84">
        <f>0.491+0.491+0.444</f>
        <v>1.4259999999999999</v>
      </c>
      <c r="AW77" s="84">
        <f>0.491+0.475+0.491</f>
        <v>1.4569999999999999</v>
      </c>
      <c r="AX77" s="84">
        <f>0.546+0.564+0.564</f>
        <v>1.6739999999999999</v>
      </c>
      <c r="AY77" s="84">
        <f>0.546+0.564+0.546</f>
        <v>1.6559999999999999</v>
      </c>
      <c r="AZ77" s="84">
        <v>1.637</v>
      </c>
      <c r="BA77" s="84">
        <v>1.6739999999999999</v>
      </c>
      <c r="BB77" s="84">
        <v>1.944</v>
      </c>
      <c r="BC77" s="84">
        <v>1.923</v>
      </c>
      <c r="BD77" s="84">
        <v>1.901</v>
      </c>
      <c r="BE77" s="84">
        <v>1.944</v>
      </c>
      <c r="BF77" s="84">
        <v>2.214</v>
      </c>
      <c r="BG77" s="84">
        <v>2.19</v>
      </c>
      <c r="BH77" s="84">
        <v>2.19</v>
      </c>
      <c r="BI77" s="84">
        <v>2.214</v>
      </c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4"/>
      <c r="CC77" s="84"/>
      <c r="CD77" s="84"/>
      <c r="CE77" s="84"/>
      <c r="CF77" s="84"/>
      <c r="CG77" s="84"/>
      <c r="CH77" s="84"/>
      <c r="CI77" s="84"/>
      <c r="CJ77" s="84"/>
      <c r="CK77" s="84"/>
      <c r="CL77" s="84"/>
      <c r="CM77" s="84"/>
      <c r="CN77" s="84"/>
      <c r="CO77" s="84"/>
      <c r="CP77" s="84"/>
      <c r="CQ77" s="84"/>
      <c r="CR77" s="84"/>
      <c r="CS77" s="84"/>
      <c r="CT77" s="84"/>
      <c r="CU77" s="84"/>
      <c r="CV77" s="84"/>
      <c r="CW77" s="84"/>
      <c r="CX77" s="84"/>
      <c r="CY77" s="84"/>
      <c r="CZ77" s="84"/>
      <c r="DA77" s="84"/>
      <c r="DB77" s="84"/>
      <c r="DC77" s="84"/>
      <c r="DD77" s="84"/>
      <c r="DE77" s="84"/>
      <c r="DF77" s="84"/>
      <c r="DG77" s="84"/>
      <c r="DH77" s="84"/>
      <c r="DI77" s="84"/>
      <c r="DJ77" s="84"/>
      <c r="DK77" s="84"/>
      <c r="DL77" s="84"/>
      <c r="DM77" s="84"/>
      <c r="DN77" s="84"/>
      <c r="DO77" s="84"/>
      <c r="DP77" s="84"/>
      <c r="DQ77" s="84"/>
      <c r="DR77" s="84"/>
      <c r="DS77" s="84"/>
      <c r="DT77" s="84"/>
      <c r="DU77" s="84"/>
      <c r="DV77" s="84"/>
      <c r="DW77" s="84"/>
      <c r="DX77" s="84"/>
      <c r="DY77" s="84"/>
      <c r="DZ77" s="84"/>
      <c r="EA77" s="84"/>
      <c r="EB77" s="84"/>
      <c r="EC77" s="84"/>
      <c r="ED77" s="84"/>
      <c r="EE77" s="84"/>
      <c r="EF77" s="84"/>
      <c r="EG77" s="84"/>
      <c r="EH77" s="84"/>
      <c r="EI77" s="84"/>
      <c r="EJ77" s="84"/>
      <c r="EK77" s="84"/>
      <c r="EL77" s="84"/>
      <c r="EM77" s="84"/>
      <c r="EO77" s="2">
        <f t="shared" si="65"/>
        <v>41.881999999999991</v>
      </c>
      <c r="EP77" s="2">
        <f t="shared" si="114"/>
        <v>8.8819999999999908</v>
      </c>
    </row>
    <row r="78" spans="1:146" s="67" customFormat="1" x14ac:dyDescent="0.2">
      <c r="A78" s="66">
        <v>4</v>
      </c>
      <c r="B78" s="68" t="s">
        <v>12</v>
      </c>
      <c r="C78" s="68" t="s">
        <v>7</v>
      </c>
      <c r="D78" s="35" t="s">
        <v>43</v>
      </c>
      <c r="E78" s="85" t="s">
        <v>199</v>
      </c>
      <c r="F78" s="70">
        <v>37187</v>
      </c>
      <c r="G78" s="85"/>
      <c r="H78" s="85"/>
      <c r="I78" s="87" t="s">
        <v>44</v>
      </c>
      <c r="J78" s="85" t="s">
        <v>230</v>
      </c>
      <c r="K78" s="88" t="s">
        <v>231</v>
      </c>
      <c r="L78" s="116"/>
      <c r="M78" s="72" t="s">
        <v>40</v>
      </c>
      <c r="N78" s="72"/>
      <c r="O78" s="73"/>
      <c r="P78" s="74"/>
      <c r="Q78" s="74"/>
      <c r="R78" s="74"/>
      <c r="S78" s="110">
        <v>211</v>
      </c>
      <c r="T78" s="74" t="s">
        <v>57</v>
      </c>
      <c r="U78" s="19">
        <f t="shared" si="122"/>
        <v>211</v>
      </c>
      <c r="V78" s="300">
        <v>41030</v>
      </c>
      <c r="W78" s="19"/>
      <c r="X78" s="116"/>
      <c r="Y78" s="117"/>
      <c r="Z78" s="90">
        <v>36965</v>
      </c>
      <c r="AA78" s="100" t="e">
        <f>SUM(#REF!)</f>
        <v>#REF!</v>
      </c>
      <c r="AB78" s="112"/>
      <c r="AC78" s="100">
        <v>2.3E-3</v>
      </c>
      <c r="AD78" s="81" t="e">
        <f>+AC78+AB78*#REF!+AA78*#REF!</f>
        <v>#REF!</v>
      </c>
      <c r="AE78" s="81"/>
      <c r="AI78" s="67">
        <f>2.376+2.376</f>
        <v>4.7519999999999998</v>
      </c>
      <c r="AJ78" s="67">
        <f>2.376+2.376+2.376</f>
        <v>7.1280000000000001</v>
      </c>
      <c r="AK78" s="67">
        <f>2.376+2.376+2.376</f>
        <v>7.1280000000000001</v>
      </c>
      <c r="AL78" s="67">
        <f>2.376+2.376+2.376</f>
        <v>7.1280000000000001</v>
      </c>
      <c r="AM78" s="67">
        <f>2.376+2.376+2.376</f>
        <v>7.1280000000000001</v>
      </c>
      <c r="AN78" s="67">
        <v>7.1280000000000001</v>
      </c>
      <c r="AO78" s="67">
        <v>7.1280000000000001</v>
      </c>
      <c r="AP78" s="67">
        <v>7.1280000000000001</v>
      </c>
      <c r="AQ78" s="67">
        <v>7.1280000000000001</v>
      </c>
      <c r="AR78" s="67">
        <v>7.1280000000000001</v>
      </c>
      <c r="AS78" s="67">
        <v>7.1280000000000001</v>
      </c>
      <c r="AT78" s="67">
        <v>7.1280000000000001</v>
      </c>
      <c r="AU78" s="67">
        <v>7.1280000000000001</v>
      </c>
      <c r="AV78" s="67">
        <v>7.1280000000000001</v>
      </c>
      <c r="AW78" s="67">
        <v>7.1280000000000001</v>
      </c>
      <c r="AX78" s="67">
        <v>7.1280000000000001</v>
      </c>
      <c r="AY78" s="67">
        <v>7.1280000000000001</v>
      </c>
      <c r="AZ78" s="67">
        <v>7.1280000000000001</v>
      </c>
      <c r="BA78" s="67">
        <v>7.1280000000000001</v>
      </c>
      <c r="BB78" s="67">
        <v>7.1280000000000001</v>
      </c>
      <c r="BC78" s="67">
        <v>7.1280000000000001</v>
      </c>
      <c r="BD78" s="67">
        <v>7.1280000000000001</v>
      </c>
      <c r="BE78" s="67">
        <v>7.1280000000000001</v>
      </c>
      <c r="BF78" s="67">
        <v>7.1280000000000001</v>
      </c>
      <c r="BG78" s="67">
        <v>7.1280000000000001</v>
      </c>
      <c r="BH78" s="67">
        <v>7.1280000000000001</v>
      </c>
      <c r="BI78" s="67">
        <v>7.1280000000000001</v>
      </c>
      <c r="BJ78" s="67">
        <v>7.1280000000000001</v>
      </c>
      <c r="BK78" s="67">
        <v>7.1280000000000001</v>
      </c>
      <c r="BL78" s="67">
        <v>7.1280000000000001</v>
      </c>
      <c r="BM78" s="67">
        <v>7.1280000000000001</v>
      </c>
      <c r="BN78" s="67">
        <v>7.1280000000000001</v>
      </c>
      <c r="BO78" s="67">
        <v>7.1280000000000001</v>
      </c>
      <c r="BP78" s="67">
        <v>7.1280000000000001</v>
      </c>
      <c r="BQ78" s="67">
        <v>7.1280000000000001</v>
      </c>
      <c r="BR78" s="67">
        <v>7.1280000000000001</v>
      </c>
      <c r="BS78" s="67">
        <v>7.1280000000000001</v>
      </c>
      <c r="BT78" s="67">
        <v>7.1280000000000001</v>
      </c>
      <c r="BU78" s="67">
        <v>7.1280000000000001</v>
      </c>
      <c r="BV78" s="67">
        <v>7.1280000000000001</v>
      </c>
      <c r="BW78" s="67">
        <v>7.1280000000000001</v>
      </c>
      <c r="BX78" s="67">
        <v>7.1280000000000001</v>
      </c>
      <c r="BY78" s="84">
        <v>4.7519999999999998</v>
      </c>
      <c r="BZ78" s="84"/>
      <c r="CA78" s="84"/>
      <c r="CB78" s="84"/>
      <c r="CC78" s="84"/>
      <c r="CD78" s="84"/>
      <c r="CE78" s="84"/>
      <c r="CF78" s="84"/>
      <c r="CG78" s="84"/>
      <c r="CH78" s="84"/>
      <c r="CI78" s="84"/>
      <c r="CJ78" s="84"/>
      <c r="CK78" s="84"/>
      <c r="CL78" s="84"/>
      <c r="CM78" s="84"/>
      <c r="CN78" s="84"/>
      <c r="CO78" s="84"/>
      <c r="CP78" s="84"/>
      <c r="CQ78" s="84"/>
      <c r="CR78" s="84"/>
      <c r="CS78" s="84"/>
      <c r="CT78" s="84"/>
      <c r="CU78" s="84"/>
      <c r="CV78" s="84"/>
      <c r="CW78" s="84"/>
      <c r="CX78" s="84"/>
      <c r="CY78" s="84"/>
      <c r="CZ78" s="84"/>
      <c r="DA78" s="84"/>
      <c r="DB78" s="84"/>
      <c r="DC78" s="84"/>
      <c r="DD78" s="84"/>
      <c r="DE78" s="84"/>
      <c r="DF78" s="84"/>
      <c r="DG78" s="84"/>
      <c r="DH78" s="84"/>
      <c r="DI78" s="84"/>
      <c r="DJ78" s="84"/>
      <c r="DK78" s="84"/>
      <c r="DL78" s="84"/>
      <c r="DM78" s="84"/>
      <c r="DN78" s="84"/>
      <c r="DO78" s="84"/>
      <c r="DP78" s="84"/>
      <c r="DQ78" s="84"/>
      <c r="DR78" s="84"/>
      <c r="DS78" s="84"/>
      <c r="DT78" s="84"/>
      <c r="DU78" s="84"/>
      <c r="DV78" s="84"/>
      <c r="DW78" s="84"/>
      <c r="DX78" s="84"/>
      <c r="DY78" s="84"/>
      <c r="DZ78" s="84"/>
      <c r="EA78" s="84"/>
      <c r="EB78" s="84"/>
      <c r="EC78" s="84"/>
      <c r="ED78" s="84"/>
      <c r="EE78" s="84"/>
      <c r="EF78" s="84"/>
      <c r="EG78" s="84"/>
      <c r="EH78" s="84"/>
      <c r="EI78" s="84"/>
      <c r="EJ78" s="84"/>
      <c r="EK78" s="84"/>
      <c r="EL78" s="84"/>
      <c r="EM78" s="84"/>
      <c r="EO78" s="2">
        <f t="shared" si="65"/>
        <v>301.75199999999967</v>
      </c>
      <c r="EP78" s="2">
        <f t="shared" si="114"/>
        <v>90.751999999999668</v>
      </c>
    </row>
    <row r="79" spans="1:146" x14ac:dyDescent="0.2">
      <c r="A79" s="66">
        <v>5</v>
      </c>
      <c r="B79" s="68" t="s">
        <v>12</v>
      </c>
      <c r="C79" s="68" t="s">
        <v>7</v>
      </c>
      <c r="D79" s="35" t="s">
        <v>43</v>
      </c>
      <c r="E79" s="69" t="s">
        <v>232</v>
      </c>
      <c r="F79" s="70">
        <v>37134</v>
      </c>
      <c r="G79" s="69"/>
      <c r="H79" s="69"/>
      <c r="I79" s="71" t="s">
        <v>45</v>
      </c>
      <c r="J79" s="69" t="s">
        <v>233</v>
      </c>
      <c r="M79" s="72" t="s">
        <v>41</v>
      </c>
      <c r="O79" s="73"/>
      <c r="P79" s="74"/>
      <c r="Q79" s="74"/>
      <c r="R79" s="74"/>
      <c r="S79" s="75">
        <v>200</v>
      </c>
      <c r="T79" s="74" t="s">
        <v>57</v>
      </c>
      <c r="U79" s="19">
        <f t="shared" si="122"/>
        <v>200</v>
      </c>
      <c r="V79" s="272">
        <v>42536</v>
      </c>
      <c r="Z79" s="11">
        <v>37057</v>
      </c>
      <c r="AA79" s="108" t="e">
        <f>SUM(#REF!)</f>
        <v>#REF!</v>
      </c>
      <c r="AB79" s="103"/>
      <c r="AC79" s="79"/>
      <c r="AD79" s="81" t="e">
        <f>+AC79+AB79*#REF!+AA79*#REF!</f>
        <v>#REF!</v>
      </c>
      <c r="AE79" s="81"/>
      <c r="AI79" s="84">
        <f t="shared" ref="AI79:AI142" ca="1" si="124">IF($V79&gt;AH$6,IF($V79&lt;=AI$6,$U79,0),0)</f>
        <v>0</v>
      </c>
      <c r="AJ79" s="84">
        <f t="shared" ref="AJ79:CU82" si="125">IF(AND($V79&gt;AI$6,$V79&lt;=AJ$6),+$U79,0)</f>
        <v>0</v>
      </c>
      <c r="AK79" s="84">
        <f t="shared" si="125"/>
        <v>0</v>
      </c>
      <c r="AL79" s="84">
        <f t="shared" si="125"/>
        <v>0</v>
      </c>
      <c r="AM79" s="84">
        <f t="shared" si="125"/>
        <v>0</v>
      </c>
      <c r="AN79" s="84">
        <f t="shared" si="125"/>
        <v>0</v>
      </c>
      <c r="AO79" s="84">
        <f t="shared" si="125"/>
        <v>0</v>
      </c>
      <c r="AP79" s="84">
        <f t="shared" si="125"/>
        <v>0</v>
      </c>
      <c r="AQ79" s="84">
        <f t="shared" si="125"/>
        <v>0</v>
      </c>
      <c r="AR79" s="84">
        <f t="shared" si="125"/>
        <v>0</v>
      </c>
      <c r="AS79" s="84">
        <f t="shared" si="125"/>
        <v>0</v>
      </c>
      <c r="AT79" s="84">
        <f t="shared" si="125"/>
        <v>0</v>
      </c>
      <c r="AU79" s="84">
        <f t="shared" si="125"/>
        <v>0</v>
      </c>
      <c r="AV79" s="84">
        <f t="shared" si="125"/>
        <v>0</v>
      </c>
      <c r="AW79" s="84">
        <f t="shared" si="125"/>
        <v>0</v>
      </c>
      <c r="AX79" s="84">
        <f t="shared" si="125"/>
        <v>0</v>
      </c>
      <c r="AY79" s="84">
        <f t="shared" si="125"/>
        <v>0</v>
      </c>
      <c r="AZ79" s="84">
        <f t="shared" si="125"/>
        <v>0</v>
      </c>
      <c r="BA79" s="84">
        <f t="shared" si="125"/>
        <v>0</v>
      </c>
      <c r="BB79" s="84">
        <f t="shared" si="125"/>
        <v>0</v>
      </c>
      <c r="BC79" s="84">
        <f t="shared" si="125"/>
        <v>0</v>
      </c>
      <c r="BD79" s="84">
        <f t="shared" si="125"/>
        <v>0</v>
      </c>
      <c r="BE79" s="84">
        <f t="shared" si="125"/>
        <v>0</v>
      </c>
      <c r="BF79" s="84">
        <f t="shared" si="125"/>
        <v>0</v>
      </c>
      <c r="BG79" s="84">
        <f t="shared" si="125"/>
        <v>0</v>
      </c>
      <c r="BH79" s="84">
        <f t="shared" si="125"/>
        <v>0</v>
      </c>
      <c r="BI79" s="84">
        <f t="shared" si="125"/>
        <v>0</v>
      </c>
      <c r="BJ79" s="84">
        <f t="shared" si="125"/>
        <v>0</v>
      </c>
      <c r="BK79" s="84">
        <f t="shared" si="125"/>
        <v>0</v>
      </c>
      <c r="BL79" s="84">
        <f t="shared" si="125"/>
        <v>0</v>
      </c>
      <c r="BM79" s="84">
        <f t="shared" si="125"/>
        <v>0</v>
      </c>
      <c r="BN79" s="84">
        <f t="shared" si="125"/>
        <v>0</v>
      </c>
      <c r="BO79" s="84">
        <f t="shared" si="125"/>
        <v>0</v>
      </c>
      <c r="BP79" s="84">
        <f t="shared" si="125"/>
        <v>0</v>
      </c>
      <c r="BQ79" s="84">
        <f t="shared" si="125"/>
        <v>0</v>
      </c>
      <c r="BR79" s="84">
        <f t="shared" si="125"/>
        <v>0</v>
      </c>
      <c r="BS79" s="84">
        <f t="shared" si="125"/>
        <v>0</v>
      </c>
      <c r="BT79" s="84">
        <f t="shared" si="125"/>
        <v>0</v>
      </c>
      <c r="BU79" s="84">
        <f t="shared" si="125"/>
        <v>0</v>
      </c>
      <c r="BV79" s="84">
        <f t="shared" si="125"/>
        <v>0</v>
      </c>
      <c r="BW79" s="84">
        <f t="shared" si="125"/>
        <v>0</v>
      </c>
      <c r="BX79" s="84">
        <f t="shared" si="125"/>
        <v>0</v>
      </c>
      <c r="BY79" s="84">
        <f t="shared" si="125"/>
        <v>0</v>
      </c>
      <c r="BZ79" s="84">
        <f t="shared" si="125"/>
        <v>0</v>
      </c>
      <c r="CA79" s="84">
        <f t="shared" si="125"/>
        <v>0</v>
      </c>
      <c r="CB79" s="84">
        <f t="shared" si="125"/>
        <v>0</v>
      </c>
      <c r="CC79" s="84">
        <f t="shared" si="125"/>
        <v>0</v>
      </c>
      <c r="CD79" s="84">
        <f t="shared" si="125"/>
        <v>0</v>
      </c>
      <c r="CE79" s="84">
        <f t="shared" si="125"/>
        <v>0</v>
      </c>
      <c r="CF79" s="84">
        <f t="shared" si="125"/>
        <v>0</v>
      </c>
      <c r="CG79" s="84">
        <f t="shared" si="125"/>
        <v>0</v>
      </c>
      <c r="CH79" s="84">
        <f t="shared" si="125"/>
        <v>0</v>
      </c>
      <c r="CI79" s="84">
        <f t="shared" si="125"/>
        <v>0</v>
      </c>
      <c r="CJ79" s="84">
        <f t="shared" si="125"/>
        <v>0</v>
      </c>
      <c r="CK79" s="84">
        <f t="shared" si="125"/>
        <v>0</v>
      </c>
      <c r="CL79" s="84">
        <f t="shared" si="125"/>
        <v>0</v>
      </c>
      <c r="CM79" s="84">
        <f t="shared" si="125"/>
        <v>0</v>
      </c>
      <c r="CN79" s="84">
        <f t="shared" si="125"/>
        <v>0</v>
      </c>
      <c r="CO79" s="84">
        <f t="shared" si="125"/>
        <v>200</v>
      </c>
      <c r="CP79" s="84">
        <f t="shared" si="125"/>
        <v>0</v>
      </c>
      <c r="CQ79" s="84">
        <f t="shared" si="125"/>
        <v>0</v>
      </c>
      <c r="CR79" s="84">
        <f t="shared" si="125"/>
        <v>0</v>
      </c>
      <c r="CS79" s="84">
        <f t="shared" si="125"/>
        <v>0</v>
      </c>
      <c r="CT79" s="84">
        <f t="shared" si="125"/>
        <v>0</v>
      </c>
      <c r="CU79" s="84">
        <f t="shared" si="125"/>
        <v>0</v>
      </c>
      <c r="CV79" s="84">
        <f t="shared" ref="CV79:EL84" si="126">IF(AND($V79&gt;CU$6,$V79&lt;=CV$6),+$U79,0)</f>
        <v>0</v>
      </c>
      <c r="CW79" s="84">
        <f t="shared" si="126"/>
        <v>0</v>
      </c>
      <c r="CX79" s="84">
        <f t="shared" si="126"/>
        <v>0</v>
      </c>
      <c r="CY79" s="84">
        <f t="shared" si="126"/>
        <v>0</v>
      </c>
      <c r="CZ79" s="84">
        <f t="shared" si="126"/>
        <v>0</v>
      </c>
      <c r="DA79" s="84">
        <f t="shared" si="126"/>
        <v>0</v>
      </c>
      <c r="DB79" s="84">
        <f t="shared" si="126"/>
        <v>0</v>
      </c>
      <c r="DC79" s="84">
        <f t="shared" si="126"/>
        <v>0</v>
      </c>
      <c r="DD79" s="84">
        <f t="shared" si="126"/>
        <v>0</v>
      </c>
      <c r="DE79" s="84">
        <f t="shared" si="126"/>
        <v>0</v>
      </c>
      <c r="DF79" s="84">
        <f t="shared" si="126"/>
        <v>0</v>
      </c>
      <c r="DG79" s="84">
        <f t="shared" si="126"/>
        <v>0</v>
      </c>
      <c r="DH79" s="84">
        <f t="shared" si="126"/>
        <v>0</v>
      </c>
      <c r="DI79" s="84">
        <f t="shared" si="126"/>
        <v>0</v>
      </c>
      <c r="DJ79" s="84">
        <f t="shared" si="126"/>
        <v>0</v>
      </c>
      <c r="DK79" s="84">
        <f t="shared" si="126"/>
        <v>0</v>
      </c>
      <c r="DL79" s="84">
        <f t="shared" si="126"/>
        <v>0</v>
      </c>
      <c r="DM79" s="84">
        <f t="shared" si="126"/>
        <v>0</v>
      </c>
      <c r="DN79" s="84">
        <f t="shared" si="126"/>
        <v>0</v>
      </c>
      <c r="DO79" s="84">
        <f t="shared" si="126"/>
        <v>0</v>
      </c>
      <c r="DP79" s="84">
        <f t="shared" si="126"/>
        <v>0</v>
      </c>
      <c r="DQ79" s="84">
        <f t="shared" si="126"/>
        <v>0</v>
      </c>
      <c r="DR79" s="84">
        <f t="shared" si="126"/>
        <v>0</v>
      </c>
      <c r="DS79" s="84">
        <f t="shared" si="126"/>
        <v>0</v>
      </c>
      <c r="DT79" s="84">
        <f t="shared" si="126"/>
        <v>0</v>
      </c>
      <c r="DU79" s="84">
        <f t="shared" si="126"/>
        <v>0</v>
      </c>
      <c r="DV79" s="84">
        <f t="shared" si="126"/>
        <v>0</v>
      </c>
      <c r="DW79" s="84">
        <f t="shared" si="126"/>
        <v>0</v>
      </c>
      <c r="DX79" s="84">
        <f t="shared" si="126"/>
        <v>0</v>
      </c>
      <c r="DY79" s="84">
        <f t="shared" si="126"/>
        <v>0</v>
      </c>
      <c r="DZ79" s="84">
        <f t="shared" si="126"/>
        <v>0</v>
      </c>
      <c r="EA79" s="84">
        <f t="shared" si="126"/>
        <v>0</v>
      </c>
      <c r="EB79" s="84">
        <f t="shared" si="126"/>
        <v>0</v>
      </c>
      <c r="EC79" s="84">
        <f t="shared" si="126"/>
        <v>0</v>
      </c>
      <c r="ED79" s="84">
        <f t="shared" si="126"/>
        <v>0</v>
      </c>
      <c r="EE79" s="84">
        <f t="shared" si="126"/>
        <v>0</v>
      </c>
      <c r="EF79" s="84">
        <f t="shared" si="126"/>
        <v>0</v>
      </c>
      <c r="EG79" s="84">
        <f t="shared" si="126"/>
        <v>0</v>
      </c>
      <c r="EH79" s="84">
        <f t="shared" si="126"/>
        <v>0</v>
      </c>
      <c r="EI79" s="84">
        <f t="shared" si="126"/>
        <v>0</v>
      </c>
      <c r="EJ79" s="84">
        <f t="shared" si="126"/>
        <v>0</v>
      </c>
      <c r="EK79" s="84">
        <f t="shared" si="126"/>
        <v>0</v>
      </c>
      <c r="EL79" s="84">
        <f t="shared" si="126"/>
        <v>0</v>
      </c>
      <c r="EM79" s="84">
        <f t="shared" si="111"/>
        <v>0</v>
      </c>
      <c r="EO79" s="2">
        <f ca="1">SUM($AI79:$EN79)</f>
        <v>200</v>
      </c>
      <c r="EP79" s="2">
        <f t="shared" ca="1" si="114"/>
        <v>0</v>
      </c>
    </row>
    <row r="80" spans="1:146" x14ac:dyDescent="0.2">
      <c r="A80" s="66">
        <v>5</v>
      </c>
      <c r="B80" s="68" t="s">
        <v>12</v>
      </c>
      <c r="C80" s="68" t="s">
        <v>7</v>
      </c>
      <c r="D80" s="35" t="s">
        <v>43</v>
      </c>
      <c r="E80" s="69" t="s">
        <v>232</v>
      </c>
      <c r="F80" s="70">
        <v>37134</v>
      </c>
      <c r="G80" s="69"/>
      <c r="H80" s="69"/>
      <c r="I80" s="71" t="s">
        <v>45</v>
      </c>
      <c r="J80" s="69" t="s">
        <v>233</v>
      </c>
      <c r="M80" s="72" t="s">
        <v>41</v>
      </c>
      <c r="O80" s="73"/>
      <c r="P80" s="74"/>
      <c r="Q80" s="74"/>
      <c r="R80" s="74"/>
      <c r="S80" s="75">
        <v>132.66999999999999</v>
      </c>
      <c r="T80" s="74" t="s">
        <v>57</v>
      </c>
      <c r="U80" s="19">
        <f>IF($T80="USD",+$S80,VLOOKUP($T80,$T$1:$U$5,2)*$S80)</f>
        <v>132.66999999999999</v>
      </c>
      <c r="V80" s="272">
        <v>41440</v>
      </c>
      <c r="Z80" s="11">
        <v>36326</v>
      </c>
      <c r="AA80" s="108" t="e">
        <f>SUM(#REF!)</f>
        <v>#REF!</v>
      </c>
      <c r="AB80" s="103"/>
      <c r="AC80" s="79"/>
      <c r="AD80" s="81" t="e">
        <f>+AC80+AB80*#REF!+AA80*#REF!</f>
        <v>#REF!</v>
      </c>
      <c r="AE80" s="81"/>
      <c r="AI80" s="84">
        <f t="shared" ca="1" si="124"/>
        <v>0</v>
      </c>
      <c r="AJ80" s="84">
        <f t="shared" si="125"/>
        <v>0</v>
      </c>
      <c r="AK80" s="84">
        <f t="shared" si="125"/>
        <v>0</v>
      </c>
      <c r="AL80" s="84">
        <f t="shared" si="125"/>
        <v>0</v>
      </c>
      <c r="AM80" s="84">
        <f t="shared" si="125"/>
        <v>0</v>
      </c>
      <c r="AN80" s="84">
        <f t="shared" si="125"/>
        <v>0</v>
      </c>
      <c r="AO80" s="84">
        <f t="shared" si="125"/>
        <v>0</v>
      </c>
      <c r="AP80" s="84">
        <f t="shared" si="125"/>
        <v>0</v>
      </c>
      <c r="AQ80" s="84">
        <f t="shared" si="125"/>
        <v>0</v>
      </c>
      <c r="AR80" s="84">
        <f t="shared" si="125"/>
        <v>0</v>
      </c>
      <c r="AS80" s="84">
        <f t="shared" si="125"/>
        <v>0</v>
      </c>
      <c r="AT80" s="84">
        <f t="shared" si="125"/>
        <v>0</v>
      </c>
      <c r="AU80" s="84">
        <f t="shared" si="125"/>
        <v>0</v>
      </c>
      <c r="AV80" s="84">
        <f t="shared" si="125"/>
        <v>0</v>
      </c>
      <c r="AW80" s="84">
        <f t="shared" si="125"/>
        <v>0</v>
      </c>
      <c r="AX80" s="84">
        <f t="shared" si="125"/>
        <v>0</v>
      </c>
      <c r="AY80" s="84">
        <f t="shared" si="125"/>
        <v>0</v>
      </c>
      <c r="AZ80" s="84">
        <f t="shared" si="125"/>
        <v>0</v>
      </c>
      <c r="BA80" s="84">
        <f t="shared" si="125"/>
        <v>0</v>
      </c>
      <c r="BB80" s="84">
        <f t="shared" si="125"/>
        <v>0</v>
      </c>
      <c r="BC80" s="84">
        <f t="shared" si="125"/>
        <v>0</v>
      </c>
      <c r="BD80" s="84">
        <f t="shared" si="125"/>
        <v>0</v>
      </c>
      <c r="BE80" s="84">
        <f t="shared" si="125"/>
        <v>0</v>
      </c>
      <c r="BF80" s="84">
        <f t="shared" si="125"/>
        <v>0</v>
      </c>
      <c r="BG80" s="84">
        <f t="shared" si="125"/>
        <v>0</v>
      </c>
      <c r="BH80" s="84">
        <f t="shared" si="125"/>
        <v>0</v>
      </c>
      <c r="BI80" s="84">
        <f t="shared" si="125"/>
        <v>0</v>
      </c>
      <c r="BJ80" s="84">
        <f t="shared" si="125"/>
        <v>0</v>
      </c>
      <c r="BK80" s="84">
        <f t="shared" si="125"/>
        <v>0</v>
      </c>
      <c r="BL80" s="84">
        <f t="shared" si="125"/>
        <v>0</v>
      </c>
      <c r="BM80" s="84">
        <f t="shared" si="125"/>
        <v>0</v>
      </c>
      <c r="BN80" s="84">
        <f t="shared" si="125"/>
        <v>0</v>
      </c>
      <c r="BO80" s="84">
        <f t="shared" si="125"/>
        <v>0</v>
      </c>
      <c r="BP80" s="84">
        <f t="shared" si="125"/>
        <v>0</v>
      </c>
      <c r="BQ80" s="84">
        <f t="shared" si="125"/>
        <v>0</v>
      </c>
      <c r="BR80" s="84">
        <f t="shared" si="125"/>
        <v>0</v>
      </c>
      <c r="BS80" s="84">
        <f t="shared" si="125"/>
        <v>0</v>
      </c>
      <c r="BT80" s="84">
        <f t="shared" si="125"/>
        <v>0</v>
      </c>
      <c r="BU80" s="84">
        <f t="shared" si="125"/>
        <v>0</v>
      </c>
      <c r="BV80" s="84">
        <f t="shared" si="125"/>
        <v>0</v>
      </c>
      <c r="BW80" s="84">
        <f t="shared" si="125"/>
        <v>0</v>
      </c>
      <c r="BX80" s="84">
        <f t="shared" si="125"/>
        <v>0</v>
      </c>
      <c r="BY80" s="84">
        <f t="shared" si="125"/>
        <v>0</v>
      </c>
      <c r="BZ80" s="84">
        <f t="shared" si="125"/>
        <v>0</v>
      </c>
      <c r="CA80" s="84">
        <f t="shared" si="125"/>
        <v>0</v>
      </c>
      <c r="CB80" s="84">
        <f t="shared" si="125"/>
        <v>0</v>
      </c>
      <c r="CC80" s="84">
        <f t="shared" si="125"/>
        <v>132.66999999999999</v>
      </c>
      <c r="CD80" s="84">
        <f t="shared" si="125"/>
        <v>0</v>
      </c>
      <c r="CE80" s="84">
        <f t="shared" si="125"/>
        <v>0</v>
      </c>
      <c r="CF80" s="84">
        <f t="shared" si="125"/>
        <v>0</v>
      </c>
      <c r="CG80" s="84">
        <f t="shared" si="125"/>
        <v>0</v>
      </c>
      <c r="CH80" s="84">
        <f t="shared" si="125"/>
        <v>0</v>
      </c>
      <c r="CI80" s="84">
        <f t="shared" si="125"/>
        <v>0</v>
      </c>
      <c r="CJ80" s="84">
        <f t="shared" si="125"/>
        <v>0</v>
      </c>
      <c r="CK80" s="84">
        <f t="shared" si="125"/>
        <v>0</v>
      </c>
      <c r="CL80" s="84">
        <f t="shared" si="125"/>
        <v>0</v>
      </c>
      <c r="CM80" s="84">
        <f t="shared" si="125"/>
        <v>0</v>
      </c>
      <c r="CN80" s="84">
        <f t="shared" si="125"/>
        <v>0</v>
      </c>
      <c r="CO80" s="84">
        <f t="shared" si="125"/>
        <v>0</v>
      </c>
      <c r="CP80" s="84">
        <f t="shared" si="125"/>
        <v>0</v>
      </c>
      <c r="CQ80" s="84">
        <f t="shared" si="125"/>
        <v>0</v>
      </c>
      <c r="CR80" s="84">
        <f t="shared" si="125"/>
        <v>0</v>
      </c>
      <c r="CS80" s="84">
        <f t="shared" si="125"/>
        <v>0</v>
      </c>
      <c r="CT80" s="84">
        <f t="shared" si="125"/>
        <v>0</v>
      </c>
      <c r="CU80" s="84">
        <f t="shared" si="125"/>
        <v>0</v>
      </c>
      <c r="CV80" s="84">
        <f t="shared" si="126"/>
        <v>0</v>
      </c>
      <c r="CW80" s="84">
        <f t="shared" si="126"/>
        <v>0</v>
      </c>
      <c r="CX80" s="84">
        <f t="shared" si="126"/>
        <v>0</v>
      </c>
      <c r="CY80" s="84">
        <f t="shared" si="126"/>
        <v>0</v>
      </c>
      <c r="CZ80" s="84">
        <f t="shared" si="126"/>
        <v>0</v>
      </c>
      <c r="DA80" s="84">
        <f t="shared" si="126"/>
        <v>0</v>
      </c>
      <c r="DB80" s="84">
        <f t="shared" si="126"/>
        <v>0</v>
      </c>
      <c r="DC80" s="84">
        <f t="shared" si="126"/>
        <v>0</v>
      </c>
      <c r="DD80" s="84">
        <f t="shared" si="126"/>
        <v>0</v>
      </c>
      <c r="DE80" s="84">
        <f t="shared" si="126"/>
        <v>0</v>
      </c>
      <c r="DF80" s="84">
        <f t="shared" si="126"/>
        <v>0</v>
      </c>
      <c r="DG80" s="84">
        <f t="shared" si="126"/>
        <v>0</v>
      </c>
      <c r="DH80" s="84">
        <f t="shared" si="126"/>
        <v>0</v>
      </c>
      <c r="DI80" s="84">
        <f t="shared" si="126"/>
        <v>0</v>
      </c>
      <c r="DJ80" s="84">
        <f t="shared" si="126"/>
        <v>0</v>
      </c>
      <c r="DK80" s="84">
        <f t="shared" si="126"/>
        <v>0</v>
      </c>
      <c r="DL80" s="84">
        <f t="shared" si="126"/>
        <v>0</v>
      </c>
      <c r="DM80" s="84">
        <f t="shared" si="126"/>
        <v>0</v>
      </c>
      <c r="DN80" s="84">
        <f t="shared" si="126"/>
        <v>0</v>
      </c>
      <c r="DO80" s="84">
        <f t="shared" si="126"/>
        <v>0</v>
      </c>
      <c r="DP80" s="84">
        <f t="shared" si="126"/>
        <v>0</v>
      </c>
      <c r="DQ80" s="84">
        <f t="shared" si="126"/>
        <v>0</v>
      </c>
      <c r="DR80" s="84">
        <f t="shared" si="126"/>
        <v>0</v>
      </c>
      <c r="DS80" s="84">
        <f t="shared" si="126"/>
        <v>0</v>
      </c>
      <c r="DT80" s="84">
        <f t="shared" si="126"/>
        <v>0</v>
      </c>
      <c r="DU80" s="84">
        <f t="shared" si="126"/>
        <v>0</v>
      </c>
      <c r="DV80" s="84">
        <f t="shared" si="126"/>
        <v>0</v>
      </c>
      <c r="DW80" s="84">
        <f t="shared" si="126"/>
        <v>0</v>
      </c>
      <c r="DX80" s="84">
        <f t="shared" si="126"/>
        <v>0</v>
      </c>
      <c r="DY80" s="84">
        <f t="shared" si="126"/>
        <v>0</v>
      </c>
      <c r="DZ80" s="84">
        <f t="shared" si="126"/>
        <v>0</v>
      </c>
      <c r="EA80" s="84">
        <f t="shared" si="126"/>
        <v>0</v>
      </c>
      <c r="EB80" s="84">
        <f t="shared" si="126"/>
        <v>0</v>
      </c>
      <c r="EC80" s="84">
        <f t="shared" si="126"/>
        <v>0</v>
      </c>
      <c r="ED80" s="84">
        <f t="shared" si="126"/>
        <v>0</v>
      </c>
      <c r="EE80" s="84">
        <f t="shared" si="126"/>
        <v>0</v>
      </c>
      <c r="EF80" s="84">
        <f t="shared" si="126"/>
        <v>0</v>
      </c>
      <c r="EG80" s="84">
        <f t="shared" si="126"/>
        <v>0</v>
      </c>
      <c r="EH80" s="84">
        <f t="shared" si="126"/>
        <v>0</v>
      </c>
      <c r="EI80" s="84">
        <f t="shared" si="126"/>
        <v>0</v>
      </c>
      <c r="EJ80" s="84">
        <f t="shared" si="126"/>
        <v>0</v>
      </c>
      <c r="EK80" s="84">
        <f t="shared" si="126"/>
        <v>0</v>
      </c>
      <c r="EL80" s="84">
        <f t="shared" si="126"/>
        <v>0</v>
      </c>
      <c r="EM80" s="84">
        <f t="shared" si="111"/>
        <v>0</v>
      </c>
      <c r="EO80" s="2">
        <f t="shared" ca="1" si="65"/>
        <v>132.66999999999999</v>
      </c>
      <c r="EP80" s="2">
        <f t="shared" ca="1" si="114"/>
        <v>0</v>
      </c>
    </row>
    <row r="81" spans="1:146" x14ac:dyDescent="0.2">
      <c r="A81" s="66">
        <v>5</v>
      </c>
      <c r="B81" s="68" t="s">
        <v>12</v>
      </c>
      <c r="C81" s="68" t="s">
        <v>8</v>
      </c>
      <c r="D81" s="35" t="s">
        <v>43</v>
      </c>
      <c r="E81" s="69" t="s">
        <v>232</v>
      </c>
      <c r="F81" s="70">
        <v>37134</v>
      </c>
      <c r="G81" s="69"/>
      <c r="H81" s="69"/>
      <c r="I81" s="71" t="s">
        <v>45</v>
      </c>
      <c r="J81" s="69" t="s">
        <v>234</v>
      </c>
      <c r="L81" s="72" t="s">
        <v>235</v>
      </c>
      <c r="M81" s="72" t="s">
        <v>41</v>
      </c>
      <c r="O81" s="73"/>
      <c r="P81" s="74"/>
      <c r="Q81" s="74"/>
      <c r="R81" s="74"/>
      <c r="S81" s="95">
        <v>73</v>
      </c>
      <c r="T81" s="74" t="s">
        <v>3</v>
      </c>
      <c r="U81" s="19">
        <f t="shared" si="122"/>
        <v>107.75603</v>
      </c>
      <c r="V81" s="267">
        <v>37817</v>
      </c>
      <c r="Z81" s="102">
        <v>37087</v>
      </c>
      <c r="AA81" s="100" t="e">
        <f>SUM(#REF!)</f>
        <v>#REF!</v>
      </c>
      <c r="AB81" s="103"/>
      <c r="AC81" s="103">
        <v>0</v>
      </c>
      <c r="AD81" s="81" t="e">
        <f>+AC81+AB81*#REF!+AA81*#REF!</f>
        <v>#REF!</v>
      </c>
      <c r="AE81" s="81"/>
      <c r="AI81" s="84">
        <f t="shared" ca="1" si="124"/>
        <v>0</v>
      </c>
      <c r="AJ81" s="84">
        <f t="shared" si="125"/>
        <v>0</v>
      </c>
      <c r="AK81" s="84">
        <f t="shared" si="125"/>
        <v>0</v>
      </c>
      <c r="AL81" s="84">
        <f t="shared" si="125"/>
        <v>0</v>
      </c>
      <c r="AM81" s="84">
        <f t="shared" si="125"/>
        <v>0</v>
      </c>
      <c r="AN81" s="84">
        <f t="shared" si="125"/>
        <v>0</v>
      </c>
      <c r="AO81" s="84">
        <f t="shared" si="125"/>
        <v>0</v>
      </c>
      <c r="AP81" s="84">
        <f t="shared" si="125"/>
        <v>107.75603</v>
      </c>
      <c r="AQ81" s="84">
        <f t="shared" si="125"/>
        <v>0</v>
      </c>
      <c r="AR81" s="84">
        <f t="shared" si="125"/>
        <v>0</v>
      </c>
      <c r="AS81" s="84">
        <f t="shared" si="125"/>
        <v>0</v>
      </c>
      <c r="AT81" s="84">
        <f t="shared" si="125"/>
        <v>0</v>
      </c>
      <c r="AU81" s="84">
        <f t="shared" si="125"/>
        <v>0</v>
      </c>
      <c r="AV81" s="84">
        <f t="shared" si="125"/>
        <v>0</v>
      </c>
      <c r="AW81" s="84">
        <f t="shared" si="125"/>
        <v>0</v>
      </c>
      <c r="AX81" s="84">
        <f t="shared" si="125"/>
        <v>0</v>
      </c>
      <c r="AY81" s="84">
        <f t="shared" si="125"/>
        <v>0</v>
      </c>
      <c r="AZ81" s="84">
        <f t="shared" si="125"/>
        <v>0</v>
      </c>
      <c r="BA81" s="84">
        <f t="shared" si="125"/>
        <v>0</v>
      </c>
      <c r="BB81" s="84">
        <f t="shared" si="125"/>
        <v>0</v>
      </c>
      <c r="BC81" s="84">
        <f t="shared" si="125"/>
        <v>0</v>
      </c>
      <c r="BD81" s="84">
        <f t="shared" si="125"/>
        <v>0</v>
      </c>
      <c r="BE81" s="84">
        <f t="shared" si="125"/>
        <v>0</v>
      </c>
      <c r="BF81" s="84">
        <f t="shared" si="125"/>
        <v>0</v>
      </c>
      <c r="BG81" s="84">
        <f t="shared" si="125"/>
        <v>0</v>
      </c>
      <c r="BH81" s="84">
        <f t="shared" si="125"/>
        <v>0</v>
      </c>
      <c r="BI81" s="84">
        <f t="shared" si="125"/>
        <v>0</v>
      </c>
      <c r="BJ81" s="84">
        <f t="shared" si="125"/>
        <v>0</v>
      </c>
      <c r="BK81" s="84">
        <f t="shared" si="125"/>
        <v>0</v>
      </c>
      <c r="BL81" s="84">
        <f t="shared" si="125"/>
        <v>0</v>
      </c>
      <c r="BM81" s="84">
        <f t="shared" si="125"/>
        <v>0</v>
      </c>
      <c r="BN81" s="84">
        <f t="shared" si="125"/>
        <v>0</v>
      </c>
      <c r="BO81" s="84">
        <f t="shared" si="125"/>
        <v>0</v>
      </c>
      <c r="BP81" s="84">
        <f t="shared" si="125"/>
        <v>0</v>
      </c>
      <c r="BQ81" s="84">
        <f t="shared" si="125"/>
        <v>0</v>
      </c>
      <c r="BR81" s="84">
        <f t="shared" si="125"/>
        <v>0</v>
      </c>
      <c r="BS81" s="84">
        <f t="shared" si="125"/>
        <v>0</v>
      </c>
      <c r="BT81" s="84">
        <f t="shared" si="125"/>
        <v>0</v>
      </c>
      <c r="BU81" s="84">
        <f t="shared" si="125"/>
        <v>0</v>
      </c>
      <c r="BV81" s="84">
        <f t="shared" si="125"/>
        <v>0</v>
      </c>
      <c r="BW81" s="84">
        <f t="shared" si="125"/>
        <v>0</v>
      </c>
      <c r="BX81" s="84">
        <f t="shared" si="125"/>
        <v>0</v>
      </c>
      <c r="BY81" s="84">
        <f t="shared" si="125"/>
        <v>0</v>
      </c>
      <c r="BZ81" s="84">
        <f t="shared" si="125"/>
        <v>0</v>
      </c>
      <c r="CA81" s="84">
        <f t="shared" si="125"/>
        <v>0</v>
      </c>
      <c r="CB81" s="84">
        <f t="shared" si="125"/>
        <v>0</v>
      </c>
      <c r="CC81" s="84">
        <f t="shared" si="125"/>
        <v>0</v>
      </c>
      <c r="CD81" s="84">
        <f t="shared" si="125"/>
        <v>0</v>
      </c>
      <c r="CE81" s="84">
        <f t="shared" si="125"/>
        <v>0</v>
      </c>
      <c r="CF81" s="84">
        <f t="shared" si="125"/>
        <v>0</v>
      </c>
      <c r="CG81" s="84">
        <f t="shared" si="125"/>
        <v>0</v>
      </c>
      <c r="CH81" s="84">
        <f t="shared" si="125"/>
        <v>0</v>
      </c>
      <c r="CI81" s="84">
        <f t="shared" si="125"/>
        <v>0</v>
      </c>
      <c r="CJ81" s="84">
        <f t="shared" si="125"/>
        <v>0</v>
      </c>
      <c r="CK81" s="84">
        <f t="shared" si="125"/>
        <v>0</v>
      </c>
      <c r="CL81" s="84">
        <f t="shared" si="125"/>
        <v>0</v>
      </c>
      <c r="CM81" s="84">
        <f t="shared" si="125"/>
        <v>0</v>
      </c>
      <c r="CN81" s="84">
        <f t="shared" si="125"/>
        <v>0</v>
      </c>
      <c r="CO81" s="84">
        <f t="shared" si="125"/>
        <v>0</v>
      </c>
      <c r="CP81" s="84">
        <f t="shared" si="125"/>
        <v>0</v>
      </c>
      <c r="CQ81" s="84">
        <f t="shared" si="125"/>
        <v>0</v>
      </c>
      <c r="CR81" s="84">
        <f t="shared" si="125"/>
        <v>0</v>
      </c>
      <c r="CS81" s="84">
        <f t="shared" si="125"/>
        <v>0</v>
      </c>
      <c r="CT81" s="84">
        <f t="shared" si="125"/>
        <v>0</v>
      </c>
      <c r="CU81" s="84">
        <f t="shared" si="125"/>
        <v>0</v>
      </c>
      <c r="CV81" s="84">
        <f t="shared" si="126"/>
        <v>0</v>
      </c>
      <c r="CW81" s="84">
        <f t="shared" si="126"/>
        <v>0</v>
      </c>
      <c r="CX81" s="84">
        <f t="shared" si="126"/>
        <v>0</v>
      </c>
      <c r="CY81" s="84">
        <f t="shared" si="126"/>
        <v>0</v>
      </c>
      <c r="CZ81" s="84">
        <f t="shared" si="126"/>
        <v>0</v>
      </c>
      <c r="DA81" s="84">
        <f t="shared" si="126"/>
        <v>0</v>
      </c>
      <c r="DB81" s="84">
        <f t="shared" si="126"/>
        <v>0</v>
      </c>
      <c r="DC81" s="84">
        <f t="shared" si="126"/>
        <v>0</v>
      </c>
      <c r="DD81" s="84">
        <f t="shared" si="126"/>
        <v>0</v>
      </c>
      <c r="DE81" s="84">
        <f t="shared" si="126"/>
        <v>0</v>
      </c>
      <c r="DF81" s="84">
        <f t="shared" si="126"/>
        <v>0</v>
      </c>
      <c r="DG81" s="84">
        <f t="shared" si="126"/>
        <v>0</v>
      </c>
      <c r="DH81" s="84">
        <f t="shared" si="126"/>
        <v>0</v>
      </c>
      <c r="DI81" s="84">
        <f t="shared" si="126"/>
        <v>0</v>
      </c>
      <c r="DJ81" s="84">
        <f t="shared" si="126"/>
        <v>0</v>
      </c>
      <c r="DK81" s="84">
        <f t="shared" si="126"/>
        <v>0</v>
      </c>
      <c r="DL81" s="84">
        <f t="shared" si="126"/>
        <v>0</v>
      </c>
      <c r="DM81" s="84">
        <f t="shared" si="126"/>
        <v>0</v>
      </c>
      <c r="DN81" s="84">
        <f t="shared" si="126"/>
        <v>0</v>
      </c>
      <c r="DO81" s="84">
        <f t="shared" si="126"/>
        <v>0</v>
      </c>
      <c r="DP81" s="84">
        <f t="shared" si="126"/>
        <v>0</v>
      </c>
      <c r="DQ81" s="84">
        <f t="shared" si="126"/>
        <v>0</v>
      </c>
      <c r="DR81" s="84">
        <f t="shared" si="126"/>
        <v>0</v>
      </c>
      <c r="DS81" s="84">
        <f t="shared" si="126"/>
        <v>0</v>
      </c>
      <c r="DT81" s="84">
        <f t="shared" si="126"/>
        <v>0</v>
      </c>
      <c r="DU81" s="84">
        <f t="shared" si="126"/>
        <v>0</v>
      </c>
      <c r="DV81" s="84">
        <f t="shared" si="126"/>
        <v>0</v>
      </c>
      <c r="DW81" s="84">
        <f t="shared" si="126"/>
        <v>0</v>
      </c>
      <c r="DX81" s="84">
        <f t="shared" si="126"/>
        <v>0</v>
      </c>
      <c r="DY81" s="84">
        <f t="shared" si="126"/>
        <v>0</v>
      </c>
      <c r="DZ81" s="84">
        <f t="shared" si="126"/>
        <v>0</v>
      </c>
      <c r="EA81" s="84">
        <f t="shared" si="126"/>
        <v>0</v>
      </c>
      <c r="EB81" s="84">
        <f t="shared" si="126"/>
        <v>0</v>
      </c>
      <c r="EC81" s="84">
        <f t="shared" si="126"/>
        <v>0</v>
      </c>
      <c r="ED81" s="84">
        <f t="shared" si="126"/>
        <v>0</v>
      </c>
      <c r="EE81" s="84">
        <f t="shared" si="126"/>
        <v>0</v>
      </c>
      <c r="EF81" s="84">
        <f t="shared" si="126"/>
        <v>0</v>
      </c>
      <c r="EG81" s="84">
        <f t="shared" si="126"/>
        <v>0</v>
      </c>
      <c r="EH81" s="84">
        <f t="shared" si="126"/>
        <v>0</v>
      </c>
      <c r="EI81" s="84">
        <f t="shared" si="126"/>
        <v>0</v>
      </c>
      <c r="EJ81" s="84">
        <f t="shared" si="126"/>
        <v>0</v>
      </c>
      <c r="EK81" s="84">
        <f t="shared" si="126"/>
        <v>0</v>
      </c>
      <c r="EL81" s="84">
        <f t="shared" si="126"/>
        <v>0</v>
      </c>
      <c r="EM81" s="84">
        <f t="shared" si="111"/>
        <v>0</v>
      </c>
      <c r="EO81" s="2">
        <f t="shared" ca="1" si="65"/>
        <v>107.75603</v>
      </c>
      <c r="EP81" s="2">
        <f t="shared" ca="1" si="114"/>
        <v>0</v>
      </c>
    </row>
    <row r="82" spans="1:146" x14ac:dyDescent="0.2">
      <c r="A82" s="66">
        <v>5</v>
      </c>
      <c r="B82" s="94" t="s">
        <v>76</v>
      </c>
      <c r="C82" s="68" t="s">
        <v>7</v>
      </c>
      <c r="D82" s="35" t="s">
        <v>42</v>
      </c>
      <c r="E82" s="69" t="s">
        <v>232</v>
      </c>
      <c r="F82" s="70">
        <v>37134</v>
      </c>
      <c r="G82" s="69"/>
      <c r="H82" s="69"/>
      <c r="I82" s="71" t="s">
        <v>45</v>
      </c>
      <c r="J82" s="69" t="s">
        <v>236</v>
      </c>
      <c r="L82" s="72" t="s">
        <v>235</v>
      </c>
      <c r="M82" s="72" t="s">
        <v>41</v>
      </c>
      <c r="O82" s="73"/>
      <c r="P82" s="74"/>
      <c r="Q82" s="74"/>
      <c r="R82" s="74"/>
      <c r="S82" s="95">
        <v>18.666236999999999</v>
      </c>
      <c r="T82" s="74" t="s">
        <v>57</v>
      </c>
      <c r="U82" s="19">
        <f t="shared" si="122"/>
        <v>18.666236999999999</v>
      </c>
      <c r="V82" s="267">
        <v>40344</v>
      </c>
      <c r="Z82" s="102">
        <v>36161</v>
      </c>
      <c r="AA82" s="100" t="e">
        <f>SUM(#REF!)</f>
        <v>#REF!</v>
      </c>
      <c r="AB82" s="103"/>
      <c r="AC82" s="103">
        <v>0</v>
      </c>
      <c r="AD82" s="81" t="e">
        <f>+AC82+AB82*#REF!+AA82*#REF!</f>
        <v>#REF!</v>
      </c>
      <c r="AE82" s="81"/>
      <c r="AI82" s="84">
        <f t="shared" ca="1" si="124"/>
        <v>0</v>
      </c>
      <c r="AJ82" s="84">
        <f t="shared" si="125"/>
        <v>0</v>
      </c>
      <c r="AK82" s="84">
        <f t="shared" si="125"/>
        <v>0</v>
      </c>
      <c r="AL82" s="84">
        <f t="shared" si="125"/>
        <v>0</v>
      </c>
      <c r="AM82" s="84">
        <f t="shared" si="125"/>
        <v>0</v>
      </c>
      <c r="AN82" s="84">
        <f t="shared" si="125"/>
        <v>0</v>
      </c>
      <c r="AO82" s="84">
        <f t="shared" si="125"/>
        <v>0</v>
      </c>
      <c r="AP82" s="84">
        <f t="shared" si="125"/>
        <v>0</v>
      </c>
      <c r="AQ82" s="84">
        <f t="shared" si="125"/>
        <v>0</v>
      </c>
      <c r="AR82" s="84">
        <f t="shared" si="125"/>
        <v>0</v>
      </c>
      <c r="AS82" s="84">
        <f t="shared" si="125"/>
        <v>0</v>
      </c>
      <c r="AT82" s="84">
        <f t="shared" si="125"/>
        <v>0</v>
      </c>
      <c r="AU82" s="84">
        <f t="shared" si="125"/>
        <v>0</v>
      </c>
      <c r="AV82" s="84">
        <f t="shared" si="125"/>
        <v>0</v>
      </c>
      <c r="AW82" s="84">
        <f t="shared" si="125"/>
        <v>0</v>
      </c>
      <c r="AX82" s="84">
        <f t="shared" si="125"/>
        <v>0</v>
      </c>
      <c r="AY82" s="84">
        <f t="shared" si="125"/>
        <v>0</v>
      </c>
      <c r="AZ82" s="84">
        <f t="shared" si="125"/>
        <v>0</v>
      </c>
      <c r="BA82" s="84">
        <f t="shared" si="125"/>
        <v>0</v>
      </c>
      <c r="BB82" s="84">
        <f t="shared" si="125"/>
        <v>0</v>
      </c>
      <c r="BC82" s="84">
        <f t="shared" si="125"/>
        <v>0</v>
      </c>
      <c r="BD82" s="84">
        <f t="shared" si="125"/>
        <v>0</v>
      </c>
      <c r="BE82" s="84">
        <f t="shared" si="125"/>
        <v>0</v>
      </c>
      <c r="BF82" s="84">
        <f t="shared" si="125"/>
        <v>0</v>
      </c>
      <c r="BG82" s="84">
        <f t="shared" si="125"/>
        <v>0</v>
      </c>
      <c r="BH82" s="84">
        <f t="shared" si="125"/>
        <v>0</v>
      </c>
      <c r="BI82" s="84">
        <f t="shared" si="125"/>
        <v>0</v>
      </c>
      <c r="BJ82" s="84">
        <f t="shared" si="125"/>
        <v>0</v>
      </c>
      <c r="BK82" s="84">
        <f t="shared" si="125"/>
        <v>0</v>
      </c>
      <c r="BL82" s="84">
        <f t="shared" si="125"/>
        <v>0</v>
      </c>
      <c r="BM82" s="84">
        <f t="shared" si="125"/>
        <v>0</v>
      </c>
      <c r="BN82" s="84">
        <f t="shared" si="125"/>
        <v>0</v>
      </c>
      <c r="BO82" s="84">
        <f t="shared" si="125"/>
        <v>0</v>
      </c>
      <c r="BP82" s="84">
        <f t="shared" si="125"/>
        <v>0</v>
      </c>
      <c r="BQ82" s="84">
        <f t="shared" si="125"/>
        <v>18.666236999999999</v>
      </c>
      <c r="BR82" s="84">
        <f t="shared" si="125"/>
        <v>0</v>
      </c>
      <c r="BS82" s="84">
        <f t="shared" si="125"/>
        <v>0</v>
      </c>
      <c r="BT82" s="84">
        <f t="shared" si="125"/>
        <v>0</v>
      </c>
      <c r="BU82" s="84">
        <f t="shared" si="125"/>
        <v>0</v>
      </c>
      <c r="BV82" s="84">
        <f t="shared" si="125"/>
        <v>0</v>
      </c>
      <c r="BW82" s="84">
        <f t="shared" si="125"/>
        <v>0</v>
      </c>
      <c r="BX82" s="84">
        <f t="shared" si="125"/>
        <v>0</v>
      </c>
      <c r="BY82" s="84">
        <f t="shared" si="125"/>
        <v>0</v>
      </c>
      <c r="BZ82" s="84">
        <f t="shared" si="125"/>
        <v>0</v>
      </c>
      <c r="CA82" s="84">
        <f t="shared" si="125"/>
        <v>0</v>
      </c>
      <c r="CB82" s="84">
        <f t="shared" si="125"/>
        <v>0</v>
      </c>
      <c r="CC82" s="84">
        <f t="shared" si="125"/>
        <v>0</v>
      </c>
      <c r="CD82" s="84">
        <f t="shared" si="125"/>
        <v>0</v>
      </c>
      <c r="CE82" s="84">
        <f t="shared" si="125"/>
        <v>0</v>
      </c>
      <c r="CF82" s="84">
        <f t="shared" si="125"/>
        <v>0</v>
      </c>
      <c r="CG82" s="84">
        <f t="shared" si="125"/>
        <v>0</v>
      </c>
      <c r="CH82" s="84">
        <f t="shared" si="125"/>
        <v>0</v>
      </c>
      <c r="CI82" s="84">
        <f t="shared" si="125"/>
        <v>0</v>
      </c>
      <c r="CJ82" s="84">
        <f t="shared" si="125"/>
        <v>0</v>
      </c>
      <c r="CK82" s="84">
        <f t="shared" si="125"/>
        <v>0</v>
      </c>
      <c r="CL82" s="84">
        <f t="shared" si="125"/>
        <v>0</v>
      </c>
      <c r="CM82" s="84">
        <f t="shared" si="125"/>
        <v>0</v>
      </c>
      <c r="CN82" s="84">
        <f t="shared" si="125"/>
        <v>0</v>
      </c>
      <c r="CO82" s="84">
        <f t="shared" si="125"/>
        <v>0</v>
      </c>
      <c r="CP82" s="84">
        <f t="shared" si="125"/>
        <v>0</v>
      </c>
      <c r="CQ82" s="84">
        <f t="shared" si="125"/>
        <v>0</v>
      </c>
      <c r="CR82" s="84">
        <f t="shared" si="125"/>
        <v>0</v>
      </c>
      <c r="CS82" s="84">
        <f t="shared" si="125"/>
        <v>0</v>
      </c>
      <c r="CT82" s="84">
        <f t="shared" si="125"/>
        <v>0</v>
      </c>
      <c r="CU82" s="84">
        <f>IF(AND($V82&gt;CT$6,$V82&lt;=CU$6),+$U82,0)</f>
        <v>0</v>
      </c>
      <c r="CV82" s="84">
        <f t="shared" si="126"/>
        <v>0</v>
      </c>
      <c r="CW82" s="84">
        <f t="shared" si="126"/>
        <v>0</v>
      </c>
      <c r="CX82" s="84">
        <f t="shared" si="126"/>
        <v>0</v>
      </c>
      <c r="CY82" s="84">
        <f t="shared" si="126"/>
        <v>0</v>
      </c>
      <c r="CZ82" s="84">
        <f t="shared" si="126"/>
        <v>0</v>
      </c>
      <c r="DA82" s="84">
        <f t="shared" si="126"/>
        <v>0</v>
      </c>
      <c r="DB82" s="84">
        <f t="shared" si="126"/>
        <v>0</v>
      </c>
      <c r="DC82" s="84">
        <f t="shared" si="126"/>
        <v>0</v>
      </c>
      <c r="DD82" s="84">
        <f t="shared" si="126"/>
        <v>0</v>
      </c>
      <c r="DE82" s="84">
        <f t="shared" si="126"/>
        <v>0</v>
      </c>
      <c r="DF82" s="84">
        <f t="shared" si="126"/>
        <v>0</v>
      </c>
      <c r="DG82" s="84">
        <f t="shared" si="126"/>
        <v>0</v>
      </c>
      <c r="DH82" s="84">
        <f t="shared" si="126"/>
        <v>0</v>
      </c>
      <c r="DI82" s="84">
        <f t="shared" si="126"/>
        <v>0</v>
      </c>
      <c r="DJ82" s="84">
        <f t="shared" si="126"/>
        <v>0</v>
      </c>
      <c r="DK82" s="84">
        <f t="shared" si="126"/>
        <v>0</v>
      </c>
      <c r="DL82" s="84">
        <f t="shared" si="126"/>
        <v>0</v>
      </c>
      <c r="DM82" s="84">
        <f t="shared" si="126"/>
        <v>0</v>
      </c>
      <c r="DN82" s="84">
        <f t="shared" si="126"/>
        <v>0</v>
      </c>
      <c r="DO82" s="84">
        <f t="shared" si="126"/>
        <v>0</v>
      </c>
      <c r="DP82" s="84">
        <f t="shared" si="126"/>
        <v>0</v>
      </c>
      <c r="DQ82" s="84">
        <f t="shared" si="126"/>
        <v>0</v>
      </c>
      <c r="DR82" s="84">
        <f t="shared" si="126"/>
        <v>0</v>
      </c>
      <c r="DS82" s="84">
        <f t="shared" si="126"/>
        <v>0</v>
      </c>
      <c r="DT82" s="84">
        <f t="shared" si="126"/>
        <v>0</v>
      </c>
      <c r="DU82" s="84">
        <f t="shared" si="126"/>
        <v>0</v>
      </c>
      <c r="DV82" s="84">
        <f t="shared" si="126"/>
        <v>0</v>
      </c>
      <c r="DW82" s="84">
        <f t="shared" si="126"/>
        <v>0</v>
      </c>
      <c r="DX82" s="84">
        <f t="shared" si="126"/>
        <v>0</v>
      </c>
      <c r="DY82" s="84">
        <f t="shared" si="126"/>
        <v>0</v>
      </c>
      <c r="DZ82" s="84">
        <f t="shared" si="126"/>
        <v>0</v>
      </c>
      <c r="EA82" s="84">
        <f t="shared" si="126"/>
        <v>0</v>
      </c>
      <c r="EB82" s="84">
        <f t="shared" si="126"/>
        <v>0</v>
      </c>
      <c r="EC82" s="84">
        <f t="shared" si="126"/>
        <v>0</v>
      </c>
      <c r="ED82" s="84">
        <f t="shared" si="126"/>
        <v>0</v>
      </c>
      <c r="EE82" s="84">
        <f t="shared" si="126"/>
        <v>0</v>
      </c>
      <c r="EF82" s="84">
        <f t="shared" si="126"/>
        <v>0</v>
      </c>
      <c r="EG82" s="84">
        <f t="shared" si="126"/>
        <v>0</v>
      </c>
      <c r="EH82" s="84">
        <f t="shared" si="126"/>
        <v>0</v>
      </c>
      <c r="EI82" s="84">
        <f t="shared" si="126"/>
        <v>0</v>
      </c>
      <c r="EJ82" s="84">
        <f t="shared" si="126"/>
        <v>0</v>
      </c>
      <c r="EK82" s="84">
        <f t="shared" si="126"/>
        <v>0</v>
      </c>
      <c r="EL82" s="84">
        <f t="shared" si="126"/>
        <v>0</v>
      </c>
      <c r="EM82" s="84">
        <f t="shared" si="111"/>
        <v>0</v>
      </c>
      <c r="EO82" s="2">
        <f t="shared" ca="1" si="65"/>
        <v>18.666236999999999</v>
      </c>
      <c r="EP82" s="2">
        <f t="shared" ca="1" si="114"/>
        <v>0</v>
      </c>
    </row>
    <row r="83" spans="1:146" x14ac:dyDescent="0.2">
      <c r="A83" s="66">
        <v>5</v>
      </c>
      <c r="B83" s="94" t="s">
        <v>76</v>
      </c>
      <c r="C83" s="68" t="s">
        <v>7</v>
      </c>
      <c r="D83" s="35" t="s">
        <v>42</v>
      </c>
      <c r="E83" s="69" t="s">
        <v>232</v>
      </c>
      <c r="F83" s="70">
        <v>37134</v>
      </c>
      <c r="G83" s="69"/>
      <c r="H83" s="69"/>
      <c r="I83" s="71" t="s">
        <v>45</v>
      </c>
      <c r="J83" s="69" t="s">
        <v>237</v>
      </c>
      <c r="L83" s="72" t="s">
        <v>235</v>
      </c>
      <c r="M83" s="72" t="s">
        <v>41</v>
      </c>
      <c r="O83" s="73"/>
      <c r="P83" s="74"/>
      <c r="Q83" s="74"/>
      <c r="R83" s="74"/>
      <c r="S83" s="95">
        <f>0.01+0.2769+6.249668-1.019216+12</f>
        <v>17.517351999999999</v>
      </c>
      <c r="T83" s="74" t="s">
        <v>3</v>
      </c>
      <c r="U83" s="19">
        <f t="shared" si="122"/>
        <v>25.857538460720001</v>
      </c>
      <c r="V83" s="267">
        <v>37529</v>
      </c>
      <c r="Z83" s="102">
        <v>36161</v>
      </c>
      <c r="AA83" s="100" t="e">
        <f>SUM(#REF!)</f>
        <v>#REF!</v>
      </c>
      <c r="AB83" s="103"/>
      <c r="AC83" s="103">
        <v>0</v>
      </c>
      <c r="AD83" s="81" t="e">
        <f>+AC83+AB83*#REF!+AA83*#REF!</f>
        <v>#REF!</v>
      </c>
      <c r="AE83" s="81"/>
      <c r="AI83" s="84">
        <f t="shared" ca="1" si="124"/>
        <v>0</v>
      </c>
      <c r="AJ83" s="84">
        <f t="shared" ref="AJ83:CU86" si="127">IF(AND($V83&gt;AI$6,$V83&lt;=AJ$6),+$U83,0)</f>
        <v>0</v>
      </c>
      <c r="AK83" s="84">
        <f t="shared" si="127"/>
        <v>0</v>
      </c>
      <c r="AL83" s="84">
        <f t="shared" si="127"/>
        <v>25.857538460720001</v>
      </c>
      <c r="AM83" s="84">
        <f t="shared" si="127"/>
        <v>0</v>
      </c>
      <c r="AN83" s="84">
        <f t="shared" si="127"/>
        <v>0</v>
      </c>
      <c r="AO83" s="84">
        <f t="shared" si="127"/>
        <v>0</v>
      </c>
      <c r="AP83" s="84">
        <f t="shared" si="127"/>
        <v>0</v>
      </c>
      <c r="AQ83" s="84">
        <f t="shared" si="127"/>
        <v>0</v>
      </c>
      <c r="AR83" s="84">
        <f t="shared" si="127"/>
        <v>0</v>
      </c>
      <c r="AS83" s="84">
        <f t="shared" si="127"/>
        <v>0</v>
      </c>
      <c r="AT83" s="84">
        <f t="shared" si="127"/>
        <v>0</v>
      </c>
      <c r="AU83" s="84">
        <f t="shared" si="127"/>
        <v>0</v>
      </c>
      <c r="AV83" s="84">
        <f t="shared" si="127"/>
        <v>0</v>
      </c>
      <c r="AW83" s="84">
        <f t="shared" si="127"/>
        <v>0</v>
      </c>
      <c r="AX83" s="84">
        <f t="shared" si="127"/>
        <v>0</v>
      </c>
      <c r="AY83" s="84">
        <f t="shared" si="127"/>
        <v>0</v>
      </c>
      <c r="AZ83" s="84">
        <f t="shared" si="127"/>
        <v>0</v>
      </c>
      <c r="BA83" s="84">
        <f t="shared" si="127"/>
        <v>0</v>
      </c>
      <c r="BB83" s="84">
        <f t="shared" si="127"/>
        <v>0</v>
      </c>
      <c r="BC83" s="84">
        <f t="shared" si="127"/>
        <v>0</v>
      </c>
      <c r="BD83" s="84">
        <f t="shared" si="127"/>
        <v>0</v>
      </c>
      <c r="BE83" s="84">
        <f t="shared" si="127"/>
        <v>0</v>
      </c>
      <c r="BF83" s="84">
        <f t="shared" si="127"/>
        <v>0</v>
      </c>
      <c r="BG83" s="84">
        <f t="shared" si="127"/>
        <v>0</v>
      </c>
      <c r="BH83" s="84">
        <f t="shared" si="127"/>
        <v>0</v>
      </c>
      <c r="BI83" s="84">
        <f t="shared" si="127"/>
        <v>0</v>
      </c>
      <c r="BJ83" s="84">
        <f t="shared" si="127"/>
        <v>0</v>
      </c>
      <c r="BK83" s="84">
        <f t="shared" si="127"/>
        <v>0</v>
      </c>
      <c r="BL83" s="84">
        <f t="shared" si="127"/>
        <v>0</v>
      </c>
      <c r="BM83" s="84">
        <f t="shared" si="127"/>
        <v>0</v>
      </c>
      <c r="BN83" s="84">
        <f t="shared" si="127"/>
        <v>0</v>
      </c>
      <c r="BO83" s="84">
        <f t="shared" si="127"/>
        <v>0</v>
      </c>
      <c r="BP83" s="84">
        <f t="shared" si="127"/>
        <v>0</v>
      </c>
      <c r="BQ83" s="84">
        <f t="shared" si="127"/>
        <v>0</v>
      </c>
      <c r="BR83" s="84">
        <f t="shared" si="127"/>
        <v>0</v>
      </c>
      <c r="BS83" s="84">
        <f t="shared" si="127"/>
        <v>0</v>
      </c>
      <c r="BT83" s="84">
        <f t="shared" si="127"/>
        <v>0</v>
      </c>
      <c r="BU83" s="84">
        <f t="shared" si="127"/>
        <v>0</v>
      </c>
      <c r="BV83" s="84">
        <f t="shared" si="127"/>
        <v>0</v>
      </c>
      <c r="BW83" s="84">
        <f t="shared" si="127"/>
        <v>0</v>
      </c>
      <c r="BX83" s="84">
        <f t="shared" si="127"/>
        <v>0</v>
      </c>
      <c r="BY83" s="84">
        <f t="shared" si="127"/>
        <v>0</v>
      </c>
      <c r="BZ83" s="84">
        <f t="shared" si="127"/>
        <v>0</v>
      </c>
      <c r="CA83" s="84">
        <f t="shared" si="127"/>
        <v>0</v>
      </c>
      <c r="CB83" s="84">
        <f t="shared" si="127"/>
        <v>0</v>
      </c>
      <c r="CC83" s="84">
        <f t="shared" si="127"/>
        <v>0</v>
      </c>
      <c r="CD83" s="84">
        <f t="shared" si="127"/>
        <v>0</v>
      </c>
      <c r="CE83" s="84">
        <f t="shared" si="127"/>
        <v>0</v>
      </c>
      <c r="CF83" s="84">
        <f t="shared" si="127"/>
        <v>0</v>
      </c>
      <c r="CG83" s="84">
        <f t="shared" si="127"/>
        <v>0</v>
      </c>
      <c r="CH83" s="84">
        <f t="shared" si="127"/>
        <v>0</v>
      </c>
      <c r="CI83" s="84">
        <f t="shared" si="127"/>
        <v>0</v>
      </c>
      <c r="CJ83" s="84">
        <f t="shared" si="127"/>
        <v>0</v>
      </c>
      <c r="CK83" s="84">
        <f t="shared" si="127"/>
        <v>0</v>
      </c>
      <c r="CL83" s="84">
        <f t="shared" si="127"/>
        <v>0</v>
      </c>
      <c r="CM83" s="84">
        <f t="shared" si="127"/>
        <v>0</v>
      </c>
      <c r="CN83" s="84">
        <f t="shared" si="127"/>
        <v>0</v>
      </c>
      <c r="CO83" s="84">
        <f t="shared" si="127"/>
        <v>0</v>
      </c>
      <c r="CP83" s="84">
        <f t="shared" si="127"/>
        <v>0</v>
      </c>
      <c r="CQ83" s="84">
        <f t="shared" si="127"/>
        <v>0</v>
      </c>
      <c r="CR83" s="84">
        <f t="shared" si="127"/>
        <v>0</v>
      </c>
      <c r="CS83" s="84">
        <f t="shared" si="127"/>
        <v>0</v>
      </c>
      <c r="CT83" s="84">
        <f t="shared" si="127"/>
        <v>0</v>
      </c>
      <c r="CU83" s="84">
        <f t="shared" si="127"/>
        <v>0</v>
      </c>
      <c r="CV83" s="84">
        <f t="shared" si="126"/>
        <v>0</v>
      </c>
      <c r="CW83" s="84">
        <f t="shared" si="126"/>
        <v>0</v>
      </c>
      <c r="CX83" s="84">
        <f t="shared" si="126"/>
        <v>0</v>
      </c>
      <c r="CY83" s="84">
        <f t="shared" si="126"/>
        <v>0</v>
      </c>
      <c r="CZ83" s="84">
        <f t="shared" si="126"/>
        <v>0</v>
      </c>
      <c r="DA83" s="84">
        <f t="shared" si="126"/>
        <v>0</v>
      </c>
      <c r="DB83" s="84">
        <f t="shared" si="126"/>
        <v>0</v>
      </c>
      <c r="DC83" s="84">
        <f t="shared" si="126"/>
        <v>0</v>
      </c>
      <c r="DD83" s="84">
        <f t="shared" si="126"/>
        <v>0</v>
      </c>
      <c r="DE83" s="84">
        <f t="shared" si="126"/>
        <v>0</v>
      </c>
      <c r="DF83" s="84">
        <f t="shared" si="126"/>
        <v>0</v>
      </c>
      <c r="DG83" s="84">
        <f t="shared" si="126"/>
        <v>0</v>
      </c>
      <c r="DH83" s="84">
        <f t="shared" si="126"/>
        <v>0</v>
      </c>
      <c r="DI83" s="84">
        <f t="shared" si="126"/>
        <v>0</v>
      </c>
      <c r="DJ83" s="84">
        <f t="shared" si="126"/>
        <v>0</v>
      </c>
      <c r="DK83" s="84">
        <f t="shared" si="126"/>
        <v>0</v>
      </c>
      <c r="DL83" s="84">
        <f t="shared" si="126"/>
        <v>0</v>
      </c>
      <c r="DM83" s="84">
        <f t="shared" si="126"/>
        <v>0</v>
      </c>
      <c r="DN83" s="84">
        <f t="shared" si="126"/>
        <v>0</v>
      </c>
      <c r="DO83" s="84">
        <f t="shared" si="126"/>
        <v>0</v>
      </c>
      <c r="DP83" s="84">
        <f t="shared" si="126"/>
        <v>0</v>
      </c>
      <c r="DQ83" s="84">
        <f t="shared" si="126"/>
        <v>0</v>
      </c>
      <c r="DR83" s="84">
        <f t="shared" si="126"/>
        <v>0</v>
      </c>
      <c r="DS83" s="84">
        <f t="shared" si="126"/>
        <v>0</v>
      </c>
      <c r="DT83" s="84">
        <f t="shared" si="126"/>
        <v>0</v>
      </c>
      <c r="DU83" s="84">
        <f t="shared" si="126"/>
        <v>0</v>
      </c>
      <c r="DV83" s="84">
        <f t="shared" si="126"/>
        <v>0</v>
      </c>
      <c r="DW83" s="84">
        <f t="shared" si="126"/>
        <v>0</v>
      </c>
      <c r="DX83" s="84">
        <f t="shared" si="126"/>
        <v>0</v>
      </c>
      <c r="DY83" s="84">
        <f t="shared" si="126"/>
        <v>0</v>
      </c>
      <c r="DZ83" s="84">
        <f t="shared" si="126"/>
        <v>0</v>
      </c>
      <c r="EA83" s="84">
        <f t="shared" si="126"/>
        <v>0</v>
      </c>
      <c r="EB83" s="84">
        <f t="shared" si="126"/>
        <v>0</v>
      </c>
      <c r="EC83" s="84">
        <f t="shared" si="126"/>
        <v>0</v>
      </c>
      <c r="ED83" s="84">
        <f t="shared" si="126"/>
        <v>0</v>
      </c>
      <c r="EE83" s="84">
        <f t="shared" si="126"/>
        <v>0</v>
      </c>
      <c r="EF83" s="84">
        <f t="shared" si="126"/>
        <v>0</v>
      </c>
      <c r="EG83" s="84">
        <f t="shared" si="126"/>
        <v>0</v>
      </c>
      <c r="EH83" s="84">
        <f t="shared" si="126"/>
        <v>0</v>
      </c>
      <c r="EI83" s="84">
        <f t="shared" si="126"/>
        <v>0</v>
      </c>
      <c r="EJ83" s="84">
        <f t="shared" si="126"/>
        <v>0</v>
      </c>
      <c r="EK83" s="84">
        <f t="shared" si="126"/>
        <v>0</v>
      </c>
      <c r="EL83" s="84">
        <f t="shared" si="126"/>
        <v>0</v>
      </c>
      <c r="EM83" s="84">
        <f t="shared" si="111"/>
        <v>0</v>
      </c>
      <c r="EO83" s="2">
        <f t="shared" ca="1" si="65"/>
        <v>25.857538460720001</v>
      </c>
      <c r="EP83" s="2">
        <f t="shared" ca="1" si="114"/>
        <v>0</v>
      </c>
    </row>
    <row r="84" spans="1:146" x14ac:dyDescent="0.2">
      <c r="A84" s="66">
        <v>5</v>
      </c>
      <c r="B84" s="94" t="s">
        <v>76</v>
      </c>
      <c r="C84" s="68" t="s">
        <v>7</v>
      </c>
      <c r="D84" s="35" t="s">
        <v>42</v>
      </c>
      <c r="E84" s="69" t="s">
        <v>232</v>
      </c>
      <c r="F84" s="70">
        <v>37134</v>
      </c>
      <c r="G84" s="69"/>
      <c r="H84" s="69"/>
      <c r="I84" s="71" t="s">
        <v>45</v>
      </c>
      <c r="J84" s="69" t="s">
        <v>238</v>
      </c>
      <c r="L84" s="72" t="s">
        <v>235</v>
      </c>
      <c r="M84" s="72" t="s">
        <v>41</v>
      </c>
      <c r="O84" s="73"/>
      <c r="P84" s="74"/>
      <c r="Q84" s="74"/>
      <c r="R84" s="74"/>
      <c r="S84" s="95">
        <v>29.32</v>
      </c>
      <c r="T84" s="74" t="s">
        <v>3</v>
      </c>
      <c r="U84" s="19">
        <f t="shared" si="122"/>
        <v>43.279545200000001</v>
      </c>
      <c r="V84" s="267">
        <v>37529</v>
      </c>
      <c r="Z84" s="102">
        <v>36161</v>
      </c>
      <c r="AA84" s="100" t="e">
        <f>SUM(#REF!)</f>
        <v>#REF!</v>
      </c>
      <c r="AB84" s="103"/>
      <c r="AC84" s="103">
        <v>0</v>
      </c>
      <c r="AD84" s="81" t="e">
        <f>+AC84+AB84*#REF!+AA84*#REF!</f>
        <v>#REF!</v>
      </c>
      <c r="AE84" s="81"/>
      <c r="AI84" s="84">
        <f t="shared" ca="1" si="124"/>
        <v>0</v>
      </c>
      <c r="AJ84" s="84">
        <f t="shared" si="127"/>
        <v>0</v>
      </c>
      <c r="AK84" s="84">
        <f t="shared" si="127"/>
        <v>0</v>
      </c>
      <c r="AL84" s="84">
        <f t="shared" si="127"/>
        <v>43.279545200000001</v>
      </c>
      <c r="AM84" s="84">
        <f t="shared" si="127"/>
        <v>0</v>
      </c>
      <c r="AN84" s="84">
        <f t="shared" si="127"/>
        <v>0</v>
      </c>
      <c r="AO84" s="84">
        <f t="shared" si="127"/>
        <v>0</v>
      </c>
      <c r="AP84" s="84">
        <f t="shared" si="127"/>
        <v>0</v>
      </c>
      <c r="AQ84" s="84">
        <f t="shared" si="127"/>
        <v>0</v>
      </c>
      <c r="AR84" s="84">
        <f t="shared" si="127"/>
        <v>0</v>
      </c>
      <c r="AS84" s="84">
        <f t="shared" si="127"/>
        <v>0</v>
      </c>
      <c r="AT84" s="84">
        <f t="shared" si="127"/>
        <v>0</v>
      </c>
      <c r="AU84" s="84">
        <f t="shared" si="127"/>
        <v>0</v>
      </c>
      <c r="AV84" s="84">
        <f t="shared" si="127"/>
        <v>0</v>
      </c>
      <c r="AW84" s="84">
        <f t="shared" si="127"/>
        <v>0</v>
      </c>
      <c r="AX84" s="84">
        <f t="shared" si="127"/>
        <v>0</v>
      </c>
      <c r="AY84" s="84">
        <f t="shared" si="127"/>
        <v>0</v>
      </c>
      <c r="AZ84" s="84">
        <f t="shared" si="127"/>
        <v>0</v>
      </c>
      <c r="BA84" s="84">
        <f t="shared" si="127"/>
        <v>0</v>
      </c>
      <c r="BB84" s="84">
        <f t="shared" si="127"/>
        <v>0</v>
      </c>
      <c r="BC84" s="84">
        <f t="shared" si="127"/>
        <v>0</v>
      </c>
      <c r="BD84" s="84">
        <f t="shared" si="127"/>
        <v>0</v>
      </c>
      <c r="BE84" s="84">
        <f t="shared" si="127"/>
        <v>0</v>
      </c>
      <c r="BF84" s="84">
        <f t="shared" si="127"/>
        <v>0</v>
      </c>
      <c r="BG84" s="84">
        <f t="shared" si="127"/>
        <v>0</v>
      </c>
      <c r="BH84" s="84">
        <f t="shared" si="127"/>
        <v>0</v>
      </c>
      <c r="BI84" s="84">
        <f t="shared" si="127"/>
        <v>0</v>
      </c>
      <c r="BJ84" s="84">
        <f t="shared" si="127"/>
        <v>0</v>
      </c>
      <c r="BK84" s="84">
        <f t="shared" si="127"/>
        <v>0</v>
      </c>
      <c r="BL84" s="84">
        <f t="shared" si="127"/>
        <v>0</v>
      </c>
      <c r="BM84" s="84">
        <f t="shared" si="127"/>
        <v>0</v>
      </c>
      <c r="BN84" s="84">
        <f t="shared" si="127"/>
        <v>0</v>
      </c>
      <c r="BO84" s="84">
        <f t="shared" si="127"/>
        <v>0</v>
      </c>
      <c r="BP84" s="84">
        <f t="shared" si="127"/>
        <v>0</v>
      </c>
      <c r="BQ84" s="84">
        <f t="shared" si="127"/>
        <v>0</v>
      </c>
      <c r="BR84" s="84">
        <f t="shared" si="127"/>
        <v>0</v>
      </c>
      <c r="BS84" s="84">
        <f t="shared" si="127"/>
        <v>0</v>
      </c>
      <c r="BT84" s="84">
        <f t="shared" si="127"/>
        <v>0</v>
      </c>
      <c r="BU84" s="84">
        <f t="shared" si="127"/>
        <v>0</v>
      </c>
      <c r="BV84" s="84">
        <f t="shared" si="127"/>
        <v>0</v>
      </c>
      <c r="BW84" s="84">
        <f t="shared" si="127"/>
        <v>0</v>
      </c>
      <c r="BX84" s="84">
        <f t="shared" si="127"/>
        <v>0</v>
      </c>
      <c r="BY84" s="84">
        <f t="shared" si="127"/>
        <v>0</v>
      </c>
      <c r="BZ84" s="84">
        <f t="shared" si="127"/>
        <v>0</v>
      </c>
      <c r="CA84" s="84">
        <f t="shared" si="127"/>
        <v>0</v>
      </c>
      <c r="CB84" s="84">
        <f t="shared" si="127"/>
        <v>0</v>
      </c>
      <c r="CC84" s="84">
        <f t="shared" si="127"/>
        <v>0</v>
      </c>
      <c r="CD84" s="84">
        <f t="shared" si="127"/>
        <v>0</v>
      </c>
      <c r="CE84" s="84">
        <f t="shared" si="127"/>
        <v>0</v>
      </c>
      <c r="CF84" s="84">
        <f t="shared" si="127"/>
        <v>0</v>
      </c>
      <c r="CG84" s="84">
        <f t="shared" si="127"/>
        <v>0</v>
      </c>
      <c r="CH84" s="84">
        <f t="shared" si="127"/>
        <v>0</v>
      </c>
      <c r="CI84" s="84">
        <f t="shared" si="127"/>
        <v>0</v>
      </c>
      <c r="CJ84" s="84">
        <f t="shared" si="127"/>
        <v>0</v>
      </c>
      <c r="CK84" s="84">
        <f t="shared" si="127"/>
        <v>0</v>
      </c>
      <c r="CL84" s="84">
        <f t="shared" si="127"/>
        <v>0</v>
      </c>
      <c r="CM84" s="84">
        <f t="shared" si="127"/>
        <v>0</v>
      </c>
      <c r="CN84" s="84">
        <f t="shared" si="127"/>
        <v>0</v>
      </c>
      <c r="CO84" s="84">
        <f t="shared" si="127"/>
        <v>0</v>
      </c>
      <c r="CP84" s="84">
        <f t="shared" si="127"/>
        <v>0</v>
      </c>
      <c r="CQ84" s="84">
        <f t="shared" si="127"/>
        <v>0</v>
      </c>
      <c r="CR84" s="84">
        <f t="shared" si="127"/>
        <v>0</v>
      </c>
      <c r="CS84" s="84">
        <f t="shared" si="127"/>
        <v>0</v>
      </c>
      <c r="CT84" s="84">
        <f t="shared" si="127"/>
        <v>0</v>
      </c>
      <c r="CU84" s="84">
        <f t="shared" si="127"/>
        <v>0</v>
      </c>
      <c r="CV84" s="84">
        <f t="shared" si="126"/>
        <v>0</v>
      </c>
      <c r="CW84" s="84">
        <f t="shared" si="126"/>
        <v>0</v>
      </c>
      <c r="CX84" s="84">
        <f t="shared" si="126"/>
        <v>0</v>
      </c>
      <c r="CY84" s="84">
        <f t="shared" si="126"/>
        <v>0</v>
      </c>
      <c r="CZ84" s="84">
        <f t="shared" si="126"/>
        <v>0</v>
      </c>
      <c r="DA84" s="84">
        <f t="shared" si="126"/>
        <v>0</v>
      </c>
      <c r="DB84" s="84">
        <f t="shared" si="126"/>
        <v>0</v>
      </c>
      <c r="DC84" s="84">
        <f t="shared" si="126"/>
        <v>0</v>
      </c>
      <c r="DD84" s="84">
        <f t="shared" si="126"/>
        <v>0</v>
      </c>
      <c r="DE84" s="84">
        <f t="shared" si="126"/>
        <v>0</v>
      </c>
      <c r="DF84" s="84">
        <f t="shared" si="126"/>
        <v>0</v>
      </c>
      <c r="DG84" s="84">
        <f t="shared" si="126"/>
        <v>0</v>
      </c>
      <c r="DH84" s="84">
        <f t="shared" si="126"/>
        <v>0</v>
      </c>
      <c r="DI84" s="84">
        <f t="shared" si="126"/>
        <v>0</v>
      </c>
      <c r="DJ84" s="84">
        <f t="shared" si="126"/>
        <v>0</v>
      </c>
      <c r="DK84" s="84">
        <f t="shared" si="126"/>
        <v>0</v>
      </c>
      <c r="DL84" s="84">
        <f t="shared" si="126"/>
        <v>0</v>
      </c>
      <c r="DM84" s="84">
        <f t="shared" si="126"/>
        <v>0</v>
      </c>
      <c r="DN84" s="84">
        <f t="shared" si="126"/>
        <v>0</v>
      </c>
      <c r="DO84" s="84">
        <f t="shared" si="126"/>
        <v>0</v>
      </c>
      <c r="DP84" s="84">
        <f t="shared" si="126"/>
        <v>0</v>
      </c>
      <c r="DQ84" s="84">
        <f t="shared" si="126"/>
        <v>0</v>
      </c>
      <c r="DR84" s="84">
        <f t="shared" si="126"/>
        <v>0</v>
      </c>
      <c r="DS84" s="84">
        <f t="shared" si="126"/>
        <v>0</v>
      </c>
      <c r="DT84" s="84">
        <f t="shared" si="126"/>
        <v>0</v>
      </c>
      <c r="DU84" s="84">
        <f t="shared" si="126"/>
        <v>0</v>
      </c>
      <c r="DV84" s="84">
        <f t="shared" si="126"/>
        <v>0</v>
      </c>
      <c r="DW84" s="84">
        <f t="shared" si="126"/>
        <v>0</v>
      </c>
      <c r="DX84" s="84">
        <f t="shared" si="126"/>
        <v>0</v>
      </c>
      <c r="DY84" s="84">
        <f t="shared" si="126"/>
        <v>0</v>
      </c>
      <c r="DZ84" s="84">
        <f t="shared" si="126"/>
        <v>0</v>
      </c>
      <c r="EA84" s="84">
        <f t="shared" si="126"/>
        <v>0</v>
      </c>
      <c r="EB84" s="84">
        <f t="shared" si="126"/>
        <v>0</v>
      </c>
      <c r="EC84" s="84">
        <f t="shared" si="126"/>
        <v>0</v>
      </c>
      <c r="ED84" s="84">
        <f t="shared" si="126"/>
        <v>0</v>
      </c>
      <c r="EE84" s="84">
        <f t="shared" si="126"/>
        <v>0</v>
      </c>
      <c r="EF84" s="84">
        <f t="shared" si="126"/>
        <v>0</v>
      </c>
      <c r="EG84" s="84">
        <f t="shared" si="126"/>
        <v>0</v>
      </c>
      <c r="EH84" s="84">
        <f t="shared" si="126"/>
        <v>0</v>
      </c>
      <c r="EI84" s="84">
        <f t="shared" si="126"/>
        <v>0</v>
      </c>
      <c r="EJ84" s="84">
        <f>IF(AND($V84&gt;EI$6,$V84&lt;=EJ$6),+$U84,0)</f>
        <v>0</v>
      </c>
      <c r="EK84" s="84">
        <f>IF(AND($V84&gt;EJ$6,$V84&lt;=EK$6),+$U84,0)</f>
        <v>0</v>
      </c>
      <c r="EL84" s="84">
        <f>IF(AND($V84&gt;EK$6,$V84&lt;=EL$6),+$U84,0)</f>
        <v>0</v>
      </c>
      <c r="EM84" s="84">
        <f t="shared" si="111"/>
        <v>0</v>
      </c>
      <c r="EO84" s="2">
        <f t="shared" ca="1" si="65"/>
        <v>43.279545200000001</v>
      </c>
      <c r="EP84" s="2">
        <f t="shared" ca="1" si="114"/>
        <v>0</v>
      </c>
    </row>
    <row r="85" spans="1:146" x14ac:dyDescent="0.2">
      <c r="A85" s="66">
        <v>5</v>
      </c>
      <c r="B85" s="68" t="s">
        <v>12</v>
      </c>
      <c r="C85" s="68" t="s">
        <v>7</v>
      </c>
      <c r="D85" s="35" t="s">
        <v>42</v>
      </c>
      <c r="E85" s="69" t="s">
        <v>232</v>
      </c>
      <c r="F85" s="70">
        <v>37134</v>
      </c>
      <c r="G85" s="69"/>
      <c r="H85" s="69"/>
      <c r="I85" s="71" t="s">
        <v>45</v>
      </c>
      <c r="J85" s="69" t="s">
        <v>238</v>
      </c>
      <c r="L85" s="72" t="s">
        <v>235</v>
      </c>
      <c r="M85" s="72" t="s">
        <v>41</v>
      </c>
      <c r="O85" s="73"/>
      <c r="P85" s="74"/>
      <c r="Q85" s="74"/>
      <c r="R85" s="74"/>
      <c r="S85" s="95">
        <f>1.914239+0.003469+1.450757+7.928946+0.803193</f>
        <v>12.100604000000001</v>
      </c>
      <c r="T85" s="74" t="s">
        <v>57</v>
      </c>
      <c r="U85" s="19">
        <f t="shared" si="122"/>
        <v>12.100604000000001</v>
      </c>
      <c r="V85" s="267">
        <v>40252</v>
      </c>
      <c r="Z85" s="102">
        <v>36161</v>
      </c>
      <c r="AA85" s="100" t="e">
        <f>SUM(#REF!)</f>
        <v>#REF!</v>
      </c>
      <c r="AB85" s="103"/>
      <c r="AC85" s="103">
        <v>0</v>
      </c>
      <c r="AD85" s="81" t="e">
        <f>+AC85+AB85*#REF!+AA85*#REF!</f>
        <v>#REF!</v>
      </c>
      <c r="AE85" s="81"/>
      <c r="AI85" s="84">
        <f t="shared" ca="1" si="124"/>
        <v>0</v>
      </c>
      <c r="AJ85" s="84">
        <f t="shared" si="127"/>
        <v>0</v>
      </c>
      <c r="AK85" s="84">
        <f t="shared" si="127"/>
        <v>0</v>
      </c>
      <c r="AL85" s="84">
        <f t="shared" si="127"/>
        <v>0</v>
      </c>
      <c r="AM85" s="84">
        <f t="shared" si="127"/>
        <v>0</v>
      </c>
      <c r="AN85" s="84">
        <f t="shared" si="127"/>
        <v>0</v>
      </c>
      <c r="AO85" s="84">
        <f t="shared" si="127"/>
        <v>0</v>
      </c>
      <c r="AP85" s="84">
        <f t="shared" si="127"/>
        <v>0</v>
      </c>
      <c r="AQ85" s="84">
        <f t="shared" si="127"/>
        <v>0</v>
      </c>
      <c r="AR85" s="84">
        <f t="shared" si="127"/>
        <v>0</v>
      </c>
      <c r="AS85" s="84">
        <f t="shared" si="127"/>
        <v>0</v>
      </c>
      <c r="AT85" s="84">
        <f t="shared" si="127"/>
        <v>0</v>
      </c>
      <c r="AU85" s="84">
        <f t="shared" si="127"/>
        <v>0</v>
      </c>
      <c r="AV85" s="84">
        <f t="shared" si="127"/>
        <v>0</v>
      </c>
      <c r="AW85" s="84">
        <f t="shared" si="127"/>
        <v>0</v>
      </c>
      <c r="AX85" s="84">
        <f t="shared" si="127"/>
        <v>0</v>
      </c>
      <c r="AY85" s="84">
        <f t="shared" si="127"/>
        <v>0</v>
      </c>
      <c r="AZ85" s="84">
        <f t="shared" si="127"/>
        <v>0</v>
      </c>
      <c r="BA85" s="84">
        <f t="shared" si="127"/>
        <v>0</v>
      </c>
      <c r="BB85" s="84">
        <f t="shared" si="127"/>
        <v>0</v>
      </c>
      <c r="BC85" s="84">
        <f t="shared" si="127"/>
        <v>0</v>
      </c>
      <c r="BD85" s="84">
        <f t="shared" si="127"/>
        <v>0</v>
      </c>
      <c r="BE85" s="84">
        <f t="shared" si="127"/>
        <v>0</v>
      </c>
      <c r="BF85" s="84">
        <f t="shared" si="127"/>
        <v>0</v>
      </c>
      <c r="BG85" s="84">
        <f t="shared" si="127"/>
        <v>0</v>
      </c>
      <c r="BH85" s="84">
        <f t="shared" si="127"/>
        <v>0</v>
      </c>
      <c r="BI85" s="84">
        <f t="shared" si="127"/>
        <v>0</v>
      </c>
      <c r="BJ85" s="84">
        <f t="shared" si="127"/>
        <v>0</v>
      </c>
      <c r="BK85" s="84">
        <f t="shared" si="127"/>
        <v>0</v>
      </c>
      <c r="BL85" s="84">
        <f t="shared" si="127"/>
        <v>0</v>
      </c>
      <c r="BM85" s="84">
        <f t="shared" si="127"/>
        <v>0</v>
      </c>
      <c r="BN85" s="84">
        <f t="shared" si="127"/>
        <v>0</v>
      </c>
      <c r="BO85" s="84">
        <f t="shared" si="127"/>
        <v>0</v>
      </c>
      <c r="BP85" s="84">
        <f t="shared" si="127"/>
        <v>12.100604000000001</v>
      </c>
      <c r="BQ85" s="84">
        <f t="shared" si="127"/>
        <v>0</v>
      </c>
      <c r="BR85" s="84">
        <f t="shared" si="127"/>
        <v>0</v>
      </c>
      <c r="BS85" s="84">
        <f t="shared" si="127"/>
        <v>0</v>
      </c>
      <c r="BT85" s="84">
        <f t="shared" si="127"/>
        <v>0</v>
      </c>
      <c r="BU85" s="84">
        <f t="shared" si="127"/>
        <v>0</v>
      </c>
      <c r="BV85" s="84">
        <f t="shared" si="127"/>
        <v>0</v>
      </c>
      <c r="BW85" s="84">
        <f t="shared" si="127"/>
        <v>0</v>
      </c>
      <c r="BX85" s="84">
        <f t="shared" si="127"/>
        <v>0</v>
      </c>
      <c r="BY85" s="84">
        <f t="shared" si="127"/>
        <v>0</v>
      </c>
      <c r="BZ85" s="84">
        <f t="shared" si="127"/>
        <v>0</v>
      </c>
      <c r="CA85" s="84">
        <f t="shared" si="127"/>
        <v>0</v>
      </c>
      <c r="CB85" s="84">
        <f t="shared" si="127"/>
        <v>0</v>
      </c>
      <c r="CC85" s="84">
        <f t="shared" si="127"/>
        <v>0</v>
      </c>
      <c r="CD85" s="84">
        <f t="shared" si="127"/>
        <v>0</v>
      </c>
      <c r="CE85" s="84">
        <f t="shared" si="127"/>
        <v>0</v>
      </c>
      <c r="CF85" s="84">
        <f t="shared" si="127"/>
        <v>0</v>
      </c>
      <c r="CG85" s="84">
        <f t="shared" si="127"/>
        <v>0</v>
      </c>
      <c r="CH85" s="84">
        <f t="shared" si="127"/>
        <v>0</v>
      </c>
      <c r="CI85" s="84">
        <f t="shared" si="127"/>
        <v>0</v>
      </c>
      <c r="CJ85" s="84">
        <f t="shared" si="127"/>
        <v>0</v>
      </c>
      <c r="CK85" s="84">
        <f t="shared" si="127"/>
        <v>0</v>
      </c>
      <c r="CL85" s="84">
        <f t="shared" si="127"/>
        <v>0</v>
      </c>
      <c r="CM85" s="84">
        <f t="shared" si="127"/>
        <v>0</v>
      </c>
      <c r="CN85" s="84">
        <f t="shared" si="127"/>
        <v>0</v>
      </c>
      <c r="CO85" s="84">
        <f t="shared" si="127"/>
        <v>0</v>
      </c>
      <c r="CP85" s="84">
        <f t="shared" si="127"/>
        <v>0</v>
      </c>
      <c r="CQ85" s="84">
        <f t="shared" si="127"/>
        <v>0</v>
      </c>
      <c r="CR85" s="84">
        <f t="shared" si="127"/>
        <v>0</v>
      </c>
      <c r="CS85" s="84">
        <f t="shared" si="127"/>
        <v>0</v>
      </c>
      <c r="CT85" s="84">
        <f t="shared" si="127"/>
        <v>0</v>
      </c>
      <c r="CU85" s="84">
        <f t="shared" si="127"/>
        <v>0</v>
      </c>
      <c r="CV85" s="84">
        <f t="shared" ref="CV85:EL90" si="128">IF(AND($V85&gt;CU$6,$V85&lt;=CV$6),+$U85,0)</f>
        <v>0</v>
      </c>
      <c r="CW85" s="84">
        <f t="shared" si="128"/>
        <v>0</v>
      </c>
      <c r="CX85" s="84">
        <f t="shared" si="128"/>
        <v>0</v>
      </c>
      <c r="CY85" s="84">
        <f t="shared" si="128"/>
        <v>0</v>
      </c>
      <c r="CZ85" s="84">
        <f t="shared" si="128"/>
        <v>0</v>
      </c>
      <c r="DA85" s="84">
        <f t="shared" si="128"/>
        <v>0</v>
      </c>
      <c r="DB85" s="84">
        <f t="shared" si="128"/>
        <v>0</v>
      </c>
      <c r="DC85" s="84">
        <f t="shared" si="128"/>
        <v>0</v>
      </c>
      <c r="DD85" s="84">
        <f t="shared" si="128"/>
        <v>0</v>
      </c>
      <c r="DE85" s="84">
        <f t="shared" si="128"/>
        <v>0</v>
      </c>
      <c r="DF85" s="84">
        <f t="shared" si="128"/>
        <v>0</v>
      </c>
      <c r="DG85" s="84">
        <f t="shared" si="128"/>
        <v>0</v>
      </c>
      <c r="DH85" s="84">
        <f t="shared" si="128"/>
        <v>0</v>
      </c>
      <c r="DI85" s="84">
        <f t="shared" si="128"/>
        <v>0</v>
      </c>
      <c r="DJ85" s="84">
        <f t="shared" si="128"/>
        <v>0</v>
      </c>
      <c r="DK85" s="84">
        <f t="shared" si="128"/>
        <v>0</v>
      </c>
      <c r="DL85" s="84">
        <f t="shared" si="128"/>
        <v>0</v>
      </c>
      <c r="DM85" s="84">
        <f t="shared" si="128"/>
        <v>0</v>
      </c>
      <c r="DN85" s="84">
        <f t="shared" si="128"/>
        <v>0</v>
      </c>
      <c r="DO85" s="84">
        <f t="shared" si="128"/>
        <v>0</v>
      </c>
      <c r="DP85" s="84">
        <f t="shared" si="128"/>
        <v>0</v>
      </c>
      <c r="DQ85" s="84">
        <f t="shared" si="128"/>
        <v>0</v>
      </c>
      <c r="DR85" s="84">
        <f t="shared" si="128"/>
        <v>0</v>
      </c>
      <c r="DS85" s="84">
        <f t="shared" si="128"/>
        <v>0</v>
      </c>
      <c r="DT85" s="84">
        <f t="shared" si="128"/>
        <v>0</v>
      </c>
      <c r="DU85" s="84">
        <f t="shared" si="128"/>
        <v>0</v>
      </c>
      <c r="DV85" s="84">
        <f t="shared" si="128"/>
        <v>0</v>
      </c>
      <c r="DW85" s="84">
        <f t="shared" si="128"/>
        <v>0</v>
      </c>
      <c r="DX85" s="84">
        <f t="shared" si="128"/>
        <v>0</v>
      </c>
      <c r="DY85" s="84">
        <f t="shared" si="128"/>
        <v>0</v>
      </c>
      <c r="DZ85" s="84">
        <f t="shared" si="128"/>
        <v>0</v>
      </c>
      <c r="EA85" s="84">
        <f t="shared" si="128"/>
        <v>0</v>
      </c>
      <c r="EB85" s="84">
        <f t="shared" si="128"/>
        <v>0</v>
      </c>
      <c r="EC85" s="84">
        <f t="shared" si="128"/>
        <v>0</v>
      </c>
      <c r="ED85" s="84">
        <f t="shared" si="128"/>
        <v>0</v>
      </c>
      <c r="EE85" s="84">
        <f t="shared" si="128"/>
        <v>0</v>
      </c>
      <c r="EF85" s="84">
        <f t="shared" si="128"/>
        <v>0</v>
      </c>
      <c r="EG85" s="84">
        <f t="shared" si="128"/>
        <v>0</v>
      </c>
      <c r="EH85" s="84">
        <f t="shared" si="128"/>
        <v>0</v>
      </c>
      <c r="EI85" s="84">
        <f t="shared" si="128"/>
        <v>0</v>
      </c>
      <c r="EJ85" s="84">
        <f t="shared" si="128"/>
        <v>0</v>
      </c>
      <c r="EK85" s="84">
        <f t="shared" si="128"/>
        <v>0</v>
      </c>
      <c r="EL85" s="84">
        <f t="shared" si="128"/>
        <v>0</v>
      </c>
      <c r="EM85" s="84">
        <f t="shared" si="111"/>
        <v>0</v>
      </c>
      <c r="EO85" s="2">
        <f t="shared" ca="1" si="65"/>
        <v>12.100604000000001</v>
      </c>
      <c r="EP85" s="2">
        <f t="shared" ca="1" si="114"/>
        <v>0</v>
      </c>
    </row>
    <row r="86" spans="1:146" x14ac:dyDescent="0.2">
      <c r="A86" s="66">
        <v>5</v>
      </c>
      <c r="B86" s="94" t="s">
        <v>76</v>
      </c>
      <c r="C86" s="68" t="s">
        <v>7</v>
      </c>
      <c r="D86" s="35" t="s">
        <v>42</v>
      </c>
      <c r="E86" s="69" t="s">
        <v>232</v>
      </c>
      <c r="F86" s="70">
        <v>37134</v>
      </c>
      <c r="G86" s="69"/>
      <c r="H86" s="69"/>
      <c r="I86" s="71" t="s">
        <v>45</v>
      </c>
      <c r="J86" s="69" t="s">
        <v>239</v>
      </c>
      <c r="L86" s="72" t="s">
        <v>235</v>
      </c>
      <c r="M86" s="72" t="s">
        <v>41</v>
      </c>
      <c r="O86" s="73"/>
      <c r="P86" s="74"/>
      <c r="Q86" s="74"/>
      <c r="R86" s="74"/>
      <c r="S86" s="95">
        <v>190</v>
      </c>
      <c r="T86" s="74" t="s">
        <v>9</v>
      </c>
      <c r="U86" s="19">
        <f t="shared" si="122"/>
        <v>19.989479221462389</v>
      </c>
      <c r="V86" s="267">
        <v>40009</v>
      </c>
      <c r="Z86" s="102">
        <v>36356</v>
      </c>
      <c r="AA86" s="100" t="e">
        <f>SUM(#REF!)</f>
        <v>#REF!</v>
      </c>
      <c r="AB86" s="103"/>
      <c r="AC86" s="103">
        <v>0</v>
      </c>
      <c r="AD86" s="81" t="e">
        <f>+AC86+AB86*#REF!+AA86*#REF!</f>
        <v>#REF!</v>
      </c>
      <c r="AE86" s="81"/>
      <c r="AI86" s="84">
        <f t="shared" ca="1" si="124"/>
        <v>0</v>
      </c>
      <c r="AJ86" s="84">
        <f t="shared" si="127"/>
        <v>0</v>
      </c>
      <c r="AK86" s="84">
        <f t="shared" si="127"/>
        <v>0</v>
      </c>
      <c r="AL86" s="84">
        <f t="shared" si="127"/>
        <v>0</v>
      </c>
      <c r="AM86" s="84">
        <f t="shared" si="127"/>
        <v>0</v>
      </c>
      <c r="AN86" s="84">
        <f t="shared" si="127"/>
        <v>0</v>
      </c>
      <c r="AO86" s="84">
        <f t="shared" si="127"/>
        <v>0</v>
      </c>
      <c r="AP86" s="84">
        <f t="shared" si="127"/>
        <v>0</v>
      </c>
      <c r="AQ86" s="84">
        <f t="shared" si="127"/>
        <v>0</v>
      </c>
      <c r="AR86" s="84">
        <f t="shared" si="127"/>
        <v>0</v>
      </c>
      <c r="AS86" s="84">
        <f t="shared" si="127"/>
        <v>0</v>
      </c>
      <c r="AT86" s="84">
        <f t="shared" si="127"/>
        <v>0</v>
      </c>
      <c r="AU86" s="84">
        <f t="shared" si="127"/>
        <v>0</v>
      </c>
      <c r="AV86" s="84">
        <f t="shared" si="127"/>
        <v>0</v>
      </c>
      <c r="AW86" s="84">
        <f t="shared" si="127"/>
        <v>0</v>
      </c>
      <c r="AX86" s="84">
        <f t="shared" si="127"/>
        <v>0</v>
      </c>
      <c r="AY86" s="84">
        <f t="shared" si="127"/>
        <v>0</v>
      </c>
      <c r="AZ86" s="84">
        <f t="shared" si="127"/>
        <v>0</v>
      </c>
      <c r="BA86" s="84">
        <f t="shared" si="127"/>
        <v>0</v>
      </c>
      <c r="BB86" s="84">
        <f t="shared" si="127"/>
        <v>0</v>
      </c>
      <c r="BC86" s="84">
        <f t="shared" si="127"/>
        <v>0</v>
      </c>
      <c r="BD86" s="84">
        <f t="shared" si="127"/>
        <v>0</v>
      </c>
      <c r="BE86" s="84">
        <f t="shared" si="127"/>
        <v>0</v>
      </c>
      <c r="BF86" s="84">
        <f t="shared" si="127"/>
        <v>0</v>
      </c>
      <c r="BG86" s="84">
        <f t="shared" si="127"/>
        <v>0</v>
      </c>
      <c r="BH86" s="84">
        <f t="shared" si="127"/>
        <v>0</v>
      </c>
      <c r="BI86" s="84">
        <f t="shared" si="127"/>
        <v>0</v>
      </c>
      <c r="BJ86" s="84">
        <f t="shared" si="127"/>
        <v>0</v>
      </c>
      <c r="BK86" s="84">
        <f t="shared" si="127"/>
        <v>0</v>
      </c>
      <c r="BL86" s="84">
        <f t="shared" si="127"/>
        <v>0</v>
      </c>
      <c r="BM86" s="84">
        <f t="shared" si="127"/>
        <v>0</v>
      </c>
      <c r="BN86" s="84">
        <f t="shared" si="127"/>
        <v>19.989479221462389</v>
      </c>
      <c r="BO86" s="84">
        <f t="shared" si="127"/>
        <v>0</v>
      </c>
      <c r="BP86" s="84">
        <f t="shared" si="127"/>
        <v>0</v>
      </c>
      <c r="BQ86" s="84">
        <f t="shared" si="127"/>
        <v>0</v>
      </c>
      <c r="BR86" s="84">
        <f t="shared" si="127"/>
        <v>0</v>
      </c>
      <c r="BS86" s="84">
        <f t="shared" si="127"/>
        <v>0</v>
      </c>
      <c r="BT86" s="84">
        <f t="shared" si="127"/>
        <v>0</v>
      </c>
      <c r="BU86" s="84">
        <f t="shared" si="127"/>
        <v>0</v>
      </c>
      <c r="BV86" s="84">
        <f t="shared" si="127"/>
        <v>0</v>
      </c>
      <c r="BW86" s="84">
        <f t="shared" si="127"/>
        <v>0</v>
      </c>
      <c r="BX86" s="84">
        <f t="shared" si="127"/>
        <v>0</v>
      </c>
      <c r="BY86" s="84">
        <f t="shared" si="127"/>
        <v>0</v>
      </c>
      <c r="BZ86" s="84">
        <f t="shared" si="127"/>
        <v>0</v>
      </c>
      <c r="CA86" s="84">
        <f t="shared" si="127"/>
        <v>0</v>
      </c>
      <c r="CB86" s="84">
        <f t="shared" si="127"/>
        <v>0</v>
      </c>
      <c r="CC86" s="84">
        <f t="shared" si="127"/>
        <v>0</v>
      </c>
      <c r="CD86" s="84">
        <f t="shared" si="127"/>
        <v>0</v>
      </c>
      <c r="CE86" s="84">
        <f t="shared" si="127"/>
        <v>0</v>
      </c>
      <c r="CF86" s="84">
        <f t="shared" si="127"/>
        <v>0</v>
      </c>
      <c r="CG86" s="84">
        <f t="shared" si="127"/>
        <v>0</v>
      </c>
      <c r="CH86" s="84">
        <f t="shared" si="127"/>
        <v>0</v>
      </c>
      <c r="CI86" s="84">
        <f t="shared" si="127"/>
        <v>0</v>
      </c>
      <c r="CJ86" s="84">
        <f t="shared" si="127"/>
        <v>0</v>
      </c>
      <c r="CK86" s="84">
        <f t="shared" si="127"/>
        <v>0</v>
      </c>
      <c r="CL86" s="84">
        <f t="shared" si="127"/>
        <v>0</v>
      </c>
      <c r="CM86" s="84">
        <f t="shared" si="127"/>
        <v>0</v>
      </c>
      <c r="CN86" s="84">
        <f t="shared" si="127"/>
        <v>0</v>
      </c>
      <c r="CO86" s="84">
        <f t="shared" si="127"/>
        <v>0</v>
      </c>
      <c r="CP86" s="84">
        <f t="shared" si="127"/>
        <v>0</v>
      </c>
      <c r="CQ86" s="84">
        <f t="shared" si="127"/>
        <v>0</v>
      </c>
      <c r="CR86" s="84">
        <f t="shared" si="127"/>
        <v>0</v>
      </c>
      <c r="CS86" s="84">
        <f t="shared" si="127"/>
        <v>0</v>
      </c>
      <c r="CT86" s="84">
        <f t="shared" si="127"/>
        <v>0</v>
      </c>
      <c r="CU86" s="84">
        <f>IF(AND($V86&gt;CT$6,$V86&lt;=CU$6),+$U86,0)</f>
        <v>0</v>
      </c>
      <c r="CV86" s="84">
        <f t="shared" si="128"/>
        <v>0</v>
      </c>
      <c r="CW86" s="84">
        <f t="shared" si="128"/>
        <v>0</v>
      </c>
      <c r="CX86" s="84">
        <f t="shared" si="128"/>
        <v>0</v>
      </c>
      <c r="CY86" s="84">
        <f t="shared" si="128"/>
        <v>0</v>
      </c>
      <c r="CZ86" s="84">
        <f t="shared" si="128"/>
        <v>0</v>
      </c>
      <c r="DA86" s="84">
        <f t="shared" si="128"/>
        <v>0</v>
      </c>
      <c r="DB86" s="84">
        <f t="shared" si="128"/>
        <v>0</v>
      </c>
      <c r="DC86" s="84">
        <f t="shared" si="128"/>
        <v>0</v>
      </c>
      <c r="DD86" s="84">
        <f t="shared" si="128"/>
        <v>0</v>
      </c>
      <c r="DE86" s="84">
        <f t="shared" si="128"/>
        <v>0</v>
      </c>
      <c r="DF86" s="84">
        <f t="shared" si="128"/>
        <v>0</v>
      </c>
      <c r="DG86" s="84">
        <f t="shared" si="128"/>
        <v>0</v>
      </c>
      <c r="DH86" s="84">
        <f t="shared" si="128"/>
        <v>0</v>
      </c>
      <c r="DI86" s="84">
        <f t="shared" si="128"/>
        <v>0</v>
      </c>
      <c r="DJ86" s="84">
        <f t="shared" si="128"/>
        <v>0</v>
      </c>
      <c r="DK86" s="84">
        <f t="shared" si="128"/>
        <v>0</v>
      </c>
      <c r="DL86" s="84">
        <f t="shared" si="128"/>
        <v>0</v>
      </c>
      <c r="DM86" s="84">
        <f t="shared" si="128"/>
        <v>0</v>
      </c>
      <c r="DN86" s="84">
        <f t="shared" si="128"/>
        <v>0</v>
      </c>
      <c r="DO86" s="84">
        <f t="shared" si="128"/>
        <v>0</v>
      </c>
      <c r="DP86" s="84">
        <f t="shared" si="128"/>
        <v>0</v>
      </c>
      <c r="DQ86" s="84">
        <f t="shared" si="128"/>
        <v>0</v>
      </c>
      <c r="DR86" s="84">
        <f t="shared" si="128"/>
        <v>0</v>
      </c>
      <c r="DS86" s="84">
        <f t="shared" si="128"/>
        <v>0</v>
      </c>
      <c r="DT86" s="84">
        <f t="shared" si="128"/>
        <v>0</v>
      </c>
      <c r="DU86" s="84">
        <f t="shared" si="128"/>
        <v>0</v>
      </c>
      <c r="DV86" s="84">
        <f t="shared" si="128"/>
        <v>0</v>
      </c>
      <c r="DW86" s="84">
        <f t="shared" si="128"/>
        <v>0</v>
      </c>
      <c r="DX86" s="84">
        <f t="shared" si="128"/>
        <v>0</v>
      </c>
      <c r="DY86" s="84">
        <f t="shared" si="128"/>
        <v>0</v>
      </c>
      <c r="DZ86" s="84">
        <f t="shared" si="128"/>
        <v>0</v>
      </c>
      <c r="EA86" s="84">
        <f t="shared" si="128"/>
        <v>0</v>
      </c>
      <c r="EB86" s="84">
        <f t="shared" si="128"/>
        <v>0</v>
      </c>
      <c r="EC86" s="84">
        <f t="shared" si="128"/>
        <v>0</v>
      </c>
      <c r="ED86" s="84">
        <f t="shared" si="128"/>
        <v>0</v>
      </c>
      <c r="EE86" s="84">
        <f t="shared" si="128"/>
        <v>0</v>
      </c>
      <c r="EF86" s="84">
        <f t="shared" si="128"/>
        <v>0</v>
      </c>
      <c r="EG86" s="84">
        <f t="shared" si="128"/>
        <v>0</v>
      </c>
      <c r="EH86" s="84">
        <f t="shared" si="128"/>
        <v>0</v>
      </c>
      <c r="EI86" s="84">
        <f t="shared" si="128"/>
        <v>0</v>
      </c>
      <c r="EJ86" s="84">
        <f t="shared" si="128"/>
        <v>0</v>
      </c>
      <c r="EK86" s="84">
        <f t="shared" si="128"/>
        <v>0</v>
      </c>
      <c r="EL86" s="84">
        <f t="shared" si="128"/>
        <v>0</v>
      </c>
      <c r="EM86" s="84">
        <f t="shared" si="111"/>
        <v>0</v>
      </c>
      <c r="EO86" s="2">
        <f t="shared" ca="1" si="65"/>
        <v>19.989479221462389</v>
      </c>
      <c r="EP86" s="2">
        <f t="shared" ref="EP86:EP117" ca="1" si="129">+EO86-U86</f>
        <v>0</v>
      </c>
    </row>
    <row r="87" spans="1:146" x14ac:dyDescent="0.2">
      <c r="A87" s="66">
        <v>5</v>
      </c>
      <c r="B87" s="68" t="s">
        <v>12</v>
      </c>
      <c r="C87" s="68" t="s">
        <v>7</v>
      </c>
      <c r="D87" s="35" t="s">
        <v>42</v>
      </c>
      <c r="E87" s="69" t="s">
        <v>232</v>
      </c>
      <c r="F87" s="70">
        <v>37134</v>
      </c>
      <c r="G87" s="69"/>
      <c r="H87" s="69"/>
      <c r="I87" s="71" t="s">
        <v>45</v>
      </c>
      <c r="J87" s="69" t="s">
        <v>239</v>
      </c>
      <c r="L87" s="72" t="s">
        <v>235</v>
      </c>
      <c r="M87" s="72" t="s">
        <v>41</v>
      </c>
      <c r="O87" s="73"/>
      <c r="P87" s="74"/>
      <c r="Q87" s="74"/>
      <c r="R87" s="74"/>
      <c r="S87" s="95">
        <f>0.03853+1.185</f>
        <v>1.22353</v>
      </c>
      <c r="T87" s="74" t="s">
        <v>57</v>
      </c>
      <c r="U87" s="19">
        <f t="shared" si="122"/>
        <v>1.22353</v>
      </c>
      <c r="V87" s="267">
        <v>37437</v>
      </c>
      <c r="Z87" s="102">
        <v>36161</v>
      </c>
      <c r="AA87" s="100" t="e">
        <f>SUM(#REF!)</f>
        <v>#REF!</v>
      </c>
      <c r="AB87" s="103"/>
      <c r="AC87" s="103">
        <v>0</v>
      </c>
      <c r="AD87" s="81" t="e">
        <f>+AC87+AB87*#REF!+AA87*#REF!</f>
        <v>#REF!</v>
      </c>
      <c r="AE87" s="81"/>
      <c r="AI87" s="84">
        <f t="shared" ca="1" si="124"/>
        <v>0</v>
      </c>
      <c r="AJ87" s="84">
        <f t="shared" ref="AJ87:CU90" si="130">IF(AND($V87&gt;AI$6,$V87&lt;=AJ$6),+$U87,0)</f>
        <v>0</v>
      </c>
      <c r="AK87" s="84">
        <f t="shared" si="130"/>
        <v>1.22353</v>
      </c>
      <c r="AL87" s="84">
        <f t="shared" si="130"/>
        <v>0</v>
      </c>
      <c r="AM87" s="84">
        <f>IF(AND($V87&gt;AL$6,$V87&lt;=AM$6),+$U87,0)</f>
        <v>0</v>
      </c>
      <c r="AN87" s="84">
        <f t="shared" si="130"/>
        <v>0</v>
      </c>
      <c r="AO87" s="84">
        <f t="shared" si="130"/>
        <v>0</v>
      </c>
      <c r="AP87" s="84">
        <f t="shared" si="130"/>
        <v>0</v>
      </c>
      <c r="AQ87" s="84">
        <f t="shared" si="130"/>
        <v>0</v>
      </c>
      <c r="AR87" s="84">
        <f t="shared" si="130"/>
        <v>0</v>
      </c>
      <c r="AS87" s="84">
        <f t="shared" si="130"/>
        <v>0</v>
      </c>
      <c r="AT87" s="84">
        <f t="shared" si="130"/>
        <v>0</v>
      </c>
      <c r="AU87" s="84">
        <f t="shared" si="130"/>
        <v>0</v>
      </c>
      <c r="AV87" s="84">
        <f t="shared" si="130"/>
        <v>0</v>
      </c>
      <c r="AW87" s="84">
        <f t="shared" si="130"/>
        <v>0</v>
      </c>
      <c r="AX87" s="84">
        <f t="shared" si="130"/>
        <v>0</v>
      </c>
      <c r="AY87" s="84">
        <f t="shared" si="130"/>
        <v>0</v>
      </c>
      <c r="AZ87" s="84">
        <f t="shared" si="130"/>
        <v>0</v>
      </c>
      <c r="BA87" s="84">
        <f t="shared" si="130"/>
        <v>0</v>
      </c>
      <c r="BB87" s="84">
        <f t="shared" si="130"/>
        <v>0</v>
      </c>
      <c r="BC87" s="84">
        <f t="shared" si="130"/>
        <v>0</v>
      </c>
      <c r="BD87" s="84">
        <f t="shared" si="130"/>
        <v>0</v>
      </c>
      <c r="BE87" s="84">
        <f t="shared" si="130"/>
        <v>0</v>
      </c>
      <c r="BF87" s="84">
        <f t="shared" si="130"/>
        <v>0</v>
      </c>
      <c r="BG87" s="84">
        <f t="shared" si="130"/>
        <v>0</v>
      </c>
      <c r="BH87" s="84">
        <f t="shared" si="130"/>
        <v>0</v>
      </c>
      <c r="BI87" s="84">
        <f t="shared" si="130"/>
        <v>0</v>
      </c>
      <c r="BJ87" s="84">
        <f t="shared" si="130"/>
        <v>0</v>
      </c>
      <c r="BK87" s="84">
        <f t="shared" si="130"/>
        <v>0</v>
      </c>
      <c r="BL87" s="84">
        <f t="shared" si="130"/>
        <v>0</v>
      </c>
      <c r="BM87" s="84">
        <f t="shared" si="130"/>
        <v>0</v>
      </c>
      <c r="BN87" s="84">
        <f t="shared" si="130"/>
        <v>0</v>
      </c>
      <c r="BO87" s="84">
        <f t="shared" si="130"/>
        <v>0</v>
      </c>
      <c r="BP87" s="84">
        <f t="shared" si="130"/>
        <v>0</v>
      </c>
      <c r="BQ87" s="84">
        <f t="shared" si="130"/>
        <v>0</v>
      </c>
      <c r="BR87" s="84">
        <f t="shared" si="130"/>
        <v>0</v>
      </c>
      <c r="BS87" s="84">
        <f t="shared" si="130"/>
        <v>0</v>
      </c>
      <c r="BT87" s="84">
        <f t="shared" si="130"/>
        <v>0</v>
      </c>
      <c r="BU87" s="84">
        <f t="shared" si="130"/>
        <v>0</v>
      </c>
      <c r="BV87" s="84">
        <f t="shared" si="130"/>
        <v>0</v>
      </c>
      <c r="BW87" s="84">
        <f t="shared" si="130"/>
        <v>0</v>
      </c>
      <c r="BX87" s="84">
        <f t="shared" si="130"/>
        <v>0</v>
      </c>
      <c r="BY87" s="84">
        <f t="shared" si="130"/>
        <v>0</v>
      </c>
      <c r="BZ87" s="84">
        <f t="shared" si="130"/>
        <v>0</v>
      </c>
      <c r="CA87" s="84">
        <f t="shared" si="130"/>
        <v>0</v>
      </c>
      <c r="CB87" s="84">
        <f t="shared" si="130"/>
        <v>0</v>
      </c>
      <c r="CC87" s="84">
        <f t="shared" si="130"/>
        <v>0</v>
      </c>
      <c r="CD87" s="84">
        <f t="shared" si="130"/>
        <v>0</v>
      </c>
      <c r="CE87" s="84">
        <f t="shared" si="130"/>
        <v>0</v>
      </c>
      <c r="CF87" s="84">
        <f t="shared" si="130"/>
        <v>0</v>
      </c>
      <c r="CG87" s="84">
        <f t="shared" si="130"/>
        <v>0</v>
      </c>
      <c r="CH87" s="84">
        <f t="shared" si="130"/>
        <v>0</v>
      </c>
      <c r="CI87" s="84">
        <f t="shared" si="130"/>
        <v>0</v>
      </c>
      <c r="CJ87" s="84">
        <f t="shared" si="130"/>
        <v>0</v>
      </c>
      <c r="CK87" s="84">
        <f t="shared" si="130"/>
        <v>0</v>
      </c>
      <c r="CL87" s="84">
        <f t="shared" si="130"/>
        <v>0</v>
      </c>
      <c r="CM87" s="84">
        <f t="shared" si="130"/>
        <v>0</v>
      </c>
      <c r="CN87" s="84">
        <f t="shared" si="130"/>
        <v>0</v>
      </c>
      <c r="CO87" s="84">
        <f t="shared" si="130"/>
        <v>0</v>
      </c>
      <c r="CP87" s="84">
        <f t="shared" si="130"/>
        <v>0</v>
      </c>
      <c r="CQ87" s="84">
        <f t="shared" si="130"/>
        <v>0</v>
      </c>
      <c r="CR87" s="84">
        <f t="shared" si="130"/>
        <v>0</v>
      </c>
      <c r="CS87" s="84">
        <f t="shared" si="130"/>
        <v>0</v>
      </c>
      <c r="CT87" s="84">
        <f t="shared" si="130"/>
        <v>0</v>
      </c>
      <c r="CU87" s="84">
        <f t="shared" si="130"/>
        <v>0</v>
      </c>
      <c r="CV87" s="84">
        <f t="shared" si="128"/>
        <v>0</v>
      </c>
      <c r="CW87" s="84">
        <f t="shared" si="128"/>
        <v>0</v>
      </c>
      <c r="CX87" s="84">
        <f t="shared" si="128"/>
        <v>0</v>
      </c>
      <c r="CY87" s="84">
        <f t="shared" si="128"/>
        <v>0</v>
      </c>
      <c r="CZ87" s="84">
        <f t="shared" si="128"/>
        <v>0</v>
      </c>
      <c r="DA87" s="84">
        <f t="shared" si="128"/>
        <v>0</v>
      </c>
      <c r="DB87" s="84">
        <f t="shared" si="128"/>
        <v>0</v>
      </c>
      <c r="DC87" s="84">
        <f t="shared" si="128"/>
        <v>0</v>
      </c>
      <c r="DD87" s="84">
        <f t="shared" si="128"/>
        <v>0</v>
      </c>
      <c r="DE87" s="84">
        <f t="shared" si="128"/>
        <v>0</v>
      </c>
      <c r="DF87" s="84">
        <f t="shared" si="128"/>
        <v>0</v>
      </c>
      <c r="DG87" s="84">
        <f t="shared" si="128"/>
        <v>0</v>
      </c>
      <c r="DH87" s="84">
        <f t="shared" si="128"/>
        <v>0</v>
      </c>
      <c r="DI87" s="84">
        <f t="shared" si="128"/>
        <v>0</v>
      </c>
      <c r="DJ87" s="84">
        <f t="shared" si="128"/>
        <v>0</v>
      </c>
      <c r="DK87" s="84">
        <f t="shared" si="128"/>
        <v>0</v>
      </c>
      <c r="DL87" s="84">
        <f t="shared" si="128"/>
        <v>0</v>
      </c>
      <c r="DM87" s="84">
        <f t="shared" si="128"/>
        <v>0</v>
      </c>
      <c r="DN87" s="84">
        <f t="shared" si="128"/>
        <v>0</v>
      </c>
      <c r="DO87" s="84">
        <f t="shared" si="128"/>
        <v>0</v>
      </c>
      <c r="DP87" s="84">
        <f t="shared" si="128"/>
        <v>0</v>
      </c>
      <c r="DQ87" s="84">
        <f t="shared" si="128"/>
        <v>0</v>
      </c>
      <c r="DR87" s="84">
        <f t="shared" si="128"/>
        <v>0</v>
      </c>
      <c r="DS87" s="84">
        <f t="shared" si="128"/>
        <v>0</v>
      </c>
      <c r="DT87" s="84">
        <f t="shared" si="128"/>
        <v>0</v>
      </c>
      <c r="DU87" s="84">
        <f t="shared" si="128"/>
        <v>0</v>
      </c>
      <c r="DV87" s="84">
        <f t="shared" si="128"/>
        <v>0</v>
      </c>
      <c r="DW87" s="84">
        <f t="shared" si="128"/>
        <v>0</v>
      </c>
      <c r="DX87" s="84">
        <f t="shared" si="128"/>
        <v>0</v>
      </c>
      <c r="DY87" s="84">
        <f t="shared" si="128"/>
        <v>0</v>
      </c>
      <c r="DZ87" s="84">
        <f t="shared" si="128"/>
        <v>0</v>
      </c>
      <c r="EA87" s="84">
        <f t="shared" si="128"/>
        <v>0</v>
      </c>
      <c r="EB87" s="84">
        <f t="shared" si="128"/>
        <v>0</v>
      </c>
      <c r="EC87" s="84">
        <f t="shared" si="128"/>
        <v>0</v>
      </c>
      <c r="ED87" s="84">
        <f t="shared" si="128"/>
        <v>0</v>
      </c>
      <c r="EE87" s="84">
        <f t="shared" si="128"/>
        <v>0</v>
      </c>
      <c r="EF87" s="84">
        <f t="shared" si="128"/>
        <v>0</v>
      </c>
      <c r="EG87" s="84">
        <f t="shared" si="128"/>
        <v>0</v>
      </c>
      <c r="EH87" s="84">
        <f t="shared" si="128"/>
        <v>0</v>
      </c>
      <c r="EI87" s="84">
        <f t="shared" si="128"/>
        <v>0</v>
      </c>
      <c r="EJ87" s="84">
        <f t="shared" si="128"/>
        <v>0</v>
      </c>
      <c r="EK87" s="84">
        <f t="shared" si="128"/>
        <v>0</v>
      </c>
      <c r="EL87" s="84">
        <f t="shared" si="128"/>
        <v>0</v>
      </c>
      <c r="EM87" s="84">
        <f>IF(AND($V87&gt;EL$6,$V87&lt;=EN$6),+$U87,0)</f>
        <v>0</v>
      </c>
      <c r="EO87" s="2">
        <f ca="1">SUM($AI87:$EN87)</f>
        <v>1.22353</v>
      </c>
      <c r="EP87" s="2">
        <f t="shared" ca="1" si="129"/>
        <v>0</v>
      </c>
    </row>
    <row r="88" spans="1:146" x14ac:dyDescent="0.2">
      <c r="A88" s="66">
        <v>5</v>
      </c>
      <c r="B88" s="68" t="s">
        <v>12</v>
      </c>
      <c r="C88" s="68" t="s">
        <v>7</v>
      </c>
      <c r="D88" s="35" t="s">
        <v>42</v>
      </c>
      <c r="E88" s="69" t="s">
        <v>240</v>
      </c>
      <c r="F88" s="70">
        <v>37134</v>
      </c>
      <c r="G88" s="69"/>
      <c r="H88" s="69"/>
      <c r="I88" s="71" t="s">
        <v>45</v>
      </c>
      <c r="J88" s="69" t="s">
        <v>241</v>
      </c>
      <c r="M88" s="72" t="s">
        <v>41</v>
      </c>
      <c r="O88" s="73"/>
      <c r="P88" s="74"/>
      <c r="Q88" s="74"/>
      <c r="R88" s="74"/>
      <c r="S88" s="75">
        <v>12.512103</v>
      </c>
      <c r="T88" s="74" t="s">
        <v>57</v>
      </c>
      <c r="U88" s="19">
        <f t="shared" si="122"/>
        <v>12.512103</v>
      </c>
      <c r="V88" s="267">
        <v>40057</v>
      </c>
      <c r="Z88" s="102">
        <v>36389</v>
      </c>
      <c r="AA88" s="100" t="e">
        <f>SUM(#REF!)</f>
        <v>#REF!</v>
      </c>
      <c r="AB88" s="103"/>
      <c r="AC88" s="79">
        <f>0.0065/10</f>
        <v>6.4999999999999997E-4</v>
      </c>
      <c r="AD88" s="81" t="e">
        <f>+AC88+AB88*#REF!+AA88*#REF!</f>
        <v>#REF!</v>
      </c>
      <c r="AE88" s="81"/>
      <c r="AI88" s="84">
        <f t="shared" ca="1" si="124"/>
        <v>0</v>
      </c>
      <c r="AJ88" s="84">
        <f t="shared" si="130"/>
        <v>0</v>
      </c>
      <c r="AK88" s="84">
        <f t="shared" si="130"/>
        <v>0</v>
      </c>
      <c r="AL88" s="84">
        <f t="shared" si="130"/>
        <v>0</v>
      </c>
      <c r="AM88" s="84">
        <f t="shared" si="130"/>
        <v>0</v>
      </c>
      <c r="AN88" s="84">
        <f t="shared" si="130"/>
        <v>0</v>
      </c>
      <c r="AO88" s="84">
        <f t="shared" si="130"/>
        <v>0</v>
      </c>
      <c r="AP88" s="84">
        <f t="shared" si="130"/>
        <v>0</v>
      </c>
      <c r="AQ88" s="84">
        <f t="shared" si="130"/>
        <v>0</v>
      </c>
      <c r="AR88" s="84">
        <f t="shared" si="130"/>
        <v>0</v>
      </c>
      <c r="AS88" s="84">
        <f t="shared" si="130"/>
        <v>0</v>
      </c>
      <c r="AT88" s="84">
        <f t="shared" si="130"/>
        <v>0</v>
      </c>
      <c r="AU88" s="84">
        <f t="shared" si="130"/>
        <v>0</v>
      </c>
      <c r="AV88" s="84">
        <f t="shared" si="130"/>
        <v>0</v>
      </c>
      <c r="AW88" s="84">
        <f t="shared" si="130"/>
        <v>0</v>
      </c>
      <c r="AX88" s="84">
        <f t="shared" si="130"/>
        <v>0</v>
      </c>
      <c r="AY88" s="84">
        <f t="shared" si="130"/>
        <v>0</v>
      </c>
      <c r="AZ88" s="84">
        <f t="shared" si="130"/>
        <v>0</v>
      </c>
      <c r="BA88" s="84">
        <f t="shared" si="130"/>
        <v>0</v>
      </c>
      <c r="BB88" s="84">
        <f t="shared" si="130"/>
        <v>0</v>
      </c>
      <c r="BC88" s="84">
        <f t="shared" si="130"/>
        <v>0</v>
      </c>
      <c r="BD88" s="84">
        <f t="shared" si="130"/>
        <v>0</v>
      </c>
      <c r="BE88" s="84">
        <f t="shared" si="130"/>
        <v>0</v>
      </c>
      <c r="BF88" s="84">
        <f t="shared" si="130"/>
        <v>0</v>
      </c>
      <c r="BG88" s="84">
        <f t="shared" si="130"/>
        <v>0</v>
      </c>
      <c r="BH88" s="84">
        <f t="shared" si="130"/>
        <v>0</v>
      </c>
      <c r="BI88" s="84">
        <f t="shared" si="130"/>
        <v>0</v>
      </c>
      <c r="BJ88" s="84">
        <f t="shared" si="130"/>
        <v>0</v>
      </c>
      <c r="BK88" s="84">
        <f t="shared" si="130"/>
        <v>0</v>
      </c>
      <c r="BL88" s="84">
        <f t="shared" si="130"/>
        <v>0</v>
      </c>
      <c r="BM88" s="84">
        <f t="shared" si="130"/>
        <v>0</v>
      </c>
      <c r="BN88" s="84">
        <f t="shared" si="130"/>
        <v>12.512103</v>
      </c>
      <c r="BO88" s="84">
        <f t="shared" si="130"/>
        <v>0</v>
      </c>
      <c r="BP88" s="84">
        <f t="shared" si="130"/>
        <v>0</v>
      </c>
      <c r="BQ88" s="84">
        <f t="shared" si="130"/>
        <v>0</v>
      </c>
      <c r="BR88" s="84">
        <f t="shared" si="130"/>
        <v>0</v>
      </c>
      <c r="BS88" s="84">
        <f t="shared" si="130"/>
        <v>0</v>
      </c>
      <c r="BT88" s="84">
        <f t="shared" si="130"/>
        <v>0</v>
      </c>
      <c r="BU88" s="84">
        <f t="shared" si="130"/>
        <v>0</v>
      </c>
      <c r="BV88" s="84">
        <f t="shared" si="130"/>
        <v>0</v>
      </c>
      <c r="BW88" s="84">
        <f t="shared" si="130"/>
        <v>0</v>
      </c>
      <c r="BX88" s="84">
        <f t="shared" si="130"/>
        <v>0</v>
      </c>
      <c r="BY88" s="84">
        <f t="shared" si="130"/>
        <v>0</v>
      </c>
      <c r="BZ88" s="84">
        <f t="shared" si="130"/>
        <v>0</v>
      </c>
      <c r="CA88" s="84">
        <f t="shared" si="130"/>
        <v>0</v>
      </c>
      <c r="CB88" s="84">
        <f t="shared" si="130"/>
        <v>0</v>
      </c>
      <c r="CC88" s="84">
        <f t="shared" si="130"/>
        <v>0</v>
      </c>
      <c r="CD88" s="84">
        <f t="shared" si="130"/>
        <v>0</v>
      </c>
      <c r="CE88" s="84">
        <f t="shared" si="130"/>
        <v>0</v>
      </c>
      <c r="CF88" s="84">
        <f t="shared" si="130"/>
        <v>0</v>
      </c>
      <c r="CG88" s="84">
        <f t="shared" si="130"/>
        <v>0</v>
      </c>
      <c r="CH88" s="84">
        <f t="shared" si="130"/>
        <v>0</v>
      </c>
      <c r="CI88" s="84">
        <f t="shared" si="130"/>
        <v>0</v>
      </c>
      <c r="CJ88" s="84">
        <f t="shared" si="130"/>
        <v>0</v>
      </c>
      <c r="CK88" s="84">
        <f t="shared" si="130"/>
        <v>0</v>
      </c>
      <c r="CL88" s="84">
        <f t="shared" si="130"/>
        <v>0</v>
      </c>
      <c r="CM88" s="84">
        <f t="shared" si="130"/>
        <v>0</v>
      </c>
      <c r="CN88" s="84">
        <f t="shared" si="130"/>
        <v>0</v>
      </c>
      <c r="CO88" s="84">
        <f t="shared" si="130"/>
        <v>0</v>
      </c>
      <c r="CP88" s="84">
        <f t="shared" si="130"/>
        <v>0</v>
      </c>
      <c r="CQ88" s="84">
        <f t="shared" si="130"/>
        <v>0</v>
      </c>
      <c r="CR88" s="84">
        <f t="shared" si="130"/>
        <v>0</v>
      </c>
      <c r="CS88" s="84">
        <f t="shared" si="130"/>
        <v>0</v>
      </c>
      <c r="CT88" s="84">
        <f t="shared" si="130"/>
        <v>0</v>
      </c>
      <c r="CU88" s="84">
        <f t="shared" si="130"/>
        <v>0</v>
      </c>
      <c r="CV88" s="84">
        <f t="shared" si="128"/>
        <v>0</v>
      </c>
      <c r="CW88" s="84">
        <f t="shared" si="128"/>
        <v>0</v>
      </c>
      <c r="CX88" s="84">
        <f t="shared" si="128"/>
        <v>0</v>
      </c>
      <c r="CY88" s="84">
        <f t="shared" si="128"/>
        <v>0</v>
      </c>
      <c r="CZ88" s="84">
        <f t="shared" si="128"/>
        <v>0</v>
      </c>
      <c r="DA88" s="84">
        <f t="shared" si="128"/>
        <v>0</v>
      </c>
      <c r="DB88" s="84">
        <f t="shared" si="128"/>
        <v>0</v>
      </c>
      <c r="DC88" s="84">
        <f t="shared" si="128"/>
        <v>0</v>
      </c>
      <c r="DD88" s="84">
        <f t="shared" si="128"/>
        <v>0</v>
      </c>
      <c r="DE88" s="84">
        <f t="shared" si="128"/>
        <v>0</v>
      </c>
      <c r="DF88" s="84">
        <f t="shared" si="128"/>
        <v>0</v>
      </c>
      <c r="DG88" s="84">
        <f t="shared" si="128"/>
        <v>0</v>
      </c>
      <c r="DH88" s="84">
        <f t="shared" si="128"/>
        <v>0</v>
      </c>
      <c r="DI88" s="84">
        <f t="shared" si="128"/>
        <v>0</v>
      </c>
      <c r="DJ88" s="84">
        <f t="shared" si="128"/>
        <v>0</v>
      </c>
      <c r="DK88" s="84">
        <f t="shared" si="128"/>
        <v>0</v>
      </c>
      <c r="DL88" s="84">
        <f t="shared" si="128"/>
        <v>0</v>
      </c>
      <c r="DM88" s="84">
        <f t="shared" si="128"/>
        <v>0</v>
      </c>
      <c r="DN88" s="84">
        <f t="shared" si="128"/>
        <v>0</v>
      </c>
      <c r="DO88" s="84">
        <f t="shared" si="128"/>
        <v>0</v>
      </c>
      <c r="DP88" s="84">
        <f t="shared" si="128"/>
        <v>0</v>
      </c>
      <c r="DQ88" s="84">
        <f t="shared" si="128"/>
        <v>0</v>
      </c>
      <c r="DR88" s="84">
        <f t="shared" si="128"/>
        <v>0</v>
      </c>
      <c r="DS88" s="84">
        <f t="shared" si="128"/>
        <v>0</v>
      </c>
      <c r="DT88" s="84">
        <f t="shared" si="128"/>
        <v>0</v>
      </c>
      <c r="DU88" s="84">
        <f t="shared" si="128"/>
        <v>0</v>
      </c>
      <c r="DV88" s="84">
        <f t="shared" si="128"/>
        <v>0</v>
      </c>
      <c r="DW88" s="84">
        <f t="shared" si="128"/>
        <v>0</v>
      </c>
      <c r="DX88" s="84">
        <f t="shared" si="128"/>
        <v>0</v>
      </c>
      <c r="DY88" s="84">
        <f t="shared" si="128"/>
        <v>0</v>
      </c>
      <c r="DZ88" s="84">
        <f t="shared" si="128"/>
        <v>0</v>
      </c>
      <c r="EA88" s="84">
        <f t="shared" si="128"/>
        <v>0</v>
      </c>
      <c r="EB88" s="84">
        <f t="shared" si="128"/>
        <v>0</v>
      </c>
      <c r="EC88" s="84">
        <f t="shared" si="128"/>
        <v>0</v>
      </c>
      <c r="ED88" s="84">
        <f t="shared" si="128"/>
        <v>0</v>
      </c>
      <c r="EE88" s="84">
        <f t="shared" si="128"/>
        <v>0</v>
      </c>
      <c r="EF88" s="84">
        <f t="shared" si="128"/>
        <v>0</v>
      </c>
      <c r="EG88" s="84">
        <f t="shared" si="128"/>
        <v>0</v>
      </c>
      <c r="EH88" s="84">
        <f t="shared" si="128"/>
        <v>0</v>
      </c>
      <c r="EI88" s="84">
        <f t="shared" si="128"/>
        <v>0</v>
      </c>
      <c r="EJ88" s="84">
        <f t="shared" si="128"/>
        <v>0</v>
      </c>
      <c r="EK88" s="84">
        <f t="shared" si="128"/>
        <v>0</v>
      </c>
      <c r="EL88" s="84">
        <f t="shared" si="128"/>
        <v>0</v>
      </c>
      <c r="EM88" s="84">
        <f t="shared" si="111"/>
        <v>0</v>
      </c>
      <c r="EO88" s="2">
        <f t="shared" ca="1" si="65"/>
        <v>12.512103</v>
      </c>
      <c r="EP88" s="2">
        <f t="shared" ca="1" si="129"/>
        <v>0</v>
      </c>
    </row>
    <row r="89" spans="1:146" x14ac:dyDescent="0.2">
      <c r="A89" s="66">
        <v>5</v>
      </c>
      <c r="B89" s="68" t="s">
        <v>12</v>
      </c>
      <c r="C89" s="68" t="s">
        <v>7</v>
      </c>
      <c r="D89" s="35" t="s">
        <v>43</v>
      </c>
      <c r="E89" s="69" t="s">
        <v>232</v>
      </c>
      <c r="F89" s="70">
        <v>37134</v>
      </c>
      <c r="G89" s="69"/>
      <c r="H89" s="69"/>
      <c r="I89" s="71" t="s">
        <v>45</v>
      </c>
      <c r="J89" s="69" t="s">
        <v>242</v>
      </c>
      <c r="M89" s="72" t="s">
        <v>41</v>
      </c>
      <c r="O89" s="73"/>
      <c r="P89" s="74"/>
      <c r="Q89" s="74"/>
      <c r="R89" s="74"/>
      <c r="S89" s="75">
        <v>123.706</v>
      </c>
      <c r="T89" s="74" t="s">
        <v>57</v>
      </c>
      <c r="U89" s="19">
        <f t="shared" si="122"/>
        <v>123.706</v>
      </c>
      <c r="V89" s="272">
        <v>40527</v>
      </c>
      <c r="Z89" s="11">
        <v>35048</v>
      </c>
      <c r="AA89" s="108" t="e">
        <f>SUM(#REF!)</f>
        <v>#REF!</v>
      </c>
      <c r="AB89" s="103"/>
      <c r="AC89" s="118">
        <f>+AE89/15/172</f>
        <v>7.8294573643410848E-3</v>
      </c>
      <c r="AD89" s="81" t="e">
        <f>+AC89+AB89*#REF!+AA89*#REF!</f>
        <v>#REF!</v>
      </c>
      <c r="AE89" s="119">
        <v>20.2</v>
      </c>
      <c r="AI89" s="84">
        <f t="shared" ca="1" si="124"/>
        <v>0</v>
      </c>
      <c r="AJ89" s="84">
        <f t="shared" si="130"/>
        <v>0</v>
      </c>
      <c r="AK89" s="84">
        <f t="shared" si="130"/>
        <v>0</v>
      </c>
      <c r="AL89" s="84">
        <f t="shared" si="130"/>
        <v>0</v>
      </c>
      <c r="AM89" s="84">
        <f t="shared" si="130"/>
        <v>0</v>
      </c>
      <c r="AN89" s="84">
        <f t="shared" si="130"/>
        <v>0</v>
      </c>
      <c r="AO89" s="84">
        <f t="shared" si="130"/>
        <v>0</v>
      </c>
      <c r="AP89" s="84">
        <f t="shared" si="130"/>
        <v>0</v>
      </c>
      <c r="AQ89" s="84">
        <f t="shared" si="130"/>
        <v>0</v>
      </c>
      <c r="AR89" s="84">
        <f t="shared" si="130"/>
        <v>0</v>
      </c>
      <c r="AS89" s="84">
        <f t="shared" si="130"/>
        <v>0</v>
      </c>
      <c r="AT89" s="84">
        <f t="shared" si="130"/>
        <v>0</v>
      </c>
      <c r="AU89" s="84">
        <f t="shared" si="130"/>
        <v>0</v>
      </c>
      <c r="AV89" s="84">
        <f t="shared" si="130"/>
        <v>0</v>
      </c>
      <c r="AW89" s="84">
        <f t="shared" si="130"/>
        <v>0</v>
      </c>
      <c r="AX89" s="84">
        <f t="shared" si="130"/>
        <v>0</v>
      </c>
      <c r="AY89" s="84">
        <f t="shared" si="130"/>
        <v>0</v>
      </c>
      <c r="AZ89" s="84">
        <f t="shared" si="130"/>
        <v>0</v>
      </c>
      <c r="BA89" s="84">
        <f t="shared" si="130"/>
        <v>0</v>
      </c>
      <c r="BB89" s="84">
        <f t="shared" si="130"/>
        <v>0</v>
      </c>
      <c r="BC89" s="84">
        <f t="shared" si="130"/>
        <v>0</v>
      </c>
      <c r="BD89" s="84">
        <f t="shared" si="130"/>
        <v>0</v>
      </c>
      <c r="BE89" s="84">
        <f t="shared" si="130"/>
        <v>0</v>
      </c>
      <c r="BF89" s="84">
        <f t="shared" si="130"/>
        <v>0</v>
      </c>
      <c r="BG89" s="84">
        <f t="shared" si="130"/>
        <v>0</v>
      </c>
      <c r="BH89" s="84">
        <f t="shared" si="130"/>
        <v>0</v>
      </c>
      <c r="BI89" s="84">
        <f t="shared" si="130"/>
        <v>0</v>
      </c>
      <c r="BJ89" s="84">
        <f t="shared" si="130"/>
        <v>0</v>
      </c>
      <c r="BK89" s="84">
        <f t="shared" si="130"/>
        <v>0</v>
      </c>
      <c r="BL89" s="84">
        <f t="shared" si="130"/>
        <v>0</v>
      </c>
      <c r="BM89" s="84">
        <f t="shared" si="130"/>
        <v>0</v>
      </c>
      <c r="BN89" s="84">
        <f t="shared" si="130"/>
        <v>0</v>
      </c>
      <c r="BO89" s="84">
        <f t="shared" si="130"/>
        <v>0</v>
      </c>
      <c r="BP89" s="84">
        <f t="shared" si="130"/>
        <v>0</v>
      </c>
      <c r="BQ89" s="84">
        <f t="shared" si="130"/>
        <v>0</v>
      </c>
      <c r="BR89" s="84">
        <f t="shared" si="130"/>
        <v>0</v>
      </c>
      <c r="BS89" s="84">
        <f t="shared" si="130"/>
        <v>123.706</v>
      </c>
      <c r="BT89" s="84">
        <f t="shared" si="130"/>
        <v>0</v>
      </c>
      <c r="BU89" s="84">
        <f t="shared" si="130"/>
        <v>0</v>
      </c>
      <c r="BV89" s="84">
        <f t="shared" si="130"/>
        <v>0</v>
      </c>
      <c r="BW89" s="84">
        <f t="shared" si="130"/>
        <v>0</v>
      </c>
      <c r="BX89" s="84">
        <f t="shared" si="130"/>
        <v>0</v>
      </c>
      <c r="BY89" s="84">
        <f t="shared" si="130"/>
        <v>0</v>
      </c>
      <c r="BZ89" s="84">
        <f t="shared" si="130"/>
        <v>0</v>
      </c>
      <c r="CA89" s="84">
        <f t="shared" si="130"/>
        <v>0</v>
      </c>
      <c r="CB89" s="84">
        <f t="shared" si="130"/>
        <v>0</v>
      </c>
      <c r="CC89" s="84">
        <f t="shared" si="130"/>
        <v>0</v>
      </c>
      <c r="CD89" s="84">
        <f t="shared" si="130"/>
        <v>0</v>
      </c>
      <c r="CE89" s="84">
        <f t="shared" si="130"/>
        <v>0</v>
      </c>
      <c r="CF89" s="84">
        <f t="shared" si="130"/>
        <v>0</v>
      </c>
      <c r="CG89" s="84">
        <f t="shared" si="130"/>
        <v>0</v>
      </c>
      <c r="CH89" s="84">
        <f t="shared" si="130"/>
        <v>0</v>
      </c>
      <c r="CI89" s="84">
        <f t="shared" si="130"/>
        <v>0</v>
      </c>
      <c r="CJ89" s="84">
        <f t="shared" si="130"/>
        <v>0</v>
      </c>
      <c r="CK89" s="84">
        <f t="shared" si="130"/>
        <v>0</v>
      </c>
      <c r="CL89" s="84">
        <f t="shared" si="130"/>
        <v>0</v>
      </c>
      <c r="CM89" s="84">
        <f t="shared" si="130"/>
        <v>0</v>
      </c>
      <c r="CN89" s="84">
        <f t="shared" si="130"/>
        <v>0</v>
      </c>
      <c r="CO89" s="84">
        <f t="shared" si="130"/>
        <v>0</v>
      </c>
      <c r="CP89" s="84">
        <f t="shared" si="130"/>
        <v>0</v>
      </c>
      <c r="CQ89" s="84">
        <f t="shared" si="130"/>
        <v>0</v>
      </c>
      <c r="CR89" s="84">
        <f t="shared" si="130"/>
        <v>0</v>
      </c>
      <c r="CS89" s="84">
        <f t="shared" si="130"/>
        <v>0</v>
      </c>
      <c r="CT89" s="84">
        <f t="shared" si="130"/>
        <v>0</v>
      </c>
      <c r="CU89" s="84">
        <f t="shared" si="130"/>
        <v>0</v>
      </c>
      <c r="CV89" s="84">
        <f t="shared" si="128"/>
        <v>0</v>
      </c>
      <c r="CW89" s="84">
        <f t="shared" si="128"/>
        <v>0</v>
      </c>
      <c r="CX89" s="84">
        <f t="shared" si="128"/>
        <v>0</v>
      </c>
      <c r="CY89" s="84">
        <f t="shared" si="128"/>
        <v>0</v>
      </c>
      <c r="CZ89" s="84">
        <f t="shared" si="128"/>
        <v>0</v>
      </c>
      <c r="DA89" s="84">
        <f t="shared" si="128"/>
        <v>0</v>
      </c>
      <c r="DB89" s="84">
        <f t="shared" si="128"/>
        <v>0</v>
      </c>
      <c r="DC89" s="84">
        <f t="shared" si="128"/>
        <v>0</v>
      </c>
      <c r="DD89" s="84">
        <f t="shared" si="128"/>
        <v>0</v>
      </c>
      <c r="DE89" s="84">
        <f t="shared" si="128"/>
        <v>0</v>
      </c>
      <c r="DF89" s="84">
        <f t="shared" si="128"/>
        <v>0</v>
      </c>
      <c r="DG89" s="84">
        <f t="shared" si="128"/>
        <v>0</v>
      </c>
      <c r="DH89" s="84">
        <f t="shared" si="128"/>
        <v>0</v>
      </c>
      <c r="DI89" s="84">
        <f t="shared" si="128"/>
        <v>0</v>
      </c>
      <c r="DJ89" s="84">
        <f t="shared" si="128"/>
        <v>0</v>
      </c>
      <c r="DK89" s="84">
        <f t="shared" si="128"/>
        <v>0</v>
      </c>
      <c r="DL89" s="84">
        <f t="shared" si="128"/>
        <v>0</v>
      </c>
      <c r="DM89" s="84">
        <f t="shared" si="128"/>
        <v>0</v>
      </c>
      <c r="DN89" s="84">
        <f t="shared" si="128"/>
        <v>0</v>
      </c>
      <c r="DO89" s="84">
        <f t="shared" si="128"/>
        <v>0</v>
      </c>
      <c r="DP89" s="84">
        <f t="shared" si="128"/>
        <v>0</v>
      </c>
      <c r="DQ89" s="84">
        <f t="shared" si="128"/>
        <v>0</v>
      </c>
      <c r="DR89" s="84">
        <f t="shared" si="128"/>
        <v>0</v>
      </c>
      <c r="DS89" s="84">
        <f t="shared" si="128"/>
        <v>0</v>
      </c>
      <c r="DT89" s="84">
        <f t="shared" si="128"/>
        <v>0</v>
      </c>
      <c r="DU89" s="84">
        <f t="shared" si="128"/>
        <v>0</v>
      </c>
      <c r="DV89" s="84">
        <f t="shared" si="128"/>
        <v>0</v>
      </c>
      <c r="DW89" s="84">
        <f t="shared" si="128"/>
        <v>0</v>
      </c>
      <c r="DX89" s="84">
        <f t="shared" si="128"/>
        <v>0</v>
      </c>
      <c r="DY89" s="84">
        <f t="shared" si="128"/>
        <v>0</v>
      </c>
      <c r="DZ89" s="84">
        <f t="shared" si="128"/>
        <v>0</v>
      </c>
      <c r="EA89" s="84">
        <f t="shared" si="128"/>
        <v>0</v>
      </c>
      <c r="EB89" s="84">
        <f t="shared" si="128"/>
        <v>0</v>
      </c>
      <c r="EC89" s="84">
        <f t="shared" si="128"/>
        <v>0</v>
      </c>
      <c r="ED89" s="84">
        <f t="shared" si="128"/>
        <v>0</v>
      </c>
      <c r="EE89" s="84">
        <f t="shared" si="128"/>
        <v>0</v>
      </c>
      <c r="EF89" s="84">
        <f t="shared" si="128"/>
        <v>0</v>
      </c>
      <c r="EG89" s="84">
        <f t="shared" si="128"/>
        <v>0</v>
      </c>
      <c r="EH89" s="84">
        <f t="shared" si="128"/>
        <v>0</v>
      </c>
      <c r="EI89" s="84">
        <f t="shared" si="128"/>
        <v>0</v>
      </c>
      <c r="EJ89" s="84">
        <f t="shared" si="128"/>
        <v>0</v>
      </c>
      <c r="EK89" s="84">
        <f t="shared" si="128"/>
        <v>0</v>
      </c>
      <c r="EL89" s="84">
        <f t="shared" si="128"/>
        <v>0</v>
      </c>
      <c r="EM89" s="84">
        <f t="shared" si="111"/>
        <v>0</v>
      </c>
      <c r="EO89" s="2">
        <f t="shared" ca="1" si="65"/>
        <v>123.706</v>
      </c>
      <c r="EP89" s="2">
        <f t="shared" ca="1" si="129"/>
        <v>0</v>
      </c>
    </row>
    <row r="90" spans="1:146" x14ac:dyDescent="0.2">
      <c r="A90" s="66">
        <v>5</v>
      </c>
      <c r="B90" s="68" t="s">
        <v>12</v>
      </c>
      <c r="C90" s="68" t="s">
        <v>7</v>
      </c>
      <c r="D90" s="35" t="s">
        <v>43</v>
      </c>
      <c r="E90" s="69" t="s">
        <v>232</v>
      </c>
      <c r="F90" s="70">
        <v>37134</v>
      </c>
      <c r="G90" s="69"/>
      <c r="H90" s="69"/>
      <c r="I90" s="71" t="s">
        <v>45</v>
      </c>
      <c r="J90" s="69" t="s">
        <v>243</v>
      </c>
      <c r="M90" s="72" t="s">
        <v>41</v>
      </c>
      <c r="O90" s="73" t="s">
        <v>244</v>
      </c>
      <c r="P90" s="74"/>
      <c r="Q90" s="74"/>
      <c r="R90" s="74"/>
      <c r="S90" s="75">
        <v>965</v>
      </c>
      <c r="T90" s="74" t="s">
        <v>57</v>
      </c>
      <c r="U90" s="19">
        <f t="shared" si="122"/>
        <v>965</v>
      </c>
      <c r="V90" s="268">
        <v>40725</v>
      </c>
      <c r="Z90" s="77"/>
      <c r="AA90" s="78" t="e">
        <f>SUM(#REF!)</f>
        <v>#REF!</v>
      </c>
      <c r="AB90" s="103"/>
      <c r="AC90" s="79"/>
      <c r="AD90" s="81" t="e">
        <f>+AC90+AB90*#REF!+AA90*#REF!</f>
        <v>#REF!</v>
      </c>
      <c r="AE90" s="81"/>
      <c r="AI90" s="84">
        <f t="shared" ca="1" si="124"/>
        <v>0</v>
      </c>
      <c r="AJ90" s="84">
        <f t="shared" si="130"/>
        <v>0</v>
      </c>
      <c r="AK90" s="84">
        <f t="shared" si="130"/>
        <v>0</v>
      </c>
      <c r="AL90" s="84">
        <f t="shared" si="130"/>
        <v>0</v>
      </c>
      <c r="AM90" s="84">
        <f t="shared" si="130"/>
        <v>0</v>
      </c>
      <c r="AN90" s="84">
        <f t="shared" si="130"/>
        <v>0</v>
      </c>
      <c r="AO90" s="84">
        <f t="shared" si="130"/>
        <v>0</v>
      </c>
      <c r="AP90" s="84">
        <f t="shared" si="130"/>
        <v>0</v>
      </c>
      <c r="AQ90" s="84">
        <f t="shared" si="130"/>
        <v>0</v>
      </c>
      <c r="AR90" s="84">
        <f t="shared" si="130"/>
        <v>0</v>
      </c>
      <c r="AS90" s="84">
        <f t="shared" si="130"/>
        <v>0</v>
      </c>
      <c r="AT90" s="84">
        <f t="shared" si="130"/>
        <v>0</v>
      </c>
      <c r="AU90" s="84">
        <f t="shared" si="130"/>
        <v>0</v>
      </c>
      <c r="AV90" s="84">
        <f t="shared" si="130"/>
        <v>0</v>
      </c>
      <c r="AW90" s="84">
        <f t="shared" si="130"/>
        <v>0</v>
      </c>
      <c r="AX90" s="84">
        <f t="shared" si="130"/>
        <v>0</v>
      </c>
      <c r="AY90" s="84">
        <f t="shared" si="130"/>
        <v>0</v>
      </c>
      <c r="AZ90" s="84">
        <f t="shared" si="130"/>
        <v>0</v>
      </c>
      <c r="BA90" s="84">
        <f t="shared" si="130"/>
        <v>0</v>
      </c>
      <c r="BB90" s="84">
        <f t="shared" si="130"/>
        <v>0</v>
      </c>
      <c r="BC90" s="84">
        <f t="shared" si="130"/>
        <v>0</v>
      </c>
      <c r="BD90" s="84">
        <f t="shared" si="130"/>
        <v>0</v>
      </c>
      <c r="BE90" s="84">
        <f t="shared" si="130"/>
        <v>0</v>
      </c>
      <c r="BF90" s="84">
        <f t="shared" si="130"/>
        <v>0</v>
      </c>
      <c r="BG90" s="84">
        <f t="shared" si="130"/>
        <v>0</v>
      </c>
      <c r="BH90" s="84">
        <f t="shared" si="130"/>
        <v>0</v>
      </c>
      <c r="BI90" s="84">
        <f t="shared" si="130"/>
        <v>0</v>
      </c>
      <c r="BJ90" s="84">
        <f t="shared" si="130"/>
        <v>0</v>
      </c>
      <c r="BK90" s="84">
        <f t="shared" si="130"/>
        <v>0</v>
      </c>
      <c r="BL90" s="84">
        <f t="shared" si="130"/>
        <v>0</v>
      </c>
      <c r="BM90" s="84">
        <f t="shared" si="130"/>
        <v>0</v>
      </c>
      <c r="BN90" s="84">
        <f t="shared" si="130"/>
        <v>0</v>
      </c>
      <c r="BO90" s="84">
        <f t="shared" si="130"/>
        <v>0</v>
      </c>
      <c r="BP90" s="84">
        <f t="shared" si="130"/>
        <v>0</v>
      </c>
      <c r="BQ90" s="84">
        <f t="shared" si="130"/>
        <v>0</v>
      </c>
      <c r="BR90" s="84">
        <f t="shared" si="130"/>
        <v>0</v>
      </c>
      <c r="BS90" s="84">
        <f t="shared" si="130"/>
        <v>0</v>
      </c>
      <c r="BT90" s="84">
        <f t="shared" si="130"/>
        <v>0</v>
      </c>
      <c r="BU90" s="84">
        <f t="shared" si="130"/>
        <v>0</v>
      </c>
      <c r="BV90" s="84">
        <f t="shared" si="130"/>
        <v>965</v>
      </c>
      <c r="BW90" s="84">
        <f t="shared" si="130"/>
        <v>0</v>
      </c>
      <c r="BX90" s="84">
        <f t="shared" si="130"/>
        <v>0</v>
      </c>
      <c r="BY90" s="84">
        <f t="shared" si="130"/>
        <v>0</v>
      </c>
      <c r="BZ90" s="84">
        <f t="shared" si="130"/>
        <v>0</v>
      </c>
      <c r="CA90" s="84">
        <f t="shared" si="130"/>
        <v>0</v>
      </c>
      <c r="CB90" s="84">
        <f t="shared" si="130"/>
        <v>0</v>
      </c>
      <c r="CC90" s="84">
        <f t="shared" si="130"/>
        <v>0</v>
      </c>
      <c r="CD90" s="84">
        <f t="shared" si="130"/>
        <v>0</v>
      </c>
      <c r="CE90" s="84">
        <f t="shared" si="130"/>
        <v>0</v>
      </c>
      <c r="CF90" s="84">
        <f t="shared" si="130"/>
        <v>0</v>
      </c>
      <c r="CG90" s="84">
        <f t="shared" si="130"/>
        <v>0</v>
      </c>
      <c r="CH90" s="84">
        <f t="shared" si="130"/>
        <v>0</v>
      </c>
      <c r="CI90" s="84">
        <f t="shared" si="130"/>
        <v>0</v>
      </c>
      <c r="CJ90" s="84">
        <f t="shared" si="130"/>
        <v>0</v>
      </c>
      <c r="CK90" s="84">
        <f t="shared" si="130"/>
        <v>0</v>
      </c>
      <c r="CL90" s="84">
        <f t="shared" si="130"/>
        <v>0</v>
      </c>
      <c r="CM90" s="84">
        <f t="shared" si="130"/>
        <v>0</v>
      </c>
      <c r="CN90" s="84">
        <f t="shared" si="130"/>
        <v>0</v>
      </c>
      <c r="CO90" s="84">
        <f t="shared" si="130"/>
        <v>0</v>
      </c>
      <c r="CP90" s="84">
        <f t="shared" si="130"/>
        <v>0</v>
      </c>
      <c r="CQ90" s="84">
        <f t="shared" si="130"/>
        <v>0</v>
      </c>
      <c r="CR90" s="84">
        <f t="shared" si="130"/>
        <v>0</v>
      </c>
      <c r="CS90" s="84">
        <f t="shared" si="130"/>
        <v>0</v>
      </c>
      <c r="CT90" s="84">
        <f t="shared" si="130"/>
        <v>0</v>
      </c>
      <c r="CU90" s="84">
        <f t="shared" si="130"/>
        <v>0</v>
      </c>
      <c r="CV90" s="84">
        <f t="shared" si="128"/>
        <v>0</v>
      </c>
      <c r="CW90" s="84">
        <f t="shared" si="128"/>
        <v>0</v>
      </c>
      <c r="CX90" s="84">
        <f t="shared" si="128"/>
        <v>0</v>
      </c>
      <c r="CY90" s="84">
        <f t="shared" si="128"/>
        <v>0</v>
      </c>
      <c r="CZ90" s="84">
        <f t="shared" si="128"/>
        <v>0</v>
      </c>
      <c r="DA90" s="84">
        <f t="shared" si="128"/>
        <v>0</v>
      </c>
      <c r="DB90" s="84">
        <f t="shared" si="128"/>
        <v>0</v>
      </c>
      <c r="DC90" s="84">
        <f t="shared" si="128"/>
        <v>0</v>
      </c>
      <c r="DD90" s="84">
        <f t="shared" si="128"/>
        <v>0</v>
      </c>
      <c r="DE90" s="84">
        <f t="shared" si="128"/>
        <v>0</v>
      </c>
      <c r="DF90" s="84">
        <f t="shared" si="128"/>
        <v>0</v>
      </c>
      <c r="DG90" s="84">
        <f t="shared" si="128"/>
        <v>0</v>
      </c>
      <c r="DH90" s="84">
        <f t="shared" si="128"/>
        <v>0</v>
      </c>
      <c r="DI90" s="84">
        <f t="shared" si="128"/>
        <v>0</v>
      </c>
      <c r="DJ90" s="84">
        <f t="shared" si="128"/>
        <v>0</v>
      </c>
      <c r="DK90" s="84">
        <f t="shared" si="128"/>
        <v>0</v>
      </c>
      <c r="DL90" s="84">
        <f t="shared" si="128"/>
        <v>0</v>
      </c>
      <c r="DM90" s="84">
        <f t="shared" si="128"/>
        <v>0</v>
      </c>
      <c r="DN90" s="84">
        <f t="shared" si="128"/>
        <v>0</v>
      </c>
      <c r="DO90" s="84">
        <f t="shared" si="128"/>
        <v>0</v>
      </c>
      <c r="DP90" s="84">
        <f t="shared" si="128"/>
        <v>0</v>
      </c>
      <c r="DQ90" s="84">
        <f t="shared" si="128"/>
        <v>0</v>
      </c>
      <c r="DR90" s="84">
        <f t="shared" si="128"/>
        <v>0</v>
      </c>
      <c r="DS90" s="84">
        <f t="shared" si="128"/>
        <v>0</v>
      </c>
      <c r="DT90" s="84">
        <f t="shared" si="128"/>
        <v>0</v>
      </c>
      <c r="DU90" s="84">
        <f t="shared" si="128"/>
        <v>0</v>
      </c>
      <c r="DV90" s="84">
        <f t="shared" si="128"/>
        <v>0</v>
      </c>
      <c r="DW90" s="84">
        <f t="shared" si="128"/>
        <v>0</v>
      </c>
      <c r="DX90" s="84">
        <f t="shared" si="128"/>
        <v>0</v>
      </c>
      <c r="DY90" s="84">
        <f t="shared" si="128"/>
        <v>0</v>
      </c>
      <c r="DZ90" s="84">
        <f t="shared" si="128"/>
        <v>0</v>
      </c>
      <c r="EA90" s="84">
        <f t="shared" si="128"/>
        <v>0</v>
      </c>
      <c r="EB90" s="84">
        <f t="shared" si="128"/>
        <v>0</v>
      </c>
      <c r="EC90" s="84">
        <f t="shared" si="128"/>
        <v>0</v>
      </c>
      <c r="ED90" s="84">
        <f t="shared" si="128"/>
        <v>0</v>
      </c>
      <c r="EE90" s="84">
        <f t="shared" si="128"/>
        <v>0</v>
      </c>
      <c r="EF90" s="84">
        <f t="shared" si="128"/>
        <v>0</v>
      </c>
      <c r="EG90" s="84">
        <f t="shared" si="128"/>
        <v>0</v>
      </c>
      <c r="EH90" s="84">
        <f t="shared" si="128"/>
        <v>0</v>
      </c>
      <c r="EI90" s="84">
        <f t="shared" si="128"/>
        <v>0</v>
      </c>
      <c r="EJ90" s="84">
        <f>IF(AND($V90&gt;EI$6,$V90&lt;=EJ$6),+$U90,0)</f>
        <v>0</v>
      </c>
      <c r="EK90" s="84">
        <f>IF(AND($V90&gt;EJ$6,$V90&lt;=EK$6),+$U90,0)</f>
        <v>0</v>
      </c>
      <c r="EL90" s="84">
        <f>IF(AND($V90&gt;EK$6,$V90&lt;=EL$6),+$U90,0)</f>
        <v>0</v>
      </c>
      <c r="EM90" s="84">
        <f t="shared" si="111"/>
        <v>0</v>
      </c>
      <c r="EO90" s="2">
        <f t="shared" ca="1" si="65"/>
        <v>965</v>
      </c>
      <c r="EP90" s="2">
        <f t="shared" ca="1" si="129"/>
        <v>0</v>
      </c>
    </row>
    <row r="91" spans="1:146" x14ac:dyDescent="0.2">
      <c r="A91" s="66">
        <v>5</v>
      </c>
      <c r="B91" s="68" t="s">
        <v>12</v>
      </c>
      <c r="C91" s="68" t="s">
        <v>7</v>
      </c>
      <c r="D91" s="35" t="s">
        <v>43</v>
      </c>
      <c r="E91" s="69" t="s">
        <v>240</v>
      </c>
      <c r="F91" s="70">
        <v>37134</v>
      </c>
      <c r="G91" s="69"/>
      <c r="H91" s="69"/>
      <c r="I91" s="71" t="s">
        <v>45</v>
      </c>
      <c r="J91" s="69" t="s">
        <v>245</v>
      </c>
      <c r="M91" s="72" t="s">
        <v>41</v>
      </c>
      <c r="O91" s="73"/>
      <c r="P91" s="74"/>
      <c r="Q91" s="74"/>
      <c r="R91" s="74"/>
      <c r="S91" s="75">
        <v>117.25</v>
      </c>
      <c r="T91" s="74" t="s">
        <v>57</v>
      </c>
      <c r="U91" s="19">
        <f t="shared" si="122"/>
        <v>117.25</v>
      </c>
      <c r="V91" s="267">
        <v>39022</v>
      </c>
      <c r="Z91" s="102">
        <v>34639</v>
      </c>
      <c r="AA91" s="100" t="e">
        <f>SUM(#REF!)</f>
        <v>#REF!</v>
      </c>
      <c r="AB91" s="103"/>
      <c r="AC91" s="103">
        <f>0.0065/10</f>
        <v>6.4999999999999997E-4</v>
      </c>
      <c r="AD91" s="81" t="e">
        <f>+AC91+AB91*#REF!+AA91*#REF!</f>
        <v>#REF!</v>
      </c>
      <c r="AE91" s="81"/>
      <c r="AI91" s="84">
        <f t="shared" ca="1" si="124"/>
        <v>0</v>
      </c>
      <c r="AJ91" s="84">
        <f t="shared" ref="AJ91:CU94" si="131">IF(AND($V91&gt;AI$6,$V91&lt;=AJ$6),+$U91,0)</f>
        <v>0</v>
      </c>
      <c r="AK91" s="84">
        <f t="shared" si="131"/>
        <v>0</v>
      </c>
      <c r="AL91" s="84">
        <f t="shared" si="131"/>
        <v>0</v>
      </c>
      <c r="AM91" s="84">
        <f t="shared" si="131"/>
        <v>0</v>
      </c>
      <c r="AN91" s="84">
        <f t="shared" si="131"/>
        <v>0</v>
      </c>
      <c r="AO91" s="84">
        <f t="shared" si="131"/>
        <v>0</v>
      </c>
      <c r="AP91" s="84">
        <f t="shared" si="131"/>
        <v>0</v>
      </c>
      <c r="AQ91" s="84">
        <f t="shared" si="131"/>
        <v>0</v>
      </c>
      <c r="AR91" s="84">
        <f t="shared" si="131"/>
        <v>0</v>
      </c>
      <c r="AS91" s="84">
        <f t="shared" si="131"/>
        <v>0</v>
      </c>
      <c r="AT91" s="84">
        <f t="shared" si="131"/>
        <v>0</v>
      </c>
      <c r="AU91" s="84">
        <f t="shared" si="131"/>
        <v>0</v>
      </c>
      <c r="AV91" s="84">
        <f t="shared" si="131"/>
        <v>0</v>
      </c>
      <c r="AW91" s="84">
        <f t="shared" si="131"/>
        <v>0</v>
      </c>
      <c r="AX91" s="84">
        <f t="shared" si="131"/>
        <v>0</v>
      </c>
      <c r="AY91" s="84">
        <f t="shared" si="131"/>
        <v>0</v>
      </c>
      <c r="AZ91" s="84">
        <f t="shared" si="131"/>
        <v>0</v>
      </c>
      <c r="BA91" s="84">
        <f t="shared" si="131"/>
        <v>0</v>
      </c>
      <c r="BB91" s="84">
        <f t="shared" si="131"/>
        <v>0</v>
      </c>
      <c r="BC91" s="84">
        <f t="shared" si="131"/>
        <v>117.25</v>
      </c>
      <c r="BD91" s="84">
        <f t="shared" si="131"/>
        <v>0</v>
      </c>
      <c r="BE91" s="84">
        <f t="shared" si="131"/>
        <v>0</v>
      </c>
      <c r="BF91" s="84">
        <f t="shared" si="131"/>
        <v>0</v>
      </c>
      <c r="BG91" s="84">
        <f t="shared" si="131"/>
        <v>0</v>
      </c>
      <c r="BH91" s="84">
        <f t="shared" si="131"/>
        <v>0</v>
      </c>
      <c r="BI91" s="84">
        <f t="shared" si="131"/>
        <v>0</v>
      </c>
      <c r="BJ91" s="84">
        <f t="shared" si="131"/>
        <v>0</v>
      </c>
      <c r="BK91" s="84">
        <f t="shared" si="131"/>
        <v>0</v>
      </c>
      <c r="BL91" s="84">
        <f t="shared" si="131"/>
        <v>0</v>
      </c>
      <c r="BM91" s="84">
        <f t="shared" si="131"/>
        <v>0</v>
      </c>
      <c r="BN91" s="84">
        <f t="shared" si="131"/>
        <v>0</v>
      </c>
      <c r="BO91" s="84">
        <f t="shared" si="131"/>
        <v>0</v>
      </c>
      <c r="BP91" s="84">
        <f t="shared" si="131"/>
        <v>0</v>
      </c>
      <c r="BQ91" s="84">
        <f t="shared" si="131"/>
        <v>0</v>
      </c>
      <c r="BR91" s="84">
        <f t="shared" si="131"/>
        <v>0</v>
      </c>
      <c r="BS91" s="84">
        <f t="shared" si="131"/>
        <v>0</v>
      </c>
      <c r="BT91" s="84">
        <f t="shared" si="131"/>
        <v>0</v>
      </c>
      <c r="BU91" s="84">
        <f t="shared" si="131"/>
        <v>0</v>
      </c>
      <c r="BV91" s="84">
        <f t="shared" si="131"/>
        <v>0</v>
      </c>
      <c r="BW91" s="84">
        <f t="shared" si="131"/>
        <v>0</v>
      </c>
      <c r="BX91" s="84">
        <f t="shared" si="131"/>
        <v>0</v>
      </c>
      <c r="BY91" s="84">
        <f t="shared" si="131"/>
        <v>0</v>
      </c>
      <c r="BZ91" s="84">
        <f t="shared" si="131"/>
        <v>0</v>
      </c>
      <c r="CA91" s="84">
        <f t="shared" si="131"/>
        <v>0</v>
      </c>
      <c r="CB91" s="84">
        <f t="shared" si="131"/>
        <v>0</v>
      </c>
      <c r="CC91" s="84">
        <f t="shared" si="131"/>
        <v>0</v>
      </c>
      <c r="CD91" s="84">
        <f t="shared" si="131"/>
        <v>0</v>
      </c>
      <c r="CE91" s="84">
        <f t="shared" si="131"/>
        <v>0</v>
      </c>
      <c r="CF91" s="84">
        <f t="shared" si="131"/>
        <v>0</v>
      </c>
      <c r="CG91" s="84">
        <f t="shared" si="131"/>
        <v>0</v>
      </c>
      <c r="CH91" s="84">
        <f t="shared" si="131"/>
        <v>0</v>
      </c>
      <c r="CI91" s="84">
        <f t="shared" si="131"/>
        <v>0</v>
      </c>
      <c r="CJ91" s="84">
        <f t="shared" si="131"/>
        <v>0</v>
      </c>
      <c r="CK91" s="84">
        <f t="shared" si="131"/>
        <v>0</v>
      </c>
      <c r="CL91" s="84">
        <f t="shared" si="131"/>
        <v>0</v>
      </c>
      <c r="CM91" s="84">
        <f t="shared" si="131"/>
        <v>0</v>
      </c>
      <c r="CN91" s="84">
        <f t="shared" si="131"/>
        <v>0</v>
      </c>
      <c r="CO91" s="84">
        <f t="shared" si="131"/>
        <v>0</v>
      </c>
      <c r="CP91" s="84">
        <f t="shared" si="131"/>
        <v>0</v>
      </c>
      <c r="CQ91" s="84">
        <f t="shared" si="131"/>
        <v>0</v>
      </c>
      <c r="CR91" s="84">
        <f t="shared" si="131"/>
        <v>0</v>
      </c>
      <c r="CS91" s="84">
        <f t="shared" si="131"/>
        <v>0</v>
      </c>
      <c r="CT91" s="84">
        <f t="shared" si="131"/>
        <v>0</v>
      </c>
      <c r="CU91" s="84">
        <f t="shared" si="131"/>
        <v>0</v>
      </c>
      <c r="CV91" s="84">
        <f t="shared" ref="CV91:EL96" si="132">IF(AND($V91&gt;CU$6,$V91&lt;=CV$6),+$U91,0)</f>
        <v>0</v>
      </c>
      <c r="CW91" s="84">
        <f t="shared" si="132"/>
        <v>0</v>
      </c>
      <c r="CX91" s="84">
        <f t="shared" si="132"/>
        <v>0</v>
      </c>
      <c r="CY91" s="84">
        <f t="shared" si="132"/>
        <v>0</v>
      </c>
      <c r="CZ91" s="84">
        <f t="shared" si="132"/>
        <v>0</v>
      </c>
      <c r="DA91" s="84">
        <f t="shared" si="132"/>
        <v>0</v>
      </c>
      <c r="DB91" s="84">
        <f t="shared" si="132"/>
        <v>0</v>
      </c>
      <c r="DC91" s="84">
        <f t="shared" si="132"/>
        <v>0</v>
      </c>
      <c r="DD91" s="84">
        <f t="shared" si="132"/>
        <v>0</v>
      </c>
      <c r="DE91" s="84">
        <f t="shared" si="132"/>
        <v>0</v>
      </c>
      <c r="DF91" s="84">
        <f t="shared" si="132"/>
        <v>0</v>
      </c>
      <c r="DG91" s="84">
        <f t="shared" si="132"/>
        <v>0</v>
      </c>
      <c r="DH91" s="84">
        <f t="shared" si="132"/>
        <v>0</v>
      </c>
      <c r="DI91" s="84">
        <f t="shared" si="132"/>
        <v>0</v>
      </c>
      <c r="DJ91" s="84">
        <f t="shared" si="132"/>
        <v>0</v>
      </c>
      <c r="DK91" s="84">
        <f t="shared" si="132"/>
        <v>0</v>
      </c>
      <c r="DL91" s="84">
        <f t="shared" si="132"/>
        <v>0</v>
      </c>
      <c r="DM91" s="84">
        <f t="shared" si="132"/>
        <v>0</v>
      </c>
      <c r="DN91" s="84">
        <f t="shared" si="132"/>
        <v>0</v>
      </c>
      <c r="DO91" s="84">
        <f t="shared" si="132"/>
        <v>0</v>
      </c>
      <c r="DP91" s="84">
        <f t="shared" si="132"/>
        <v>0</v>
      </c>
      <c r="DQ91" s="84">
        <f t="shared" si="132"/>
        <v>0</v>
      </c>
      <c r="DR91" s="84">
        <f t="shared" si="132"/>
        <v>0</v>
      </c>
      <c r="DS91" s="84">
        <f t="shared" si="132"/>
        <v>0</v>
      </c>
      <c r="DT91" s="84">
        <f t="shared" si="132"/>
        <v>0</v>
      </c>
      <c r="DU91" s="84">
        <f t="shared" si="132"/>
        <v>0</v>
      </c>
      <c r="DV91" s="84">
        <f t="shared" si="132"/>
        <v>0</v>
      </c>
      <c r="DW91" s="84">
        <f t="shared" si="132"/>
        <v>0</v>
      </c>
      <c r="DX91" s="84">
        <f t="shared" si="132"/>
        <v>0</v>
      </c>
      <c r="DY91" s="84">
        <f t="shared" si="132"/>
        <v>0</v>
      </c>
      <c r="DZ91" s="84">
        <f t="shared" si="132"/>
        <v>0</v>
      </c>
      <c r="EA91" s="84">
        <f t="shared" si="132"/>
        <v>0</v>
      </c>
      <c r="EB91" s="84">
        <f t="shared" si="132"/>
        <v>0</v>
      </c>
      <c r="EC91" s="84">
        <f t="shared" si="132"/>
        <v>0</v>
      </c>
      <c r="ED91" s="84">
        <f t="shared" si="132"/>
        <v>0</v>
      </c>
      <c r="EE91" s="84">
        <f t="shared" si="132"/>
        <v>0</v>
      </c>
      <c r="EF91" s="84">
        <f t="shared" si="132"/>
        <v>0</v>
      </c>
      <c r="EG91" s="84">
        <f t="shared" si="132"/>
        <v>0</v>
      </c>
      <c r="EH91" s="84">
        <f t="shared" si="132"/>
        <v>0</v>
      </c>
      <c r="EI91" s="84">
        <f t="shared" si="132"/>
        <v>0</v>
      </c>
      <c r="EJ91" s="84">
        <f t="shared" si="132"/>
        <v>0</v>
      </c>
      <c r="EK91" s="84">
        <f t="shared" si="132"/>
        <v>0</v>
      </c>
      <c r="EL91" s="84">
        <f t="shared" si="132"/>
        <v>0</v>
      </c>
      <c r="EM91" s="84">
        <f t="shared" si="111"/>
        <v>0</v>
      </c>
      <c r="EO91" s="2">
        <f t="shared" ca="1" si="65"/>
        <v>117.25</v>
      </c>
      <c r="EP91" s="2">
        <f t="shared" ca="1" si="129"/>
        <v>0</v>
      </c>
    </row>
    <row r="92" spans="1:146" x14ac:dyDescent="0.2">
      <c r="A92" s="66">
        <v>5</v>
      </c>
      <c r="B92" s="68" t="s">
        <v>12</v>
      </c>
      <c r="C92" s="68" t="s">
        <v>7</v>
      </c>
      <c r="D92" s="35" t="s">
        <v>43</v>
      </c>
      <c r="E92" s="69" t="s">
        <v>240</v>
      </c>
      <c r="F92" s="70">
        <v>37134</v>
      </c>
      <c r="G92" s="69"/>
      <c r="H92" s="69"/>
      <c r="I92" s="71" t="s">
        <v>45</v>
      </c>
      <c r="J92" s="69" t="s">
        <v>245</v>
      </c>
      <c r="M92" s="72" t="s">
        <v>41</v>
      </c>
      <c r="O92" s="73"/>
      <c r="P92" s="74"/>
      <c r="Q92" s="74"/>
      <c r="R92" s="74"/>
      <c r="S92" s="75">
        <v>90</v>
      </c>
      <c r="T92" s="74" t="s">
        <v>57</v>
      </c>
      <c r="U92" s="19">
        <f t="shared" si="122"/>
        <v>90</v>
      </c>
      <c r="V92" s="267">
        <v>40118</v>
      </c>
      <c r="Z92" s="102">
        <v>34639</v>
      </c>
      <c r="AA92" s="100" t="e">
        <f>SUM(#REF!)</f>
        <v>#REF!</v>
      </c>
      <c r="AB92" s="103"/>
      <c r="AC92" s="103">
        <f>0.0065/10</f>
        <v>6.4999999999999997E-4</v>
      </c>
      <c r="AD92" s="81" t="e">
        <f>+AC92+AB92*#REF!+AA92*#REF!</f>
        <v>#REF!</v>
      </c>
      <c r="AE92" s="81"/>
      <c r="AI92" s="84">
        <f t="shared" ca="1" si="124"/>
        <v>0</v>
      </c>
      <c r="AJ92" s="84">
        <f t="shared" si="131"/>
        <v>0</v>
      </c>
      <c r="AK92" s="84">
        <f t="shared" si="131"/>
        <v>0</v>
      </c>
      <c r="AL92" s="84">
        <f t="shared" si="131"/>
        <v>0</v>
      </c>
      <c r="AM92" s="84">
        <f t="shared" si="131"/>
        <v>0</v>
      </c>
      <c r="AN92" s="84">
        <f t="shared" si="131"/>
        <v>0</v>
      </c>
      <c r="AO92" s="84">
        <f t="shared" si="131"/>
        <v>0</v>
      </c>
      <c r="AP92" s="84">
        <f t="shared" si="131"/>
        <v>0</v>
      </c>
      <c r="AQ92" s="84">
        <f t="shared" si="131"/>
        <v>0</v>
      </c>
      <c r="AR92" s="84">
        <f t="shared" si="131"/>
        <v>0</v>
      </c>
      <c r="AS92" s="84">
        <f t="shared" si="131"/>
        <v>0</v>
      </c>
      <c r="AT92" s="84">
        <f t="shared" si="131"/>
        <v>0</v>
      </c>
      <c r="AU92" s="84">
        <f t="shared" si="131"/>
        <v>0</v>
      </c>
      <c r="AV92" s="84">
        <f t="shared" si="131"/>
        <v>0</v>
      </c>
      <c r="AW92" s="84">
        <f t="shared" si="131"/>
        <v>0</v>
      </c>
      <c r="AX92" s="84">
        <f t="shared" si="131"/>
        <v>0</v>
      </c>
      <c r="AY92" s="84">
        <f t="shared" si="131"/>
        <v>0</v>
      </c>
      <c r="AZ92" s="84">
        <f t="shared" si="131"/>
        <v>0</v>
      </c>
      <c r="BA92" s="84">
        <f t="shared" si="131"/>
        <v>0</v>
      </c>
      <c r="BB92" s="84">
        <f t="shared" si="131"/>
        <v>0</v>
      </c>
      <c r="BC92" s="84">
        <f t="shared" si="131"/>
        <v>0</v>
      </c>
      <c r="BD92" s="84">
        <f t="shared" si="131"/>
        <v>0</v>
      </c>
      <c r="BE92" s="84">
        <f t="shared" si="131"/>
        <v>0</v>
      </c>
      <c r="BF92" s="84">
        <f t="shared" si="131"/>
        <v>0</v>
      </c>
      <c r="BG92" s="84">
        <f t="shared" si="131"/>
        <v>0</v>
      </c>
      <c r="BH92" s="84">
        <f t="shared" si="131"/>
        <v>0</v>
      </c>
      <c r="BI92" s="84">
        <f t="shared" si="131"/>
        <v>0</v>
      </c>
      <c r="BJ92" s="84">
        <f t="shared" si="131"/>
        <v>0</v>
      </c>
      <c r="BK92" s="84">
        <f t="shared" si="131"/>
        <v>0</v>
      </c>
      <c r="BL92" s="84">
        <f t="shared" si="131"/>
        <v>0</v>
      </c>
      <c r="BM92" s="84">
        <f t="shared" si="131"/>
        <v>0</v>
      </c>
      <c r="BN92" s="84">
        <f t="shared" si="131"/>
        <v>0</v>
      </c>
      <c r="BO92" s="84">
        <f t="shared" si="131"/>
        <v>90</v>
      </c>
      <c r="BP92" s="84">
        <f t="shared" si="131"/>
        <v>0</v>
      </c>
      <c r="BQ92" s="84">
        <f t="shared" si="131"/>
        <v>0</v>
      </c>
      <c r="BR92" s="84">
        <f t="shared" si="131"/>
        <v>0</v>
      </c>
      <c r="BS92" s="84">
        <f t="shared" si="131"/>
        <v>0</v>
      </c>
      <c r="BT92" s="84">
        <f t="shared" si="131"/>
        <v>0</v>
      </c>
      <c r="BU92" s="84">
        <f t="shared" si="131"/>
        <v>0</v>
      </c>
      <c r="BV92" s="84">
        <f t="shared" si="131"/>
        <v>0</v>
      </c>
      <c r="BW92" s="84">
        <f t="shared" si="131"/>
        <v>0</v>
      </c>
      <c r="BX92" s="84">
        <f t="shared" si="131"/>
        <v>0</v>
      </c>
      <c r="BY92" s="84">
        <f t="shared" si="131"/>
        <v>0</v>
      </c>
      <c r="BZ92" s="84">
        <f t="shared" si="131"/>
        <v>0</v>
      </c>
      <c r="CA92" s="84">
        <f t="shared" si="131"/>
        <v>0</v>
      </c>
      <c r="CB92" s="84">
        <f t="shared" si="131"/>
        <v>0</v>
      </c>
      <c r="CC92" s="84">
        <f t="shared" si="131"/>
        <v>0</v>
      </c>
      <c r="CD92" s="84">
        <f t="shared" si="131"/>
        <v>0</v>
      </c>
      <c r="CE92" s="84">
        <f t="shared" si="131"/>
        <v>0</v>
      </c>
      <c r="CF92" s="84">
        <f t="shared" si="131"/>
        <v>0</v>
      </c>
      <c r="CG92" s="84">
        <f t="shared" si="131"/>
        <v>0</v>
      </c>
      <c r="CH92" s="84">
        <f t="shared" si="131"/>
        <v>0</v>
      </c>
      <c r="CI92" s="84">
        <f t="shared" si="131"/>
        <v>0</v>
      </c>
      <c r="CJ92" s="84">
        <f t="shared" si="131"/>
        <v>0</v>
      </c>
      <c r="CK92" s="84">
        <f t="shared" si="131"/>
        <v>0</v>
      </c>
      <c r="CL92" s="84">
        <f t="shared" si="131"/>
        <v>0</v>
      </c>
      <c r="CM92" s="84">
        <f t="shared" si="131"/>
        <v>0</v>
      </c>
      <c r="CN92" s="84">
        <f t="shared" si="131"/>
        <v>0</v>
      </c>
      <c r="CO92" s="84">
        <f t="shared" si="131"/>
        <v>0</v>
      </c>
      <c r="CP92" s="84">
        <f t="shared" si="131"/>
        <v>0</v>
      </c>
      <c r="CQ92" s="84">
        <f t="shared" si="131"/>
        <v>0</v>
      </c>
      <c r="CR92" s="84">
        <f t="shared" si="131"/>
        <v>0</v>
      </c>
      <c r="CS92" s="84">
        <f t="shared" si="131"/>
        <v>0</v>
      </c>
      <c r="CT92" s="84">
        <f t="shared" si="131"/>
        <v>0</v>
      </c>
      <c r="CU92" s="84">
        <f t="shared" si="131"/>
        <v>0</v>
      </c>
      <c r="CV92" s="84">
        <f t="shared" si="132"/>
        <v>0</v>
      </c>
      <c r="CW92" s="84">
        <f t="shared" si="132"/>
        <v>0</v>
      </c>
      <c r="CX92" s="84">
        <f t="shared" si="132"/>
        <v>0</v>
      </c>
      <c r="CY92" s="84">
        <f t="shared" si="132"/>
        <v>0</v>
      </c>
      <c r="CZ92" s="84">
        <f t="shared" si="132"/>
        <v>0</v>
      </c>
      <c r="DA92" s="84">
        <f t="shared" si="132"/>
        <v>0</v>
      </c>
      <c r="DB92" s="84">
        <f t="shared" si="132"/>
        <v>0</v>
      </c>
      <c r="DC92" s="84">
        <f t="shared" si="132"/>
        <v>0</v>
      </c>
      <c r="DD92" s="84">
        <f t="shared" si="132"/>
        <v>0</v>
      </c>
      <c r="DE92" s="84">
        <f t="shared" si="132"/>
        <v>0</v>
      </c>
      <c r="DF92" s="84">
        <f t="shared" si="132"/>
        <v>0</v>
      </c>
      <c r="DG92" s="84">
        <f t="shared" si="132"/>
        <v>0</v>
      </c>
      <c r="DH92" s="84">
        <f t="shared" si="132"/>
        <v>0</v>
      </c>
      <c r="DI92" s="84">
        <f t="shared" si="132"/>
        <v>0</v>
      </c>
      <c r="DJ92" s="84">
        <f t="shared" si="132"/>
        <v>0</v>
      </c>
      <c r="DK92" s="84">
        <f t="shared" si="132"/>
        <v>0</v>
      </c>
      <c r="DL92" s="84">
        <f t="shared" si="132"/>
        <v>0</v>
      </c>
      <c r="DM92" s="84">
        <f t="shared" si="132"/>
        <v>0</v>
      </c>
      <c r="DN92" s="84">
        <f t="shared" si="132"/>
        <v>0</v>
      </c>
      <c r="DO92" s="84">
        <f t="shared" si="132"/>
        <v>0</v>
      </c>
      <c r="DP92" s="84">
        <f t="shared" si="132"/>
        <v>0</v>
      </c>
      <c r="DQ92" s="84">
        <f t="shared" si="132"/>
        <v>0</v>
      </c>
      <c r="DR92" s="84">
        <f t="shared" si="132"/>
        <v>0</v>
      </c>
      <c r="DS92" s="84">
        <f t="shared" si="132"/>
        <v>0</v>
      </c>
      <c r="DT92" s="84">
        <f t="shared" si="132"/>
        <v>0</v>
      </c>
      <c r="DU92" s="84">
        <f t="shared" si="132"/>
        <v>0</v>
      </c>
      <c r="DV92" s="84">
        <f t="shared" si="132"/>
        <v>0</v>
      </c>
      <c r="DW92" s="84">
        <f t="shared" si="132"/>
        <v>0</v>
      </c>
      <c r="DX92" s="84">
        <f t="shared" si="132"/>
        <v>0</v>
      </c>
      <c r="DY92" s="84">
        <f t="shared" si="132"/>
        <v>0</v>
      </c>
      <c r="DZ92" s="84">
        <f t="shared" si="132"/>
        <v>0</v>
      </c>
      <c r="EA92" s="84">
        <f t="shared" si="132"/>
        <v>0</v>
      </c>
      <c r="EB92" s="84">
        <f t="shared" si="132"/>
        <v>0</v>
      </c>
      <c r="EC92" s="84">
        <f t="shared" si="132"/>
        <v>0</v>
      </c>
      <c r="ED92" s="84">
        <f t="shared" si="132"/>
        <v>0</v>
      </c>
      <c r="EE92" s="84">
        <f t="shared" si="132"/>
        <v>0</v>
      </c>
      <c r="EF92" s="84">
        <f t="shared" si="132"/>
        <v>0</v>
      </c>
      <c r="EG92" s="84">
        <f t="shared" si="132"/>
        <v>0</v>
      </c>
      <c r="EH92" s="84">
        <f t="shared" si="132"/>
        <v>0</v>
      </c>
      <c r="EI92" s="84">
        <f t="shared" si="132"/>
        <v>0</v>
      </c>
      <c r="EJ92" s="84">
        <f t="shared" si="132"/>
        <v>0</v>
      </c>
      <c r="EK92" s="84">
        <f t="shared" si="132"/>
        <v>0</v>
      </c>
      <c r="EL92" s="84">
        <f t="shared" si="132"/>
        <v>0</v>
      </c>
      <c r="EM92" s="84">
        <f t="shared" si="111"/>
        <v>0</v>
      </c>
      <c r="EO92" s="2">
        <f t="shared" ca="1" si="65"/>
        <v>90</v>
      </c>
      <c r="EP92" s="2">
        <f t="shared" ca="1" si="129"/>
        <v>0</v>
      </c>
    </row>
    <row r="93" spans="1:146" x14ac:dyDescent="0.2">
      <c r="A93" s="66">
        <v>5</v>
      </c>
      <c r="B93" s="68" t="s">
        <v>12</v>
      </c>
      <c r="C93" s="68" t="s">
        <v>7</v>
      </c>
      <c r="D93" s="35" t="s">
        <v>43</v>
      </c>
      <c r="E93" s="69" t="s">
        <v>232</v>
      </c>
      <c r="F93" s="70">
        <v>37134</v>
      </c>
      <c r="G93" s="69"/>
      <c r="H93" s="69"/>
      <c r="I93" s="71" t="s">
        <v>45</v>
      </c>
      <c r="J93" s="69" t="s">
        <v>246</v>
      </c>
      <c r="M93" s="72" t="s">
        <v>41</v>
      </c>
      <c r="O93" s="73"/>
      <c r="P93" s="74"/>
      <c r="Q93" s="74"/>
      <c r="R93" s="74"/>
      <c r="S93" s="75">
        <v>44.957000000000001</v>
      </c>
      <c r="T93" s="74" t="s">
        <v>57</v>
      </c>
      <c r="U93" s="19">
        <f t="shared" si="122"/>
        <v>44.957000000000001</v>
      </c>
      <c r="V93" s="272">
        <v>40466</v>
      </c>
      <c r="Z93" s="11">
        <v>36448</v>
      </c>
      <c r="AA93" s="108" t="e">
        <f>SUM(#REF!)</f>
        <v>#REF!</v>
      </c>
      <c r="AB93" s="103"/>
      <c r="AC93" s="79"/>
      <c r="AD93" s="81" t="e">
        <f>+AC93+AB93*#REF!+AA93*#REF!</f>
        <v>#REF!</v>
      </c>
      <c r="AE93" s="81"/>
      <c r="AI93" s="84">
        <f t="shared" ca="1" si="124"/>
        <v>0</v>
      </c>
      <c r="AJ93" s="84">
        <f t="shared" si="131"/>
        <v>0</v>
      </c>
      <c r="AK93" s="84">
        <f t="shared" si="131"/>
        <v>0</v>
      </c>
      <c r="AL93" s="84">
        <f t="shared" si="131"/>
        <v>0</v>
      </c>
      <c r="AM93" s="84">
        <f t="shared" si="131"/>
        <v>0</v>
      </c>
      <c r="AN93" s="84">
        <f t="shared" si="131"/>
        <v>0</v>
      </c>
      <c r="AO93" s="84">
        <f t="shared" si="131"/>
        <v>0</v>
      </c>
      <c r="AP93" s="84">
        <f t="shared" si="131"/>
        <v>0</v>
      </c>
      <c r="AQ93" s="84">
        <f t="shared" si="131"/>
        <v>0</v>
      </c>
      <c r="AR93" s="84">
        <f t="shared" si="131"/>
        <v>0</v>
      </c>
      <c r="AS93" s="84">
        <f t="shared" si="131"/>
        <v>0</v>
      </c>
      <c r="AT93" s="84">
        <f t="shared" si="131"/>
        <v>0</v>
      </c>
      <c r="AU93" s="84">
        <f t="shared" si="131"/>
        <v>0</v>
      </c>
      <c r="AV93" s="84">
        <f t="shared" si="131"/>
        <v>0</v>
      </c>
      <c r="AW93" s="84">
        <f t="shared" si="131"/>
        <v>0</v>
      </c>
      <c r="AX93" s="84">
        <f t="shared" si="131"/>
        <v>0</v>
      </c>
      <c r="AY93" s="84">
        <f t="shared" si="131"/>
        <v>0</v>
      </c>
      <c r="AZ93" s="84">
        <f t="shared" si="131"/>
        <v>0</v>
      </c>
      <c r="BA93" s="84">
        <f t="shared" si="131"/>
        <v>0</v>
      </c>
      <c r="BB93" s="84">
        <f t="shared" si="131"/>
        <v>0</v>
      </c>
      <c r="BC93" s="84">
        <f t="shared" si="131"/>
        <v>0</v>
      </c>
      <c r="BD93" s="84">
        <f t="shared" si="131"/>
        <v>0</v>
      </c>
      <c r="BE93" s="84">
        <f t="shared" si="131"/>
        <v>0</v>
      </c>
      <c r="BF93" s="84">
        <f t="shared" si="131"/>
        <v>0</v>
      </c>
      <c r="BG93" s="84">
        <f t="shared" si="131"/>
        <v>0</v>
      </c>
      <c r="BH93" s="84">
        <f t="shared" si="131"/>
        <v>0</v>
      </c>
      <c r="BI93" s="84">
        <f t="shared" si="131"/>
        <v>0</v>
      </c>
      <c r="BJ93" s="84">
        <f t="shared" si="131"/>
        <v>0</v>
      </c>
      <c r="BK93" s="84">
        <f t="shared" si="131"/>
        <v>0</v>
      </c>
      <c r="BL93" s="84">
        <f t="shared" si="131"/>
        <v>0</v>
      </c>
      <c r="BM93" s="84">
        <f t="shared" si="131"/>
        <v>0</v>
      </c>
      <c r="BN93" s="84">
        <f t="shared" si="131"/>
        <v>0</v>
      </c>
      <c r="BO93" s="84">
        <f t="shared" si="131"/>
        <v>0</v>
      </c>
      <c r="BP93" s="84">
        <f t="shared" si="131"/>
        <v>0</v>
      </c>
      <c r="BQ93" s="84">
        <f t="shared" si="131"/>
        <v>0</v>
      </c>
      <c r="BR93" s="84">
        <f t="shared" si="131"/>
        <v>0</v>
      </c>
      <c r="BS93" s="84">
        <f t="shared" si="131"/>
        <v>44.957000000000001</v>
      </c>
      <c r="BT93" s="84">
        <f t="shared" si="131"/>
        <v>0</v>
      </c>
      <c r="BU93" s="84">
        <f t="shared" si="131"/>
        <v>0</v>
      </c>
      <c r="BV93" s="84">
        <f t="shared" si="131"/>
        <v>0</v>
      </c>
      <c r="BW93" s="84">
        <f t="shared" si="131"/>
        <v>0</v>
      </c>
      <c r="BX93" s="84">
        <f t="shared" si="131"/>
        <v>0</v>
      </c>
      <c r="BY93" s="84">
        <f t="shared" si="131"/>
        <v>0</v>
      </c>
      <c r="BZ93" s="84">
        <f t="shared" si="131"/>
        <v>0</v>
      </c>
      <c r="CA93" s="84">
        <f t="shared" si="131"/>
        <v>0</v>
      </c>
      <c r="CB93" s="84">
        <f t="shared" si="131"/>
        <v>0</v>
      </c>
      <c r="CC93" s="84">
        <f t="shared" si="131"/>
        <v>0</v>
      </c>
      <c r="CD93" s="84">
        <f t="shared" si="131"/>
        <v>0</v>
      </c>
      <c r="CE93" s="84">
        <f t="shared" si="131"/>
        <v>0</v>
      </c>
      <c r="CF93" s="84">
        <f t="shared" si="131"/>
        <v>0</v>
      </c>
      <c r="CG93" s="84">
        <f t="shared" si="131"/>
        <v>0</v>
      </c>
      <c r="CH93" s="84">
        <f t="shared" si="131"/>
        <v>0</v>
      </c>
      <c r="CI93" s="84">
        <f t="shared" si="131"/>
        <v>0</v>
      </c>
      <c r="CJ93" s="84">
        <f t="shared" si="131"/>
        <v>0</v>
      </c>
      <c r="CK93" s="84">
        <f t="shared" si="131"/>
        <v>0</v>
      </c>
      <c r="CL93" s="84">
        <f t="shared" si="131"/>
        <v>0</v>
      </c>
      <c r="CM93" s="84">
        <f t="shared" si="131"/>
        <v>0</v>
      </c>
      <c r="CN93" s="84">
        <f t="shared" si="131"/>
        <v>0</v>
      </c>
      <c r="CO93" s="84">
        <f t="shared" si="131"/>
        <v>0</v>
      </c>
      <c r="CP93" s="84">
        <f t="shared" si="131"/>
        <v>0</v>
      </c>
      <c r="CQ93" s="84">
        <f t="shared" si="131"/>
        <v>0</v>
      </c>
      <c r="CR93" s="84">
        <f t="shared" si="131"/>
        <v>0</v>
      </c>
      <c r="CS93" s="84">
        <f t="shared" si="131"/>
        <v>0</v>
      </c>
      <c r="CT93" s="84">
        <f t="shared" si="131"/>
        <v>0</v>
      </c>
      <c r="CU93" s="84">
        <f t="shared" si="131"/>
        <v>0</v>
      </c>
      <c r="CV93" s="84">
        <f t="shared" si="132"/>
        <v>0</v>
      </c>
      <c r="CW93" s="84">
        <f t="shared" si="132"/>
        <v>0</v>
      </c>
      <c r="CX93" s="84">
        <f t="shared" si="132"/>
        <v>0</v>
      </c>
      <c r="CY93" s="84">
        <f t="shared" si="132"/>
        <v>0</v>
      </c>
      <c r="CZ93" s="84">
        <f t="shared" si="132"/>
        <v>0</v>
      </c>
      <c r="DA93" s="84">
        <f t="shared" si="132"/>
        <v>0</v>
      </c>
      <c r="DB93" s="84">
        <f t="shared" si="132"/>
        <v>0</v>
      </c>
      <c r="DC93" s="84">
        <f t="shared" si="132"/>
        <v>0</v>
      </c>
      <c r="DD93" s="84">
        <f t="shared" si="132"/>
        <v>0</v>
      </c>
      <c r="DE93" s="84">
        <f t="shared" si="132"/>
        <v>0</v>
      </c>
      <c r="DF93" s="84">
        <f t="shared" si="132"/>
        <v>0</v>
      </c>
      <c r="DG93" s="84">
        <f t="shared" si="132"/>
        <v>0</v>
      </c>
      <c r="DH93" s="84">
        <f t="shared" si="132"/>
        <v>0</v>
      </c>
      <c r="DI93" s="84">
        <f t="shared" si="132"/>
        <v>0</v>
      </c>
      <c r="DJ93" s="84">
        <f t="shared" si="132"/>
        <v>0</v>
      </c>
      <c r="DK93" s="84">
        <f t="shared" si="132"/>
        <v>0</v>
      </c>
      <c r="DL93" s="84">
        <f t="shared" si="132"/>
        <v>0</v>
      </c>
      <c r="DM93" s="84">
        <f t="shared" si="132"/>
        <v>0</v>
      </c>
      <c r="DN93" s="84">
        <f t="shared" si="132"/>
        <v>0</v>
      </c>
      <c r="DO93" s="84">
        <f t="shared" si="132"/>
        <v>0</v>
      </c>
      <c r="DP93" s="84">
        <f t="shared" si="132"/>
        <v>0</v>
      </c>
      <c r="DQ93" s="84">
        <f t="shared" si="132"/>
        <v>0</v>
      </c>
      <c r="DR93" s="84">
        <f t="shared" si="132"/>
        <v>0</v>
      </c>
      <c r="DS93" s="84">
        <f t="shared" si="132"/>
        <v>0</v>
      </c>
      <c r="DT93" s="84">
        <f t="shared" si="132"/>
        <v>0</v>
      </c>
      <c r="DU93" s="84">
        <f t="shared" si="132"/>
        <v>0</v>
      </c>
      <c r="DV93" s="84">
        <f t="shared" si="132"/>
        <v>0</v>
      </c>
      <c r="DW93" s="84">
        <f t="shared" si="132"/>
        <v>0</v>
      </c>
      <c r="DX93" s="84">
        <f t="shared" si="132"/>
        <v>0</v>
      </c>
      <c r="DY93" s="84">
        <f t="shared" si="132"/>
        <v>0</v>
      </c>
      <c r="DZ93" s="84">
        <f t="shared" si="132"/>
        <v>0</v>
      </c>
      <c r="EA93" s="84">
        <f t="shared" si="132"/>
        <v>0</v>
      </c>
      <c r="EB93" s="84">
        <f t="shared" si="132"/>
        <v>0</v>
      </c>
      <c r="EC93" s="84">
        <f t="shared" si="132"/>
        <v>0</v>
      </c>
      <c r="ED93" s="84">
        <f t="shared" si="132"/>
        <v>0</v>
      </c>
      <c r="EE93" s="84">
        <f t="shared" si="132"/>
        <v>0</v>
      </c>
      <c r="EF93" s="84">
        <f t="shared" si="132"/>
        <v>0</v>
      </c>
      <c r="EG93" s="84">
        <f t="shared" si="132"/>
        <v>0</v>
      </c>
      <c r="EH93" s="84">
        <f t="shared" si="132"/>
        <v>0</v>
      </c>
      <c r="EI93" s="84">
        <f t="shared" si="132"/>
        <v>0</v>
      </c>
      <c r="EJ93" s="84">
        <f t="shared" si="132"/>
        <v>0</v>
      </c>
      <c r="EK93" s="84">
        <f t="shared" si="132"/>
        <v>0</v>
      </c>
      <c r="EL93" s="84">
        <f t="shared" si="132"/>
        <v>0</v>
      </c>
      <c r="EM93" s="84">
        <f t="shared" si="111"/>
        <v>0</v>
      </c>
      <c r="EO93" s="2">
        <f t="shared" ca="1" si="65"/>
        <v>44.957000000000001</v>
      </c>
      <c r="EP93" s="2">
        <f t="shared" ca="1" si="129"/>
        <v>0</v>
      </c>
    </row>
    <row r="94" spans="1:146" x14ac:dyDescent="0.2">
      <c r="A94" s="66">
        <v>5</v>
      </c>
      <c r="B94" s="68" t="s">
        <v>12</v>
      </c>
      <c r="C94" s="68" t="s">
        <v>7</v>
      </c>
      <c r="D94" s="35" t="s">
        <v>42</v>
      </c>
      <c r="E94" s="69" t="s">
        <v>232</v>
      </c>
      <c r="F94" s="70">
        <v>37134</v>
      </c>
      <c r="G94" s="69"/>
      <c r="H94" s="69"/>
      <c r="I94" s="71" t="s">
        <v>45</v>
      </c>
      <c r="J94" s="69" t="s">
        <v>247</v>
      </c>
      <c r="M94" s="72" t="s">
        <v>41</v>
      </c>
      <c r="O94" s="73"/>
      <c r="P94" s="74"/>
      <c r="Q94" s="74"/>
      <c r="R94" s="74"/>
      <c r="S94" s="75">
        <v>210.619809</v>
      </c>
      <c r="T94" s="74" t="s">
        <v>6</v>
      </c>
      <c r="U94" s="19">
        <f t="shared" si="122"/>
        <v>4.4007482030923528</v>
      </c>
      <c r="V94" s="268">
        <v>39326</v>
      </c>
      <c r="Z94" s="77">
        <v>35674</v>
      </c>
      <c r="AA94" s="78">
        <v>0.17</v>
      </c>
      <c r="AB94" s="103"/>
      <c r="AC94" s="79"/>
      <c r="AD94" s="81">
        <v>0.08</v>
      </c>
      <c r="AE94" s="81"/>
      <c r="AI94" s="84">
        <f t="shared" ca="1" si="124"/>
        <v>0</v>
      </c>
      <c r="AJ94" s="84">
        <f t="shared" si="131"/>
        <v>0</v>
      </c>
      <c r="AK94" s="84">
        <f t="shared" si="131"/>
        <v>0</v>
      </c>
      <c r="AL94" s="84">
        <f t="shared" si="131"/>
        <v>0</v>
      </c>
      <c r="AM94" s="84">
        <f t="shared" si="131"/>
        <v>0</v>
      </c>
      <c r="AN94" s="84">
        <f t="shared" si="131"/>
        <v>0</v>
      </c>
      <c r="AO94" s="84">
        <f t="shared" si="131"/>
        <v>0</v>
      </c>
      <c r="AP94" s="84">
        <f t="shared" si="131"/>
        <v>0</v>
      </c>
      <c r="AQ94" s="84">
        <f t="shared" si="131"/>
        <v>0</v>
      </c>
      <c r="AR94" s="84">
        <f t="shared" si="131"/>
        <v>0</v>
      </c>
      <c r="AS94" s="84">
        <f t="shared" si="131"/>
        <v>0</v>
      </c>
      <c r="AT94" s="84">
        <f t="shared" si="131"/>
        <v>0</v>
      </c>
      <c r="AU94" s="84">
        <f t="shared" si="131"/>
        <v>0</v>
      </c>
      <c r="AV94" s="84">
        <f t="shared" si="131"/>
        <v>0</v>
      </c>
      <c r="AW94" s="84">
        <f t="shared" si="131"/>
        <v>0</v>
      </c>
      <c r="AX94" s="84">
        <f t="shared" si="131"/>
        <v>0</v>
      </c>
      <c r="AY94" s="84">
        <f t="shared" si="131"/>
        <v>0</v>
      </c>
      <c r="AZ94" s="84">
        <f t="shared" si="131"/>
        <v>0</v>
      </c>
      <c r="BA94" s="84">
        <f t="shared" si="131"/>
        <v>0</v>
      </c>
      <c r="BB94" s="84">
        <f t="shared" si="131"/>
        <v>0</v>
      </c>
      <c r="BC94" s="84">
        <f t="shared" si="131"/>
        <v>0</v>
      </c>
      <c r="BD94" s="84">
        <f t="shared" si="131"/>
        <v>0</v>
      </c>
      <c r="BE94" s="84">
        <f t="shared" si="131"/>
        <v>0</v>
      </c>
      <c r="BF94" s="84">
        <f t="shared" si="131"/>
        <v>4.4007482030923528</v>
      </c>
      <c r="BG94" s="84">
        <f t="shared" si="131"/>
        <v>0</v>
      </c>
      <c r="BH94" s="84">
        <f t="shared" si="131"/>
        <v>0</v>
      </c>
      <c r="BI94" s="84">
        <f t="shared" si="131"/>
        <v>0</v>
      </c>
      <c r="BJ94" s="84">
        <f t="shared" si="131"/>
        <v>0</v>
      </c>
      <c r="BK94" s="84">
        <f t="shared" si="131"/>
        <v>0</v>
      </c>
      <c r="BL94" s="84">
        <f t="shared" si="131"/>
        <v>0</v>
      </c>
      <c r="BM94" s="84">
        <f t="shared" si="131"/>
        <v>0</v>
      </c>
      <c r="BN94" s="84">
        <f t="shared" si="131"/>
        <v>0</v>
      </c>
      <c r="BO94" s="84">
        <f t="shared" si="131"/>
        <v>0</v>
      </c>
      <c r="BP94" s="84">
        <f t="shared" si="131"/>
        <v>0</v>
      </c>
      <c r="BQ94" s="84">
        <f t="shared" si="131"/>
        <v>0</v>
      </c>
      <c r="BR94" s="84">
        <f t="shared" si="131"/>
        <v>0</v>
      </c>
      <c r="BS94" s="84">
        <f t="shared" si="131"/>
        <v>0</v>
      </c>
      <c r="BT94" s="84">
        <f t="shared" si="131"/>
        <v>0</v>
      </c>
      <c r="BU94" s="84">
        <f t="shared" si="131"/>
        <v>0</v>
      </c>
      <c r="BV94" s="84">
        <f t="shared" si="131"/>
        <v>0</v>
      </c>
      <c r="BW94" s="84">
        <f t="shared" si="131"/>
        <v>0</v>
      </c>
      <c r="BX94" s="84">
        <f t="shared" si="131"/>
        <v>0</v>
      </c>
      <c r="BY94" s="84">
        <f t="shared" si="131"/>
        <v>0</v>
      </c>
      <c r="BZ94" s="84">
        <f t="shared" si="131"/>
        <v>0</v>
      </c>
      <c r="CA94" s="84">
        <f t="shared" si="131"/>
        <v>0</v>
      </c>
      <c r="CB94" s="84">
        <f t="shared" si="131"/>
        <v>0</v>
      </c>
      <c r="CC94" s="84">
        <f t="shared" si="131"/>
        <v>0</v>
      </c>
      <c r="CD94" s="84">
        <f t="shared" si="131"/>
        <v>0</v>
      </c>
      <c r="CE94" s="84">
        <f t="shared" si="131"/>
        <v>0</v>
      </c>
      <c r="CF94" s="84">
        <f t="shared" si="131"/>
        <v>0</v>
      </c>
      <c r="CG94" s="84">
        <f t="shared" si="131"/>
        <v>0</v>
      </c>
      <c r="CH94" s="84">
        <f t="shared" si="131"/>
        <v>0</v>
      </c>
      <c r="CI94" s="84">
        <f t="shared" si="131"/>
        <v>0</v>
      </c>
      <c r="CJ94" s="84">
        <f t="shared" si="131"/>
        <v>0</v>
      </c>
      <c r="CK94" s="84">
        <f t="shared" si="131"/>
        <v>0</v>
      </c>
      <c r="CL94" s="84">
        <f t="shared" si="131"/>
        <v>0</v>
      </c>
      <c r="CM94" s="84">
        <f t="shared" si="131"/>
        <v>0</v>
      </c>
      <c r="CN94" s="84">
        <f t="shared" si="131"/>
        <v>0</v>
      </c>
      <c r="CO94" s="84">
        <f t="shared" si="131"/>
        <v>0</v>
      </c>
      <c r="CP94" s="84">
        <f t="shared" si="131"/>
        <v>0</v>
      </c>
      <c r="CQ94" s="84">
        <f t="shared" si="131"/>
        <v>0</v>
      </c>
      <c r="CR94" s="84">
        <f t="shared" si="131"/>
        <v>0</v>
      </c>
      <c r="CS94" s="84">
        <f t="shared" si="131"/>
        <v>0</v>
      </c>
      <c r="CT94" s="84">
        <f t="shared" si="131"/>
        <v>0</v>
      </c>
      <c r="CU94" s="84">
        <f>IF(AND($V94&gt;CT$6,$V94&lt;=CU$6),+$U94,0)</f>
        <v>0</v>
      </c>
      <c r="CV94" s="84">
        <f t="shared" si="132"/>
        <v>0</v>
      </c>
      <c r="CW94" s="84">
        <f t="shared" si="132"/>
        <v>0</v>
      </c>
      <c r="CX94" s="84">
        <f t="shared" si="132"/>
        <v>0</v>
      </c>
      <c r="CY94" s="84">
        <f t="shared" si="132"/>
        <v>0</v>
      </c>
      <c r="CZ94" s="84">
        <f t="shared" si="132"/>
        <v>0</v>
      </c>
      <c r="DA94" s="84">
        <f t="shared" si="132"/>
        <v>0</v>
      </c>
      <c r="DB94" s="84">
        <f t="shared" si="132"/>
        <v>0</v>
      </c>
      <c r="DC94" s="84">
        <f t="shared" si="132"/>
        <v>0</v>
      </c>
      <c r="DD94" s="84">
        <f t="shared" si="132"/>
        <v>0</v>
      </c>
      <c r="DE94" s="84">
        <f t="shared" si="132"/>
        <v>0</v>
      </c>
      <c r="DF94" s="84">
        <f t="shared" si="132"/>
        <v>0</v>
      </c>
      <c r="DG94" s="84">
        <f t="shared" si="132"/>
        <v>0</v>
      </c>
      <c r="DH94" s="84">
        <f t="shared" si="132"/>
        <v>0</v>
      </c>
      <c r="DI94" s="84">
        <f t="shared" si="132"/>
        <v>0</v>
      </c>
      <c r="DJ94" s="84">
        <f t="shared" si="132"/>
        <v>0</v>
      </c>
      <c r="DK94" s="84">
        <f t="shared" si="132"/>
        <v>0</v>
      </c>
      <c r="DL94" s="84">
        <f t="shared" si="132"/>
        <v>0</v>
      </c>
      <c r="DM94" s="84">
        <f t="shared" si="132"/>
        <v>0</v>
      </c>
      <c r="DN94" s="84">
        <f t="shared" si="132"/>
        <v>0</v>
      </c>
      <c r="DO94" s="84">
        <f t="shared" si="132"/>
        <v>0</v>
      </c>
      <c r="DP94" s="84">
        <f t="shared" si="132"/>
        <v>0</v>
      </c>
      <c r="DQ94" s="84">
        <f t="shared" si="132"/>
        <v>0</v>
      </c>
      <c r="DR94" s="84">
        <f t="shared" si="132"/>
        <v>0</v>
      </c>
      <c r="DS94" s="84">
        <f t="shared" si="132"/>
        <v>0</v>
      </c>
      <c r="DT94" s="84">
        <f t="shared" si="132"/>
        <v>0</v>
      </c>
      <c r="DU94" s="84">
        <f t="shared" si="132"/>
        <v>0</v>
      </c>
      <c r="DV94" s="84">
        <f t="shared" si="132"/>
        <v>0</v>
      </c>
      <c r="DW94" s="84">
        <f t="shared" si="132"/>
        <v>0</v>
      </c>
      <c r="DX94" s="84">
        <f t="shared" si="132"/>
        <v>0</v>
      </c>
      <c r="DY94" s="84">
        <f t="shared" si="132"/>
        <v>0</v>
      </c>
      <c r="DZ94" s="84">
        <f t="shared" si="132"/>
        <v>0</v>
      </c>
      <c r="EA94" s="84">
        <f t="shared" si="132"/>
        <v>0</v>
      </c>
      <c r="EB94" s="84">
        <f t="shared" si="132"/>
        <v>0</v>
      </c>
      <c r="EC94" s="84">
        <f t="shared" si="132"/>
        <v>0</v>
      </c>
      <c r="ED94" s="84">
        <f t="shared" si="132"/>
        <v>0</v>
      </c>
      <c r="EE94" s="84">
        <f t="shared" si="132"/>
        <v>0</v>
      </c>
      <c r="EF94" s="84">
        <f t="shared" si="132"/>
        <v>0</v>
      </c>
      <c r="EG94" s="84">
        <f t="shared" si="132"/>
        <v>0</v>
      </c>
      <c r="EH94" s="84">
        <f t="shared" si="132"/>
        <v>0</v>
      </c>
      <c r="EI94" s="84">
        <f t="shared" si="132"/>
        <v>0</v>
      </c>
      <c r="EJ94" s="84">
        <f t="shared" si="132"/>
        <v>0</v>
      </c>
      <c r="EK94" s="84">
        <f t="shared" si="132"/>
        <v>0</v>
      </c>
      <c r="EL94" s="84">
        <f t="shared" si="132"/>
        <v>0</v>
      </c>
      <c r="EM94" s="84">
        <f t="shared" si="111"/>
        <v>0</v>
      </c>
      <c r="EO94" s="2">
        <f t="shared" ca="1" si="65"/>
        <v>4.4007482030923528</v>
      </c>
      <c r="EP94" s="2">
        <f t="shared" ca="1" si="129"/>
        <v>0</v>
      </c>
    </row>
    <row r="95" spans="1:146" x14ac:dyDescent="0.2">
      <c r="A95" s="66">
        <v>5</v>
      </c>
      <c r="B95" s="68" t="s">
        <v>12</v>
      </c>
      <c r="C95" s="68" t="s">
        <v>7</v>
      </c>
      <c r="D95" s="35" t="s">
        <v>42</v>
      </c>
      <c r="E95" s="69" t="s">
        <v>232</v>
      </c>
      <c r="F95" s="70">
        <v>37134</v>
      </c>
      <c r="G95" s="69"/>
      <c r="H95" s="69"/>
      <c r="I95" s="71" t="s">
        <v>45</v>
      </c>
      <c r="J95" s="69" t="s">
        <v>247</v>
      </c>
      <c r="M95" s="72" t="s">
        <v>41</v>
      </c>
      <c r="O95" s="73"/>
      <c r="P95" s="74"/>
      <c r="Q95" s="74"/>
      <c r="R95" s="74"/>
      <c r="S95" s="75">
        <v>24.828773999999999</v>
      </c>
      <c r="T95" s="74" t="s">
        <v>57</v>
      </c>
      <c r="U95" s="19">
        <f t="shared" si="122"/>
        <v>24.828773999999999</v>
      </c>
      <c r="V95" s="268">
        <v>39326</v>
      </c>
      <c r="Z95" s="77">
        <v>35674</v>
      </c>
      <c r="AA95" s="78">
        <v>0.17</v>
      </c>
      <c r="AB95" s="103"/>
      <c r="AC95" s="79"/>
      <c r="AD95" s="81">
        <v>0.08</v>
      </c>
      <c r="AE95" s="81"/>
      <c r="AI95" s="84">
        <f t="shared" ca="1" si="124"/>
        <v>0</v>
      </c>
      <c r="AJ95" s="84">
        <f t="shared" ref="AJ95:CU98" si="133">IF(AND($V95&gt;AI$6,$V95&lt;=AJ$6),+$U95,0)</f>
        <v>0</v>
      </c>
      <c r="AK95" s="84">
        <f t="shared" si="133"/>
        <v>0</v>
      </c>
      <c r="AL95" s="84">
        <f t="shared" si="133"/>
        <v>0</v>
      </c>
      <c r="AM95" s="84">
        <f t="shared" si="133"/>
        <v>0</v>
      </c>
      <c r="AN95" s="84">
        <f t="shared" si="133"/>
        <v>0</v>
      </c>
      <c r="AO95" s="84">
        <f t="shared" si="133"/>
        <v>0</v>
      </c>
      <c r="AP95" s="84">
        <f t="shared" si="133"/>
        <v>0</v>
      </c>
      <c r="AQ95" s="84">
        <f t="shared" si="133"/>
        <v>0</v>
      </c>
      <c r="AR95" s="84">
        <f t="shared" si="133"/>
        <v>0</v>
      </c>
      <c r="AS95" s="84">
        <f t="shared" si="133"/>
        <v>0</v>
      </c>
      <c r="AT95" s="84">
        <f t="shared" si="133"/>
        <v>0</v>
      </c>
      <c r="AU95" s="84">
        <f t="shared" si="133"/>
        <v>0</v>
      </c>
      <c r="AV95" s="84">
        <f t="shared" si="133"/>
        <v>0</v>
      </c>
      <c r="AW95" s="84">
        <f t="shared" si="133"/>
        <v>0</v>
      </c>
      <c r="AX95" s="84">
        <f t="shared" si="133"/>
        <v>0</v>
      </c>
      <c r="AY95" s="84">
        <f t="shared" si="133"/>
        <v>0</v>
      </c>
      <c r="AZ95" s="84">
        <f t="shared" si="133"/>
        <v>0</v>
      </c>
      <c r="BA95" s="84">
        <f t="shared" si="133"/>
        <v>0</v>
      </c>
      <c r="BB95" s="84">
        <f t="shared" si="133"/>
        <v>0</v>
      </c>
      <c r="BC95" s="84">
        <f t="shared" si="133"/>
        <v>0</v>
      </c>
      <c r="BD95" s="84">
        <f t="shared" si="133"/>
        <v>0</v>
      </c>
      <c r="BE95" s="84">
        <f t="shared" si="133"/>
        <v>0</v>
      </c>
      <c r="BF95" s="84">
        <f t="shared" si="133"/>
        <v>24.828773999999999</v>
      </c>
      <c r="BG95" s="84">
        <f t="shared" si="133"/>
        <v>0</v>
      </c>
      <c r="BH95" s="84">
        <f t="shared" si="133"/>
        <v>0</v>
      </c>
      <c r="BI95" s="84">
        <f t="shared" si="133"/>
        <v>0</v>
      </c>
      <c r="BJ95" s="84">
        <f t="shared" si="133"/>
        <v>0</v>
      </c>
      <c r="BK95" s="84">
        <f t="shared" si="133"/>
        <v>0</v>
      </c>
      <c r="BL95" s="84">
        <f t="shared" si="133"/>
        <v>0</v>
      </c>
      <c r="BM95" s="84">
        <f t="shared" si="133"/>
        <v>0</v>
      </c>
      <c r="BN95" s="84">
        <f t="shared" si="133"/>
        <v>0</v>
      </c>
      <c r="BO95" s="84">
        <f t="shared" si="133"/>
        <v>0</v>
      </c>
      <c r="BP95" s="84">
        <f t="shared" si="133"/>
        <v>0</v>
      </c>
      <c r="BQ95" s="84">
        <f t="shared" si="133"/>
        <v>0</v>
      </c>
      <c r="BR95" s="84">
        <f t="shared" si="133"/>
        <v>0</v>
      </c>
      <c r="BS95" s="84">
        <f t="shared" si="133"/>
        <v>0</v>
      </c>
      <c r="BT95" s="84">
        <f t="shared" si="133"/>
        <v>0</v>
      </c>
      <c r="BU95" s="84">
        <f t="shared" si="133"/>
        <v>0</v>
      </c>
      <c r="BV95" s="84">
        <f t="shared" si="133"/>
        <v>0</v>
      </c>
      <c r="BW95" s="84">
        <f t="shared" si="133"/>
        <v>0</v>
      </c>
      <c r="BX95" s="84">
        <f t="shared" si="133"/>
        <v>0</v>
      </c>
      <c r="BY95" s="84">
        <f t="shared" si="133"/>
        <v>0</v>
      </c>
      <c r="BZ95" s="84">
        <f t="shared" si="133"/>
        <v>0</v>
      </c>
      <c r="CA95" s="84">
        <f t="shared" si="133"/>
        <v>0</v>
      </c>
      <c r="CB95" s="84">
        <f t="shared" si="133"/>
        <v>0</v>
      </c>
      <c r="CC95" s="84">
        <f t="shared" si="133"/>
        <v>0</v>
      </c>
      <c r="CD95" s="84">
        <f t="shared" si="133"/>
        <v>0</v>
      </c>
      <c r="CE95" s="84">
        <f t="shared" si="133"/>
        <v>0</v>
      </c>
      <c r="CF95" s="84">
        <f t="shared" si="133"/>
        <v>0</v>
      </c>
      <c r="CG95" s="84">
        <f t="shared" si="133"/>
        <v>0</v>
      </c>
      <c r="CH95" s="84">
        <f t="shared" si="133"/>
        <v>0</v>
      </c>
      <c r="CI95" s="84">
        <f t="shared" si="133"/>
        <v>0</v>
      </c>
      <c r="CJ95" s="84">
        <f t="shared" si="133"/>
        <v>0</v>
      </c>
      <c r="CK95" s="84">
        <f t="shared" si="133"/>
        <v>0</v>
      </c>
      <c r="CL95" s="84">
        <f t="shared" si="133"/>
        <v>0</v>
      </c>
      <c r="CM95" s="84">
        <f t="shared" si="133"/>
        <v>0</v>
      </c>
      <c r="CN95" s="84">
        <f t="shared" si="133"/>
        <v>0</v>
      </c>
      <c r="CO95" s="84">
        <f t="shared" si="133"/>
        <v>0</v>
      </c>
      <c r="CP95" s="84">
        <f t="shared" si="133"/>
        <v>0</v>
      </c>
      <c r="CQ95" s="84">
        <f t="shared" si="133"/>
        <v>0</v>
      </c>
      <c r="CR95" s="84">
        <f t="shared" si="133"/>
        <v>0</v>
      </c>
      <c r="CS95" s="84">
        <f t="shared" si="133"/>
        <v>0</v>
      </c>
      <c r="CT95" s="84">
        <f t="shared" si="133"/>
        <v>0</v>
      </c>
      <c r="CU95" s="84">
        <f t="shared" si="133"/>
        <v>0</v>
      </c>
      <c r="CV95" s="84">
        <f t="shared" si="132"/>
        <v>0</v>
      </c>
      <c r="CW95" s="84">
        <f t="shared" si="132"/>
        <v>0</v>
      </c>
      <c r="CX95" s="84">
        <f t="shared" si="132"/>
        <v>0</v>
      </c>
      <c r="CY95" s="84">
        <f t="shared" si="132"/>
        <v>0</v>
      </c>
      <c r="CZ95" s="84">
        <f t="shared" si="132"/>
        <v>0</v>
      </c>
      <c r="DA95" s="84">
        <f t="shared" si="132"/>
        <v>0</v>
      </c>
      <c r="DB95" s="84">
        <f t="shared" si="132"/>
        <v>0</v>
      </c>
      <c r="DC95" s="84">
        <f t="shared" si="132"/>
        <v>0</v>
      </c>
      <c r="DD95" s="84">
        <f t="shared" si="132"/>
        <v>0</v>
      </c>
      <c r="DE95" s="84">
        <f t="shared" si="132"/>
        <v>0</v>
      </c>
      <c r="DF95" s="84">
        <f t="shared" si="132"/>
        <v>0</v>
      </c>
      <c r="DG95" s="84">
        <f t="shared" si="132"/>
        <v>0</v>
      </c>
      <c r="DH95" s="84">
        <f t="shared" si="132"/>
        <v>0</v>
      </c>
      <c r="DI95" s="84">
        <f t="shared" si="132"/>
        <v>0</v>
      </c>
      <c r="DJ95" s="84">
        <f t="shared" si="132"/>
        <v>0</v>
      </c>
      <c r="DK95" s="84">
        <f t="shared" si="132"/>
        <v>0</v>
      </c>
      <c r="DL95" s="84">
        <f t="shared" si="132"/>
        <v>0</v>
      </c>
      <c r="DM95" s="84">
        <f t="shared" si="132"/>
        <v>0</v>
      </c>
      <c r="DN95" s="84">
        <f t="shared" si="132"/>
        <v>0</v>
      </c>
      <c r="DO95" s="84">
        <f t="shared" si="132"/>
        <v>0</v>
      </c>
      <c r="DP95" s="84">
        <f t="shared" si="132"/>
        <v>0</v>
      </c>
      <c r="DQ95" s="84">
        <f t="shared" si="132"/>
        <v>0</v>
      </c>
      <c r="DR95" s="84">
        <f t="shared" si="132"/>
        <v>0</v>
      </c>
      <c r="DS95" s="84">
        <f t="shared" si="132"/>
        <v>0</v>
      </c>
      <c r="DT95" s="84">
        <f t="shared" si="132"/>
        <v>0</v>
      </c>
      <c r="DU95" s="84">
        <f t="shared" si="132"/>
        <v>0</v>
      </c>
      <c r="DV95" s="84">
        <f t="shared" si="132"/>
        <v>0</v>
      </c>
      <c r="DW95" s="84">
        <f t="shared" si="132"/>
        <v>0</v>
      </c>
      <c r="DX95" s="84">
        <f t="shared" si="132"/>
        <v>0</v>
      </c>
      <c r="DY95" s="84">
        <f t="shared" si="132"/>
        <v>0</v>
      </c>
      <c r="DZ95" s="84">
        <f t="shared" si="132"/>
        <v>0</v>
      </c>
      <c r="EA95" s="84">
        <f t="shared" si="132"/>
        <v>0</v>
      </c>
      <c r="EB95" s="84">
        <f t="shared" si="132"/>
        <v>0</v>
      </c>
      <c r="EC95" s="84">
        <f t="shared" si="132"/>
        <v>0</v>
      </c>
      <c r="ED95" s="84">
        <f t="shared" si="132"/>
        <v>0</v>
      </c>
      <c r="EE95" s="84">
        <f t="shared" si="132"/>
        <v>0</v>
      </c>
      <c r="EF95" s="84">
        <f t="shared" si="132"/>
        <v>0</v>
      </c>
      <c r="EG95" s="84">
        <f t="shared" si="132"/>
        <v>0</v>
      </c>
      <c r="EH95" s="84">
        <f t="shared" si="132"/>
        <v>0</v>
      </c>
      <c r="EI95" s="84">
        <f t="shared" si="132"/>
        <v>0</v>
      </c>
      <c r="EJ95" s="84">
        <f t="shared" si="132"/>
        <v>0</v>
      </c>
      <c r="EK95" s="84">
        <f t="shared" si="132"/>
        <v>0</v>
      </c>
      <c r="EL95" s="84">
        <f t="shared" si="132"/>
        <v>0</v>
      </c>
      <c r="EM95" s="84">
        <f t="shared" si="111"/>
        <v>0</v>
      </c>
      <c r="EO95" s="2">
        <f t="shared" ca="1" si="65"/>
        <v>24.828773999999999</v>
      </c>
      <c r="EP95" s="2">
        <f t="shared" ca="1" si="129"/>
        <v>0</v>
      </c>
    </row>
    <row r="96" spans="1:146" x14ac:dyDescent="0.2">
      <c r="A96" s="66">
        <v>5</v>
      </c>
      <c r="B96" s="68" t="s">
        <v>12</v>
      </c>
      <c r="C96" s="68" t="s">
        <v>7</v>
      </c>
      <c r="D96" s="35" t="s">
        <v>42</v>
      </c>
      <c r="E96" s="69" t="s">
        <v>232</v>
      </c>
      <c r="F96" s="70">
        <v>37134</v>
      </c>
      <c r="G96" s="69"/>
      <c r="H96" s="69"/>
      <c r="I96" s="71" t="s">
        <v>45</v>
      </c>
      <c r="J96" s="69" t="s">
        <v>248</v>
      </c>
      <c r="M96" s="72" t="s">
        <v>41</v>
      </c>
      <c r="O96" s="73"/>
      <c r="P96" s="74"/>
      <c r="Q96" s="74"/>
      <c r="R96" s="74"/>
      <c r="S96" s="75">
        <v>90</v>
      </c>
      <c r="T96" s="74" t="s">
        <v>57</v>
      </c>
      <c r="U96" s="19">
        <f t="shared" si="122"/>
        <v>90</v>
      </c>
      <c r="V96" s="272">
        <v>39156</v>
      </c>
      <c r="Z96" s="77">
        <v>35674</v>
      </c>
      <c r="AA96" s="108">
        <v>7.8899999999999998E-2</v>
      </c>
      <c r="AB96" s="103"/>
      <c r="AC96" s="79"/>
      <c r="AD96" s="81">
        <v>0.08</v>
      </c>
      <c r="AE96" s="81"/>
      <c r="AI96" s="84">
        <f t="shared" ca="1" si="124"/>
        <v>0</v>
      </c>
      <c r="AJ96" s="84">
        <f t="shared" si="133"/>
        <v>0</v>
      </c>
      <c r="AK96" s="84">
        <f t="shared" si="133"/>
        <v>0</v>
      </c>
      <c r="AL96" s="84">
        <f t="shared" si="133"/>
        <v>0</v>
      </c>
      <c r="AM96" s="84">
        <f t="shared" si="133"/>
        <v>0</v>
      </c>
      <c r="AN96" s="84">
        <f t="shared" si="133"/>
        <v>0</v>
      </c>
      <c r="AO96" s="84">
        <f t="shared" si="133"/>
        <v>0</v>
      </c>
      <c r="AP96" s="84">
        <f t="shared" si="133"/>
        <v>0</v>
      </c>
      <c r="AQ96" s="84">
        <f t="shared" si="133"/>
        <v>0</v>
      </c>
      <c r="AR96" s="84">
        <f t="shared" si="133"/>
        <v>0</v>
      </c>
      <c r="AS96" s="84">
        <f t="shared" si="133"/>
        <v>0</v>
      </c>
      <c r="AT96" s="84">
        <f t="shared" si="133"/>
        <v>0</v>
      </c>
      <c r="AU96" s="84">
        <f t="shared" si="133"/>
        <v>0</v>
      </c>
      <c r="AV96" s="84">
        <f t="shared" si="133"/>
        <v>0</v>
      </c>
      <c r="AW96" s="84">
        <f t="shared" si="133"/>
        <v>0</v>
      </c>
      <c r="AX96" s="84">
        <f t="shared" si="133"/>
        <v>0</v>
      </c>
      <c r="AY96" s="84">
        <f t="shared" si="133"/>
        <v>0</v>
      </c>
      <c r="AZ96" s="84">
        <f t="shared" si="133"/>
        <v>0</v>
      </c>
      <c r="BA96" s="84">
        <f t="shared" si="133"/>
        <v>0</v>
      </c>
      <c r="BB96" s="84">
        <f t="shared" si="133"/>
        <v>0</v>
      </c>
      <c r="BC96" s="84">
        <f t="shared" si="133"/>
        <v>0</v>
      </c>
      <c r="BD96" s="84">
        <f t="shared" si="133"/>
        <v>90</v>
      </c>
      <c r="BE96" s="84">
        <f t="shared" si="133"/>
        <v>0</v>
      </c>
      <c r="BF96" s="84">
        <f t="shared" si="133"/>
        <v>0</v>
      </c>
      <c r="BG96" s="84">
        <f t="shared" si="133"/>
        <v>0</v>
      </c>
      <c r="BH96" s="84">
        <f t="shared" si="133"/>
        <v>0</v>
      </c>
      <c r="BI96" s="84">
        <f t="shared" si="133"/>
        <v>0</v>
      </c>
      <c r="BJ96" s="84">
        <f t="shared" si="133"/>
        <v>0</v>
      </c>
      <c r="BK96" s="84">
        <f t="shared" si="133"/>
        <v>0</v>
      </c>
      <c r="BL96" s="84">
        <f t="shared" si="133"/>
        <v>0</v>
      </c>
      <c r="BM96" s="84">
        <f t="shared" si="133"/>
        <v>0</v>
      </c>
      <c r="BN96" s="84">
        <f t="shared" si="133"/>
        <v>0</v>
      </c>
      <c r="BO96" s="84">
        <f t="shared" si="133"/>
        <v>0</v>
      </c>
      <c r="BP96" s="84">
        <f t="shared" si="133"/>
        <v>0</v>
      </c>
      <c r="BQ96" s="84">
        <f t="shared" si="133"/>
        <v>0</v>
      </c>
      <c r="BR96" s="84">
        <f t="shared" si="133"/>
        <v>0</v>
      </c>
      <c r="BS96" s="84">
        <f t="shared" si="133"/>
        <v>0</v>
      </c>
      <c r="BT96" s="84">
        <f t="shared" si="133"/>
        <v>0</v>
      </c>
      <c r="BU96" s="84">
        <f t="shared" si="133"/>
        <v>0</v>
      </c>
      <c r="BV96" s="84">
        <f t="shared" si="133"/>
        <v>0</v>
      </c>
      <c r="BW96" s="84">
        <f t="shared" si="133"/>
        <v>0</v>
      </c>
      <c r="BX96" s="84">
        <f t="shared" si="133"/>
        <v>0</v>
      </c>
      <c r="BY96" s="84">
        <f t="shared" si="133"/>
        <v>0</v>
      </c>
      <c r="BZ96" s="84">
        <f t="shared" si="133"/>
        <v>0</v>
      </c>
      <c r="CA96" s="84">
        <f t="shared" si="133"/>
        <v>0</v>
      </c>
      <c r="CB96" s="84">
        <f t="shared" si="133"/>
        <v>0</v>
      </c>
      <c r="CC96" s="84">
        <f t="shared" si="133"/>
        <v>0</v>
      </c>
      <c r="CD96" s="84">
        <f t="shared" si="133"/>
        <v>0</v>
      </c>
      <c r="CE96" s="84">
        <f t="shared" si="133"/>
        <v>0</v>
      </c>
      <c r="CF96" s="84">
        <f t="shared" si="133"/>
        <v>0</v>
      </c>
      <c r="CG96" s="84">
        <f t="shared" si="133"/>
        <v>0</v>
      </c>
      <c r="CH96" s="84">
        <f t="shared" si="133"/>
        <v>0</v>
      </c>
      <c r="CI96" s="84">
        <f t="shared" si="133"/>
        <v>0</v>
      </c>
      <c r="CJ96" s="84">
        <f t="shared" si="133"/>
        <v>0</v>
      </c>
      <c r="CK96" s="84">
        <f t="shared" si="133"/>
        <v>0</v>
      </c>
      <c r="CL96" s="84">
        <f t="shared" si="133"/>
        <v>0</v>
      </c>
      <c r="CM96" s="84">
        <f t="shared" si="133"/>
        <v>0</v>
      </c>
      <c r="CN96" s="84">
        <f t="shared" si="133"/>
        <v>0</v>
      </c>
      <c r="CO96" s="84">
        <f t="shared" si="133"/>
        <v>0</v>
      </c>
      <c r="CP96" s="84">
        <f t="shared" si="133"/>
        <v>0</v>
      </c>
      <c r="CQ96" s="84">
        <f t="shared" si="133"/>
        <v>0</v>
      </c>
      <c r="CR96" s="84">
        <f t="shared" si="133"/>
        <v>0</v>
      </c>
      <c r="CS96" s="84">
        <f t="shared" si="133"/>
        <v>0</v>
      </c>
      <c r="CT96" s="84">
        <f t="shared" si="133"/>
        <v>0</v>
      </c>
      <c r="CU96" s="84">
        <f t="shared" si="133"/>
        <v>0</v>
      </c>
      <c r="CV96" s="84">
        <f t="shared" si="132"/>
        <v>0</v>
      </c>
      <c r="CW96" s="84">
        <f t="shared" si="132"/>
        <v>0</v>
      </c>
      <c r="CX96" s="84">
        <f t="shared" si="132"/>
        <v>0</v>
      </c>
      <c r="CY96" s="84">
        <f t="shared" si="132"/>
        <v>0</v>
      </c>
      <c r="CZ96" s="84">
        <f t="shared" si="132"/>
        <v>0</v>
      </c>
      <c r="DA96" s="84">
        <f t="shared" si="132"/>
        <v>0</v>
      </c>
      <c r="DB96" s="84">
        <f t="shared" si="132"/>
        <v>0</v>
      </c>
      <c r="DC96" s="84">
        <f t="shared" si="132"/>
        <v>0</v>
      </c>
      <c r="DD96" s="84">
        <f t="shared" si="132"/>
        <v>0</v>
      </c>
      <c r="DE96" s="84">
        <f t="shared" si="132"/>
        <v>0</v>
      </c>
      <c r="DF96" s="84">
        <f t="shared" si="132"/>
        <v>0</v>
      </c>
      <c r="DG96" s="84">
        <f t="shared" si="132"/>
        <v>0</v>
      </c>
      <c r="DH96" s="84">
        <f t="shared" si="132"/>
        <v>0</v>
      </c>
      <c r="DI96" s="84">
        <f t="shared" si="132"/>
        <v>0</v>
      </c>
      <c r="DJ96" s="84">
        <f t="shared" si="132"/>
        <v>0</v>
      </c>
      <c r="DK96" s="84">
        <f t="shared" si="132"/>
        <v>0</v>
      </c>
      <c r="DL96" s="84">
        <f t="shared" si="132"/>
        <v>0</v>
      </c>
      <c r="DM96" s="84">
        <f t="shared" si="132"/>
        <v>0</v>
      </c>
      <c r="DN96" s="84">
        <f t="shared" si="132"/>
        <v>0</v>
      </c>
      <c r="DO96" s="84">
        <f t="shared" si="132"/>
        <v>0</v>
      </c>
      <c r="DP96" s="84">
        <f t="shared" si="132"/>
        <v>0</v>
      </c>
      <c r="DQ96" s="84">
        <f t="shared" si="132"/>
        <v>0</v>
      </c>
      <c r="DR96" s="84">
        <f t="shared" si="132"/>
        <v>0</v>
      </c>
      <c r="DS96" s="84">
        <f t="shared" si="132"/>
        <v>0</v>
      </c>
      <c r="DT96" s="84">
        <f t="shared" si="132"/>
        <v>0</v>
      </c>
      <c r="DU96" s="84">
        <f t="shared" si="132"/>
        <v>0</v>
      </c>
      <c r="DV96" s="84">
        <f t="shared" si="132"/>
        <v>0</v>
      </c>
      <c r="DW96" s="84">
        <f t="shared" si="132"/>
        <v>0</v>
      </c>
      <c r="DX96" s="84">
        <f t="shared" si="132"/>
        <v>0</v>
      </c>
      <c r="DY96" s="84">
        <f t="shared" si="132"/>
        <v>0</v>
      </c>
      <c r="DZ96" s="84">
        <f t="shared" si="132"/>
        <v>0</v>
      </c>
      <c r="EA96" s="84">
        <f t="shared" si="132"/>
        <v>0</v>
      </c>
      <c r="EB96" s="84">
        <f t="shared" si="132"/>
        <v>0</v>
      </c>
      <c r="EC96" s="84">
        <f t="shared" si="132"/>
        <v>0</v>
      </c>
      <c r="ED96" s="84">
        <f t="shared" si="132"/>
        <v>0</v>
      </c>
      <c r="EE96" s="84">
        <f t="shared" si="132"/>
        <v>0</v>
      </c>
      <c r="EF96" s="84">
        <f t="shared" si="132"/>
        <v>0</v>
      </c>
      <c r="EG96" s="84">
        <f t="shared" si="132"/>
        <v>0</v>
      </c>
      <c r="EH96" s="84">
        <f t="shared" si="132"/>
        <v>0</v>
      </c>
      <c r="EI96" s="84">
        <f t="shared" si="132"/>
        <v>0</v>
      </c>
      <c r="EJ96" s="84">
        <f>IF(AND($V96&gt;EI$6,$V96&lt;=EJ$6),+$U96,0)</f>
        <v>0</v>
      </c>
      <c r="EK96" s="84">
        <f>IF(AND($V96&gt;EJ$6,$V96&lt;=EK$6),+$U96,0)</f>
        <v>0</v>
      </c>
      <c r="EL96" s="84">
        <f>IF(AND($V96&gt;EK$6,$V96&lt;=EL$6),+$U96,0)</f>
        <v>0</v>
      </c>
      <c r="EM96" s="84">
        <f t="shared" si="111"/>
        <v>0</v>
      </c>
      <c r="EO96" s="2">
        <f t="shared" ca="1" si="65"/>
        <v>90</v>
      </c>
      <c r="EP96" s="2">
        <f t="shared" ca="1" si="129"/>
        <v>0</v>
      </c>
    </row>
    <row r="97" spans="1:146" x14ac:dyDescent="0.2">
      <c r="A97" s="66">
        <v>5</v>
      </c>
      <c r="B97" s="68" t="s">
        <v>12</v>
      </c>
      <c r="C97" s="68" t="s">
        <v>7</v>
      </c>
      <c r="D97" s="35" t="s">
        <v>42</v>
      </c>
      <c r="E97" s="69" t="s">
        <v>232</v>
      </c>
      <c r="F97" s="70">
        <v>37134</v>
      </c>
      <c r="G97" s="69"/>
      <c r="H97" s="69"/>
      <c r="I97" s="71" t="s">
        <v>45</v>
      </c>
      <c r="J97" s="69" t="s">
        <v>249</v>
      </c>
      <c r="M97" s="72" t="s">
        <v>41</v>
      </c>
      <c r="O97" s="73"/>
      <c r="P97" s="74"/>
      <c r="Q97" s="74"/>
      <c r="R97" s="74"/>
      <c r="S97" s="75">
        <v>138.88901100000001</v>
      </c>
      <c r="T97" s="74" t="s">
        <v>6</v>
      </c>
      <c r="U97" s="19">
        <f t="shared" si="122"/>
        <v>2.9019851859590475</v>
      </c>
      <c r="V97" s="272">
        <v>40436</v>
      </c>
      <c r="Z97" s="77">
        <v>35674</v>
      </c>
      <c r="AA97" s="108">
        <v>9.4799999999999995E-2</v>
      </c>
      <c r="AB97" s="103"/>
      <c r="AC97" s="79"/>
      <c r="AD97" s="81">
        <v>0.08</v>
      </c>
      <c r="AE97" s="81"/>
      <c r="AI97" s="84">
        <f t="shared" ca="1" si="124"/>
        <v>0</v>
      </c>
      <c r="AJ97" s="84">
        <f t="shared" si="133"/>
        <v>0</v>
      </c>
      <c r="AK97" s="84">
        <f t="shared" si="133"/>
        <v>0</v>
      </c>
      <c r="AL97" s="84">
        <f t="shared" si="133"/>
        <v>0</v>
      </c>
      <c r="AM97" s="84">
        <f t="shared" si="133"/>
        <v>0</v>
      </c>
      <c r="AN97" s="84">
        <f t="shared" si="133"/>
        <v>0</v>
      </c>
      <c r="AO97" s="84">
        <f t="shared" si="133"/>
        <v>0</v>
      </c>
      <c r="AP97" s="84">
        <f t="shared" si="133"/>
        <v>0</v>
      </c>
      <c r="AQ97" s="84">
        <f t="shared" si="133"/>
        <v>0</v>
      </c>
      <c r="AR97" s="84">
        <f t="shared" si="133"/>
        <v>0</v>
      </c>
      <c r="AS97" s="84">
        <f t="shared" si="133"/>
        <v>0</v>
      </c>
      <c r="AT97" s="84">
        <f t="shared" si="133"/>
        <v>0</v>
      </c>
      <c r="AU97" s="84">
        <f t="shared" si="133"/>
        <v>0</v>
      </c>
      <c r="AV97" s="84">
        <f t="shared" si="133"/>
        <v>0</v>
      </c>
      <c r="AW97" s="84">
        <f t="shared" si="133"/>
        <v>0</v>
      </c>
      <c r="AX97" s="84">
        <f t="shared" si="133"/>
        <v>0</v>
      </c>
      <c r="AY97" s="84">
        <f t="shared" si="133"/>
        <v>0</v>
      </c>
      <c r="AZ97" s="84">
        <f t="shared" si="133"/>
        <v>0</v>
      </c>
      <c r="BA97" s="84">
        <f t="shared" si="133"/>
        <v>0</v>
      </c>
      <c r="BB97" s="84">
        <f t="shared" si="133"/>
        <v>0</v>
      </c>
      <c r="BC97" s="84">
        <f t="shared" si="133"/>
        <v>0</v>
      </c>
      <c r="BD97" s="84">
        <f t="shared" si="133"/>
        <v>0</v>
      </c>
      <c r="BE97" s="84">
        <f t="shared" si="133"/>
        <v>0</v>
      </c>
      <c r="BF97" s="84">
        <f t="shared" si="133"/>
        <v>0</v>
      </c>
      <c r="BG97" s="84">
        <f t="shared" si="133"/>
        <v>0</v>
      </c>
      <c r="BH97" s="84">
        <f t="shared" si="133"/>
        <v>0</v>
      </c>
      <c r="BI97" s="84">
        <f t="shared" si="133"/>
        <v>0</v>
      </c>
      <c r="BJ97" s="84">
        <f t="shared" si="133"/>
        <v>0</v>
      </c>
      <c r="BK97" s="84">
        <f t="shared" si="133"/>
        <v>0</v>
      </c>
      <c r="BL97" s="84">
        <f t="shared" si="133"/>
        <v>0</v>
      </c>
      <c r="BM97" s="84">
        <f t="shared" si="133"/>
        <v>0</v>
      </c>
      <c r="BN97" s="84">
        <f t="shared" si="133"/>
        <v>0</v>
      </c>
      <c r="BO97" s="84">
        <f t="shared" si="133"/>
        <v>0</v>
      </c>
      <c r="BP97" s="84">
        <f t="shared" si="133"/>
        <v>0</v>
      </c>
      <c r="BQ97" s="84">
        <f t="shared" si="133"/>
        <v>0</v>
      </c>
      <c r="BR97" s="84">
        <f t="shared" si="133"/>
        <v>2.9019851859590475</v>
      </c>
      <c r="BS97" s="84">
        <f t="shared" si="133"/>
        <v>0</v>
      </c>
      <c r="BT97" s="84">
        <f t="shared" si="133"/>
        <v>0</v>
      </c>
      <c r="BU97" s="84">
        <f t="shared" si="133"/>
        <v>0</v>
      </c>
      <c r="BV97" s="84">
        <f t="shared" si="133"/>
        <v>0</v>
      </c>
      <c r="BW97" s="84">
        <f t="shared" si="133"/>
        <v>0</v>
      </c>
      <c r="BX97" s="84">
        <f t="shared" si="133"/>
        <v>0</v>
      </c>
      <c r="BY97" s="84">
        <f t="shared" si="133"/>
        <v>0</v>
      </c>
      <c r="BZ97" s="84">
        <f t="shared" si="133"/>
        <v>0</v>
      </c>
      <c r="CA97" s="84">
        <f t="shared" si="133"/>
        <v>0</v>
      </c>
      <c r="CB97" s="84">
        <f t="shared" si="133"/>
        <v>0</v>
      </c>
      <c r="CC97" s="84">
        <f t="shared" si="133"/>
        <v>0</v>
      </c>
      <c r="CD97" s="84">
        <f t="shared" si="133"/>
        <v>0</v>
      </c>
      <c r="CE97" s="84">
        <f t="shared" si="133"/>
        <v>0</v>
      </c>
      <c r="CF97" s="84">
        <f t="shared" si="133"/>
        <v>0</v>
      </c>
      <c r="CG97" s="84">
        <f t="shared" si="133"/>
        <v>0</v>
      </c>
      <c r="CH97" s="84">
        <f t="shared" si="133"/>
        <v>0</v>
      </c>
      <c r="CI97" s="84">
        <f t="shared" si="133"/>
        <v>0</v>
      </c>
      <c r="CJ97" s="84">
        <f t="shared" si="133"/>
        <v>0</v>
      </c>
      <c r="CK97" s="84">
        <f t="shared" si="133"/>
        <v>0</v>
      </c>
      <c r="CL97" s="84">
        <f t="shared" si="133"/>
        <v>0</v>
      </c>
      <c r="CM97" s="84">
        <f t="shared" si="133"/>
        <v>0</v>
      </c>
      <c r="CN97" s="84">
        <f t="shared" si="133"/>
        <v>0</v>
      </c>
      <c r="CO97" s="84">
        <f t="shared" si="133"/>
        <v>0</v>
      </c>
      <c r="CP97" s="84">
        <f t="shared" si="133"/>
        <v>0</v>
      </c>
      <c r="CQ97" s="84">
        <f t="shared" si="133"/>
        <v>0</v>
      </c>
      <c r="CR97" s="84">
        <f t="shared" si="133"/>
        <v>0</v>
      </c>
      <c r="CS97" s="84">
        <f t="shared" si="133"/>
        <v>0</v>
      </c>
      <c r="CT97" s="84">
        <f t="shared" si="133"/>
        <v>0</v>
      </c>
      <c r="CU97" s="84">
        <f t="shared" si="133"/>
        <v>0</v>
      </c>
      <c r="CV97" s="84">
        <f t="shared" ref="CV97:EL102" si="134">IF(AND($V97&gt;CU$6,$V97&lt;=CV$6),+$U97,0)</f>
        <v>0</v>
      </c>
      <c r="CW97" s="84">
        <f t="shared" si="134"/>
        <v>0</v>
      </c>
      <c r="CX97" s="84">
        <f t="shared" si="134"/>
        <v>0</v>
      </c>
      <c r="CY97" s="84">
        <f t="shared" si="134"/>
        <v>0</v>
      </c>
      <c r="CZ97" s="84">
        <f t="shared" si="134"/>
        <v>0</v>
      </c>
      <c r="DA97" s="84">
        <f t="shared" si="134"/>
        <v>0</v>
      </c>
      <c r="DB97" s="84">
        <f t="shared" si="134"/>
        <v>0</v>
      </c>
      <c r="DC97" s="84">
        <f t="shared" si="134"/>
        <v>0</v>
      </c>
      <c r="DD97" s="84">
        <f t="shared" si="134"/>
        <v>0</v>
      </c>
      <c r="DE97" s="84">
        <f t="shared" si="134"/>
        <v>0</v>
      </c>
      <c r="DF97" s="84">
        <f t="shared" si="134"/>
        <v>0</v>
      </c>
      <c r="DG97" s="84">
        <f t="shared" si="134"/>
        <v>0</v>
      </c>
      <c r="DH97" s="84">
        <f t="shared" si="134"/>
        <v>0</v>
      </c>
      <c r="DI97" s="84">
        <f t="shared" si="134"/>
        <v>0</v>
      </c>
      <c r="DJ97" s="84">
        <f t="shared" si="134"/>
        <v>0</v>
      </c>
      <c r="DK97" s="84">
        <f t="shared" si="134"/>
        <v>0</v>
      </c>
      <c r="DL97" s="84">
        <f t="shared" si="134"/>
        <v>0</v>
      </c>
      <c r="DM97" s="84">
        <f t="shared" si="134"/>
        <v>0</v>
      </c>
      <c r="DN97" s="84">
        <f t="shared" si="134"/>
        <v>0</v>
      </c>
      <c r="DO97" s="84">
        <f t="shared" si="134"/>
        <v>0</v>
      </c>
      <c r="DP97" s="84">
        <f t="shared" si="134"/>
        <v>0</v>
      </c>
      <c r="DQ97" s="84">
        <f t="shared" si="134"/>
        <v>0</v>
      </c>
      <c r="DR97" s="84">
        <f t="shared" si="134"/>
        <v>0</v>
      </c>
      <c r="DS97" s="84">
        <f t="shared" si="134"/>
        <v>0</v>
      </c>
      <c r="DT97" s="84">
        <f t="shared" si="134"/>
        <v>0</v>
      </c>
      <c r="DU97" s="84">
        <f t="shared" si="134"/>
        <v>0</v>
      </c>
      <c r="DV97" s="84">
        <f t="shared" si="134"/>
        <v>0</v>
      </c>
      <c r="DW97" s="84">
        <f t="shared" si="134"/>
        <v>0</v>
      </c>
      <c r="DX97" s="84">
        <f t="shared" si="134"/>
        <v>0</v>
      </c>
      <c r="DY97" s="84">
        <f t="shared" si="134"/>
        <v>0</v>
      </c>
      <c r="DZ97" s="84">
        <f t="shared" si="134"/>
        <v>0</v>
      </c>
      <c r="EA97" s="84">
        <f t="shared" si="134"/>
        <v>0</v>
      </c>
      <c r="EB97" s="84">
        <f t="shared" si="134"/>
        <v>0</v>
      </c>
      <c r="EC97" s="84">
        <f t="shared" si="134"/>
        <v>0</v>
      </c>
      <c r="ED97" s="84">
        <f t="shared" si="134"/>
        <v>0</v>
      </c>
      <c r="EE97" s="84">
        <f t="shared" si="134"/>
        <v>0</v>
      </c>
      <c r="EF97" s="84">
        <f t="shared" si="134"/>
        <v>0</v>
      </c>
      <c r="EG97" s="84">
        <f t="shared" si="134"/>
        <v>0</v>
      </c>
      <c r="EH97" s="84">
        <f t="shared" si="134"/>
        <v>0</v>
      </c>
      <c r="EI97" s="84">
        <f t="shared" si="134"/>
        <v>0</v>
      </c>
      <c r="EJ97" s="84">
        <f t="shared" si="134"/>
        <v>0</v>
      </c>
      <c r="EK97" s="84">
        <f t="shared" si="134"/>
        <v>0</v>
      </c>
      <c r="EL97" s="84">
        <f t="shared" si="134"/>
        <v>0</v>
      </c>
      <c r="EM97" s="84">
        <f t="shared" si="111"/>
        <v>0</v>
      </c>
      <c r="EO97" s="2">
        <f t="shared" ca="1" si="65"/>
        <v>2.9019851859590475</v>
      </c>
      <c r="EP97" s="2">
        <f t="shared" ca="1" si="129"/>
        <v>0</v>
      </c>
    </row>
    <row r="98" spans="1:146" x14ac:dyDescent="0.2">
      <c r="A98" s="66">
        <v>5</v>
      </c>
      <c r="B98" s="68" t="s">
        <v>12</v>
      </c>
      <c r="C98" s="68" t="s">
        <v>7</v>
      </c>
      <c r="D98" s="35" t="s">
        <v>42</v>
      </c>
      <c r="E98" s="69" t="s">
        <v>232</v>
      </c>
      <c r="F98" s="70">
        <v>37134</v>
      </c>
      <c r="G98" s="69"/>
      <c r="H98" s="69"/>
      <c r="I98" s="71" t="s">
        <v>45</v>
      </c>
      <c r="J98" s="69" t="s">
        <v>250</v>
      </c>
      <c r="M98" s="72" t="s">
        <v>41</v>
      </c>
      <c r="O98" s="73"/>
      <c r="P98" s="74"/>
      <c r="Q98" s="74"/>
      <c r="R98" s="74"/>
      <c r="S98" s="75">
        <v>111.730555</v>
      </c>
      <c r="T98" s="74" t="s">
        <v>6</v>
      </c>
      <c r="U98" s="19">
        <f t="shared" si="122"/>
        <v>2.3345289385708314</v>
      </c>
      <c r="V98" s="272">
        <v>39447</v>
      </c>
      <c r="Z98" s="77">
        <v>35674</v>
      </c>
      <c r="AA98" s="108">
        <v>0.16500000000000001</v>
      </c>
      <c r="AB98" s="103"/>
      <c r="AC98" s="79"/>
      <c r="AD98" s="81">
        <v>0.08</v>
      </c>
      <c r="AE98" s="81"/>
      <c r="AI98" s="84">
        <f t="shared" ca="1" si="124"/>
        <v>0</v>
      </c>
      <c r="AJ98" s="84">
        <f t="shared" si="133"/>
        <v>0</v>
      </c>
      <c r="AK98" s="84">
        <f t="shared" si="133"/>
        <v>0</v>
      </c>
      <c r="AL98" s="84">
        <f t="shared" si="133"/>
        <v>0</v>
      </c>
      <c r="AM98" s="84">
        <f t="shared" si="133"/>
        <v>0</v>
      </c>
      <c r="AN98" s="84">
        <f t="shared" si="133"/>
        <v>0</v>
      </c>
      <c r="AO98" s="84">
        <f t="shared" si="133"/>
        <v>0</v>
      </c>
      <c r="AP98" s="84">
        <f t="shared" si="133"/>
        <v>0</v>
      </c>
      <c r="AQ98" s="84">
        <f t="shared" si="133"/>
        <v>0</v>
      </c>
      <c r="AR98" s="84">
        <f t="shared" si="133"/>
        <v>0</v>
      </c>
      <c r="AS98" s="84">
        <f t="shared" si="133"/>
        <v>0</v>
      </c>
      <c r="AT98" s="84">
        <f t="shared" si="133"/>
        <v>0</v>
      </c>
      <c r="AU98" s="84">
        <f t="shared" si="133"/>
        <v>0</v>
      </c>
      <c r="AV98" s="84">
        <f t="shared" si="133"/>
        <v>0</v>
      </c>
      <c r="AW98" s="84">
        <f t="shared" si="133"/>
        <v>0</v>
      </c>
      <c r="AX98" s="84">
        <f t="shared" si="133"/>
        <v>0</v>
      </c>
      <c r="AY98" s="84">
        <f t="shared" si="133"/>
        <v>0</v>
      </c>
      <c r="AZ98" s="84">
        <f t="shared" si="133"/>
        <v>0</v>
      </c>
      <c r="BA98" s="84">
        <f t="shared" si="133"/>
        <v>0</v>
      </c>
      <c r="BB98" s="84">
        <f t="shared" si="133"/>
        <v>0</v>
      </c>
      <c r="BC98" s="84">
        <f t="shared" si="133"/>
        <v>0</v>
      </c>
      <c r="BD98" s="84">
        <f t="shared" si="133"/>
        <v>0</v>
      </c>
      <c r="BE98" s="84">
        <f t="shared" si="133"/>
        <v>0</v>
      </c>
      <c r="BF98" s="84">
        <f t="shared" si="133"/>
        <v>0</v>
      </c>
      <c r="BG98" s="84">
        <f t="shared" si="133"/>
        <v>2.3345289385708314</v>
      </c>
      <c r="BH98" s="84">
        <f t="shared" si="133"/>
        <v>0</v>
      </c>
      <c r="BI98" s="84">
        <f t="shared" si="133"/>
        <v>0</v>
      </c>
      <c r="BJ98" s="84">
        <f t="shared" si="133"/>
        <v>0</v>
      </c>
      <c r="BK98" s="84">
        <f t="shared" si="133"/>
        <v>0</v>
      </c>
      <c r="BL98" s="84">
        <f t="shared" si="133"/>
        <v>0</v>
      </c>
      <c r="BM98" s="84">
        <f t="shared" si="133"/>
        <v>0</v>
      </c>
      <c r="BN98" s="84">
        <f t="shared" si="133"/>
        <v>0</v>
      </c>
      <c r="BO98" s="84">
        <f t="shared" si="133"/>
        <v>0</v>
      </c>
      <c r="BP98" s="84">
        <f t="shared" si="133"/>
        <v>0</v>
      </c>
      <c r="BQ98" s="84">
        <f t="shared" si="133"/>
        <v>0</v>
      </c>
      <c r="BR98" s="84">
        <f t="shared" si="133"/>
        <v>0</v>
      </c>
      <c r="BS98" s="84">
        <f t="shared" si="133"/>
        <v>0</v>
      </c>
      <c r="BT98" s="84">
        <f t="shared" si="133"/>
        <v>0</v>
      </c>
      <c r="BU98" s="84">
        <f t="shared" si="133"/>
        <v>0</v>
      </c>
      <c r="BV98" s="84">
        <f t="shared" si="133"/>
        <v>0</v>
      </c>
      <c r="BW98" s="84">
        <f t="shared" si="133"/>
        <v>0</v>
      </c>
      <c r="BX98" s="84">
        <f t="shared" si="133"/>
        <v>0</v>
      </c>
      <c r="BY98" s="84">
        <f t="shared" si="133"/>
        <v>0</v>
      </c>
      <c r="BZ98" s="84">
        <f t="shared" si="133"/>
        <v>0</v>
      </c>
      <c r="CA98" s="84">
        <f t="shared" si="133"/>
        <v>0</v>
      </c>
      <c r="CB98" s="84">
        <f t="shared" si="133"/>
        <v>0</v>
      </c>
      <c r="CC98" s="84">
        <f t="shared" si="133"/>
        <v>0</v>
      </c>
      <c r="CD98" s="84">
        <f t="shared" si="133"/>
        <v>0</v>
      </c>
      <c r="CE98" s="84">
        <f t="shared" si="133"/>
        <v>0</v>
      </c>
      <c r="CF98" s="84">
        <f t="shared" si="133"/>
        <v>0</v>
      </c>
      <c r="CG98" s="84">
        <f t="shared" si="133"/>
        <v>0</v>
      </c>
      <c r="CH98" s="84">
        <f t="shared" si="133"/>
        <v>0</v>
      </c>
      <c r="CI98" s="84">
        <f t="shared" si="133"/>
        <v>0</v>
      </c>
      <c r="CJ98" s="84">
        <f t="shared" si="133"/>
        <v>0</v>
      </c>
      <c r="CK98" s="84">
        <f t="shared" si="133"/>
        <v>0</v>
      </c>
      <c r="CL98" s="84">
        <f t="shared" si="133"/>
        <v>0</v>
      </c>
      <c r="CM98" s="84">
        <f t="shared" si="133"/>
        <v>0</v>
      </c>
      <c r="CN98" s="84">
        <f t="shared" si="133"/>
        <v>0</v>
      </c>
      <c r="CO98" s="84">
        <f t="shared" si="133"/>
        <v>0</v>
      </c>
      <c r="CP98" s="84">
        <f t="shared" si="133"/>
        <v>0</v>
      </c>
      <c r="CQ98" s="84">
        <f t="shared" si="133"/>
        <v>0</v>
      </c>
      <c r="CR98" s="84">
        <f t="shared" si="133"/>
        <v>0</v>
      </c>
      <c r="CS98" s="84">
        <f t="shared" si="133"/>
        <v>0</v>
      </c>
      <c r="CT98" s="84">
        <f t="shared" si="133"/>
        <v>0</v>
      </c>
      <c r="CU98" s="84">
        <f>IF(AND($V98&gt;CT$6,$V98&lt;=CU$6),+$U98,0)</f>
        <v>0</v>
      </c>
      <c r="CV98" s="84">
        <f t="shared" si="134"/>
        <v>0</v>
      </c>
      <c r="CW98" s="84">
        <f t="shared" si="134"/>
        <v>0</v>
      </c>
      <c r="CX98" s="84">
        <f t="shared" si="134"/>
        <v>0</v>
      </c>
      <c r="CY98" s="84">
        <f t="shared" si="134"/>
        <v>0</v>
      </c>
      <c r="CZ98" s="84">
        <f t="shared" si="134"/>
        <v>0</v>
      </c>
      <c r="DA98" s="84">
        <f t="shared" si="134"/>
        <v>0</v>
      </c>
      <c r="DB98" s="84">
        <f t="shared" si="134"/>
        <v>0</v>
      </c>
      <c r="DC98" s="84">
        <f t="shared" si="134"/>
        <v>0</v>
      </c>
      <c r="DD98" s="84">
        <f t="shared" si="134"/>
        <v>0</v>
      </c>
      <c r="DE98" s="84">
        <f t="shared" si="134"/>
        <v>0</v>
      </c>
      <c r="DF98" s="84">
        <f t="shared" si="134"/>
        <v>0</v>
      </c>
      <c r="DG98" s="84">
        <f t="shared" si="134"/>
        <v>0</v>
      </c>
      <c r="DH98" s="84">
        <f t="shared" si="134"/>
        <v>0</v>
      </c>
      <c r="DI98" s="84">
        <f t="shared" si="134"/>
        <v>0</v>
      </c>
      <c r="DJ98" s="84">
        <f t="shared" si="134"/>
        <v>0</v>
      </c>
      <c r="DK98" s="84">
        <f t="shared" si="134"/>
        <v>0</v>
      </c>
      <c r="DL98" s="84">
        <f t="shared" si="134"/>
        <v>0</v>
      </c>
      <c r="DM98" s="84">
        <f t="shared" si="134"/>
        <v>0</v>
      </c>
      <c r="DN98" s="84">
        <f t="shared" si="134"/>
        <v>0</v>
      </c>
      <c r="DO98" s="84">
        <f t="shared" si="134"/>
        <v>0</v>
      </c>
      <c r="DP98" s="84">
        <f t="shared" si="134"/>
        <v>0</v>
      </c>
      <c r="DQ98" s="84">
        <f t="shared" si="134"/>
        <v>0</v>
      </c>
      <c r="DR98" s="84">
        <f t="shared" si="134"/>
        <v>0</v>
      </c>
      <c r="DS98" s="84">
        <f t="shared" si="134"/>
        <v>0</v>
      </c>
      <c r="DT98" s="84">
        <f t="shared" si="134"/>
        <v>0</v>
      </c>
      <c r="DU98" s="84">
        <f t="shared" si="134"/>
        <v>0</v>
      </c>
      <c r="DV98" s="84">
        <f t="shared" si="134"/>
        <v>0</v>
      </c>
      <c r="DW98" s="84">
        <f t="shared" si="134"/>
        <v>0</v>
      </c>
      <c r="DX98" s="84">
        <f t="shared" si="134"/>
        <v>0</v>
      </c>
      <c r="DY98" s="84">
        <f t="shared" si="134"/>
        <v>0</v>
      </c>
      <c r="DZ98" s="84">
        <f t="shared" si="134"/>
        <v>0</v>
      </c>
      <c r="EA98" s="84">
        <f t="shared" si="134"/>
        <v>0</v>
      </c>
      <c r="EB98" s="84">
        <f t="shared" si="134"/>
        <v>0</v>
      </c>
      <c r="EC98" s="84">
        <f t="shared" si="134"/>
        <v>0</v>
      </c>
      <c r="ED98" s="84">
        <f t="shared" si="134"/>
        <v>0</v>
      </c>
      <c r="EE98" s="84">
        <f t="shared" si="134"/>
        <v>0</v>
      </c>
      <c r="EF98" s="84">
        <f t="shared" si="134"/>
        <v>0</v>
      </c>
      <c r="EG98" s="84">
        <f t="shared" si="134"/>
        <v>0</v>
      </c>
      <c r="EH98" s="84">
        <f t="shared" si="134"/>
        <v>0</v>
      </c>
      <c r="EI98" s="84">
        <f t="shared" si="134"/>
        <v>0</v>
      </c>
      <c r="EJ98" s="84">
        <f t="shared" si="134"/>
        <v>0</v>
      </c>
      <c r="EK98" s="84">
        <f t="shared" si="134"/>
        <v>0</v>
      </c>
      <c r="EL98" s="84">
        <f t="shared" si="134"/>
        <v>0</v>
      </c>
      <c r="EM98" s="84">
        <f t="shared" si="111"/>
        <v>0</v>
      </c>
      <c r="EO98" s="2">
        <f t="shared" ref="EO98:EO165" ca="1" si="135">SUM($AI98:$EN98)</f>
        <v>2.3345289385708314</v>
      </c>
      <c r="EP98" s="2">
        <f t="shared" ca="1" si="129"/>
        <v>0</v>
      </c>
    </row>
    <row r="99" spans="1:146" x14ac:dyDescent="0.2">
      <c r="A99" s="66">
        <v>5</v>
      </c>
      <c r="B99" s="68" t="s">
        <v>12</v>
      </c>
      <c r="C99" s="68" t="s">
        <v>7</v>
      </c>
      <c r="D99" s="35" t="s">
        <v>42</v>
      </c>
      <c r="E99" s="69" t="s">
        <v>232</v>
      </c>
      <c r="F99" s="70">
        <v>37134</v>
      </c>
      <c r="G99" s="69"/>
      <c r="H99" s="69"/>
      <c r="I99" s="71" t="s">
        <v>45</v>
      </c>
      <c r="J99" s="69" t="s">
        <v>251</v>
      </c>
      <c r="M99" s="72" t="s">
        <v>41</v>
      </c>
      <c r="O99" s="73"/>
      <c r="P99" s="74"/>
      <c r="Q99" s="74"/>
      <c r="R99" s="74"/>
      <c r="S99" s="75">
        <v>203.027354</v>
      </c>
      <c r="T99" s="74" t="s">
        <v>57</v>
      </c>
      <c r="U99" s="19">
        <f t="shared" si="122"/>
        <v>203.027354</v>
      </c>
      <c r="V99" s="272">
        <v>39156</v>
      </c>
      <c r="Z99" s="77">
        <v>35674</v>
      </c>
      <c r="AA99" s="108">
        <v>5.9499999999999997E-2</v>
      </c>
      <c r="AB99" s="103"/>
      <c r="AC99" s="79"/>
      <c r="AD99" s="81">
        <v>0.08</v>
      </c>
      <c r="AE99" s="81"/>
      <c r="AI99" s="84">
        <f t="shared" ca="1" si="124"/>
        <v>0</v>
      </c>
      <c r="AJ99" s="84">
        <f t="shared" ref="AJ99:CU102" si="136">IF(AND($V99&gt;AI$6,$V99&lt;=AJ$6),+$U99,0)</f>
        <v>0</v>
      </c>
      <c r="AK99" s="84">
        <f t="shared" si="136"/>
        <v>0</v>
      </c>
      <c r="AL99" s="84">
        <f t="shared" si="136"/>
        <v>0</v>
      </c>
      <c r="AM99" s="84">
        <f t="shared" si="136"/>
        <v>0</v>
      </c>
      <c r="AN99" s="84">
        <f t="shared" si="136"/>
        <v>0</v>
      </c>
      <c r="AO99" s="84">
        <f t="shared" si="136"/>
        <v>0</v>
      </c>
      <c r="AP99" s="84">
        <f t="shared" si="136"/>
        <v>0</v>
      </c>
      <c r="AQ99" s="84">
        <f t="shared" si="136"/>
        <v>0</v>
      </c>
      <c r="AR99" s="84">
        <f t="shared" si="136"/>
        <v>0</v>
      </c>
      <c r="AS99" s="84">
        <f t="shared" si="136"/>
        <v>0</v>
      </c>
      <c r="AT99" s="84">
        <f t="shared" si="136"/>
        <v>0</v>
      </c>
      <c r="AU99" s="84">
        <f t="shared" si="136"/>
        <v>0</v>
      </c>
      <c r="AV99" s="84">
        <f t="shared" si="136"/>
        <v>0</v>
      </c>
      <c r="AW99" s="84">
        <f t="shared" si="136"/>
        <v>0</v>
      </c>
      <c r="AX99" s="84">
        <f t="shared" si="136"/>
        <v>0</v>
      </c>
      <c r="AY99" s="84">
        <f t="shared" si="136"/>
        <v>0</v>
      </c>
      <c r="AZ99" s="84">
        <f t="shared" si="136"/>
        <v>0</v>
      </c>
      <c r="BA99" s="84">
        <f t="shared" si="136"/>
        <v>0</v>
      </c>
      <c r="BB99" s="84">
        <f t="shared" si="136"/>
        <v>0</v>
      </c>
      <c r="BC99" s="84">
        <f t="shared" si="136"/>
        <v>0</v>
      </c>
      <c r="BD99" s="84">
        <f t="shared" si="136"/>
        <v>203.027354</v>
      </c>
      <c r="BE99" s="84">
        <f t="shared" si="136"/>
        <v>0</v>
      </c>
      <c r="BF99" s="84">
        <f t="shared" si="136"/>
        <v>0</v>
      </c>
      <c r="BG99" s="84">
        <f t="shared" si="136"/>
        <v>0</v>
      </c>
      <c r="BH99" s="84">
        <f t="shared" si="136"/>
        <v>0</v>
      </c>
      <c r="BI99" s="84">
        <f t="shared" si="136"/>
        <v>0</v>
      </c>
      <c r="BJ99" s="84">
        <f t="shared" si="136"/>
        <v>0</v>
      </c>
      <c r="BK99" s="84">
        <f t="shared" si="136"/>
        <v>0</v>
      </c>
      <c r="BL99" s="84">
        <f t="shared" si="136"/>
        <v>0</v>
      </c>
      <c r="BM99" s="84">
        <f t="shared" si="136"/>
        <v>0</v>
      </c>
      <c r="BN99" s="84">
        <f t="shared" si="136"/>
        <v>0</v>
      </c>
      <c r="BO99" s="84">
        <f t="shared" si="136"/>
        <v>0</v>
      </c>
      <c r="BP99" s="84">
        <f t="shared" si="136"/>
        <v>0</v>
      </c>
      <c r="BQ99" s="84">
        <f t="shared" si="136"/>
        <v>0</v>
      </c>
      <c r="BR99" s="84">
        <f t="shared" si="136"/>
        <v>0</v>
      </c>
      <c r="BS99" s="84">
        <f t="shared" si="136"/>
        <v>0</v>
      </c>
      <c r="BT99" s="84">
        <f t="shared" si="136"/>
        <v>0</v>
      </c>
      <c r="BU99" s="84">
        <f t="shared" si="136"/>
        <v>0</v>
      </c>
      <c r="BV99" s="84">
        <f t="shared" si="136"/>
        <v>0</v>
      </c>
      <c r="BW99" s="84">
        <f t="shared" si="136"/>
        <v>0</v>
      </c>
      <c r="BX99" s="84">
        <f t="shared" si="136"/>
        <v>0</v>
      </c>
      <c r="BY99" s="84">
        <f t="shared" si="136"/>
        <v>0</v>
      </c>
      <c r="BZ99" s="84">
        <f t="shared" si="136"/>
        <v>0</v>
      </c>
      <c r="CA99" s="84">
        <f t="shared" si="136"/>
        <v>0</v>
      </c>
      <c r="CB99" s="84">
        <f t="shared" si="136"/>
        <v>0</v>
      </c>
      <c r="CC99" s="84">
        <f t="shared" si="136"/>
        <v>0</v>
      </c>
      <c r="CD99" s="84">
        <f t="shared" si="136"/>
        <v>0</v>
      </c>
      <c r="CE99" s="84">
        <f t="shared" si="136"/>
        <v>0</v>
      </c>
      <c r="CF99" s="84">
        <f t="shared" si="136"/>
        <v>0</v>
      </c>
      <c r="CG99" s="84">
        <f t="shared" si="136"/>
        <v>0</v>
      </c>
      <c r="CH99" s="84">
        <f t="shared" si="136"/>
        <v>0</v>
      </c>
      <c r="CI99" s="84">
        <f t="shared" si="136"/>
        <v>0</v>
      </c>
      <c r="CJ99" s="84">
        <f t="shared" si="136"/>
        <v>0</v>
      </c>
      <c r="CK99" s="84">
        <f t="shared" si="136"/>
        <v>0</v>
      </c>
      <c r="CL99" s="84">
        <f t="shared" si="136"/>
        <v>0</v>
      </c>
      <c r="CM99" s="84">
        <f t="shared" si="136"/>
        <v>0</v>
      </c>
      <c r="CN99" s="84">
        <f t="shared" si="136"/>
        <v>0</v>
      </c>
      <c r="CO99" s="84">
        <f t="shared" si="136"/>
        <v>0</v>
      </c>
      <c r="CP99" s="84">
        <f t="shared" si="136"/>
        <v>0</v>
      </c>
      <c r="CQ99" s="84">
        <f t="shared" si="136"/>
        <v>0</v>
      </c>
      <c r="CR99" s="84">
        <f t="shared" si="136"/>
        <v>0</v>
      </c>
      <c r="CS99" s="84">
        <f t="shared" si="136"/>
        <v>0</v>
      </c>
      <c r="CT99" s="84">
        <f t="shared" si="136"/>
        <v>0</v>
      </c>
      <c r="CU99" s="84">
        <f t="shared" si="136"/>
        <v>0</v>
      </c>
      <c r="CV99" s="84">
        <f t="shared" si="134"/>
        <v>0</v>
      </c>
      <c r="CW99" s="84">
        <f t="shared" si="134"/>
        <v>0</v>
      </c>
      <c r="CX99" s="84">
        <f t="shared" si="134"/>
        <v>0</v>
      </c>
      <c r="CY99" s="84">
        <f t="shared" si="134"/>
        <v>0</v>
      </c>
      <c r="CZ99" s="84">
        <f t="shared" si="134"/>
        <v>0</v>
      </c>
      <c r="DA99" s="84">
        <f t="shared" si="134"/>
        <v>0</v>
      </c>
      <c r="DB99" s="84">
        <f t="shared" si="134"/>
        <v>0</v>
      </c>
      <c r="DC99" s="84">
        <f t="shared" si="134"/>
        <v>0</v>
      </c>
      <c r="DD99" s="84">
        <f t="shared" si="134"/>
        <v>0</v>
      </c>
      <c r="DE99" s="84">
        <f t="shared" si="134"/>
        <v>0</v>
      </c>
      <c r="DF99" s="84">
        <f t="shared" si="134"/>
        <v>0</v>
      </c>
      <c r="DG99" s="84">
        <f t="shared" si="134"/>
        <v>0</v>
      </c>
      <c r="DH99" s="84">
        <f t="shared" si="134"/>
        <v>0</v>
      </c>
      <c r="DI99" s="84">
        <f t="shared" si="134"/>
        <v>0</v>
      </c>
      <c r="DJ99" s="84">
        <f t="shared" si="134"/>
        <v>0</v>
      </c>
      <c r="DK99" s="84">
        <f t="shared" si="134"/>
        <v>0</v>
      </c>
      <c r="DL99" s="84">
        <f t="shared" si="134"/>
        <v>0</v>
      </c>
      <c r="DM99" s="84">
        <f t="shared" si="134"/>
        <v>0</v>
      </c>
      <c r="DN99" s="84">
        <f t="shared" si="134"/>
        <v>0</v>
      </c>
      <c r="DO99" s="84">
        <f t="shared" si="134"/>
        <v>0</v>
      </c>
      <c r="DP99" s="84">
        <f t="shared" si="134"/>
        <v>0</v>
      </c>
      <c r="DQ99" s="84">
        <f t="shared" si="134"/>
        <v>0</v>
      </c>
      <c r="DR99" s="84">
        <f t="shared" si="134"/>
        <v>0</v>
      </c>
      <c r="DS99" s="84">
        <f t="shared" si="134"/>
        <v>0</v>
      </c>
      <c r="DT99" s="84">
        <f t="shared" si="134"/>
        <v>0</v>
      </c>
      <c r="DU99" s="84">
        <f t="shared" si="134"/>
        <v>0</v>
      </c>
      <c r="DV99" s="84">
        <f t="shared" si="134"/>
        <v>0</v>
      </c>
      <c r="DW99" s="84">
        <f t="shared" si="134"/>
        <v>0</v>
      </c>
      <c r="DX99" s="84">
        <f t="shared" si="134"/>
        <v>0</v>
      </c>
      <c r="DY99" s="84">
        <f t="shared" si="134"/>
        <v>0</v>
      </c>
      <c r="DZ99" s="84">
        <f t="shared" si="134"/>
        <v>0</v>
      </c>
      <c r="EA99" s="84">
        <f t="shared" si="134"/>
        <v>0</v>
      </c>
      <c r="EB99" s="84">
        <f t="shared" si="134"/>
        <v>0</v>
      </c>
      <c r="EC99" s="84">
        <f t="shared" si="134"/>
        <v>0</v>
      </c>
      <c r="ED99" s="84">
        <f t="shared" si="134"/>
        <v>0</v>
      </c>
      <c r="EE99" s="84">
        <f t="shared" si="134"/>
        <v>0</v>
      </c>
      <c r="EF99" s="84">
        <f t="shared" si="134"/>
        <v>0</v>
      </c>
      <c r="EG99" s="84">
        <f t="shared" si="134"/>
        <v>0</v>
      </c>
      <c r="EH99" s="84">
        <f t="shared" si="134"/>
        <v>0</v>
      </c>
      <c r="EI99" s="84">
        <f t="shared" si="134"/>
        <v>0</v>
      </c>
      <c r="EJ99" s="84">
        <f t="shared" si="134"/>
        <v>0</v>
      </c>
      <c r="EK99" s="84">
        <f t="shared" si="134"/>
        <v>0</v>
      </c>
      <c r="EL99" s="84">
        <f t="shared" si="134"/>
        <v>0</v>
      </c>
      <c r="EM99" s="84">
        <f t="shared" si="111"/>
        <v>0</v>
      </c>
      <c r="EO99" s="2">
        <f t="shared" ca="1" si="135"/>
        <v>203.027354</v>
      </c>
      <c r="EP99" s="2">
        <f t="shared" ca="1" si="129"/>
        <v>0</v>
      </c>
    </row>
    <row r="100" spans="1:146" x14ac:dyDescent="0.2">
      <c r="A100" s="66">
        <v>5</v>
      </c>
      <c r="B100" s="68" t="s">
        <v>12</v>
      </c>
      <c r="C100" s="68" t="s">
        <v>7</v>
      </c>
      <c r="D100" s="35" t="s">
        <v>42</v>
      </c>
      <c r="E100" s="69" t="s">
        <v>232</v>
      </c>
      <c r="F100" s="70">
        <v>37134</v>
      </c>
      <c r="G100" s="69"/>
      <c r="H100" s="69"/>
      <c r="I100" s="71" t="s">
        <v>45</v>
      </c>
      <c r="J100" s="69" t="s">
        <v>252</v>
      </c>
      <c r="M100" s="72" t="s">
        <v>41</v>
      </c>
      <c r="O100" s="73"/>
      <c r="P100" s="74"/>
      <c r="Q100" s="74"/>
      <c r="R100" s="74"/>
      <c r="S100" s="75">
        <v>277.88888900000001</v>
      </c>
      <c r="T100" s="74" t="s">
        <v>6</v>
      </c>
      <c r="U100" s="19">
        <f t="shared" si="122"/>
        <v>5.8062868575010453</v>
      </c>
      <c r="V100" s="272">
        <v>39447</v>
      </c>
      <c r="Z100" s="77">
        <v>35674</v>
      </c>
      <c r="AA100" s="108">
        <v>0.16500000000000001</v>
      </c>
      <c r="AB100" s="103"/>
      <c r="AC100" s="79"/>
      <c r="AD100" s="81">
        <v>0.08</v>
      </c>
      <c r="AE100" s="81"/>
      <c r="AI100" s="84">
        <f t="shared" ca="1" si="124"/>
        <v>0</v>
      </c>
      <c r="AJ100" s="84">
        <f t="shared" si="136"/>
        <v>0</v>
      </c>
      <c r="AK100" s="84">
        <f t="shared" si="136"/>
        <v>0</v>
      </c>
      <c r="AL100" s="84">
        <f t="shared" si="136"/>
        <v>0</v>
      </c>
      <c r="AM100" s="84">
        <f t="shared" si="136"/>
        <v>0</v>
      </c>
      <c r="AN100" s="84">
        <f t="shared" si="136"/>
        <v>0</v>
      </c>
      <c r="AO100" s="84">
        <f t="shared" si="136"/>
        <v>0</v>
      </c>
      <c r="AP100" s="84">
        <f t="shared" si="136"/>
        <v>0</v>
      </c>
      <c r="AQ100" s="84">
        <f t="shared" si="136"/>
        <v>0</v>
      </c>
      <c r="AR100" s="84">
        <f t="shared" si="136"/>
        <v>0</v>
      </c>
      <c r="AS100" s="84">
        <f t="shared" si="136"/>
        <v>0</v>
      </c>
      <c r="AT100" s="84">
        <f t="shared" si="136"/>
        <v>0</v>
      </c>
      <c r="AU100" s="84">
        <f t="shared" si="136"/>
        <v>0</v>
      </c>
      <c r="AV100" s="84">
        <f t="shared" si="136"/>
        <v>0</v>
      </c>
      <c r="AW100" s="84">
        <f t="shared" si="136"/>
        <v>0</v>
      </c>
      <c r="AX100" s="84">
        <f t="shared" si="136"/>
        <v>0</v>
      </c>
      <c r="AY100" s="84">
        <f t="shared" si="136"/>
        <v>0</v>
      </c>
      <c r="AZ100" s="84">
        <f t="shared" si="136"/>
        <v>0</v>
      </c>
      <c r="BA100" s="84">
        <f t="shared" si="136"/>
        <v>0</v>
      </c>
      <c r="BB100" s="84">
        <f t="shared" si="136"/>
        <v>0</v>
      </c>
      <c r="BC100" s="84">
        <f t="shared" si="136"/>
        <v>0</v>
      </c>
      <c r="BD100" s="84">
        <f t="shared" si="136"/>
        <v>0</v>
      </c>
      <c r="BE100" s="84">
        <f t="shared" si="136"/>
        <v>0</v>
      </c>
      <c r="BF100" s="84">
        <f t="shared" si="136"/>
        <v>0</v>
      </c>
      <c r="BG100" s="84">
        <f t="shared" si="136"/>
        <v>5.8062868575010453</v>
      </c>
      <c r="BH100" s="84">
        <f t="shared" si="136"/>
        <v>0</v>
      </c>
      <c r="BI100" s="84">
        <f t="shared" si="136"/>
        <v>0</v>
      </c>
      <c r="BJ100" s="84">
        <f t="shared" si="136"/>
        <v>0</v>
      </c>
      <c r="BK100" s="84">
        <f t="shared" si="136"/>
        <v>0</v>
      </c>
      <c r="BL100" s="84">
        <f t="shared" si="136"/>
        <v>0</v>
      </c>
      <c r="BM100" s="84">
        <f t="shared" si="136"/>
        <v>0</v>
      </c>
      <c r="BN100" s="84">
        <f t="shared" si="136"/>
        <v>0</v>
      </c>
      <c r="BO100" s="84">
        <f t="shared" si="136"/>
        <v>0</v>
      </c>
      <c r="BP100" s="84">
        <f t="shared" si="136"/>
        <v>0</v>
      </c>
      <c r="BQ100" s="84">
        <f t="shared" si="136"/>
        <v>0</v>
      </c>
      <c r="BR100" s="84">
        <f t="shared" si="136"/>
        <v>0</v>
      </c>
      <c r="BS100" s="84">
        <f t="shared" si="136"/>
        <v>0</v>
      </c>
      <c r="BT100" s="84">
        <f t="shared" si="136"/>
        <v>0</v>
      </c>
      <c r="BU100" s="84">
        <f t="shared" si="136"/>
        <v>0</v>
      </c>
      <c r="BV100" s="84">
        <f t="shared" si="136"/>
        <v>0</v>
      </c>
      <c r="BW100" s="84">
        <f t="shared" si="136"/>
        <v>0</v>
      </c>
      <c r="BX100" s="84">
        <f t="shared" si="136"/>
        <v>0</v>
      </c>
      <c r="BY100" s="84">
        <f t="shared" si="136"/>
        <v>0</v>
      </c>
      <c r="BZ100" s="84">
        <f t="shared" si="136"/>
        <v>0</v>
      </c>
      <c r="CA100" s="84">
        <f t="shared" si="136"/>
        <v>0</v>
      </c>
      <c r="CB100" s="84">
        <f t="shared" si="136"/>
        <v>0</v>
      </c>
      <c r="CC100" s="84">
        <f t="shared" si="136"/>
        <v>0</v>
      </c>
      <c r="CD100" s="84">
        <f t="shared" si="136"/>
        <v>0</v>
      </c>
      <c r="CE100" s="84">
        <f t="shared" si="136"/>
        <v>0</v>
      </c>
      <c r="CF100" s="84">
        <f t="shared" si="136"/>
        <v>0</v>
      </c>
      <c r="CG100" s="84">
        <f t="shared" si="136"/>
        <v>0</v>
      </c>
      <c r="CH100" s="84">
        <f t="shared" si="136"/>
        <v>0</v>
      </c>
      <c r="CI100" s="84">
        <f t="shared" si="136"/>
        <v>0</v>
      </c>
      <c r="CJ100" s="84">
        <f t="shared" si="136"/>
        <v>0</v>
      </c>
      <c r="CK100" s="84">
        <f t="shared" si="136"/>
        <v>0</v>
      </c>
      <c r="CL100" s="84">
        <f t="shared" si="136"/>
        <v>0</v>
      </c>
      <c r="CM100" s="84">
        <f t="shared" si="136"/>
        <v>0</v>
      </c>
      <c r="CN100" s="84">
        <f t="shared" si="136"/>
        <v>0</v>
      </c>
      <c r="CO100" s="84">
        <f t="shared" si="136"/>
        <v>0</v>
      </c>
      <c r="CP100" s="84">
        <f t="shared" si="136"/>
        <v>0</v>
      </c>
      <c r="CQ100" s="84">
        <f t="shared" si="136"/>
        <v>0</v>
      </c>
      <c r="CR100" s="84">
        <f t="shared" si="136"/>
        <v>0</v>
      </c>
      <c r="CS100" s="84">
        <f t="shared" si="136"/>
        <v>0</v>
      </c>
      <c r="CT100" s="84">
        <f t="shared" si="136"/>
        <v>0</v>
      </c>
      <c r="CU100" s="84">
        <f t="shared" si="136"/>
        <v>0</v>
      </c>
      <c r="CV100" s="84">
        <f t="shared" si="134"/>
        <v>0</v>
      </c>
      <c r="CW100" s="84">
        <f t="shared" si="134"/>
        <v>0</v>
      </c>
      <c r="CX100" s="84">
        <f t="shared" si="134"/>
        <v>0</v>
      </c>
      <c r="CY100" s="84">
        <f t="shared" si="134"/>
        <v>0</v>
      </c>
      <c r="CZ100" s="84">
        <f t="shared" si="134"/>
        <v>0</v>
      </c>
      <c r="DA100" s="84">
        <f t="shared" si="134"/>
        <v>0</v>
      </c>
      <c r="DB100" s="84">
        <f t="shared" si="134"/>
        <v>0</v>
      </c>
      <c r="DC100" s="84">
        <f t="shared" si="134"/>
        <v>0</v>
      </c>
      <c r="DD100" s="84">
        <f t="shared" si="134"/>
        <v>0</v>
      </c>
      <c r="DE100" s="84">
        <f t="shared" si="134"/>
        <v>0</v>
      </c>
      <c r="DF100" s="84">
        <f t="shared" si="134"/>
        <v>0</v>
      </c>
      <c r="DG100" s="84">
        <f t="shared" si="134"/>
        <v>0</v>
      </c>
      <c r="DH100" s="84">
        <f t="shared" si="134"/>
        <v>0</v>
      </c>
      <c r="DI100" s="84">
        <f t="shared" si="134"/>
        <v>0</v>
      </c>
      <c r="DJ100" s="84">
        <f t="shared" si="134"/>
        <v>0</v>
      </c>
      <c r="DK100" s="84">
        <f t="shared" si="134"/>
        <v>0</v>
      </c>
      <c r="DL100" s="84">
        <f t="shared" si="134"/>
        <v>0</v>
      </c>
      <c r="DM100" s="84">
        <f t="shared" si="134"/>
        <v>0</v>
      </c>
      <c r="DN100" s="84">
        <f t="shared" si="134"/>
        <v>0</v>
      </c>
      <c r="DO100" s="84">
        <f t="shared" si="134"/>
        <v>0</v>
      </c>
      <c r="DP100" s="84">
        <f t="shared" si="134"/>
        <v>0</v>
      </c>
      <c r="DQ100" s="84">
        <f t="shared" si="134"/>
        <v>0</v>
      </c>
      <c r="DR100" s="84">
        <f t="shared" si="134"/>
        <v>0</v>
      </c>
      <c r="DS100" s="84">
        <f t="shared" si="134"/>
        <v>0</v>
      </c>
      <c r="DT100" s="84">
        <f t="shared" si="134"/>
        <v>0</v>
      </c>
      <c r="DU100" s="84">
        <f t="shared" si="134"/>
        <v>0</v>
      </c>
      <c r="DV100" s="84">
        <f t="shared" si="134"/>
        <v>0</v>
      </c>
      <c r="DW100" s="84">
        <f t="shared" si="134"/>
        <v>0</v>
      </c>
      <c r="DX100" s="84">
        <f t="shared" si="134"/>
        <v>0</v>
      </c>
      <c r="DY100" s="84">
        <f t="shared" si="134"/>
        <v>0</v>
      </c>
      <c r="DZ100" s="84">
        <f t="shared" si="134"/>
        <v>0</v>
      </c>
      <c r="EA100" s="84">
        <f t="shared" si="134"/>
        <v>0</v>
      </c>
      <c r="EB100" s="84">
        <f t="shared" si="134"/>
        <v>0</v>
      </c>
      <c r="EC100" s="84">
        <f t="shared" si="134"/>
        <v>0</v>
      </c>
      <c r="ED100" s="84">
        <f t="shared" si="134"/>
        <v>0</v>
      </c>
      <c r="EE100" s="84">
        <f t="shared" si="134"/>
        <v>0</v>
      </c>
      <c r="EF100" s="84">
        <f t="shared" si="134"/>
        <v>0</v>
      </c>
      <c r="EG100" s="84">
        <f t="shared" si="134"/>
        <v>0</v>
      </c>
      <c r="EH100" s="84">
        <f t="shared" si="134"/>
        <v>0</v>
      </c>
      <c r="EI100" s="84">
        <f t="shared" si="134"/>
        <v>0</v>
      </c>
      <c r="EJ100" s="84">
        <f t="shared" si="134"/>
        <v>0</v>
      </c>
      <c r="EK100" s="84">
        <f t="shared" si="134"/>
        <v>0</v>
      </c>
      <c r="EL100" s="84">
        <f t="shared" si="134"/>
        <v>0</v>
      </c>
      <c r="EM100" s="84">
        <f t="shared" si="111"/>
        <v>0</v>
      </c>
      <c r="EO100" s="2">
        <f t="shared" ca="1" si="135"/>
        <v>5.8062868575010453</v>
      </c>
      <c r="EP100" s="2">
        <f t="shared" ca="1" si="129"/>
        <v>0</v>
      </c>
    </row>
    <row r="101" spans="1:146" x14ac:dyDescent="0.2">
      <c r="A101" s="66">
        <v>5</v>
      </c>
      <c r="B101" s="68" t="s">
        <v>12</v>
      </c>
      <c r="C101" s="68" t="s">
        <v>7</v>
      </c>
      <c r="D101" s="35" t="s">
        <v>42</v>
      </c>
      <c r="E101" s="69" t="s">
        <v>232</v>
      </c>
      <c r="F101" s="70">
        <v>37134</v>
      </c>
      <c r="G101" s="69"/>
      <c r="H101" s="69"/>
      <c r="I101" s="71" t="s">
        <v>45</v>
      </c>
      <c r="J101" s="69" t="s">
        <v>253</v>
      </c>
      <c r="M101" s="72" t="s">
        <v>41</v>
      </c>
      <c r="O101" s="73"/>
      <c r="P101" s="74"/>
      <c r="Q101" s="74"/>
      <c r="R101" s="74"/>
      <c r="S101" s="75">
        <v>1041.666667</v>
      </c>
      <c r="T101" s="74" t="s">
        <v>6</v>
      </c>
      <c r="U101" s="19">
        <f t="shared" si="122"/>
        <v>21.76486976598412</v>
      </c>
      <c r="V101" s="272">
        <v>39447</v>
      </c>
      <c r="Z101" s="77">
        <v>35674</v>
      </c>
      <c r="AA101" s="108">
        <v>0.16500000000000001</v>
      </c>
      <c r="AB101" s="103"/>
      <c r="AC101" s="79"/>
      <c r="AD101" s="81">
        <v>0.08</v>
      </c>
      <c r="AE101" s="81"/>
      <c r="AI101" s="84">
        <f t="shared" ca="1" si="124"/>
        <v>0</v>
      </c>
      <c r="AJ101" s="84">
        <f t="shared" si="136"/>
        <v>0</v>
      </c>
      <c r="AK101" s="84">
        <f t="shared" si="136"/>
        <v>0</v>
      </c>
      <c r="AL101" s="84">
        <f t="shared" si="136"/>
        <v>0</v>
      </c>
      <c r="AM101" s="84">
        <f t="shared" si="136"/>
        <v>0</v>
      </c>
      <c r="AN101" s="84">
        <f t="shared" si="136"/>
        <v>0</v>
      </c>
      <c r="AO101" s="84">
        <f t="shared" si="136"/>
        <v>0</v>
      </c>
      <c r="AP101" s="84">
        <f t="shared" si="136"/>
        <v>0</v>
      </c>
      <c r="AQ101" s="84">
        <f t="shared" si="136"/>
        <v>0</v>
      </c>
      <c r="AR101" s="84">
        <f t="shared" si="136"/>
        <v>0</v>
      </c>
      <c r="AS101" s="84">
        <f t="shared" si="136"/>
        <v>0</v>
      </c>
      <c r="AT101" s="84">
        <f t="shared" si="136"/>
        <v>0</v>
      </c>
      <c r="AU101" s="84">
        <f t="shared" si="136"/>
        <v>0</v>
      </c>
      <c r="AV101" s="84">
        <f t="shared" si="136"/>
        <v>0</v>
      </c>
      <c r="AW101" s="84">
        <f t="shared" si="136"/>
        <v>0</v>
      </c>
      <c r="AX101" s="84">
        <f t="shared" si="136"/>
        <v>0</v>
      </c>
      <c r="AY101" s="84">
        <f t="shared" si="136"/>
        <v>0</v>
      </c>
      <c r="AZ101" s="84">
        <f t="shared" si="136"/>
        <v>0</v>
      </c>
      <c r="BA101" s="84">
        <f t="shared" si="136"/>
        <v>0</v>
      </c>
      <c r="BB101" s="84">
        <f t="shared" si="136"/>
        <v>0</v>
      </c>
      <c r="BC101" s="84">
        <f t="shared" si="136"/>
        <v>0</v>
      </c>
      <c r="BD101" s="84">
        <f t="shared" si="136"/>
        <v>0</v>
      </c>
      <c r="BE101" s="84">
        <f t="shared" si="136"/>
        <v>0</v>
      </c>
      <c r="BF101" s="84">
        <f t="shared" si="136"/>
        <v>0</v>
      </c>
      <c r="BG101" s="84">
        <f t="shared" si="136"/>
        <v>21.76486976598412</v>
      </c>
      <c r="BH101" s="84">
        <f t="shared" si="136"/>
        <v>0</v>
      </c>
      <c r="BI101" s="84">
        <f t="shared" si="136"/>
        <v>0</v>
      </c>
      <c r="BJ101" s="84">
        <f t="shared" si="136"/>
        <v>0</v>
      </c>
      <c r="BK101" s="84">
        <f t="shared" si="136"/>
        <v>0</v>
      </c>
      <c r="BL101" s="84">
        <f t="shared" si="136"/>
        <v>0</v>
      </c>
      <c r="BM101" s="84">
        <f t="shared" si="136"/>
        <v>0</v>
      </c>
      <c r="BN101" s="84">
        <f t="shared" si="136"/>
        <v>0</v>
      </c>
      <c r="BO101" s="84">
        <f t="shared" si="136"/>
        <v>0</v>
      </c>
      <c r="BP101" s="84">
        <f t="shared" si="136"/>
        <v>0</v>
      </c>
      <c r="BQ101" s="84">
        <f t="shared" si="136"/>
        <v>0</v>
      </c>
      <c r="BR101" s="84">
        <f t="shared" si="136"/>
        <v>0</v>
      </c>
      <c r="BS101" s="84">
        <f t="shared" si="136"/>
        <v>0</v>
      </c>
      <c r="BT101" s="84">
        <f t="shared" si="136"/>
        <v>0</v>
      </c>
      <c r="BU101" s="84">
        <f t="shared" si="136"/>
        <v>0</v>
      </c>
      <c r="BV101" s="84">
        <f t="shared" si="136"/>
        <v>0</v>
      </c>
      <c r="BW101" s="84">
        <f t="shared" si="136"/>
        <v>0</v>
      </c>
      <c r="BX101" s="84">
        <f t="shared" si="136"/>
        <v>0</v>
      </c>
      <c r="BY101" s="84">
        <f t="shared" si="136"/>
        <v>0</v>
      </c>
      <c r="BZ101" s="84">
        <f t="shared" si="136"/>
        <v>0</v>
      </c>
      <c r="CA101" s="84">
        <f t="shared" si="136"/>
        <v>0</v>
      </c>
      <c r="CB101" s="84">
        <f t="shared" si="136"/>
        <v>0</v>
      </c>
      <c r="CC101" s="84">
        <f t="shared" si="136"/>
        <v>0</v>
      </c>
      <c r="CD101" s="84">
        <f t="shared" si="136"/>
        <v>0</v>
      </c>
      <c r="CE101" s="84">
        <f t="shared" si="136"/>
        <v>0</v>
      </c>
      <c r="CF101" s="84">
        <f t="shared" si="136"/>
        <v>0</v>
      </c>
      <c r="CG101" s="84">
        <f t="shared" si="136"/>
        <v>0</v>
      </c>
      <c r="CH101" s="84">
        <f t="shared" si="136"/>
        <v>0</v>
      </c>
      <c r="CI101" s="84">
        <f t="shared" si="136"/>
        <v>0</v>
      </c>
      <c r="CJ101" s="84">
        <f t="shared" si="136"/>
        <v>0</v>
      </c>
      <c r="CK101" s="84">
        <f t="shared" si="136"/>
        <v>0</v>
      </c>
      <c r="CL101" s="84">
        <f t="shared" si="136"/>
        <v>0</v>
      </c>
      <c r="CM101" s="84">
        <f t="shared" si="136"/>
        <v>0</v>
      </c>
      <c r="CN101" s="84">
        <f t="shared" si="136"/>
        <v>0</v>
      </c>
      <c r="CO101" s="84">
        <f t="shared" si="136"/>
        <v>0</v>
      </c>
      <c r="CP101" s="84">
        <f t="shared" si="136"/>
        <v>0</v>
      </c>
      <c r="CQ101" s="84">
        <f t="shared" si="136"/>
        <v>0</v>
      </c>
      <c r="CR101" s="84">
        <f t="shared" si="136"/>
        <v>0</v>
      </c>
      <c r="CS101" s="84">
        <f t="shared" si="136"/>
        <v>0</v>
      </c>
      <c r="CT101" s="84">
        <f t="shared" si="136"/>
        <v>0</v>
      </c>
      <c r="CU101" s="84">
        <f t="shared" si="136"/>
        <v>0</v>
      </c>
      <c r="CV101" s="84">
        <f t="shared" si="134"/>
        <v>0</v>
      </c>
      <c r="CW101" s="84">
        <f t="shared" si="134"/>
        <v>0</v>
      </c>
      <c r="CX101" s="84">
        <f t="shared" si="134"/>
        <v>0</v>
      </c>
      <c r="CY101" s="84">
        <f t="shared" si="134"/>
        <v>0</v>
      </c>
      <c r="CZ101" s="84">
        <f t="shared" si="134"/>
        <v>0</v>
      </c>
      <c r="DA101" s="84">
        <f t="shared" si="134"/>
        <v>0</v>
      </c>
      <c r="DB101" s="84">
        <f t="shared" si="134"/>
        <v>0</v>
      </c>
      <c r="DC101" s="84">
        <f t="shared" si="134"/>
        <v>0</v>
      </c>
      <c r="DD101" s="84">
        <f t="shared" si="134"/>
        <v>0</v>
      </c>
      <c r="DE101" s="84">
        <f t="shared" si="134"/>
        <v>0</v>
      </c>
      <c r="DF101" s="84">
        <f t="shared" si="134"/>
        <v>0</v>
      </c>
      <c r="DG101" s="84">
        <f t="shared" si="134"/>
        <v>0</v>
      </c>
      <c r="DH101" s="84">
        <f t="shared" si="134"/>
        <v>0</v>
      </c>
      <c r="DI101" s="84">
        <f t="shared" si="134"/>
        <v>0</v>
      </c>
      <c r="DJ101" s="84">
        <f t="shared" si="134"/>
        <v>0</v>
      </c>
      <c r="DK101" s="84">
        <f t="shared" si="134"/>
        <v>0</v>
      </c>
      <c r="DL101" s="84">
        <f t="shared" si="134"/>
        <v>0</v>
      </c>
      <c r="DM101" s="84">
        <f t="shared" si="134"/>
        <v>0</v>
      </c>
      <c r="DN101" s="84">
        <f t="shared" si="134"/>
        <v>0</v>
      </c>
      <c r="DO101" s="84">
        <f t="shared" si="134"/>
        <v>0</v>
      </c>
      <c r="DP101" s="84">
        <f t="shared" si="134"/>
        <v>0</v>
      </c>
      <c r="DQ101" s="84">
        <f t="shared" si="134"/>
        <v>0</v>
      </c>
      <c r="DR101" s="84">
        <f t="shared" si="134"/>
        <v>0</v>
      </c>
      <c r="DS101" s="84">
        <f t="shared" si="134"/>
        <v>0</v>
      </c>
      <c r="DT101" s="84">
        <f t="shared" si="134"/>
        <v>0</v>
      </c>
      <c r="DU101" s="84">
        <f t="shared" si="134"/>
        <v>0</v>
      </c>
      <c r="DV101" s="84">
        <f t="shared" si="134"/>
        <v>0</v>
      </c>
      <c r="DW101" s="84">
        <f t="shared" si="134"/>
        <v>0</v>
      </c>
      <c r="DX101" s="84">
        <f t="shared" si="134"/>
        <v>0</v>
      </c>
      <c r="DY101" s="84">
        <f t="shared" si="134"/>
        <v>0</v>
      </c>
      <c r="DZ101" s="84">
        <f t="shared" si="134"/>
        <v>0</v>
      </c>
      <c r="EA101" s="84">
        <f t="shared" si="134"/>
        <v>0</v>
      </c>
      <c r="EB101" s="84">
        <f t="shared" si="134"/>
        <v>0</v>
      </c>
      <c r="EC101" s="84">
        <f t="shared" si="134"/>
        <v>0</v>
      </c>
      <c r="ED101" s="84">
        <f t="shared" si="134"/>
        <v>0</v>
      </c>
      <c r="EE101" s="84">
        <f t="shared" si="134"/>
        <v>0</v>
      </c>
      <c r="EF101" s="84">
        <f t="shared" si="134"/>
        <v>0</v>
      </c>
      <c r="EG101" s="84">
        <f t="shared" si="134"/>
        <v>0</v>
      </c>
      <c r="EH101" s="84">
        <f t="shared" si="134"/>
        <v>0</v>
      </c>
      <c r="EI101" s="84">
        <f t="shared" si="134"/>
        <v>0</v>
      </c>
      <c r="EJ101" s="84">
        <f t="shared" si="134"/>
        <v>0</v>
      </c>
      <c r="EK101" s="84">
        <f t="shared" si="134"/>
        <v>0</v>
      </c>
      <c r="EL101" s="84">
        <f t="shared" si="134"/>
        <v>0</v>
      </c>
      <c r="EM101" s="84">
        <f t="shared" si="111"/>
        <v>0</v>
      </c>
      <c r="EO101" s="2">
        <f t="shared" ca="1" si="135"/>
        <v>21.76486976598412</v>
      </c>
      <c r="EP101" s="2">
        <f t="shared" ca="1" si="129"/>
        <v>0</v>
      </c>
    </row>
    <row r="102" spans="1:146" x14ac:dyDescent="0.2">
      <c r="A102" s="66">
        <v>5</v>
      </c>
      <c r="B102" s="68" t="s">
        <v>12</v>
      </c>
      <c r="C102" s="68" t="s">
        <v>7</v>
      </c>
      <c r="D102" s="35" t="s">
        <v>42</v>
      </c>
      <c r="E102" s="69" t="s">
        <v>232</v>
      </c>
      <c r="F102" s="70">
        <v>37134</v>
      </c>
      <c r="G102" s="69"/>
      <c r="H102" s="69"/>
      <c r="I102" s="71" t="s">
        <v>45</v>
      </c>
      <c r="J102" s="69" t="s">
        <v>254</v>
      </c>
      <c r="M102" s="72" t="s">
        <v>41</v>
      </c>
      <c r="O102" s="73"/>
      <c r="P102" s="74"/>
      <c r="Q102" s="74"/>
      <c r="R102" s="74"/>
      <c r="S102" s="75">
        <v>277.88888900000001</v>
      </c>
      <c r="T102" s="74" t="s">
        <v>6</v>
      </c>
      <c r="U102" s="19">
        <f t="shared" si="122"/>
        <v>5.8062868575010453</v>
      </c>
      <c r="V102" s="272">
        <v>39447</v>
      </c>
      <c r="Z102" s="77">
        <v>35674</v>
      </c>
      <c r="AA102" s="108">
        <v>0.16500000000000001</v>
      </c>
      <c r="AB102" s="103"/>
      <c r="AC102" s="79"/>
      <c r="AD102" s="81">
        <v>0.08</v>
      </c>
      <c r="AE102" s="81"/>
      <c r="AI102" s="84">
        <f t="shared" ca="1" si="124"/>
        <v>0</v>
      </c>
      <c r="AJ102" s="84">
        <f t="shared" si="136"/>
        <v>0</v>
      </c>
      <c r="AK102" s="84">
        <f t="shared" si="136"/>
        <v>0</v>
      </c>
      <c r="AL102" s="84">
        <f t="shared" si="136"/>
        <v>0</v>
      </c>
      <c r="AM102" s="84">
        <f t="shared" si="136"/>
        <v>0</v>
      </c>
      <c r="AN102" s="84">
        <f t="shared" si="136"/>
        <v>0</v>
      </c>
      <c r="AO102" s="84">
        <f t="shared" si="136"/>
        <v>0</v>
      </c>
      <c r="AP102" s="84">
        <f t="shared" si="136"/>
        <v>0</v>
      </c>
      <c r="AQ102" s="84">
        <f t="shared" si="136"/>
        <v>0</v>
      </c>
      <c r="AR102" s="84">
        <f t="shared" si="136"/>
        <v>0</v>
      </c>
      <c r="AS102" s="84">
        <f t="shared" si="136"/>
        <v>0</v>
      </c>
      <c r="AT102" s="84">
        <f t="shared" si="136"/>
        <v>0</v>
      </c>
      <c r="AU102" s="84">
        <f t="shared" si="136"/>
        <v>0</v>
      </c>
      <c r="AV102" s="84">
        <f t="shared" si="136"/>
        <v>0</v>
      </c>
      <c r="AW102" s="84">
        <f t="shared" si="136"/>
        <v>0</v>
      </c>
      <c r="AX102" s="84">
        <f t="shared" si="136"/>
        <v>0</v>
      </c>
      <c r="AY102" s="84">
        <f t="shared" si="136"/>
        <v>0</v>
      </c>
      <c r="AZ102" s="84">
        <f t="shared" si="136"/>
        <v>0</v>
      </c>
      <c r="BA102" s="84">
        <f t="shared" si="136"/>
        <v>0</v>
      </c>
      <c r="BB102" s="84">
        <f t="shared" si="136"/>
        <v>0</v>
      </c>
      <c r="BC102" s="84">
        <f t="shared" si="136"/>
        <v>0</v>
      </c>
      <c r="BD102" s="84">
        <f t="shared" si="136"/>
        <v>0</v>
      </c>
      <c r="BE102" s="84">
        <f t="shared" si="136"/>
        <v>0</v>
      </c>
      <c r="BF102" s="84">
        <f t="shared" si="136"/>
        <v>0</v>
      </c>
      <c r="BG102" s="84">
        <f t="shared" si="136"/>
        <v>5.8062868575010453</v>
      </c>
      <c r="BH102" s="84">
        <f t="shared" si="136"/>
        <v>0</v>
      </c>
      <c r="BI102" s="84">
        <f t="shared" si="136"/>
        <v>0</v>
      </c>
      <c r="BJ102" s="84">
        <f t="shared" si="136"/>
        <v>0</v>
      </c>
      <c r="BK102" s="84">
        <f t="shared" si="136"/>
        <v>0</v>
      </c>
      <c r="BL102" s="84">
        <f t="shared" si="136"/>
        <v>0</v>
      </c>
      <c r="BM102" s="84">
        <f t="shared" si="136"/>
        <v>0</v>
      </c>
      <c r="BN102" s="84">
        <f t="shared" si="136"/>
        <v>0</v>
      </c>
      <c r="BO102" s="84">
        <f t="shared" si="136"/>
        <v>0</v>
      </c>
      <c r="BP102" s="84">
        <f t="shared" si="136"/>
        <v>0</v>
      </c>
      <c r="BQ102" s="84">
        <f t="shared" si="136"/>
        <v>0</v>
      </c>
      <c r="BR102" s="84">
        <f t="shared" si="136"/>
        <v>0</v>
      </c>
      <c r="BS102" s="84">
        <f t="shared" si="136"/>
        <v>0</v>
      </c>
      <c r="BT102" s="84">
        <f t="shared" si="136"/>
        <v>0</v>
      </c>
      <c r="BU102" s="84">
        <f t="shared" si="136"/>
        <v>0</v>
      </c>
      <c r="BV102" s="84">
        <f t="shared" si="136"/>
        <v>0</v>
      </c>
      <c r="BW102" s="84">
        <f t="shared" si="136"/>
        <v>0</v>
      </c>
      <c r="BX102" s="84">
        <f t="shared" si="136"/>
        <v>0</v>
      </c>
      <c r="BY102" s="84">
        <f t="shared" si="136"/>
        <v>0</v>
      </c>
      <c r="BZ102" s="84">
        <f t="shared" si="136"/>
        <v>0</v>
      </c>
      <c r="CA102" s="84">
        <f t="shared" si="136"/>
        <v>0</v>
      </c>
      <c r="CB102" s="84">
        <f t="shared" si="136"/>
        <v>0</v>
      </c>
      <c r="CC102" s="84">
        <f t="shared" si="136"/>
        <v>0</v>
      </c>
      <c r="CD102" s="84">
        <f t="shared" si="136"/>
        <v>0</v>
      </c>
      <c r="CE102" s="84">
        <f t="shared" si="136"/>
        <v>0</v>
      </c>
      <c r="CF102" s="84">
        <f t="shared" si="136"/>
        <v>0</v>
      </c>
      <c r="CG102" s="84">
        <f t="shared" si="136"/>
        <v>0</v>
      </c>
      <c r="CH102" s="84">
        <f t="shared" si="136"/>
        <v>0</v>
      </c>
      <c r="CI102" s="84">
        <f t="shared" si="136"/>
        <v>0</v>
      </c>
      <c r="CJ102" s="84">
        <f t="shared" si="136"/>
        <v>0</v>
      </c>
      <c r="CK102" s="84">
        <f t="shared" si="136"/>
        <v>0</v>
      </c>
      <c r="CL102" s="84">
        <f t="shared" si="136"/>
        <v>0</v>
      </c>
      <c r="CM102" s="84">
        <f t="shared" si="136"/>
        <v>0</v>
      </c>
      <c r="CN102" s="84">
        <f t="shared" si="136"/>
        <v>0</v>
      </c>
      <c r="CO102" s="84">
        <f t="shared" si="136"/>
        <v>0</v>
      </c>
      <c r="CP102" s="84">
        <f t="shared" si="136"/>
        <v>0</v>
      </c>
      <c r="CQ102" s="84">
        <f t="shared" si="136"/>
        <v>0</v>
      </c>
      <c r="CR102" s="84">
        <f t="shared" si="136"/>
        <v>0</v>
      </c>
      <c r="CS102" s="84">
        <f t="shared" si="136"/>
        <v>0</v>
      </c>
      <c r="CT102" s="84">
        <f t="shared" si="136"/>
        <v>0</v>
      </c>
      <c r="CU102" s="84">
        <f>IF(AND($V102&gt;CT$6,$V102&lt;=CU$6),+$U102,0)</f>
        <v>0</v>
      </c>
      <c r="CV102" s="84">
        <f t="shared" si="134"/>
        <v>0</v>
      </c>
      <c r="CW102" s="84">
        <f t="shared" si="134"/>
        <v>0</v>
      </c>
      <c r="CX102" s="84">
        <f t="shared" si="134"/>
        <v>0</v>
      </c>
      <c r="CY102" s="84">
        <f t="shared" si="134"/>
        <v>0</v>
      </c>
      <c r="CZ102" s="84">
        <f t="shared" si="134"/>
        <v>0</v>
      </c>
      <c r="DA102" s="84">
        <f t="shared" si="134"/>
        <v>0</v>
      </c>
      <c r="DB102" s="84">
        <f t="shared" si="134"/>
        <v>0</v>
      </c>
      <c r="DC102" s="84">
        <f t="shared" si="134"/>
        <v>0</v>
      </c>
      <c r="DD102" s="84">
        <f t="shared" si="134"/>
        <v>0</v>
      </c>
      <c r="DE102" s="84">
        <f t="shared" si="134"/>
        <v>0</v>
      </c>
      <c r="DF102" s="84">
        <f t="shared" si="134"/>
        <v>0</v>
      </c>
      <c r="DG102" s="84">
        <f t="shared" si="134"/>
        <v>0</v>
      </c>
      <c r="DH102" s="84">
        <f t="shared" si="134"/>
        <v>0</v>
      </c>
      <c r="DI102" s="84">
        <f t="shared" si="134"/>
        <v>0</v>
      </c>
      <c r="DJ102" s="84">
        <f t="shared" si="134"/>
        <v>0</v>
      </c>
      <c r="DK102" s="84">
        <f t="shared" si="134"/>
        <v>0</v>
      </c>
      <c r="DL102" s="84">
        <f t="shared" si="134"/>
        <v>0</v>
      </c>
      <c r="DM102" s="84">
        <f t="shared" si="134"/>
        <v>0</v>
      </c>
      <c r="DN102" s="84">
        <f t="shared" si="134"/>
        <v>0</v>
      </c>
      <c r="DO102" s="84">
        <f t="shared" si="134"/>
        <v>0</v>
      </c>
      <c r="DP102" s="84">
        <f t="shared" si="134"/>
        <v>0</v>
      </c>
      <c r="DQ102" s="84">
        <f t="shared" si="134"/>
        <v>0</v>
      </c>
      <c r="DR102" s="84">
        <f t="shared" si="134"/>
        <v>0</v>
      </c>
      <c r="DS102" s="84">
        <f t="shared" si="134"/>
        <v>0</v>
      </c>
      <c r="DT102" s="84">
        <f t="shared" si="134"/>
        <v>0</v>
      </c>
      <c r="DU102" s="84">
        <f t="shared" si="134"/>
        <v>0</v>
      </c>
      <c r="DV102" s="84">
        <f t="shared" si="134"/>
        <v>0</v>
      </c>
      <c r="DW102" s="84">
        <f t="shared" si="134"/>
        <v>0</v>
      </c>
      <c r="DX102" s="84">
        <f t="shared" si="134"/>
        <v>0</v>
      </c>
      <c r="DY102" s="84">
        <f t="shared" si="134"/>
        <v>0</v>
      </c>
      <c r="DZ102" s="84">
        <f t="shared" si="134"/>
        <v>0</v>
      </c>
      <c r="EA102" s="84">
        <f t="shared" si="134"/>
        <v>0</v>
      </c>
      <c r="EB102" s="84">
        <f t="shared" si="134"/>
        <v>0</v>
      </c>
      <c r="EC102" s="84">
        <f t="shared" si="134"/>
        <v>0</v>
      </c>
      <c r="ED102" s="84">
        <f t="shared" si="134"/>
        <v>0</v>
      </c>
      <c r="EE102" s="84">
        <f t="shared" si="134"/>
        <v>0</v>
      </c>
      <c r="EF102" s="84">
        <f t="shared" si="134"/>
        <v>0</v>
      </c>
      <c r="EG102" s="84">
        <f t="shared" si="134"/>
        <v>0</v>
      </c>
      <c r="EH102" s="84">
        <f t="shared" si="134"/>
        <v>0</v>
      </c>
      <c r="EI102" s="84">
        <f t="shared" si="134"/>
        <v>0</v>
      </c>
      <c r="EJ102" s="84">
        <f>IF(AND($V102&gt;EI$6,$V102&lt;=EJ$6),+$U102,0)</f>
        <v>0</v>
      </c>
      <c r="EK102" s="84">
        <f>IF(AND($V102&gt;EJ$6,$V102&lt;=EK$6),+$U102,0)</f>
        <v>0</v>
      </c>
      <c r="EL102" s="84">
        <f>IF(AND($V102&gt;EK$6,$V102&lt;=EL$6),+$U102,0)</f>
        <v>0</v>
      </c>
      <c r="EM102" s="84">
        <f t="shared" si="111"/>
        <v>0</v>
      </c>
      <c r="EO102" s="2">
        <f t="shared" ca="1" si="135"/>
        <v>5.8062868575010453</v>
      </c>
      <c r="EP102" s="2">
        <f t="shared" ca="1" si="129"/>
        <v>0</v>
      </c>
    </row>
    <row r="103" spans="1:146" x14ac:dyDescent="0.2">
      <c r="A103" s="66">
        <v>5</v>
      </c>
      <c r="B103" s="68" t="s">
        <v>12</v>
      </c>
      <c r="C103" s="68" t="s">
        <v>7</v>
      </c>
      <c r="D103" s="35" t="s">
        <v>42</v>
      </c>
      <c r="E103" s="69" t="s">
        <v>232</v>
      </c>
      <c r="F103" s="70">
        <v>37134</v>
      </c>
      <c r="G103" s="69"/>
      <c r="H103" s="69"/>
      <c r="I103" s="71" t="s">
        <v>45</v>
      </c>
      <c r="J103" s="69" t="s">
        <v>255</v>
      </c>
      <c r="M103" s="72" t="s">
        <v>41</v>
      </c>
      <c r="O103" s="73"/>
      <c r="P103" s="74"/>
      <c r="Q103" s="74"/>
      <c r="R103" s="74"/>
      <c r="S103" s="75">
        <v>554.15618900000004</v>
      </c>
      <c r="T103" s="74" t="s">
        <v>6</v>
      </c>
      <c r="U103" s="19">
        <f t="shared" si="122"/>
        <v>11.578691788549939</v>
      </c>
      <c r="V103" s="268">
        <v>39326</v>
      </c>
      <c r="Z103" s="77">
        <v>35674</v>
      </c>
      <c r="AA103" s="108">
        <v>0.17</v>
      </c>
      <c r="AB103" s="103"/>
      <c r="AC103" s="79"/>
      <c r="AD103" s="81">
        <v>0.08</v>
      </c>
      <c r="AE103" s="81"/>
      <c r="AI103" s="84">
        <f t="shared" ca="1" si="124"/>
        <v>0</v>
      </c>
      <c r="AJ103" s="84">
        <f t="shared" ref="AJ103:CU106" si="137">IF(AND($V103&gt;AI$6,$V103&lt;=AJ$6),+$U103,0)</f>
        <v>0</v>
      </c>
      <c r="AK103" s="84">
        <f t="shared" si="137"/>
        <v>0</v>
      </c>
      <c r="AL103" s="84">
        <f t="shared" si="137"/>
        <v>0</v>
      </c>
      <c r="AM103" s="84">
        <f t="shared" si="137"/>
        <v>0</v>
      </c>
      <c r="AN103" s="84">
        <f t="shared" si="137"/>
        <v>0</v>
      </c>
      <c r="AO103" s="84">
        <f t="shared" si="137"/>
        <v>0</v>
      </c>
      <c r="AP103" s="84">
        <f t="shared" si="137"/>
        <v>0</v>
      </c>
      <c r="AQ103" s="84">
        <f t="shared" si="137"/>
        <v>0</v>
      </c>
      <c r="AR103" s="84">
        <f t="shared" si="137"/>
        <v>0</v>
      </c>
      <c r="AS103" s="84">
        <f t="shared" si="137"/>
        <v>0</v>
      </c>
      <c r="AT103" s="84">
        <f t="shared" si="137"/>
        <v>0</v>
      </c>
      <c r="AU103" s="84">
        <f t="shared" si="137"/>
        <v>0</v>
      </c>
      <c r="AV103" s="84">
        <f t="shared" si="137"/>
        <v>0</v>
      </c>
      <c r="AW103" s="84">
        <f t="shared" si="137"/>
        <v>0</v>
      </c>
      <c r="AX103" s="84">
        <f t="shared" si="137"/>
        <v>0</v>
      </c>
      <c r="AY103" s="84">
        <f t="shared" si="137"/>
        <v>0</v>
      </c>
      <c r="AZ103" s="84">
        <f t="shared" si="137"/>
        <v>0</v>
      </c>
      <c r="BA103" s="84">
        <f t="shared" si="137"/>
        <v>0</v>
      </c>
      <c r="BB103" s="84">
        <f t="shared" si="137"/>
        <v>0</v>
      </c>
      <c r="BC103" s="84">
        <f t="shared" si="137"/>
        <v>0</v>
      </c>
      <c r="BD103" s="84">
        <f t="shared" si="137"/>
        <v>0</v>
      </c>
      <c r="BE103" s="84">
        <f t="shared" si="137"/>
        <v>0</v>
      </c>
      <c r="BF103" s="84">
        <f t="shared" si="137"/>
        <v>11.578691788549939</v>
      </c>
      <c r="BG103" s="84">
        <f t="shared" si="137"/>
        <v>0</v>
      </c>
      <c r="BH103" s="84">
        <f t="shared" si="137"/>
        <v>0</v>
      </c>
      <c r="BI103" s="84">
        <f t="shared" si="137"/>
        <v>0</v>
      </c>
      <c r="BJ103" s="84">
        <f t="shared" si="137"/>
        <v>0</v>
      </c>
      <c r="BK103" s="84">
        <f t="shared" si="137"/>
        <v>0</v>
      </c>
      <c r="BL103" s="84">
        <f t="shared" si="137"/>
        <v>0</v>
      </c>
      <c r="BM103" s="84">
        <f t="shared" si="137"/>
        <v>0</v>
      </c>
      <c r="BN103" s="84">
        <f t="shared" si="137"/>
        <v>0</v>
      </c>
      <c r="BO103" s="84">
        <f t="shared" si="137"/>
        <v>0</v>
      </c>
      <c r="BP103" s="84">
        <f t="shared" si="137"/>
        <v>0</v>
      </c>
      <c r="BQ103" s="84">
        <f t="shared" si="137"/>
        <v>0</v>
      </c>
      <c r="BR103" s="84">
        <f t="shared" si="137"/>
        <v>0</v>
      </c>
      <c r="BS103" s="84">
        <f t="shared" si="137"/>
        <v>0</v>
      </c>
      <c r="BT103" s="84">
        <f t="shared" si="137"/>
        <v>0</v>
      </c>
      <c r="BU103" s="84">
        <f t="shared" si="137"/>
        <v>0</v>
      </c>
      <c r="BV103" s="84">
        <f t="shared" si="137"/>
        <v>0</v>
      </c>
      <c r="BW103" s="84">
        <f t="shared" si="137"/>
        <v>0</v>
      </c>
      <c r="BX103" s="84">
        <f t="shared" si="137"/>
        <v>0</v>
      </c>
      <c r="BY103" s="84">
        <f t="shared" si="137"/>
        <v>0</v>
      </c>
      <c r="BZ103" s="84">
        <f t="shared" si="137"/>
        <v>0</v>
      </c>
      <c r="CA103" s="84">
        <f t="shared" si="137"/>
        <v>0</v>
      </c>
      <c r="CB103" s="84">
        <f t="shared" si="137"/>
        <v>0</v>
      </c>
      <c r="CC103" s="84">
        <f t="shared" si="137"/>
        <v>0</v>
      </c>
      <c r="CD103" s="84">
        <f t="shared" si="137"/>
        <v>0</v>
      </c>
      <c r="CE103" s="84">
        <f t="shared" si="137"/>
        <v>0</v>
      </c>
      <c r="CF103" s="84">
        <f t="shared" si="137"/>
        <v>0</v>
      </c>
      <c r="CG103" s="84">
        <f t="shared" si="137"/>
        <v>0</v>
      </c>
      <c r="CH103" s="84">
        <f t="shared" si="137"/>
        <v>0</v>
      </c>
      <c r="CI103" s="84">
        <f t="shared" si="137"/>
        <v>0</v>
      </c>
      <c r="CJ103" s="84">
        <f t="shared" si="137"/>
        <v>0</v>
      </c>
      <c r="CK103" s="84">
        <f t="shared" si="137"/>
        <v>0</v>
      </c>
      <c r="CL103" s="84">
        <f t="shared" si="137"/>
        <v>0</v>
      </c>
      <c r="CM103" s="84">
        <f t="shared" si="137"/>
        <v>0</v>
      </c>
      <c r="CN103" s="84">
        <f t="shared" si="137"/>
        <v>0</v>
      </c>
      <c r="CO103" s="84">
        <f t="shared" si="137"/>
        <v>0</v>
      </c>
      <c r="CP103" s="84">
        <f t="shared" si="137"/>
        <v>0</v>
      </c>
      <c r="CQ103" s="84">
        <f t="shared" si="137"/>
        <v>0</v>
      </c>
      <c r="CR103" s="84">
        <f t="shared" si="137"/>
        <v>0</v>
      </c>
      <c r="CS103" s="84">
        <f t="shared" si="137"/>
        <v>0</v>
      </c>
      <c r="CT103" s="84">
        <f t="shared" si="137"/>
        <v>0</v>
      </c>
      <c r="CU103" s="84">
        <f t="shared" si="137"/>
        <v>0</v>
      </c>
      <c r="CV103" s="84">
        <f t="shared" ref="CV103:EL108" si="138">IF(AND($V103&gt;CU$6,$V103&lt;=CV$6),+$U103,0)</f>
        <v>0</v>
      </c>
      <c r="CW103" s="84">
        <f t="shared" si="138"/>
        <v>0</v>
      </c>
      <c r="CX103" s="84">
        <f t="shared" si="138"/>
        <v>0</v>
      </c>
      <c r="CY103" s="84">
        <f t="shared" si="138"/>
        <v>0</v>
      </c>
      <c r="CZ103" s="84">
        <f t="shared" si="138"/>
        <v>0</v>
      </c>
      <c r="DA103" s="84">
        <f t="shared" si="138"/>
        <v>0</v>
      </c>
      <c r="DB103" s="84">
        <f t="shared" si="138"/>
        <v>0</v>
      </c>
      <c r="DC103" s="84">
        <f t="shared" si="138"/>
        <v>0</v>
      </c>
      <c r="DD103" s="84">
        <f t="shared" si="138"/>
        <v>0</v>
      </c>
      <c r="DE103" s="84">
        <f t="shared" si="138"/>
        <v>0</v>
      </c>
      <c r="DF103" s="84">
        <f t="shared" si="138"/>
        <v>0</v>
      </c>
      <c r="DG103" s="84">
        <f t="shared" si="138"/>
        <v>0</v>
      </c>
      <c r="DH103" s="84">
        <f t="shared" si="138"/>
        <v>0</v>
      </c>
      <c r="DI103" s="84">
        <f t="shared" si="138"/>
        <v>0</v>
      </c>
      <c r="DJ103" s="84">
        <f t="shared" si="138"/>
        <v>0</v>
      </c>
      <c r="DK103" s="84">
        <f t="shared" si="138"/>
        <v>0</v>
      </c>
      <c r="DL103" s="84">
        <f t="shared" si="138"/>
        <v>0</v>
      </c>
      <c r="DM103" s="84">
        <f t="shared" si="138"/>
        <v>0</v>
      </c>
      <c r="DN103" s="84">
        <f t="shared" si="138"/>
        <v>0</v>
      </c>
      <c r="DO103" s="84">
        <f t="shared" si="138"/>
        <v>0</v>
      </c>
      <c r="DP103" s="84">
        <f t="shared" si="138"/>
        <v>0</v>
      </c>
      <c r="DQ103" s="84">
        <f t="shared" si="138"/>
        <v>0</v>
      </c>
      <c r="DR103" s="84">
        <f t="shared" si="138"/>
        <v>0</v>
      </c>
      <c r="DS103" s="84">
        <f t="shared" si="138"/>
        <v>0</v>
      </c>
      <c r="DT103" s="84">
        <f t="shared" si="138"/>
        <v>0</v>
      </c>
      <c r="DU103" s="84">
        <f t="shared" si="138"/>
        <v>0</v>
      </c>
      <c r="DV103" s="84">
        <f t="shared" si="138"/>
        <v>0</v>
      </c>
      <c r="DW103" s="84">
        <f t="shared" si="138"/>
        <v>0</v>
      </c>
      <c r="DX103" s="84">
        <f t="shared" si="138"/>
        <v>0</v>
      </c>
      <c r="DY103" s="84">
        <f t="shared" si="138"/>
        <v>0</v>
      </c>
      <c r="DZ103" s="84">
        <f t="shared" si="138"/>
        <v>0</v>
      </c>
      <c r="EA103" s="84">
        <f t="shared" si="138"/>
        <v>0</v>
      </c>
      <c r="EB103" s="84">
        <f t="shared" si="138"/>
        <v>0</v>
      </c>
      <c r="EC103" s="84">
        <f t="shared" si="138"/>
        <v>0</v>
      </c>
      <c r="ED103" s="84">
        <f t="shared" si="138"/>
        <v>0</v>
      </c>
      <c r="EE103" s="84">
        <f t="shared" si="138"/>
        <v>0</v>
      </c>
      <c r="EF103" s="84">
        <f t="shared" si="138"/>
        <v>0</v>
      </c>
      <c r="EG103" s="84">
        <f t="shared" si="138"/>
        <v>0</v>
      </c>
      <c r="EH103" s="84">
        <f t="shared" si="138"/>
        <v>0</v>
      </c>
      <c r="EI103" s="84">
        <f t="shared" si="138"/>
        <v>0</v>
      </c>
      <c r="EJ103" s="84">
        <f t="shared" si="138"/>
        <v>0</v>
      </c>
      <c r="EK103" s="84">
        <f t="shared" si="138"/>
        <v>0</v>
      </c>
      <c r="EL103" s="84">
        <f t="shared" si="138"/>
        <v>0</v>
      </c>
      <c r="EM103" s="84">
        <f t="shared" si="111"/>
        <v>0</v>
      </c>
      <c r="EO103" s="2">
        <f t="shared" ca="1" si="135"/>
        <v>11.578691788549939</v>
      </c>
      <c r="EP103" s="2">
        <f t="shared" ca="1" si="129"/>
        <v>0</v>
      </c>
    </row>
    <row r="104" spans="1:146" x14ac:dyDescent="0.2">
      <c r="A104" s="66">
        <v>5</v>
      </c>
      <c r="B104" s="68" t="s">
        <v>12</v>
      </c>
      <c r="C104" s="68" t="s">
        <v>7</v>
      </c>
      <c r="D104" s="35" t="s">
        <v>42</v>
      </c>
      <c r="E104" s="69" t="s">
        <v>232</v>
      </c>
      <c r="F104" s="70">
        <v>37134</v>
      </c>
      <c r="G104" s="69"/>
      <c r="H104" s="69"/>
      <c r="I104" s="71" t="s">
        <v>45</v>
      </c>
      <c r="J104" s="69" t="s">
        <v>256</v>
      </c>
      <c r="M104" s="72" t="s">
        <v>41</v>
      </c>
      <c r="O104" s="73"/>
      <c r="P104" s="74"/>
      <c r="Q104" s="74"/>
      <c r="R104" s="74"/>
      <c r="S104" s="75">
        <v>78.260869999999997</v>
      </c>
      <c r="T104" s="74" t="s">
        <v>57</v>
      </c>
      <c r="U104" s="19">
        <f t="shared" si="122"/>
        <v>78.260869999999997</v>
      </c>
      <c r="V104" s="272">
        <v>39447</v>
      </c>
      <c r="Z104" s="77">
        <v>35674</v>
      </c>
      <c r="AA104" s="108">
        <v>0.16500000000000001</v>
      </c>
      <c r="AB104" s="103"/>
      <c r="AC104" s="79"/>
      <c r="AD104" s="81">
        <v>0.08</v>
      </c>
      <c r="AE104" s="81"/>
      <c r="AI104" s="84">
        <f t="shared" ca="1" si="124"/>
        <v>0</v>
      </c>
      <c r="AJ104" s="84">
        <f t="shared" si="137"/>
        <v>0</v>
      </c>
      <c r="AK104" s="84">
        <f t="shared" si="137"/>
        <v>0</v>
      </c>
      <c r="AL104" s="84">
        <f t="shared" si="137"/>
        <v>0</v>
      </c>
      <c r="AM104" s="84">
        <f t="shared" si="137"/>
        <v>0</v>
      </c>
      <c r="AN104" s="84">
        <f t="shared" si="137"/>
        <v>0</v>
      </c>
      <c r="AO104" s="84">
        <f t="shared" si="137"/>
        <v>0</v>
      </c>
      <c r="AP104" s="84">
        <f t="shared" si="137"/>
        <v>0</v>
      </c>
      <c r="AQ104" s="84">
        <f t="shared" si="137"/>
        <v>0</v>
      </c>
      <c r="AR104" s="84">
        <f t="shared" si="137"/>
        <v>0</v>
      </c>
      <c r="AS104" s="84">
        <f t="shared" si="137"/>
        <v>0</v>
      </c>
      <c r="AT104" s="84">
        <f t="shared" si="137"/>
        <v>0</v>
      </c>
      <c r="AU104" s="84">
        <f t="shared" si="137"/>
        <v>0</v>
      </c>
      <c r="AV104" s="84">
        <f t="shared" si="137"/>
        <v>0</v>
      </c>
      <c r="AW104" s="84">
        <f t="shared" si="137"/>
        <v>0</v>
      </c>
      <c r="AX104" s="84">
        <f t="shared" si="137"/>
        <v>0</v>
      </c>
      <c r="AY104" s="84">
        <f t="shared" si="137"/>
        <v>0</v>
      </c>
      <c r="AZ104" s="84">
        <f t="shared" si="137"/>
        <v>0</v>
      </c>
      <c r="BA104" s="84">
        <f t="shared" si="137"/>
        <v>0</v>
      </c>
      <c r="BB104" s="84">
        <f t="shared" si="137"/>
        <v>0</v>
      </c>
      <c r="BC104" s="84">
        <f t="shared" si="137"/>
        <v>0</v>
      </c>
      <c r="BD104" s="84">
        <f t="shared" si="137"/>
        <v>0</v>
      </c>
      <c r="BE104" s="84">
        <f t="shared" si="137"/>
        <v>0</v>
      </c>
      <c r="BF104" s="84">
        <f t="shared" si="137"/>
        <v>0</v>
      </c>
      <c r="BG104" s="84">
        <f t="shared" si="137"/>
        <v>78.260869999999997</v>
      </c>
      <c r="BH104" s="84">
        <f t="shared" si="137"/>
        <v>0</v>
      </c>
      <c r="BI104" s="84">
        <f t="shared" si="137"/>
        <v>0</v>
      </c>
      <c r="BJ104" s="84">
        <f t="shared" si="137"/>
        <v>0</v>
      </c>
      <c r="BK104" s="84">
        <f t="shared" si="137"/>
        <v>0</v>
      </c>
      <c r="BL104" s="84">
        <f t="shared" si="137"/>
        <v>0</v>
      </c>
      <c r="BM104" s="84">
        <f t="shared" si="137"/>
        <v>0</v>
      </c>
      <c r="BN104" s="84">
        <f t="shared" si="137"/>
        <v>0</v>
      </c>
      <c r="BO104" s="84">
        <f t="shared" si="137"/>
        <v>0</v>
      </c>
      <c r="BP104" s="84">
        <f t="shared" si="137"/>
        <v>0</v>
      </c>
      <c r="BQ104" s="84">
        <f t="shared" si="137"/>
        <v>0</v>
      </c>
      <c r="BR104" s="84">
        <f t="shared" si="137"/>
        <v>0</v>
      </c>
      <c r="BS104" s="84">
        <f t="shared" si="137"/>
        <v>0</v>
      </c>
      <c r="BT104" s="84">
        <f t="shared" si="137"/>
        <v>0</v>
      </c>
      <c r="BU104" s="84">
        <f t="shared" si="137"/>
        <v>0</v>
      </c>
      <c r="BV104" s="84">
        <f t="shared" si="137"/>
        <v>0</v>
      </c>
      <c r="BW104" s="84">
        <f t="shared" si="137"/>
        <v>0</v>
      </c>
      <c r="BX104" s="84">
        <f t="shared" si="137"/>
        <v>0</v>
      </c>
      <c r="BY104" s="84">
        <f t="shared" si="137"/>
        <v>0</v>
      </c>
      <c r="BZ104" s="84">
        <f t="shared" si="137"/>
        <v>0</v>
      </c>
      <c r="CA104" s="84">
        <f t="shared" si="137"/>
        <v>0</v>
      </c>
      <c r="CB104" s="84">
        <f t="shared" si="137"/>
        <v>0</v>
      </c>
      <c r="CC104" s="84">
        <f t="shared" si="137"/>
        <v>0</v>
      </c>
      <c r="CD104" s="84">
        <f t="shared" si="137"/>
        <v>0</v>
      </c>
      <c r="CE104" s="84">
        <f t="shared" si="137"/>
        <v>0</v>
      </c>
      <c r="CF104" s="84">
        <f t="shared" si="137"/>
        <v>0</v>
      </c>
      <c r="CG104" s="84">
        <f t="shared" si="137"/>
        <v>0</v>
      </c>
      <c r="CH104" s="84">
        <f t="shared" si="137"/>
        <v>0</v>
      </c>
      <c r="CI104" s="84">
        <f t="shared" si="137"/>
        <v>0</v>
      </c>
      <c r="CJ104" s="84">
        <f t="shared" si="137"/>
        <v>0</v>
      </c>
      <c r="CK104" s="84">
        <f t="shared" si="137"/>
        <v>0</v>
      </c>
      <c r="CL104" s="84">
        <f t="shared" si="137"/>
        <v>0</v>
      </c>
      <c r="CM104" s="84">
        <f t="shared" si="137"/>
        <v>0</v>
      </c>
      <c r="CN104" s="84">
        <f t="shared" si="137"/>
        <v>0</v>
      </c>
      <c r="CO104" s="84">
        <f t="shared" si="137"/>
        <v>0</v>
      </c>
      <c r="CP104" s="84">
        <f t="shared" si="137"/>
        <v>0</v>
      </c>
      <c r="CQ104" s="84">
        <f t="shared" si="137"/>
        <v>0</v>
      </c>
      <c r="CR104" s="84">
        <f t="shared" si="137"/>
        <v>0</v>
      </c>
      <c r="CS104" s="84">
        <f t="shared" si="137"/>
        <v>0</v>
      </c>
      <c r="CT104" s="84">
        <f t="shared" si="137"/>
        <v>0</v>
      </c>
      <c r="CU104" s="84">
        <f t="shared" si="137"/>
        <v>0</v>
      </c>
      <c r="CV104" s="84">
        <f t="shared" si="138"/>
        <v>0</v>
      </c>
      <c r="CW104" s="84">
        <f t="shared" si="138"/>
        <v>0</v>
      </c>
      <c r="CX104" s="84">
        <f t="shared" si="138"/>
        <v>0</v>
      </c>
      <c r="CY104" s="84">
        <f t="shared" si="138"/>
        <v>0</v>
      </c>
      <c r="CZ104" s="84">
        <f t="shared" si="138"/>
        <v>0</v>
      </c>
      <c r="DA104" s="84">
        <f t="shared" si="138"/>
        <v>0</v>
      </c>
      <c r="DB104" s="84">
        <f t="shared" si="138"/>
        <v>0</v>
      </c>
      <c r="DC104" s="84">
        <f t="shared" si="138"/>
        <v>0</v>
      </c>
      <c r="DD104" s="84">
        <f t="shared" si="138"/>
        <v>0</v>
      </c>
      <c r="DE104" s="84">
        <f t="shared" si="138"/>
        <v>0</v>
      </c>
      <c r="DF104" s="84">
        <f t="shared" si="138"/>
        <v>0</v>
      </c>
      <c r="DG104" s="84">
        <f t="shared" si="138"/>
        <v>0</v>
      </c>
      <c r="DH104" s="84">
        <f t="shared" si="138"/>
        <v>0</v>
      </c>
      <c r="DI104" s="84">
        <f t="shared" si="138"/>
        <v>0</v>
      </c>
      <c r="DJ104" s="84">
        <f t="shared" si="138"/>
        <v>0</v>
      </c>
      <c r="DK104" s="84">
        <f t="shared" si="138"/>
        <v>0</v>
      </c>
      <c r="DL104" s="84">
        <f t="shared" si="138"/>
        <v>0</v>
      </c>
      <c r="DM104" s="84">
        <f t="shared" si="138"/>
        <v>0</v>
      </c>
      <c r="DN104" s="84">
        <f t="shared" si="138"/>
        <v>0</v>
      </c>
      <c r="DO104" s="84">
        <f t="shared" si="138"/>
        <v>0</v>
      </c>
      <c r="DP104" s="84">
        <f t="shared" si="138"/>
        <v>0</v>
      </c>
      <c r="DQ104" s="84">
        <f t="shared" si="138"/>
        <v>0</v>
      </c>
      <c r="DR104" s="84">
        <f t="shared" si="138"/>
        <v>0</v>
      </c>
      <c r="DS104" s="84">
        <f t="shared" si="138"/>
        <v>0</v>
      </c>
      <c r="DT104" s="84">
        <f t="shared" si="138"/>
        <v>0</v>
      </c>
      <c r="DU104" s="84">
        <f t="shared" si="138"/>
        <v>0</v>
      </c>
      <c r="DV104" s="84">
        <f t="shared" si="138"/>
        <v>0</v>
      </c>
      <c r="DW104" s="84">
        <f t="shared" si="138"/>
        <v>0</v>
      </c>
      <c r="DX104" s="84">
        <f t="shared" si="138"/>
        <v>0</v>
      </c>
      <c r="DY104" s="84">
        <f t="shared" si="138"/>
        <v>0</v>
      </c>
      <c r="DZ104" s="84">
        <f t="shared" si="138"/>
        <v>0</v>
      </c>
      <c r="EA104" s="84">
        <f t="shared" si="138"/>
        <v>0</v>
      </c>
      <c r="EB104" s="84">
        <f t="shared" si="138"/>
        <v>0</v>
      </c>
      <c r="EC104" s="84">
        <f t="shared" si="138"/>
        <v>0</v>
      </c>
      <c r="ED104" s="84">
        <f t="shared" si="138"/>
        <v>0</v>
      </c>
      <c r="EE104" s="84">
        <f t="shared" si="138"/>
        <v>0</v>
      </c>
      <c r="EF104" s="84">
        <f t="shared" si="138"/>
        <v>0</v>
      </c>
      <c r="EG104" s="84">
        <f t="shared" si="138"/>
        <v>0</v>
      </c>
      <c r="EH104" s="84">
        <f t="shared" si="138"/>
        <v>0</v>
      </c>
      <c r="EI104" s="84">
        <f t="shared" si="138"/>
        <v>0</v>
      </c>
      <c r="EJ104" s="84">
        <f t="shared" si="138"/>
        <v>0</v>
      </c>
      <c r="EK104" s="84">
        <f t="shared" si="138"/>
        <v>0</v>
      </c>
      <c r="EL104" s="84">
        <f t="shared" si="138"/>
        <v>0</v>
      </c>
      <c r="EM104" s="84">
        <f t="shared" si="111"/>
        <v>0</v>
      </c>
      <c r="EO104" s="2">
        <f t="shared" ca="1" si="135"/>
        <v>78.260869999999997</v>
      </c>
      <c r="EP104" s="2">
        <f t="shared" ca="1" si="129"/>
        <v>0</v>
      </c>
    </row>
    <row r="105" spans="1:146" x14ac:dyDescent="0.2">
      <c r="A105" s="66">
        <v>5</v>
      </c>
      <c r="B105" s="68" t="s">
        <v>12</v>
      </c>
      <c r="C105" s="68" t="s">
        <v>7</v>
      </c>
      <c r="D105" s="35" t="s">
        <v>42</v>
      </c>
      <c r="E105" s="69" t="s">
        <v>232</v>
      </c>
      <c r="F105" s="70">
        <v>37134</v>
      </c>
      <c r="G105" s="69"/>
      <c r="H105" s="69"/>
      <c r="I105" s="71" t="s">
        <v>45</v>
      </c>
      <c r="J105" s="69" t="s">
        <v>257</v>
      </c>
      <c r="M105" s="72" t="s">
        <v>41</v>
      </c>
      <c r="O105" s="73"/>
      <c r="P105" s="74"/>
      <c r="Q105" s="74"/>
      <c r="R105" s="74"/>
      <c r="S105" s="75">
        <v>277.78988900000002</v>
      </c>
      <c r="T105" s="74" t="s">
        <v>6</v>
      </c>
      <c r="U105" s="19">
        <f t="shared" si="122"/>
        <v>5.8042183242791481</v>
      </c>
      <c r="V105" s="272">
        <v>39447</v>
      </c>
      <c r="Z105" s="77">
        <v>35674</v>
      </c>
      <c r="AA105" s="108">
        <v>0.16500000000000001</v>
      </c>
      <c r="AB105" s="103"/>
      <c r="AC105" s="79"/>
      <c r="AD105" s="81">
        <v>0.08</v>
      </c>
      <c r="AE105" s="81"/>
      <c r="AI105" s="84">
        <f t="shared" ca="1" si="124"/>
        <v>0</v>
      </c>
      <c r="AJ105" s="84">
        <f t="shared" si="137"/>
        <v>0</v>
      </c>
      <c r="AK105" s="84">
        <f t="shared" si="137"/>
        <v>0</v>
      </c>
      <c r="AL105" s="84">
        <f t="shared" si="137"/>
        <v>0</v>
      </c>
      <c r="AM105" s="84">
        <f t="shared" si="137"/>
        <v>0</v>
      </c>
      <c r="AN105" s="84">
        <f t="shared" si="137"/>
        <v>0</v>
      </c>
      <c r="AO105" s="84">
        <f t="shared" si="137"/>
        <v>0</v>
      </c>
      <c r="AP105" s="84">
        <f t="shared" si="137"/>
        <v>0</v>
      </c>
      <c r="AQ105" s="84">
        <f t="shared" si="137"/>
        <v>0</v>
      </c>
      <c r="AR105" s="84">
        <f t="shared" si="137"/>
        <v>0</v>
      </c>
      <c r="AS105" s="84">
        <f t="shared" si="137"/>
        <v>0</v>
      </c>
      <c r="AT105" s="84">
        <f t="shared" si="137"/>
        <v>0</v>
      </c>
      <c r="AU105" s="84">
        <f t="shared" si="137"/>
        <v>0</v>
      </c>
      <c r="AV105" s="84">
        <f t="shared" si="137"/>
        <v>0</v>
      </c>
      <c r="AW105" s="84">
        <f t="shared" si="137"/>
        <v>0</v>
      </c>
      <c r="AX105" s="84">
        <f t="shared" si="137"/>
        <v>0</v>
      </c>
      <c r="AY105" s="84">
        <f t="shared" si="137"/>
        <v>0</v>
      </c>
      <c r="AZ105" s="84">
        <f t="shared" si="137"/>
        <v>0</v>
      </c>
      <c r="BA105" s="84">
        <f t="shared" si="137"/>
        <v>0</v>
      </c>
      <c r="BB105" s="84">
        <f t="shared" si="137"/>
        <v>0</v>
      </c>
      <c r="BC105" s="84">
        <f t="shared" si="137"/>
        <v>0</v>
      </c>
      <c r="BD105" s="84">
        <f t="shared" si="137"/>
        <v>0</v>
      </c>
      <c r="BE105" s="84">
        <f t="shared" si="137"/>
        <v>0</v>
      </c>
      <c r="BF105" s="84">
        <f t="shared" si="137"/>
        <v>0</v>
      </c>
      <c r="BG105" s="84">
        <f t="shared" si="137"/>
        <v>5.8042183242791481</v>
      </c>
      <c r="BH105" s="84">
        <f t="shared" si="137"/>
        <v>0</v>
      </c>
      <c r="BI105" s="84">
        <f t="shared" si="137"/>
        <v>0</v>
      </c>
      <c r="BJ105" s="84">
        <f t="shared" si="137"/>
        <v>0</v>
      </c>
      <c r="BK105" s="84">
        <f t="shared" si="137"/>
        <v>0</v>
      </c>
      <c r="BL105" s="84">
        <f t="shared" si="137"/>
        <v>0</v>
      </c>
      <c r="BM105" s="84">
        <f t="shared" si="137"/>
        <v>0</v>
      </c>
      <c r="BN105" s="84">
        <f t="shared" si="137"/>
        <v>0</v>
      </c>
      <c r="BO105" s="84">
        <f t="shared" si="137"/>
        <v>0</v>
      </c>
      <c r="BP105" s="84">
        <f t="shared" si="137"/>
        <v>0</v>
      </c>
      <c r="BQ105" s="84">
        <f t="shared" si="137"/>
        <v>0</v>
      </c>
      <c r="BR105" s="84">
        <f t="shared" si="137"/>
        <v>0</v>
      </c>
      <c r="BS105" s="84">
        <f t="shared" si="137"/>
        <v>0</v>
      </c>
      <c r="BT105" s="84">
        <f t="shared" si="137"/>
        <v>0</v>
      </c>
      <c r="BU105" s="84">
        <f t="shared" si="137"/>
        <v>0</v>
      </c>
      <c r="BV105" s="84">
        <f t="shared" si="137"/>
        <v>0</v>
      </c>
      <c r="BW105" s="84">
        <f t="shared" si="137"/>
        <v>0</v>
      </c>
      <c r="BX105" s="84">
        <f t="shared" si="137"/>
        <v>0</v>
      </c>
      <c r="BY105" s="84">
        <f t="shared" si="137"/>
        <v>0</v>
      </c>
      <c r="BZ105" s="84">
        <f t="shared" si="137"/>
        <v>0</v>
      </c>
      <c r="CA105" s="84">
        <f t="shared" si="137"/>
        <v>0</v>
      </c>
      <c r="CB105" s="84">
        <f t="shared" si="137"/>
        <v>0</v>
      </c>
      <c r="CC105" s="84">
        <f t="shared" si="137"/>
        <v>0</v>
      </c>
      <c r="CD105" s="84">
        <f t="shared" si="137"/>
        <v>0</v>
      </c>
      <c r="CE105" s="84">
        <f t="shared" si="137"/>
        <v>0</v>
      </c>
      <c r="CF105" s="84">
        <f t="shared" si="137"/>
        <v>0</v>
      </c>
      <c r="CG105" s="84">
        <f t="shared" si="137"/>
        <v>0</v>
      </c>
      <c r="CH105" s="84">
        <f t="shared" si="137"/>
        <v>0</v>
      </c>
      <c r="CI105" s="84">
        <f t="shared" si="137"/>
        <v>0</v>
      </c>
      <c r="CJ105" s="84">
        <f t="shared" si="137"/>
        <v>0</v>
      </c>
      <c r="CK105" s="84">
        <f t="shared" si="137"/>
        <v>0</v>
      </c>
      <c r="CL105" s="84">
        <f t="shared" si="137"/>
        <v>0</v>
      </c>
      <c r="CM105" s="84">
        <f t="shared" si="137"/>
        <v>0</v>
      </c>
      <c r="CN105" s="84">
        <f t="shared" si="137"/>
        <v>0</v>
      </c>
      <c r="CO105" s="84">
        <f t="shared" si="137"/>
        <v>0</v>
      </c>
      <c r="CP105" s="84">
        <f t="shared" si="137"/>
        <v>0</v>
      </c>
      <c r="CQ105" s="84">
        <f t="shared" si="137"/>
        <v>0</v>
      </c>
      <c r="CR105" s="84">
        <f t="shared" si="137"/>
        <v>0</v>
      </c>
      <c r="CS105" s="84">
        <f t="shared" si="137"/>
        <v>0</v>
      </c>
      <c r="CT105" s="84">
        <f t="shared" si="137"/>
        <v>0</v>
      </c>
      <c r="CU105" s="84">
        <f t="shared" si="137"/>
        <v>0</v>
      </c>
      <c r="CV105" s="84">
        <f t="shared" si="138"/>
        <v>0</v>
      </c>
      <c r="CW105" s="84">
        <f t="shared" si="138"/>
        <v>0</v>
      </c>
      <c r="CX105" s="84">
        <f t="shared" si="138"/>
        <v>0</v>
      </c>
      <c r="CY105" s="84">
        <f t="shared" si="138"/>
        <v>0</v>
      </c>
      <c r="CZ105" s="84">
        <f t="shared" si="138"/>
        <v>0</v>
      </c>
      <c r="DA105" s="84">
        <f t="shared" si="138"/>
        <v>0</v>
      </c>
      <c r="DB105" s="84">
        <f t="shared" si="138"/>
        <v>0</v>
      </c>
      <c r="DC105" s="84">
        <f t="shared" si="138"/>
        <v>0</v>
      </c>
      <c r="DD105" s="84">
        <f t="shared" si="138"/>
        <v>0</v>
      </c>
      <c r="DE105" s="84">
        <f t="shared" si="138"/>
        <v>0</v>
      </c>
      <c r="DF105" s="84">
        <f t="shared" si="138"/>
        <v>0</v>
      </c>
      <c r="DG105" s="84">
        <f t="shared" si="138"/>
        <v>0</v>
      </c>
      <c r="DH105" s="84">
        <f t="shared" si="138"/>
        <v>0</v>
      </c>
      <c r="DI105" s="84">
        <f t="shared" si="138"/>
        <v>0</v>
      </c>
      <c r="DJ105" s="84">
        <f t="shared" si="138"/>
        <v>0</v>
      </c>
      <c r="DK105" s="84">
        <f t="shared" si="138"/>
        <v>0</v>
      </c>
      <c r="DL105" s="84">
        <f t="shared" si="138"/>
        <v>0</v>
      </c>
      <c r="DM105" s="84">
        <f t="shared" si="138"/>
        <v>0</v>
      </c>
      <c r="DN105" s="84">
        <f t="shared" si="138"/>
        <v>0</v>
      </c>
      <c r="DO105" s="84">
        <f t="shared" si="138"/>
        <v>0</v>
      </c>
      <c r="DP105" s="84">
        <f t="shared" si="138"/>
        <v>0</v>
      </c>
      <c r="DQ105" s="84">
        <f t="shared" si="138"/>
        <v>0</v>
      </c>
      <c r="DR105" s="84">
        <f t="shared" si="138"/>
        <v>0</v>
      </c>
      <c r="DS105" s="84">
        <f t="shared" si="138"/>
        <v>0</v>
      </c>
      <c r="DT105" s="84">
        <f t="shared" si="138"/>
        <v>0</v>
      </c>
      <c r="DU105" s="84">
        <f t="shared" si="138"/>
        <v>0</v>
      </c>
      <c r="DV105" s="84">
        <f t="shared" si="138"/>
        <v>0</v>
      </c>
      <c r="DW105" s="84">
        <f t="shared" si="138"/>
        <v>0</v>
      </c>
      <c r="DX105" s="84">
        <f t="shared" si="138"/>
        <v>0</v>
      </c>
      <c r="DY105" s="84">
        <f t="shared" si="138"/>
        <v>0</v>
      </c>
      <c r="DZ105" s="84">
        <f t="shared" si="138"/>
        <v>0</v>
      </c>
      <c r="EA105" s="84">
        <f t="shared" si="138"/>
        <v>0</v>
      </c>
      <c r="EB105" s="84">
        <f t="shared" si="138"/>
        <v>0</v>
      </c>
      <c r="EC105" s="84">
        <f t="shared" si="138"/>
        <v>0</v>
      </c>
      <c r="ED105" s="84">
        <f t="shared" si="138"/>
        <v>0</v>
      </c>
      <c r="EE105" s="84">
        <f t="shared" si="138"/>
        <v>0</v>
      </c>
      <c r="EF105" s="84">
        <f t="shared" si="138"/>
        <v>0</v>
      </c>
      <c r="EG105" s="84">
        <f t="shared" si="138"/>
        <v>0</v>
      </c>
      <c r="EH105" s="84">
        <f t="shared" si="138"/>
        <v>0</v>
      </c>
      <c r="EI105" s="84">
        <f t="shared" si="138"/>
        <v>0</v>
      </c>
      <c r="EJ105" s="84">
        <f t="shared" si="138"/>
        <v>0</v>
      </c>
      <c r="EK105" s="84">
        <f t="shared" si="138"/>
        <v>0</v>
      </c>
      <c r="EL105" s="84">
        <f t="shared" si="138"/>
        <v>0</v>
      </c>
      <c r="EM105" s="84">
        <f t="shared" si="111"/>
        <v>0</v>
      </c>
      <c r="EO105" s="2">
        <f t="shared" ca="1" si="135"/>
        <v>5.8042183242791481</v>
      </c>
      <c r="EP105" s="2">
        <f t="shared" ca="1" si="129"/>
        <v>0</v>
      </c>
    </row>
    <row r="106" spans="1:146" x14ac:dyDescent="0.2">
      <c r="A106" s="66">
        <v>5</v>
      </c>
      <c r="B106" s="68" t="s">
        <v>12</v>
      </c>
      <c r="C106" s="68" t="s">
        <v>7</v>
      </c>
      <c r="D106" s="35" t="s">
        <v>42</v>
      </c>
      <c r="E106" s="69" t="s">
        <v>232</v>
      </c>
      <c r="F106" s="70">
        <v>37134</v>
      </c>
      <c r="G106" s="69"/>
      <c r="H106" s="69"/>
      <c r="I106" s="71" t="s">
        <v>45</v>
      </c>
      <c r="J106" s="69" t="s">
        <v>258</v>
      </c>
      <c r="M106" s="72" t="s">
        <v>41</v>
      </c>
      <c r="O106" s="73"/>
      <c r="P106" s="74"/>
      <c r="Q106" s="74"/>
      <c r="R106" s="74"/>
      <c r="S106" s="75">
        <v>402.22535699999997</v>
      </c>
      <c r="T106" s="74" t="s">
        <v>57</v>
      </c>
      <c r="U106" s="19">
        <f t="shared" si="122"/>
        <v>402.22535699999997</v>
      </c>
      <c r="V106" s="272">
        <v>39887</v>
      </c>
      <c r="Z106" s="77">
        <v>35674</v>
      </c>
      <c r="AA106" s="108">
        <v>8.6400000000000005E-2</v>
      </c>
      <c r="AB106" s="103"/>
      <c r="AC106" s="79"/>
      <c r="AD106" s="81">
        <v>0.08</v>
      </c>
      <c r="AE106" s="81"/>
      <c r="AI106" s="84">
        <f t="shared" ca="1" si="124"/>
        <v>0</v>
      </c>
      <c r="AJ106" s="84">
        <f t="shared" si="137"/>
        <v>0</v>
      </c>
      <c r="AK106" s="84">
        <f t="shared" si="137"/>
        <v>0</v>
      </c>
      <c r="AL106" s="84">
        <f t="shared" si="137"/>
        <v>0</v>
      </c>
      <c r="AM106" s="84">
        <f t="shared" si="137"/>
        <v>0</v>
      </c>
      <c r="AN106" s="84">
        <f t="shared" si="137"/>
        <v>0</v>
      </c>
      <c r="AO106" s="84">
        <f t="shared" si="137"/>
        <v>0</v>
      </c>
      <c r="AP106" s="84">
        <f t="shared" si="137"/>
        <v>0</v>
      </c>
      <c r="AQ106" s="84">
        <f t="shared" si="137"/>
        <v>0</v>
      </c>
      <c r="AR106" s="84">
        <f t="shared" si="137"/>
        <v>0</v>
      </c>
      <c r="AS106" s="84">
        <f t="shared" si="137"/>
        <v>0</v>
      </c>
      <c r="AT106" s="84">
        <f t="shared" si="137"/>
        <v>0</v>
      </c>
      <c r="AU106" s="84">
        <f t="shared" si="137"/>
        <v>0</v>
      </c>
      <c r="AV106" s="84">
        <f t="shared" si="137"/>
        <v>0</v>
      </c>
      <c r="AW106" s="84">
        <f t="shared" si="137"/>
        <v>0</v>
      </c>
      <c r="AX106" s="84">
        <f t="shared" si="137"/>
        <v>0</v>
      </c>
      <c r="AY106" s="84">
        <f t="shared" si="137"/>
        <v>0</v>
      </c>
      <c r="AZ106" s="84">
        <f t="shared" si="137"/>
        <v>0</v>
      </c>
      <c r="BA106" s="84">
        <f t="shared" si="137"/>
        <v>0</v>
      </c>
      <c r="BB106" s="84">
        <f t="shared" si="137"/>
        <v>0</v>
      </c>
      <c r="BC106" s="84">
        <f t="shared" si="137"/>
        <v>0</v>
      </c>
      <c r="BD106" s="84">
        <f t="shared" si="137"/>
        <v>0</v>
      </c>
      <c r="BE106" s="84">
        <f t="shared" si="137"/>
        <v>0</v>
      </c>
      <c r="BF106" s="84">
        <f t="shared" si="137"/>
        <v>0</v>
      </c>
      <c r="BG106" s="84">
        <f t="shared" si="137"/>
        <v>0</v>
      </c>
      <c r="BH106" s="84">
        <f t="shared" si="137"/>
        <v>0</v>
      </c>
      <c r="BI106" s="84">
        <f t="shared" si="137"/>
        <v>0</v>
      </c>
      <c r="BJ106" s="84">
        <f t="shared" si="137"/>
        <v>0</v>
      </c>
      <c r="BK106" s="84">
        <f t="shared" si="137"/>
        <v>0</v>
      </c>
      <c r="BL106" s="84">
        <f t="shared" si="137"/>
        <v>402.22535699999997</v>
      </c>
      <c r="BM106" s="84">
        <f t="shared" si="137"/>
        <v>0</v>
      </c>
      <c r="BN106" s="84">
        <f t="shared" si="137"/>
        <v>0</v>
      </c>
      <c r="BO106" s="84">
        <f t="shared" si="137"/>
        <v>0</v>
      </c>
      <c r="BP106" s="84">
        <f t="shared" si="137"/>
        <v>0</v>
      </c>
      <c r="BQ106" s="84">
        <f t="shared" si="137"/>
        <v>0</v>
      </c>
      <c r="BR106" s="84">
        <f t="shared" si="137"/>
        <v>0</v>
      </c>
      <c r="BS106" s="84">
        <f t="shared" si="137"/>
        <v>0</v>
      </c>
      <c r="BT106" s="84">
        <f t="shared" si="137"/>
        <v>0</v>
      </c>
      <c r="BU106" s="84">
        <f t="shared" si="137"/>
        <v>0</v>
      </c>
      <c r="BV106" s="84">
        <f t="shared" si="137"/>
        <v>0</v>
      </c>
      <c r="BW106" s="84">
        <f t="shared" si="137"/>
        <v>0</v>
      </c>
      <c r="BX106" s="84">
        <f t="shared" si="137"/>
        <v>0</v>
      </c>
      <c r="BY106" s="84">
        <f t="shared" si="137"/>
        <v>0</v>
      </c>
      <c r="BZ106" s="84">
        <f t="shared" si="137"/>
        <v>0</v>
      </c>
      <c r="CA106" s="84">
        <f t="shared" si="137"/>
        <v>0</v>
      </c>
      <c r="CB106" s="84">
        <f t="shared" si="137"/>
        <v>0</v>
      </c>
      <c r="CC106" s="84">
        <f t="shared" si="137"/>
        <v>0</v>
      </c>
      <c r="CD106" s="84">
        <f t="shared" si="137"/>
        <v>0</v>
      </c>
      <c r="CE106" s="84">
        <f t="shared" si="137"/>
        <v>0</v>
      </c>
      <c r="CF106" s="84">
        <f t="shared" si="137"/>
        <v>0</v>
      </c>
      <c r="CG106" s="84">
        <f t="shared" si="137"/>
        <v>0</v>
      </c>
      <c r="CH106" s="84">
        <f t="shared" si="137"/>
        <v>0</v>
      </c>
      <c r="CI106" s="84">
        <f t="shared" si="137"/>
        <v>0</v>
      </c>
      <c r="CJ106" s="84">
        <f t="shared" si="137"/>
        <v>0</v>
      </c>
      <c r="CK106" s="84">
        <f t="shared" si="137"/>
        <v>0</v>
      </c>
      <c r="CL106" s="84">
        <f t="shared" si="137"/>
        <v>0</v>
      </c>
      <c r="CM106" s="84">
        <f t="shared" si="137"/>
        <v>0</v>
      </c>
      <c r="CN106" s="84">
        <f t="shared" si="137"/>
        <v>0</v>
      </c>
      <c r="CO106" s="84">
        <f t="shared" si="137"/>
        <v>0</v>
      </c>
      <c r="CP106" s="84">
        <f t="shared" si="137"/>
        <v>0</v>
      </c>
      <c r="CQ106" s="84">
        <f t="shared" si="137"/>
        <v>0</v>
      </c>
      <c r="CR106" s="84">
        <f t="shared" si="137"/>
        <v>0</v>
      </c>
      <c r="CS106" s="84">
        <f t="shared" si="137"/>
        <v>0</v>
      </c>
      <c r="CT106" s="84">
        <f t="shared" si="137"/>
        <v>0</v>
      </c>
      <c r="CU106" s="84">
        <f>IF(AND($V106&gt;CT$6,$V106&lt;=CU$6),+$U106,0)</f>
        <v>0</v>
      </c>
      <c r="CV106" s="84">
        <f t="shared" si="138"/>
        <v>0</v>
      </c>
      <c r="CW106" s="84">
        <f t="shared" si="138"/>
        <v>0</v>
      </c>
      <c r="CX106" s="84">
        <f t="shared" si="138"/>
        <v>0</v>
      </c>
      <c r="CY106" s="84">
        <f t="shared" si="138"/>
        <v>0</v>
      </c>
      <c r="CZ106" s="84">
        <f t="shared" si="138"/>
        <v>0</v>
      </c>
      <c r="DA106" s="84">
        <f t="shared" si="138"/>
        <v>0</v>
      </c>
      <c r="DB106" s="84">
        <f t="shared" si="138"/>
        <v>0</v>
      </c>
      <c r="DC106" s="84">
        <f t="shared" si="138"/>
        <v>0</v>
      </c>
      <c r="DD106" s="84">
        <f t="shared" si="138"/>
        <v>0</v>
      </c>
      <c r="DE106" s="84">
        <f t="shared" si="138"/>
        <v>0</v>
      </c>
      <c r="DF106" s="84">
        <f t="shared" si="138"/>
        <v>0</v>
      </c>
      <c r="DG106" s="84">
        <f t="shared" si="138"/>
        <v>0</v>
      </c>
      <c r="DH106" s="84">
        <f t="shared" si="138"/>
        <v>0</v>
      </c>
      <c r="DI106" s="84">
        <f t="shared" si="138"/>
        <v>0</v>
      </c>
      <c r="DJ106" s="84">
        <f t="shared" si="138"/>
        <v>0</v>
      </c>
      <c r="DK106" s="84">
        <f t="shared" si="138"/>
        <v>0</v>
      </c>
      <c r="DL106" s="84">
        <f t="shared" si="138"/>
        <v>0</v>
      </c>
      <c r="DM106" s="84">
        <f t="shared" si="138"/>
        <v>0</v>
      </c>
      <c r="DN106" s="84">
        <f t="shared" si="138"/>
        <v>0</v>
      </c>
      <c r="DO106" s="84">
        <f t="shared" si="138"/>
        <v>0</v>
      </c>
      <c r="DP106" s="84">
        <f t="shared" si="138"/>
        <v>0</v>
      </c>
      <c r="DQ106" s="84">
        <f t="shared" si="138"/>
        <v>0</v>
      </c>
      <c r="DR106" s="84">
        <f t="shared" si="138"/>
        <v>0</v>
      </c>
      <c r="DS106" s="84">
        <f t="shared" si="138"/>
        <v>0</v>
      </c>
      <c r="DT106" s="84">
        <f t="shared" si="138"/>
        <v>0</v>
      </c>
      <c r="DU106" s="84">
        <f t="shared" si="138"/>
        <v>0</v>
      </c>
      <c r="DV106" s="84">
        <f t="shared" si="138"/>
        <v>0</v>
      </c>
      <c r="DW106" s="84">
        <f t="shared" si="138"/>
        <v>0</v>
      </c>
      <c r="DX106" s="84">
        <f t="shared" si="138"/>
        <v>0</v>
      </c>
      <c r="DY106" s="84">
        <f t="shared" si="138"/>
        <v>0</v>
      </c>
      <c r="DZ106" s="84">
        <f t="shared" si="138"/>
        <v>0</v>
      </c>
      <c r="EA106" s="84">
        <f t="shared" si="138"/>
        <v>0</v>
      </c>
      <c r="EB106" s="84">
        <f t="shared" si="138"/>
        <v>0</v>
      </c>
      <c r="EC106" s="84">
        <f t="shared" si="138"/>
        <v>0</v>
      </c>
      <c r="ED106" s="84">
        <f t="shared" si="138"/>
        <v>0</v>
      </c>
      <c r="EE106" s="84">
        <f t="shared" si="138"/>
        <v>0</v>
      </c>
      <c r="EF106" s="84">
        <f t="shared" si="138"/>
        <v>0</v>
      </c>
      <c r="EG106" s="84">
        <f t="shared" si="138"/>
        <v>0</v>
      </c>
      <c r="EH106" s="84">
        <f t="shared" si="138"/>
        <v>0</v>
      </c>
      <c r="EI106" s="84">
        <f t="shared" si="138"/>
        <v>0</v>
      </c>
      <c r="EJ106" s="84">
        <f t="shared" si="138"/>
        <v>0</v>
      </c>
      <c r="EK106" s="84">
        <f t="shared" si="138"/>
        <v>0</v>
      </c>
      <c r="EL106" s="84">
        <f t="shared" si="138"/>
        <v>0</v>
      </c>
      <c r="EM106" s="84">
        <f t="shared" si="111"/>
        <v>0</v>
      </c>
      <c r="EO106" s="2">
        <f t="shared" ca="1" si="135"/>
        <v>402.22535699999997</v>
      </c>
      <c r="EP106" s="2">
        <f t="shared" ca="1" si="129"/>
        <v>0</v>
      </c>
    </row>
    <row r="107" spans="1:146" x14ac:dyDescent="0.2">
      <c r="A107" s="66">
        <v>5</v>
      </c>
      <c r="B107" s="68" t="s">
        <v>12</v>
      </c>
      <c r="C107" s="68" t="s">
        <v>7</v>
      </c>
      <c r="D107" s="35" t="s">
        <v>42</v>
      </c>
      <c r="E107" s="69" t="s">
        <v>232</v>
      </c>
      <c r="F107" s="70">
        <v>37134</v>
      </c>
      <c r="G107" s="69"/>
      <c r="H107" s="69"/>
      <c r="I107" s="71" t="s">
        <v>45</v>
      </c>
      <c r="J107" s="69" t="s">
        <v>259</v>
      </c>
      <c r="M107" s="72" t="s">
        <v>41</v>
      </c>
      <c r="O107" s="73"/>
      <c r="P107" s="74"/>
      <c r="Q107" s="74"/>
      <c r="R107" s="74"/>
      <c r="S107" s="75">
        <v>733.73454300000003</v>
      </c>
      <c r="T107" s="74" t="s">
        <v>6</v>
      </c>
      <c r="U107" s="19">
        <f t="shared" si="122"/>
        <v>15.330851295445049</v>
      </c>
      <c r="V107" s="272">
        <v>40725</v>
      </c>
      <c r="Z107" s="77">
        <v>35674</v>
      </c>
      <c r="AA107" s="108">
        <v>0.155</v>
      </c>
      <c r="AB107" s="103"/>
      <c r="AC107" s="79"/>
      <c r="AD107" s="81">
        <v>0.08</v>
      </c>
      <c r="AE107" s="81"/>
      <c r="AI107" s="84">
        <f t="shared" ca="1" si="124"/>
        <v>0</v>
      </c>
      <c r="AJ107" s="84">
        <f t="shared" ref="AJ107:CU110" si="139">IF(AND($V107&gt;AI$6,$V107&lt;=AJ$6),+$U107,0)</f>
        <v>0</v>
      </c>
      <c r="AK107" s="84">
        <f t="shared" si="139"/>
        <v>0</v>
      </c>
      <c r="AL107" s="84">
        <f t="shared" si="139"/>
        <v>0</v>
      </c>
      <c r="AM107" s="84">
        <f t="shared" si="139"/>
        <v>0</v>
      </c>
      <c r="AN107" s="84">
        <f t="shared" si="139"/>
        <v>0</v>
      </c>
      <c r="AO107" s="84">
        <f t="shared" si="139"/>
        <v>0</v>
      </c>
      <c r="AP107" s="84">
        <f t="shared" si="139"/>
        <v>0</v>
      </c>
      <c r="AQ107" s="84">
        <f t="shared" si="139"/>
        <v>0</v>
      </c>
      <c r="AR107" s="84">
        <f t="shared" si="139"/>
        <v>0</v>
      </c>
      <c r="AS107" s="84">
        <f t="shared" si="139"/>
        <v>0</v>
      </c>
      <c r="AT107" s="84">
        <f t="shared" si="139"/>
        <v>0</v>
      </c>
      <c r="AU107" s="84">
        <f t="shared" si="139"/>
        <v>0</v>
      </c>
      <c r="AV107" s="84">
        <f t="shared" si="139"/>
        <v>0</v>
      </c>
      <c r="AW107" s="84">
        <f t="shared" si="139"/>
        <v>0</v>
      </c>
      <c r="AX107" s="84">
        <f t="shared" si="139"/>
        <v>0</v>
      </c>
      <c r="AY107" s="84">
        <f t="shared" si="139"/>
        <v>0</v>
      </c>
      <c r="AZ107" s="84">
        <f t="shared" si="139"/>
        <v>0</v>
      </c>
      <c r="BA107" s="84">
        <f t="shared" si="139"/>
        <v>0</v>
      </c>
      <c r="BB107" s="84">
        <f t="shared" si="139"/>
        <v>0</v>
      </c>
      <c r="BC107" s="84">
        <f t="shared" si="139"/>
        <v>0</v>
      </c>
      <c r="BD107" s="84">
        <f t="shared" si="139"/>
        <v>0</v>
      </c>
      <c r="BE107" s="84">
        <f t="shared" si="139"/>
        <v>0</v>
      </c>
      <c r="BF107" s="84">
        <f t="shared" si="139"/>
        <v>0</v>
      </c>
      <c r="BG107" s="84">
        <f t="shared" si="139"/>
        <v>0</v>
      </c>
      <c r="BH107" s="84">
        <f t="shared" si="139"/>
        <v>0</v>
      </c>
      <c r="BI107" s="84">
        <f t="shared" si="139"/>
        <v>0</v>
      </c>
      <c r="BJ107" s="84">
        <f t="shared" si="139"/>
        <v>0</v>
      </c>
      <c r="BK107" s="84">
        <f t="shared" si="139"/>
        <v>0</v>
      </c>
      <c r="BL107" s="84">
        <f t="shared" si="139"/>
        <v>0</v>
      </c>
      <c r="BM107" s="84">
        <f t="shared" si="139"/>
        <v>0</v>
      </c>
      <c r="BN107" s="84">
        <f t="shared" si="139"/>
        <v>0</v>
      </c>
      <c r="BO107" s="84">
        <f t="shared" si="139"/>
        <v>0</v>
      </c>
      <c r="BP107" s="84">
        <f t="shared" si="139"/>
        <v>0</v>
      </c>
      <c r="BQ107" s="84">
        <f t="shared" si="139"/>
        <v>0</v>
      </c>
      <c r="BR107" s="84">
        <f t="shared" si="139"/>
        <v>0</v>
      </c>
      <c r="BS107" s="84">
        <f t="shared" si="139"/>
        <v>0</v>
      </c>
      <c r="BT107" s="84">
        <f t="shared" si="139"/>
        <v>0</v>
      </c>
      <c r="BU107" s="84">
        <f t="shared" si="139"/>
        <v>0</v>
      </c>
      <c r="BV107" s="84">
        <f t="shared" si="139"/>
        <v>15.330851295445049</v>
      </c>
      <c r="BW107" s="84">
        <f t="shared" si="139"/>
        <v>0</v>
      </c>
      <c r="BX107" s="84">
        <f t="shared" si="139"/>
        <v>0</v>
      </c>
      <c r="BY107" s="84">
        <f t="shared" si="139"/>
        <v>0</v>
      </c>
      <c r="BZ107" s="84">
        <f t="shared" si="139"/>
        <v>0</v>
      </c>
      <c r="CA107" s="84">
        <f t="shared" si="139"/>
        <v>0</v>
      </c>
      <c r="CB107" s="84">
        <f t="shared" si="139"/>
        <v>0</v>
      </c>
      <c r="CC107" s="84">
        <f t="shared" si="139"/>
        <v>0</v>
      </c>
      <c r="CD107" s="84">
        <f t="shared" si="139"/>
        <v>0</v>
      </c>
      <c r="CE107" s="84">
        <f t="shared" si="139"/>
        <v>0</v>
      </c>
      <c r="CF107" s="84">
        <f t="shared" si="139"/>
        <v>0</v>
      </c>
      <c r="CG107" s="84">
        <f t="shared" si="139"/>
        <v>0</v>
      </c>
      <c r="CH107" s="84">
        <f t="shared" si="139"/>
        <v>0</v>
      </c>
      <c r="CI107" s="84">
        <f t="shared" si="139"/>
        <v>0</v>
      </c>
      <c r="CJ107" s="84">
        <f t="shared" si="139"/>
        <v>0</v>
      </c>
      <c r="CK107" s="84">
        <f t="shared" si="139"/>
        <v>0</v>
      </c>
      <c r="CL107" s="84">
        <f t="shared" si="139"/>
        <v>0</v>
      </c>
      <c r="CM107" s="84">
        <f t="shared" si="139"/>
        <v>0</v>
      </c>
      <c r="CN107" s="84">
        <f t="shared" si="139"/>
        <v>0</v>
      </c>
      <c r="CO107" s="84">
        <f t="shared" si="139"/>
        <v>0</v>
      </c>
      <c r="CP107" s="84">
        <f t="shared" si="139"/>
        <v>0</v>
      </c>
      <c r="CQ107" s="84">
        <f t="shared" si="139"/>
        <v>0</v>
      </c>
      <c r="CR107" s="84">
        <f t="shared" si="139"/>
        <v>0</v>
      </c>
      <c r="CS107" s="84">
        <f t="shared" si="139"/>
        <v>0</v>
      </c>
      <c r="CT107" s="84">
        <f t="shared" si="139"/>
        <v>0</v>
      </c>
      <c r="CU107" s="84">
        <f t="shared" si="139"/>
        <v>0</v>
      </c>
      <c r="CV107" s="84">
        <f t="shared" si="138"/>
        <v>0</v>
      </c>
      <c r="CW107" s="84">
        <f t="shared" si="138"/>
        <v>0</v>
      </c>
      <c r="CX107" s="84">
        <f t="shared" si="138"/>
        <v>0</v>
      </c>
      <c r="CY107" s="84">
        <f t="shared" si="138"/>
        <v>0</v>
      </c>
      <c r="CZ107" s="84">
        <f t="shared" si="138"/>
        <v>0</v>
      </c>
      <c r="DA107" s="84">
        <f t="shared" si="138"/>
        <v>0</v>
      </c>
      <c r="DB107" s="84">
        <f t="shared" si="138"/>
        <v>0</v>
      </c>
      <c r="DC107" s="84">
        <f t="shared" si="138"/>
        <v>0</v>
      </c>
      <c r="DD107" s="84">
        <f t="shared" si="138"/>
        <v>0</v>
      </c>
      <c r="DE107" s="84">
        <f t="shared" si="138"/>
        <v>0</v>
      </c>
      <c r="DF107" s="84">
        <f t="shared" si="138"/>
        <v>0</v>
      </c>
      <c r="DG107" s="84">
        <f t="shared" si="138"/>
        <v>0</v>
      </c>
      <c r="DH107" s="84">
        <f t="shared" si="138"/>
        <v>0</v>
      </c>
      <c r="DI107" s="84">
        <f t="shared" si="138"/>
        <v>0</v>
      </c>
      <c r="DJ107" s="84">
        <f t="shared" si="138"/>
        <v>0</v>
      </c>
      <c r="DK107" s="84">
        <f t="shared" si="138"/>
        <v>0</v>
      </c>
      <c r="DL107" s="84">
        <f t="shared" si="138"/>
        <v>0</v>
      </c>
      <c r="DM107" s="84">
        <f t="shared" si="138"/>
        <v>0</v>
      </c>
      <c r="DN107" s="84">
        <f t="shared" si="138"/>
        <v>0</v>
      </c>
      <c r="DO107" s="84">
        <f t="shared" si="138"/>
        <v>0</v>
      </c>
      <c r="DP107" s="84">
        <f t="shared" si="138"/>
        <v>0</v>
      </c>
      <c r="DQ107" s="84">
        <f t="shared" si="138"/>
        <v>0</v>
      </c>
      <c r="DR107" s="84">
        <f t="shared" si="138"/>
        <v>0</v>
      </c>
      <c r="DS107" s="84">
        <f t="shared" si="138"/>
        <v>0</v>
      </c>
      <c r="DT107" s="84">
        <f t="shared" si="138"/>
        <v>0</v>
      </c>
      <c r="DU107" s="84">
        <f t="shared" si="138"/>
        <v>0</v>
      </c>
      <c r="DV107" s="84">
        <f t="shared" si="138"/>
        <v>0</v>
      </c>
      <c r="DW107" s="84">
        <f t="shared" si="138"/>
        <v>0</v>
      </c>
      <c r="DX107" s="84">
        <f t="shared" si="138"/>
        <v>0</v>
      </c>
      <c r="DY107" s="84">
        <f t="shared" si="138"/>
        <v>0</v>
      </c>
      <c r="DZ107" s="84">
        <f t="shared" si="138"/>
        <v>0</v>
      </c>
      <c r="EA107" s="84">
        <f t="shared" si="138"/>
        <v>0</v>
      </c>
      <c r="EB107" s="84">
        <f t="shared" si="138"/>
        <v>0</v>
      </c>
      <c r="EC107" s="84">
        <f t="shared" si="138"/>
        <v>0</v>
      </c>
      <c r="ED107" s="84">
        <f t="shared" si="138"/>
        <v>0</v>
      </c>
      <c r="EE107" s="84">
        <f t="shared" si="138"/>
        <v>0</v>
      </c>
      <c r="EF107" s="84">
        <f t="shared" si="138"/>
        <v>0</v>
      </c>
      <c r="EG107" s="84">
        <f t="shared" si="138"/>
        <v>0</v>
      </c>
      <c r="EH107" s="84">
        <f t="shared" si="138"/>
        <v>0</v>
      </c>
      <c r="EI107" s="84">
        <f t="shared" si="138"/>
        <v>0</v>
      </c>
      <c r="EJ107" s="84">
        <f t="shared" si="138"/>
        <v>0</v>
      </c>
      <c r="EK107" s="84">
        <f t="shared" si="138"/>
        <v>0</v>
      </c>
      <c r="EL107" s="84">
        <f t="shared" si="138"/>
        <v>0</v>
      </c>
      <c r="EM107" s="84">
        <f t="shared" si="111"/>
        <v>0</v>
      </c>
      <c r="EO107" s="2">
        <f t="shared" ca="1" si="135"/>
        <v>15.330851295445049</v>
      </c>
      <c r="EP107" s="2">
        <f t="shared" ca="1" si="129"/>
        <v>0</v>
      </c>
    </row>
    <row r="108" spans="1:146" x14ac:dyDescent="0.2">
      <c r="A108" s="66">
        <v>5</v>
      </c>
      <c r="B108" s="68" t="s">
        <v>12</v>
      </c>
      <c r="C108" s="68" t="s">
        <v>7</v>
      </c>
      <c r="D108" s="35" t="s">
        <v>42</v>
      </c>
      <c r="E108" s="69" t="s">
        <v>232</v>
      </c>
      <c r="F108" s="70">
        <v>37134</v>
      </c>
      <c r="G108" s="69"/>
      <c r="H108" s="69"/>
      <c r="I108" s="71" t="s">
        <v>45</v>
      </c>
      <c r="J108" s="69" t="s">
        <v>260</v>
      </c>
      <c r="M108" s="72" t="s">
        <v>41</v>
      </c>
      <c r="O108" s="73"/>
      <c r="P108" s="74"/>
      <c r="Q108" s="74"/>
      <c r="R108" s="74"/>
      <c r="S108" s="75">
        <v>4006.30456</v>
      </c>
      <c r="T108" s="74" t="s">
        <v>6</v>
      </c>
      <c r="U108" s="19">
        <f t="shared" si="122"/>
        <v>83.708829084830754</v>
      </c>
      <c r="V108" s="272">
        <v>40725</v>
      </c>
      <c r="Z108" s="77">
        <v>35674</v>
      </c>
      <c r="AA108" s="108">
        <v>0.16</v>
      </c>
      <c r="AB108" s="103"/>
      <c r="AC108" s="79"/>
      <c r="AD108" s="81">
        <v>0.08</v>
      </c>
      <c r="AE108" s="81"/>
      <c r="AI108" s="84">
        <f t="shared" ca="1" si="124"/>
        <v>0</v>
      </c>
      <c r="AJ108" s="84">
        <f t="shared" si="139"/>
        <v>0</v>
      </c>
      <c r="AK108" s="84">
        <f t="shared" si="139"/>
        <v>0</v>
      </c>
      <c r="AL108" s="84">
        <f t="shared" si="139"/>
        <v>0</v>
      </c>
      <c r="AM108" s="84">
        <f t="shared" si="139"/>
        <v>0</v>
      </c>
      <c r="AN108" s="84">
        <f t="shared" si="139"/>
        <v>0</v>
      </c>
      <c r="AO108" s="84">
        <f t="shared" si="139"/>
        <v>0</v>
      </c>
      <c r="AP108" s="84">
        <f t="shared" si="139"/>
        <v>0</v>
      </c>
      <c r="AQ108" s="84">
        <f t="shared" si="139"/>
        <v>0</v>
      </c>
      <c r="AR108" s="84">
        <f t="shared" si="139"/>
        <v>0</v>
      </c>
      <c r="AS108" s="84">
        <f t="shared" si="139"/>
        <v>0</v>
      </c>
      <c r="AT108" s="84">
        <f t="shared" si="139"/>
        <v>0</v>
      </c>
      <c r="AU108" s="84">
        <f t="shared" si="139"/>
        <v>0</v>
      </c>
      <c r="AV108" s="84">
        <f t="shared" si="139"/>
        <v>0</v>
      </c>
      <c r="AW108" s="84">
        <f t="shared" si="139"/>
        <v>0</v>
      </c>
      <c r="AX108" s="84">
        <f t="shared" si="139"/>
        <v>0</v>
      </c>
      <c r="AY108" s="84">
        <f t="shared" si="139"/>
        <v>0</v>
      </c>
      <c r="AZ108" s="84">
        <f t="shared" si="139"/>
        <v>0</v>
      </c>
      <c r="BA108" s="84">
        <f t="shared" si="139"/>
        <v>0</v>
      </c>
      <c r="BB108" s="84">
        <f t="shared" si="139"/>
        <v>0</v>
      </c>
      <c r="BC108" s="84">
        <f t="shared" si="139"/>
        <v>0</v>
      </c>
      <c r="BD108" s="84">
        <f t="shared" si="139"/>
        <v>0</v>
      </c>
      <c r="BE108" s="84">
        <f t="shared" si="139"/>
        <v>0</v>
      </c>
      <c r="BF108" s="84">
        <f t="shared" si="139"/>
        <v>0</v>
      </c>
      <c r="BG108" s="84">
        <f t="shared" si="139"/>
        <v>0</v>
      </c>
      <c r="BH108" s="84">
        <f t="shared" si="139"/>
        <v>0</v>
      </c>
      <c r="BI108" s="84">
        <f t="shared" si="139"/>
        <v>0</v>
      </c>
      <c r="BJ108" s="84">
        <f t="shared" si="139"/>
        <v>0</v>
      </c>
      <c r="BK108" s="84">
        <f t="shared" si="139"/>
        <v>0</v>
      </c>
      <c r="BL108" s="84">
        <f t="shared" si="139"/>
        <v>0</v>
      </c>
      <c r="BM108" s="84">
        <f t="shared" si="139"/>
        <v>0</v>
      </c>
      <c r="BN108" s="84">
        <f t="shared" si="139"/>
        <v>0</v>
      </c>
      <c r="BO108" s="84">
        <f t="shared" si="139"/>
        <v>0</v>
      </c>
      <c r="BP108" s="84">
        <f t="shared" si="139"/>
        <v>0</v>
      </c>
      <c r="BQ108" s="84">
        <f t="shared" si="139"/>
        <v>0</v>
      </c>
      <c r="BR108" s="84">
        <f t="shared" si="139"/>
        <v>0</v>
      </c>
      <c r="BS108" s="84">
        <f t="shared" si="139"/>
        <v>0</v>
      </c>
      <c r="BT108" s="84">
        <f t="shared" si="139"/>
        <v>0</v>
      </c>
      <c r="BU108" s="84">
        <f t="shared" si="139"/>
        <v>0</v>
      </c>
      <c r="BV108" s="84">
        <f t="shared" si="139"/>
        <v>83.708829084830754</v>
      </c>
      <c r="BW108" s="84">
        <f t="shared" si="139"/>
        <v>0</v>
      </c>
      <c r="BX108" s="84">
        <f t="shared" si="139"/>
        <v>0</v>
      </c>
      <c r="BY108" s="84">
        <f t="shared" si="139"/>
        <v>0</v>
      </c>
      <c r="BZ108" s="84">
        <f t="shared" si="139"/>
        <v>0</v>
      </c>
      <c r="CA108" s="84">
        <f t="shared" si="139"/>
        <v>0</v>
      </c>
      <c r="CB108" s="84">
        <f t="shared" si="139"/>
        <v>0</v>
      </c>
      <c r="CC108" s="84">
        <f t="shared" si="139"/>
        <v>0</v>
      </c>
      <c r="CD108" s="84">
        <f t="shared" si="139"/>
        <v>0</v>
      </c>
      <c r="CE108" s="84">
        <f t="shared" si="139"/>
        <v>0</v>
      </c>
      <c r="CF108" s="84">
        <f t="shared" si="139"/>
        <v>0</v>
      </c>
      <c r="CG108" s="84">
        <f t="shared" si="139"/>
        <v>0</v>
      </c>
      <c r="CH108" s="84">
        <f t="shared" si="139"/>
        <v>0</v>
      </c>
      <c r="CI108" s="84">
        <f t="shared" si="139"/>
        <v>0</v>
      </c>
      <c r="CJ108" s="84">
        <f t="shared" si="139"/>
        <v>0</v>
      </c>
      <c r="CK108" s="84">
        <f t="shared" si="139"/>
        <v>0</v>
      </c>
      <c r="CL108" s="84">
        <f t="shared" si="139"/>
        <v>0</v>
      </c>
      <c r="CM108" s="84">
        <f t="shared" si="139"/>
        <v>0</v>
      </c>
      <c r="CN108" s="84">
        <f t="shared" si="139"/>
        <v>0</v>
      </c>
      <c r="CO108" s="84">
        <f t="shared" si="139"/>
        <v>0</v>
      </c>
      <c r="CP108" s="84">
        <f t="shared" si="139"/>
        <v>0</v>
      </c>
      <c r="CQ108" s="84">
        <f t="shared" si="139"/>
        <v>0</v>
      </c>
      <c r="CR108" s="84">
        <f t="shared" si="139"/>
        <v>0</v>
      </c>
      <c r="CS108" s="84">
        <f t="shared" si="139"/>
        <v>0</v>
      </c>
      <c r="CT108" s="84">
        <f t="shared" si="139"/>
        <v>0</v>
      </c>
      <c r="CU108" s="84">
        <f t="shared" si="139"/>
        <v>0</v>
      </c>
      <c r="CV108" s="84">
        <f t="shared" si="138"/>
        <v>0</v>
      </c>
      <c r="CW108" s="84">
        <f t="shared" si="138"/>
        <v>0</v>
      </c>
      <c r="CX108" s="84">
        <f t="shared" si="138"/>
        <v>0</v>
      </c>
      <c r="CY108" s="84">
        <f t="shared" si="138"/>
        <v>0</v>
      </c>
      <c r="CZ108" s="84">
        <f t="shared" si="138"/>
        <v>0</v>
      </c>
      <c r="DA108" s="84">
        <f t="shared" si="138"/>
        <v>0</v>
      </c>
      <c r="DB108" s="84">
        <f t="shared" si="138"/>
        <v>0</v>
      </c>
      <c r="DC108" s="84">
        <f t="shared" si="138"/>
        <v>0</v>
      </c>
      <c r="DD108" s="84">
        <f t="shared" si="138"/>
        <v>0</v>
      </c>
      <c r="DE108" s="84">
        <f t="shared" si="138"/>
        <v>0</v>
      </c>
      <c r="DF108" s="84">
        <f t="shared" si="138"/>
        <v>0</v>
      </c>
      <c r="DG108" s="84">
        <f t="shared" si="138"/>
        <v>0</v>
      </c>
      <c r="DH108" s="84">
        <f t="shared" si="138"/>
        <v>0</v>
      </c>
      <c r="DI108" s="84">
        <f t="shared" si="138"/>
        <v>0</v>
      </c>
      <c r="DJ108" s="84">
        <f t="shared" si="138"/>
        <v>0</v>
      </c>
      <c r="DK108" s="84">
        <f t="shared" si="138"/>
        <v>0</v>
      </c>
      <c r="DL108" s="84">
        <f t="shared" si="138"/>
        <v>0</v>
      </c>
      <c r="DM108" s="84">
        <f t="shared" si="138"/>
        <v>0</v>
      </c>
      <c r="DN108" s="84">
        <f t="shared" si="138"/>
        <v>0</v>
      </c>
      <c r="DO108" s="84">
        <f t="shared" si="138"/>
        <v>0</v>
      </c>
      <c r="DP108" s="84">
        <f t="shared" si="138"/>
        <v>0</v>
      </c>
      <c r="DQ108" s="84">
        <f t="shared" si="138"/>
        <v>0</v>
      </c>
      <c r="DR108" s="84">
        <f t="shared" si="138"/>
        <v>0</v>
      </c>
      <c r="DS108" s="84">
        <f t="shared" si="138"/>
        <v>0</v>
      </c>
      <c r="DT108" s="84">
        <f t="shared" si="138"/>
        <v>0</v>
      </c>
      <c r="DU108" s="84">
        <f t="shared" si="138"/>
        <v>0</v>
      </c>
      <c r="DV108" s="84">
        <f t="shared" si="138"/>
        <v>0</v>
      </c>
      <c r="DW108" s="84">
        <f t="shared" si="138"/>
        <v>0</v>
      </c>
      <c r="DX108" s="84">
        <f t="shared" si="138"/>
        <v>0</v>
      </c>
      <c r="DY108" s="84">
        <f t="shared" si="138"/>
        <v>0</v>
      </c>
      <c r="DZ108" s="84">
        <f t="shared" si="138"/>
        <v>0</v>
      </c>
      <c r="EA108" s="84">
        <f t="shared" si="138"/>
        <v>0</v>
      </c>
      <c r="EB108" s="84">
        <f t="shared" si="138"/>
        <v>0</v>
      </c>
      <c r="EC108" s="84">
        <f t="shared" si="138"/>
        <v>0</v>
      </c>
      <c r="ED108" s="84">
        <f t="shared" si="138"/>
        <v>0</v>
      </c>
      <c r="EE108" s="84">
        <f t="shared" si="138"/>
        <v>0</v>
      </c>
      <c r="EF108" s="84">
        <f t="shared" si="138"/>
        <v>0</v>
      </c>
      <c r="EG108" s="84">
        <f t="shared" si="138"/>
        <v>0</v>
      </c>
      <c r="EH108" s="84">
        <f t="shared" si="138"/>
        <v>0</v>
      </c>
      <c r="EI108" s="84">
        <f t="shared" si="138"/>
        <v>0</v>
      </c>
      <c r="EJ108" s="84">
        <f>IF(AND($V108&gt;EI$6,$V108&lt;=EJ$6),+$U108,0)</f>
        <v>0</v>
      </c>
      <c r="EK108" s="84">
        <f>IF(AND($V108&gt;EJ$6,$V108&lt;=EK$6),+$U108,0)</f>
        <v>0</v>
      </c>
      <c r="EL108" s="84">
        <f>IF(AND($V108&gt;EK$6,$V108&lt;=EL$6),+$U108,0)</f>
        <v>0</v>
      </c>
      <c r="EM108" s="84">
        <f t="shared" si="111"/>
        <v>0</v>
      </c>
      <c r="EO108" s="2">
        <f t="shared" ca="1" si="135"/>
        <v>83.708829084830754</v>
      </c>
      <c r="EP108" s="2">
        <f t="shared" ca="1" si="129"/>
        <v>0</v>
      </c>
    </row>
    <row r="109" spans="1:146" x14ac:dyDescent="0.2">
      <c r="A109" s="66">
        <v>5</v>
      </c>
      <c r="B109" s="68" t="s">
        <v>12</v>
      </c>
      <c r="C109" s="68" t="s">
        <v>7</v>
      </c>
      <c r="D109" s="35" t="s">
        <v>42</v>
      </c>
      <c r="E109" s="69" t="s">
        <v>232</v>
      </c>
      <c r="F109" s="70">
        <v>37134</v>
      </c>
      <c r="G109" s="69"/>
      <c r="H109" s="69"/>
      <c r="I109" s="71" t="s">
        <v>45</v>
      </c>
      <c r="J109" s="69" t="s">
        <v>261</v>
      </c>
      <c r="M109" s="72" t="s">
        <v>41</v>
      </c>
      <c r="O109" s="73"/>
      <c r="P109" s="74"/>
      <c r="Q109" s="74"/>
      <c r="R109" s="74"/>
      <c r="S109" s="75">
        <v>3579.7284</v>
      </c>
      <c r="T109" s="74" t="s">
        <v>6</v>
      </c>
      <c r="U109" s="19">
        <f t="shared" si="122"/>
        <v>74.795829502716259</v>
      </c>
      <c r="V109" s="272">
        <v>40725</v>
      </c>
      <c r="Z109" s="77">
        <v>35674</v>
      </c>
      <c r="AA109" s="108">
        <v>0.16</v>
      </c>
      <c r="AB109" s="103"/>
      <c r="AC109" s="79"/>
      <c r="AD109" s="81">
        <v>0.08</v>
      </c>
      <c r="AE109" s="81"/>
      <c r="AI109" s="84">
        <f t="shared" ca="1" si="124"/>
        <v>0</v>
      </c>
      <c r="AJ109" s="84">
        <f t="shared" si="139"/>
        <v>0</v>
      </c>
      <c r="AK109" s="84">
        <f t="shared" si="139"/>
        <v>0</v>
      </c>
      <c r="AL109" s="84">
        <f t="shared" si="139"/>
        <v>0</v>
      </c>
      <c r="AM109" s="84">
        <f t="shared" si="139"/>
        <v>0</v>
      </c>
      <c r="AN109" s="84">
        <f t="shared" si="139"/>
        <v>0</v>
      </c>
      <c r="AO109" s="84">
        <f t="shared" si="139"/>
        <v>0</v>
      </c>
      <c r="AP109" s="84">
        <f t="shared" si="139"/>
        <v>0</v>
      </c>
      <c r="AQ109" s="84">
        <f t="shared" si="139"/>
        <v>0</v>
      </c>
      <c r="AR109" s="84">
        <f t="shared" si="139"/>
        <v>0</v>
      </c>
      <c r="AS109" s="84">
        <f t="shared" si="139"/>
        <v>0</v>
      </c>
      <c r="AT109" s="84">
        <f t="shared" si="139"/>
        <v>0</v>
      </c>
      <c r="AU109" s="84">
        <f t="shared" si="139"/>
        <v>0</v>
      </c>
      <c r="AV109" s="84">
        <f t="shared" si="139"/>
        <v>0</v>
      </c>
      <c r="AW109" s="84">
        <f t="shared" si="139"/>
        <v>0</v>
      </c>
      <c r="AX109" s="84">
        <f t="shared" si="139"/>
        <v>0</v>
      </c>
      <c r="AY109" s="84">
        <f t="shared" si="139"/>
        <v>0</v>
      </c>
      <c r="AZ109" s="84">
        <f t="shared" si="139"/>
        <v>0</v>
      </c>
      <c r="BA109" s="84">
        <f t="shared" si="139"/>
        <v>0</v>
      </c>
      <c r="BB109" s="84">
        <f t="shared" si="139"/>
        <v>0</v>
      </c>
      <c r="BC109" s="84">
        <f t="shared" si="139"/>
        <v>0</v>
      </c>
      <c r="BD109" s="84">
        <f t="shared" si="139"/>
        <v>0</v>
      </c>
      <c r="BE109" s="84">
        <f t="shared" si="139"/>
        <v>0</v>
      </c>
      <c r="BF109" s="84">
        <f t="shared" si="139"/>
        <v>0</v>
      </c>
      <c r="BG109" s="84">
        <f t="shared" si="139"/>
        <v>0</v>
      </c>
      <c r="BH109" s="84">
        <f t="shared" si="139"/>
        <v>0</v>
      </c>
      <c r="BI109" s="84">
        <f t="shared" si="139"/>
        <v>0</v>
      </c>
      <c r="BJ109" s="84">
        <f t="shared" si="139"/>
        <v>0</v>
      </c>
      <c r="BK109" s="84">
        <f t="shared" si="139"/>
        <v>0</v>
      </c>
      <c r="BL109" s="84">
        <f t="shared" si="139"/>
        <v>0</v>
      </c>
      <c r="BM109" s="84">
        <f t="shared" si="139"/>
        <v>0</v>
      </c>
      <c r="BN109" s="84">
        <f t="shared" si="139"/>
        <v>0</v>
      </c>
      <c r="BO109" s="84">
        <f t="shared" si="139"/>
        <v>0</v>
      </c>
      <c r="BP109" s="84">
        <f t="shared" si="139"/>
        <v>0</v>
      </c>
      <c r="BQ109" s="84">
        <f t="shared" si="139"/>
        <v>0</v>
      </c>
      <c r="BR109" s="84">
        <f t="shared" si="139"/>
        <v>0</v>
      </c>
      <c r="BS109" s="84">
        <f t="shared" si="139"/>
        <v>0</v>
      </c>
      <c r="BT109" s="84">
        <f t="shared" si="139"/>
        <v>0</v>
      </c>
      <c r="BU109" s="84">
        <f t="shared" si="139"/>
        <v>0</v>
      </c>
      <c r="BV109" s="84">
        <f t="shared" si="139"/>
        <v>74.795829502716259</v>
      </c>
      <c r="BW109" s="84">
        <f t="shared" si="139"/>
        <v>0</v>
      </c>
      <c r="BX109" s="84">
        <f t="shared" si="139"/>
        <v>0</v>
      </c>
      <c r="BY109" s="84">
        <f t="shared" si="139"/>
        <v>0</v>
      </c>
      <c r="BZ109" s="84">
        <f t="shared" si="139"/>
        <v>0</v>
      </c>
      <c r="CA109" s="84">
        <f t="shared" si="139"/>
        <v>0</v>
      </c>
      <c r="CB109" s="84">
        <f t="shared" si="139"/>
        <v>0</v>
      </c>
      <c r="CC109" s="84">
        <f t="shared" si="139"/>
        <v>0</v>
      </c>
      <c r="CD109" s="84">
        <f t="shared" si="139"/>
        <v>0</v>
      </c>
      <c r="CE109" s="84">
        <f t="shared" si="139"/>
        <v>0</v>
      </c>
      <c r="CF109" s="84">
        <f t="shared" si="139"/>
        <v>0</v>
      </c>
      <c r="CG109" s="84">
        <f t="shared" si="139"/>
        <v>0</v>
      </c>
      <c r="CH109" s="84">
        <f t="shared" si="139"/>
        <v>0</v>
      </c>
      <c r="CI109" s="84">
        <f t="shared" si="139"/>
        <v>0</v>
      </c>
      <c r="CJ109" s="84">
        <f t="shared" si="139"/>
        <v>0</v>
      </c>
      <c r="CK109" s="84">
        <f t="shared" si="139"/>
        <v>0</v>
      </c>
      <c r="CL109" s="84">
        <f t="shared" si="139"/>
        <v>0</v>
      </c>
      <c r="CM109" s="84">
        <f t="shared" si="139"/>
        <v>0</v>
      </c>
      <c r="CN109" s="84">
        <f t="shared" si="139"/>
        <v>0</v>
      </c>
      <c r="CO109" s="84">
        <f t="shared" si="139"/>
        <v>0</v>
      </c>
      <c r="CP109" s="84">
        <f t="shared" si="139"/>
        <v>0</v>
      </c>
      <c r="CQ109" s="84">
        <f t="shared" si="139"/>
        <v>0</v>
      </c>
      <c r="CR109" s="84">
        <f t="shared" si="139"/>
        <v>0</v>
      </c>
      <c r="CS109" s="84">
        <f t="shared" si="139"/>
        <v>0</v>
      </c>
      <c r="CT109" s="84">
        <f t="shared" si="139"/>
        <v>0</v>
      </c>
      <c r="CU109" s="84">
        <f t="shared" si="139"/>
        <v>0</v>
      </c>
      <c r="CV109" s="84">
        <f t="shared" ref="CV109:EL114" si="140">IF(AND($V109&gt;CU$6,$V109&lt;=CV$6),+$U109,0)</f>
        <v>0</v>
      </c>
      <c r="CW109" s="84">
        <f t="shared" si="140"/>
        <v>0</v>
      </c>
      <c r="CX109" s="84">
        <f t="shared" si="140"/>
        <v>0</v>
      </c>
      <c r="CY109" s="84">
        <f t="shared" si="140"/>
        <v>0</v>
      </c>
      <c r="CZ109" s="84">
        <f t="shared" si="140"/>
        <v>0</v>
      </c>
      <c r="DA109" s="84">
        <f t="shared" si="140"/>
        <v>0</v>
      </c>
      <c r="DB109" s="84">
        <f t="shared" si="140"/>
        <v>0</v>
      </c>
      <c r="DC109" s="84">
        <f t="shared" si="140"/>
        <v>0</v>
      </c>
      <c r="DD109" s="84">
        <f t="shared" si="140"/>
        <v>0</v>
      </c>
      <c r="DE109" s="84">
        <f t="shared" si="140"/>
        <v>0</v>
      </c>
      <c r="DF109" s="84">
        <f t="shared" si="140"/>
        <v>0</v>
      </c>
      <c r="DG109" s="84">
        <f t="shared" si="140"/>
        <v>0</v>
      </c>
      <c r="DH109" s="84">
        <f t="shared" si="140"/>
        <v>0</v>
      </c>
      <c r="DI109" s="84">
        <f t="shared" si="140"/>
        <v>0</v>
      </c>
      <c r="DJ109" s="84">
        <f t="shared" si="140"/>
        <v>0</v>
      </c>
      <c r="DK109" s="84">
        <f t="shared" si="140"/>
        <v>0</v>
      </c>
      <c r="DL109" s="84">
        <f t="shared" si="140"/>
        <v>0</v>
      </c>
      <c r="DM109" s="84">
        <f t="shared" si="140"/>
        <v>0</v>
      </c>
      <c r="DN109" s="84">
        <f t="shared" si="140"/>
        <v>0</v>
      </c>
      <c r="DO109" s="84">
        <f t="shared" si="140"/>
        <v>0</v>
      </c>
      <c r="DP109" s="84">
        <f t="shared" si="140"/>
        <v>0</v>
      </c>
      <c r="DQ109" s="84">
        <f t="shared" si="140"/>
        <v>0</v>
      </c>
      <c r="DR109" s="84">
        <f t="shared" si="140"/>
        <v>0</v>
      </c>
      <c r="DS109" s="84">
        <f t="shared" si="140"/>
        <v>0</v>
      </c>
      <c r="DT109" s="84">
        <f t="shared" si="140"/>
        <v>0</v>
      </c>
      <c r="DU109" s="84">
        <f t="shared" si="140"/>
        <v>0</v>
      </c>
      <c r="DV109" s="84">
        <f t="shared" si="140"/>
        <v>0</v>
      </c>
      <c r="DW109" s="84">
        <f t="shared" si="140"/>
        <v>0</v>
      </c>
      <c r="DX109" s="84">
        <f t="shared" si="140"/>
        <v>0</v>
      </c>
      <c r="DY109" s="84">
        <f t="shared" si="140"/>
        <v>0</v>
      </c>
      <c r="DZ109" s="84">
        <f t="shared" si="140"/>
        <v>0</v>
      </c>
      <c r="EA109" s="84">
        <f t="shared" si="140"/>
        <v>0</v>
      </c>
      <c r="EB109" s="84">
        <f t="shared" si="140"/>
        <v>0</v>
      </c>
      <c r="EC109" s="84">
        <f t="shared" si="140"/>
        <v>0</v>
      </c>
      <c r="ED109" s="84">
        <f t="shared" si="140"/>
        <v>0</v>
      </c>
      <c r="EE109" s="84">
        <f t="shared" si="140"/>
        <v>0</v>
      </c>
      <c r="EF109" s="84">
        <f t="shared" si="140"/>
        <v>0</v>
      </c>
      <c r="EG109" s="84">
        <f t="shared" si="140"/>
        <v>0</v>
      </c>
      <c r="EH109" s="84">
        <f t="shared" si="140"/>
        <v>0</v>
      </c>
      <c r="EI109" s="84">
        <f t="shared" si="140"/>
        <v>0</v>
      </c>
      <c r="EJ109" s="84">
        <f t="shared" si="140"/>
        <v>0</v>
      </c>
      <c r="EK109" s="84">
        <f t="shared" si="140"/>
        <v>0</v>
      </c>
      <c r="EL109" s="84">
        <f t="shared" si="140"/>
        <v>0</v>
      </c>
      <c r="EM109" s="84">
        <f t="shared" si="111"/>
        <v>0</v>
      </c>
      <c r="EO109" s="2">
        <f t="shared" ca="1" si="135"/>
        <v>74.795829502716259</v>
      </c>
      <c r="EP109" s="2">
        <f t="shared" ca="1" si="129"/>
        <v>0</v>
      </c>
    </row>
    <row r="110" spans="1:146" x14ac:dyDescent="0.2">
      <c r="A110" s="66">
        <v>5</v>
      </c>
      <c r="B110" s="68" t="s">
        <v>12</v>
      </c>
      <c r="C110" s="68" t="s">
        <v>7</v>
      </c>
      <c r="D110" s="35" t="s">
        <v>42</v>
      </c>
      <c r="E110" s="69" t="s">
        <v>232</v>
      </c>
      <c r="F110" s="70">
        <v>37134</v>
      </c>
      <c r="G110" s="69"/>
      <c r="H110" s="69"/>
      <c r="I110" s="71" t="s">
        <v>45</v>
      </c>
      <c r="J110" s="69" t="s">
        <v>262</v>
      </c>
      <c r="M110" s="72" t="s">
        <v>41</v>
      </c>
      <c r="O110" s="73"/>
      <c r="P110" s="74"/>
      <c r="Q110" s="74"/>
      <c r="R110" s="74"/>
      <c r="S110" s="75">
        <v>690.44299999999998</v>
      </c>
      <c r="T110" s="74" t="s">
        <v>6</v>
      </c>
      <c r="U110" s="19">
        <f t="shared" si="122"/>
        <v>14.426305892185541</v>
      </c>
      <c r="V110" s="272">
        <v>40725</v>
      </c>
      <c r="Z110" s="77">
        <v>35674</v>
      </c>
      <c r="AA110" s="108">
        <v>0.16</v>
      </c>
      <c r="AB110" s="103"/>
      <c r="AC110" s="79"/>
      <c r="AD110" s="81">
        <v>0.08</v>
      </c>
      <c r="AE110" s="81"/>
      <c r="AI110" s="84">
        <f t="shared" ca="1" si="124"/>
        <v>0</v>
      </c>
      <c r="AJ110" s="84">
        <f t="shared" si="139"/>
        <v>0</v>
      </c>
      <c r="AK110" s="84">
        <f t="shared" si="139"/>
        <v>0</v>
      </c>
      <c r="AL110" s="84">
        <f t="shared" si="139"/>
        <v>0</v>
      </c>
      <c r="AM110" s="84">
        <f t="shared" si="139"/>
        <v>0</v>
      </c>
      <c r="AN110" s="84">
        <f t="shared" si="139"/>
        <v>0</v>
      </c>
      <c r="AO110" s="84">
        <f t="shared" si="139"/>
        <v>0</v>
      </c>
      <c r="AP110" s="84">
        <f t="shared" si="139"/>
        <v>0</v>
      </c>
      <c r="AQ110" s="84">
        <f t="shared" si="139"/>
        <v>0</v>
      </c>
      <c r="AR110" s="84">
        <f t="shared" si="139"/>
        <v>0</v>
      </c>
      <c r="AS110" s="84">
        <f t="shared" si="139"/>
        <v>0</v>
      </c>
      <c r="AT110" s="84">
        <f t="shared" si="139"/>
        <v>0</v>
      </c>
      <c r="AU110" s="84">
        <f t="shared" si="139"/>
        <v>0</v>
      </c>
      <c r="AV110" s="84">
        <f t="shared" si="139"/>
        <v>0</v>
      </c>
      <c r="AW110" s="84">
        <f t="shared" si="139"/>
        <v>0</v>
      </c>
      <c r="AX110" s="84">
        <f t="shared" si="139"/>
        <v>0</v>
      </c>
      <c r="AY110" s="84">
        <f t="shared" si="139"/>
        <v>0</v>
      </c>
      <c r="AZ110" s="84">
        <f t="shared" si="139"/>
        <v>0</v>
      </c>
      <c r="BA110" s="84">
        <f t="shared" si="139"/>
        <v>0</v>
      </c>
      <c r="BB110" s="84">
        <f t="shared" si="139"/>
        <v>0</v>
      </c>
      <c r="BC110" s="84">
        <f t="shared" si="139"/>
        <v>0</v>
      </c>
      <c r="BD110" s="84">
        <f t="shared" si="139"/>
        <v>0</v>
      </c>
      <c r="BE110" s="84">
        <f t="shared" si="139"/>
        <v>0</v>
      </c>
      <c r="BF110" s="84">
        <f t="shared" si="139"/>
        <v>0</v>
      </c>
      <c r="BG110" s="84">
        <f t="shared" si="139"/>
        <v>0</v>
      </c>
      <c r="BH110" s="84">
        <f t="shared" si="139"/>
        <v>0</v>
      </c>
      <c r="BI110" s="84">
        <f t="shared" si="139"/>
        <v>0</v>
      </c>
      <c r="BJ110" s="84">
        <f t="shared" si="139"/>
        <v>0</v>
      </c>
      <c r="BK110" s="84">
        <f t="shared" si="139"/>
        <v>0</v>
      </c>
      <c r="BL110" s="84">
        <f t="shared" si="139"/>
        <v>0</v>
      </c>
      <c r="BM110" s="84">
        <f t="shared" si="139"/>
        <v>0</v>
      </c>
      <c r="BN110" s="84">
        <f t="shared" si="139"/>
        <v>0</v>
      </c>
      <c r="BO110" s="84">
        <f t="shared" si="139"/>
        <v>0</v>
      </c>
      <c r="BP110" s="84">
        <f t="shared" si="139"/>
        <v>0</v>
      </c>
      <c r="BQ110" s="84">
        <f t="shared" si="139"/>
        <v>0</v>
      </c>
      <c r="BR110" s="84">
        <f t="shared" si="139"/>
        <v>0</v>
      </c>
      <c r="BS110" s="84">
        <f t="shared" si="139"/>
        <v>0</v>
      </c>
      <c r="BT110" s="84">
        <f t="shared" si="139"/>
        <v>0</v>
      </c>
      <c r="BU110" s="84">
        <f t="shared" si="139"/>
        <v>0</v>
      </c>
      <c r="BV110" s="84">
        <f t="shared" si="139"/>
        <v>14.426305892185541</v>
      </c>
      <c r="BW110" s="84">
        <f t="shared" si="139"/>
        <v>0</v>
      </c>
      <c r="BX110" s="84">
        <f t="shared" si="139"/>
        <v>0</v>
      </c>
      <c r="BY110" s="84">
        <f t="shared" si="139"/>
        <v>0</v>
      </c>
      <c r="BZ110" s="84">
        <f t="shared" si="139"/>
        <v>0</v>
      </c>
      <c r="CA110" s="84">
        <f t="shared" si="139"/>
        <v>0</v>
      </c>
      <c r="CB110" s="84">
        <f t="shared" si="139"/>
        <v>0</v>
      </c>
      <c r="CC110" s="84">
        <f t="shared" si="139"/>
        <v>0</v>
      </c>
      <c r="CD110" s="84">
        <f t="shared" si="139"/>
        <v>0</v>
      </c>
      <c r="CE110" s="84">
        <f t="shared" si="139"/>
        <v>0</v>
      </c>
      <c r="CF110" s="84">
        <f t="shared" si="139"/>
        <v>0</v>
      </c>
      <c r="CG110" s="84">
        <f t="shared" si="139"/>
        <v>0</v>
      </c>
      <c r="CH110" s="84">
        <f t="shared" si="139"/>
        <v>0</v>
      </c>
      <c r="CI110" s="84">
        <f t="shared" si="139"/>
        <v>0</v>
      </c>
      <c r="CJ110" s="84">
        <f t="shared" si="139"/>
        <v>0</v>
      </c>
      <c r="CK110" s="84">
        <f t="shared" si="139"/>
        <v>0</v>
      </c>
      <c r="CL110" s="84">
        <f t="shared" si="139"/>
        <v>0</v>
      </c>
      <c r="CM110" s="84">
        <f t="shared" si="139"/>
        <v>0</v>
      </c>
      <c r="CN110" s="84">
        <f t="shared" si="139"/>
        <v>0</v>
      </c>
      <c r="CO110" s="84">
        <f t="shared" si="139"/>
        <v>0</v>
      </c>
      <c r="CP110" s="84">
        <f t="shared" si="139"/>
        <v>0</v>
      </c>
      <c r="CQ110" s="84">
        <f t="shared" si="139"/>
        <v>0</v>
      </c>
      <c r="CR110" s="84">
        <f t="shared" si="139"/>
        <v>0</v>
      </c>
      <c r="CS110" s="84">
        <f t="shared" si="139"/>
        <v>0</v>
      </c>
      <c r="CT110" s="84">
        <f t="shared" si="139"/>
        <v>0</v>
      </c>
      <c r="CU110" s="84">
        <f>IF(AND($V110&gt;CT$6,$V110&lt;=CU$6),+$U110,0)</f>
        <v>0</v>
      </c>
      <c r="CV110" s="84">
        <f t="shared" si="140"/>
        <v>0</v>
      </c>
      <c r="CW110" s="84">
        <f t="shared" si="140"/>
        <v>0</v>
      </c>
      <c r="CX110" s="84">
        <f t="shared" si="140"/>
        <v>0</v>
      </c>
      <c r="CY110" s="84">
        <f t="shared" si="140"/>
        <v>0</v>
      </c>
      <c r="CZ110" s="84">
        <f t="shared" si="140"/>
        <v>0</v>
      </c>
      <c r="DA110" s="84">
        <f t="shared" si="140"/>
        <v>0</v>
      </c>
      <c r="DB110" s="84">
        <f t="shared" si="140"/>
        <v>0</v>
      </c>
      <c r="DC110" s="84">
        <f t="shared" si="140"/>
        <v>0</v>
      </c>
      <c r="DD110" s="84">
        <f t="shared" si="140"/>
        <v>0</v>
      </c>
      <c r="DE110" s="84">
        <f t="shared" si="140"/>
        <v>0</v>
      </c>
      <c r="DF110" s="84">
        <f t="shared" si="140"/>
        <v>0</v>
      </c>
      <c r="DG110" s="84">
        <f t="shared" si="140"/>
        <v>0</v>
      </c>
      <c r="DH110" s="84">
        <f t="shared" si="140"/>
        <v>0</v>
      </c>
      <c r="DI110" s="84">
        <f t="shared" si="140"/>
        <v>0</v>
      </c>
      <c r="DJ110" s="84">
        <f t="shared" si="140"/>
        <v>0</v>
      </c>
      <c r="DK110" s="84">
        <f t="shared" si="140"/>
        <v>0</v>
      </c>
      <c r="DL110" s="84">
        <f t="shared" si="140"/>
        <v>0</v>
      </c>
      <c r="DM110" s="84">
        <f t="shared" si="140"/>
        <v>0</v>
      </c>
      <c r="DN110" s="84">
        <f t="shared" si="140"/>
        <v>0</v>
      </c>
      <c r="DO110" s="84">
        <f t="shared" si="140"/>
        <v>0</v>
      </c>
      <c r="DP110" s="84">
        <f t="shared" si="140"/>
        <v>0</v>
      </c>
      <c r="DQ110" s="84">
        <f t="shared" si="140"/>
        <v>0</v>
      </c>
      <c r="DR110" s="84">
        <f t="shared" si="140"/>
        <v>0</v>
      </c>
      <c r="DS110" s="84">
        <f t="shared" si="140"/>
        <v>0</v>
      </c>
      <c r="DT110" s="84">
        <f t="shared" si="140"/>
        <v>0</v>
      </c>
      <c r="DU110" s="84">
        <f t="shared" si="140"/>
        <v>0</v>
      </c>
      <c r="DV110" s="84">
        <f t="shared" si="140"/>
        <v>0</v>
      </c>
      <c r="DW110" s="84">
        <f t="shared" si="140"/>
        <v>0</v>
      </c>
      <c r="DX110" s="84">
        <f t="shared" si="140"/>
        <v>0</v>
      </c>
      <c r="DY110" s="84">
        <f t="shared" si="140"/>
        <v>0</v>
      </c>
      <c r="DZ110" s="84">
        <f t="shared" si="140"/>
        <v>0</v>
      </c>
      <c r="EA110" s="84">
        <f t="shared" si="140"/>
        <v>0</v>
      </c>
      <c r="EB110" s="84">
        <f t="shared" si="140"/>
        <v>0</v>
      </c>
      <c r="EC110" s="84">
        <f t="shared" si="140"/>
        <v>0</v>
      </c>
      <c r="ED110" s="84">
        <f t="shared" si="140"/>
        <v>0</v>
      </c>
      <c r="EE110" s="84">
        <f t="shared" si="140"/>
        <v>0</v>
      </c>
      <c r="EF110" s="84">
        <f t="shared" si="140"/>
        <v>0</v>
      </c>
      <c r="EG110" s="84">
        <f t="shared" si="140"/>
        <v>0</v>
      </c>
      <c r="EH110" s="84">
        <f t="shared" si="140"/>
        <v>0</v>
      </c>
      <c r="EI110" s="84">
        <f t="shared" si="140"/>
        <v>0</v>
      </c>
      <c r="EJ110" s="84">
        <f t="shared" si="140"/>
        <v>0</v>
      </c>
      <c r="EK110" s="84">
        <f t="shared" si="140"/>
        <v>0</v>
      </c>
      <c r="EL110" s="84">
        <f t="shared" si="140"/>
        <v>0</v>
      </c>
      <c r="EM110" s="84">
        <f t="shared" si="111"/>
        <v>0</v>
      </c>
      <c r="EO110" s="2">
        <f t="shared" ca="1" si="135"/>
        <v>14.426305892185541</v>
      </c>
      <c r="EP110" s="2">
        <f t="shared" ca="1" si="129"/>
        <v>0</v>
      </c>
    </row>
    <row r="111" spans="1:146" x14ac:dyDescent="0.2">
      <c r="A111" s="66">
        <v>5</v>
      </c>
      <c r="B111" s="68" t="s">
        <v>12</v>
      </c>
      <c r="C111" s="68" t="s">
        <v>7</v>
      </c>
      <c r="D111" s="35" t="s">
        <v>42</v>
      </c>
      <c r="E111" s="69" t="s">
        <v>232</v>
      </c>
      <c r="F111" s="70">
        <v>37134</v>
      </c>
      <c r="G111" s="69"/>
      <c r="H111" s="69"/>
      <c r="I111" s="71" t="s">
        <v>45</v>
      </c>
      <c r="J111" s="69" t="s">
        <v>263</v>
      </c>
      <c r="M111" s="72" t="s">
        <v>41</v>
      </c>
      <c r="O111" s="73"/>
      <c r="P111" s="74"/>
      <c r="Q111" s="74"/>
      <c r="R111" s="74"/>
      <c r="S111" s="75">
        <v>210.68492900000001</v>
      </c>
      <c r="T111" s="74" t="s">
        <v>57</v>
      </c>
      <c r="U111" s="19">
        <f t="shared" si="122"/>
        <v>210.68492900000001</v>
      </c>
      <c r="V111" s="272">
        <v>41548</v>
      </c>
      <c r="Z111" s="77">
        <v>35674</v>
      </c>
      <c r="AA111" s="108">
        <v>5.8000000000000003E-2</v>
      </c>
      <c r="AB111" s="103"/>
      <c r="AC111" s="79"/>
      <c r="AD111" s="81">
        <v>0.08</v>
      </c>
      <c r="AE111" s="81"/>
      <c r="AI111" s="84">
        <f t="shared" ca="1" si="124"/>
        <v>0</v>
      </c>
      <c r="AJ111" s="84">
        <f t="shared" ref="AJ111:CU114" si="141">IF(AND($V111&gt;AI$6,$V111&lt;=AJ$6),+$U111,0)</f>
        <v>0</v>
      </c>
      <c r="AK111" s="84">
        <f t="shared" si="141"/>
        <v>0</v>
      </c>
      <c r="AL111" s="84">
        <f t="shared" si="141"/>
        <v>0</v>
      </c>
      <c r="AM111" s="84">
        <f t="shared" si="141"/>
        <v>0</v>
      </c>
      <c r="AN111" s="84">
        <f t="shared" si="141"/>
        <v>0</v>
      </c>
      <c r="AO111" s="84">
        <f t="shared" si="141"/>
        <v>0</v>
      </c>
      <c r="AP111" s="84">
        <f t="shared" si="141"/>
        <v>0</v>
      </c>
      <c r="AQ111" s="84">
        <f t="shared" si="141"/>
        <v>0</v>
      </c>
      <c r="AR111" s="84">
        <f t="shared" si="141"/>
        <v>0</v>
      </c>
      <c r="AS111" s="84">
        <f t="shared" si="141"/>
        <v>0</v>
      </c>
      <c r="AT111" s="84">
        <f t="shared" si="141"/>
        <v>0</v>
      </c>
      <c r="AU111" s="84">
        <f t="shared" si="141"/>
        <v>0</v>
      </c>
      <c r="AV111" s="84">
        <f t="shared" si="141"/>
        <v>0</v>
      </c>
      <c r="AW111" s="84">
        <f t="shared" si="141"/>
        <v>0</v>
      </c>
      <c r="AX111" s="84">
        <f t="shared" si="141"/>
        <v>0</v>
      </c>
      <c r="AY111" s="84">
        <f t="shared" si="141"/>
        <v>0</v>
      </c>
      <c r="AZ111" s="84">
        <f t="shared" si="141"/>
        <v>0</v>
      </c>
      <c r="BA111" s="84">
        <f t="shared" si="141"/>
        <v>0</v>
      </c>
      <c r="BB111" s="84">
        <f t="shared" si="141"/>
        <v>0</v>
      </c>
      <c r="BC111" s="84">
        <f t="shared" si="141"/>
        <v>0</v>
      </c>
      <c r="BD111" s="84">
        <f t="shared" si="141"/>
        <v>0</v>
      </c>
      <c r="BE111" s="84">
        <f t="shared" si="141"/>
        <v>0</v>
      </c>
      <c r="BF111" s="84">
        <f t="shared" si="141"/>
        <v>0</v>
      </c>
      <c r="BG111" s="84">
        <f t="shared" si="141"/>
        <v>0</v>
      </c>
      <c r="BH111" s="84">
        <f t="shared" si="141"/>
        <v>0</v>
      </c>
      <c r="BI111" s="84">
        <f t="shared" si="141"/>
        <v>0</v>
      </c>
      <c r="BJ111" s="84">
        <f t="shared" si="141"/>
        <v>0</v>
      </c>
      <c r="BK111" s="84">
        <f t="shared" si="141"/>
        <v>0</v>
      </c>
      <c r="BL111" s="84">
        <f t="shared" si="141"/>
        <v>0</v>
      </c>
      <c r="BM111" s="84">
        <f t="shared" si="141"/>
        <v>0</v>
      </c>
      <c r="BN111" s="84">
        <f t="shared" si="141"/>
        <v>0</v>
      </c>
      <c r="BO111" s="84">
        <f t="shared" si="141"/>
        <v>0</v>
      </c>
      <c r="BP111" s="84">
        <f t="shared" si="141"/>
        <v>0</v>
      </c>
      <c r="BQ111" s="84">
        <f t="shared" si="141"/>
        <v>0</v>
      </c>
      <c r="BR111" s="84">
        <f t="shared" si="141"/>
        <v>0</v>
      </c>
      <c r="BS111" s="84">
        <f t="shared" si="141"/>
        <v>0</v>
      </c>
      <c r="BT111" s="84">
        <f t="shared" si="141"/>
        <v>0</v>
      </c>
      <c r="BU111" s="84">
        <f t="shared" si="141"/>
        <v>0</v>
      </c>
      <c r="BV111" s="84">
        <f t="shared" si="141"/>
        <v>0</v>
      </c>
      <c r="BW111" s="84">
        <f t="shared" si="141"/>
        <v>0</v>
      </c>
      <c r="BX111" s="84">
        <f t="shared" si="141"/>
        <v>0</v>
      </c>
      <c r="BY111" s="84">
        <f t="shared" si="141"/>
        <v>0</v>
      </c>
      <c r="BZ111" s="84">
        <f t="shared" si="141"/>
        <v>0</v>
      </c>
      <c r="CA111" s="84">
        <f t="shared" si="141"/>
        <v>0</v>
      </c>
      <c r="CB111" s="84">
        <f t="shared" si="141"/>
        <v>0</v>
      </c>
      <c r="CC111" s="84">
        <f t="shared" si="141"/>
        <v>0</v>
      </c>
      <c r="CD111" s="84">
        <f t="shared" si="141"/>
        <v>0</v>
      </c>
      <c r="CE111" s="84">
        <f t="shared" si="141"/>
        <v>210.68492900000001</v>
      </c>
      <c r="CF111" s="84">
        <f t="shared" si="141"/>
        <v>0</v>
      </c>
      <c r="CG111" s="84">
        <f t="shared" si="141"/>
        <v>0</v>
      </c>
      <c r="CH111" s="84">
        <f t="shared" si="141"/>
        <v>0</v>
      </c>
      <c r="CI111" s="84">
        <f t="shared" si="141"/>
        <v>0</v>
      </c>
      <c r="CJ111" s="84">
        <f t="shared" si="141"/>
        <v>0</v>
      </c>
      <c r="CK111" s="84">
        <f t="shared" si="141"/>
        <v>0</v>
      </c>
      <c r="CL111" s="84">
        <f t="shared" si="141"/>
        <v>0</v>
      </c>
      <c r="CM111" s="84">
        <f t="shared" si="141"/>
        <v>0</v>
      </c>
      <c r="CN111" s="84">
        <f t="shared" si="141"/>
        <v>0</v>
      </c>
      <c r="CO111" s="84">
        <f t="shared" si="141"/>
        <v>0</v>
      </c>
      <c r="CP111" s="84">
        <f t="shared" si="141"/>
        <v>0</v>
      </c>
      <c r="CQ111" s="84">
        <f t="shared" si="141"/>
        <v>0</v>
      </c>
      <c r="CR111" s="84">
        <f t="shared" si="141"/>
        <v>0</v>
      </c>
      <c r="CS111" s="84">
        <f t="shared" si="141"/>
        <v>0</v>
      </c>
      <c r="CT111" s="84">
        <f t="shared" si="141"/>
        <v>0</v>
      </c>
      <c r="CU111" s="84">
        <f t="shared" si="141"/>
        <v>0</v>
      </c>
      <c r="CV111" s="84">
        <f t="shared" si="140"/>
        <v>0</v>
      </c>
      <c r="CW111" s="84">
        <f t="shared" si="140"/>
        <v>0</v>
      </c>
      <c r="CX111" s="84">
        <f t="shared" si="140"/>
        <v>0</v>
      </c>
      <c r="CY111" s="84">
        <f t="shared" si="140"/>
        <v>0</v>
      </c>
      <c r="CZ111" s="84">
        <f t="shared" si="140"/>
        <v>0</v>
      </c>
      <c r="DA111" s="84">
        <f t="shared" si="140"/>
        <v>0</v>
      </c>
      <c r="DB111" s="84">
        <f t="shared" si="140"/>
        <v>0</v>
      </c>
      <c r="DC111" s="84">
        <f t="shared" si="140"/>
        <v>0</v>
      </c>
      <c r="DD111" s="84">
        <f t="shared" si="140"/>
        <v>0</v>
      </c>
      <c r="DE111" s="84">
        <f t="shared" si="140"/>
        <v>0</v>
      </c>
      <c r="DF111" s="84">
        <f t="shared" si="140"/>
        <v>0</v>
      </c>
      <c r="DG111" s="84">
        <f t="shared" si="140"/>
        <v>0</v>
      </c>
      <c r="DH111" s="84">
        <f t="shared" si="140"/>
        <v>0</v>
      </c>
      <c r="DI111" s="84">
        <f t="shared" si="140"/>
        <v>0</v>
      </c>
      <c r="DJ111" s="84">
        <f t="shared" si="140"/>
        <v>0</v>
      </c>
      <c r="DK111" s="84">
        <f t="shared" si="140"/>
        <v>0</v>
      </c>
      <c r="DL111" s="84">
        <f t="shared" si="140"/>
        <v>0</v>
      </c>
      <c r="DM111" s="84">
        <f t="shared" si="140"/>
        <v>0</v>
      </c>
      <c r="DN111" s="84">
        <f t="shared" si="140"/>
        <v>0</v>
      </c>
      <c r="DO111" s="84">
        <f t="shared" si="140"/>
        <v>0</v>
      </c>
      <c r="DP111" s="84">
        <f t="shared" si="140"/>
        <v>0</v>
      </c>
      <c r="DQ111" s="84">
        <f t="shared" si="140"/>
        <v>0</v>
      </c>
      <c r="DR111" s="84">
        <f t="shared" si="140"/>
        <v>0</v>
      </c>
      <c r="DS111" s="84">
        <f t="shared" si="140"/>
        <v>0</v>
      </c>
      <c r="DT111" s="84">
        <f t="shared" si="140"/>
        <v>0</v>
      </c>
      <c r="DU111" s="84">
        <f t="shared" si="140"/>
        <v>0</v>
      </c>
      <c r="DV111" s="84">
        <f t="shared" si="140"/>
        <v>0</v>
      </c>
      <c r="DW111" s="84">
        <f t="shared" si="140"/>
        <v>0</v>
      </c>
      <c r="DX111" s="84">
        <f t="shared" si="140"/>
        <v>0</v>
      </c>
      <c r="DY111" s="84">
        <f t="shared" si="140"/>
        <v>0</v>
      </c>
      <c r="DZ111" s="84">
        <f t="shared" si="140"/>
        <v>0</v>
      </c>
      <c r="EA111" s="84">
        <f t="shared" si="140"/>
        <v>0</v>
      </c>
      <c r="EB111" s="84">
        <f t="shared" si="140"/>
        <v>0</v>
      </c>
      <c r="EC111" s="84">
        <f t="shared" si="140"/>
        <v>0</v>
      </c>
      <c r="ED111" s="84">
        <f t="shared" si="140"/>
        <v>0</v>
      </c>
      <c r="EE111" s="84">
        <f t="shared" si="140"/>
        <v>0</v>
      </c>
      <c r="EF111" s="84">
        <f t="shared" si="140"/>
        <v>0</v>
      </c>
      <c r="EG111" s="84">
        <f t="shared" si="140"/>
        <v>0</v>
      </c>
      <c r="EH111" s="84">
        <f t="shared" si="140"/>
        <v>0</v>
      </c>
      <c r="EI111" s="84">
        <f t="shared" si="140"/>
        <v>0</v>
      </c>
      <c r="EJ111" s="84">
        <f t="shared" si="140"/>
        <v>0</v>
      </c>
      <c r="EK111" s="84">
        <f t="shared" si="140"/>
        <v>0</v>
      </c>
      <c r="EL111" s="84">
        <f t="shared" si="140"/>
        <v>0</v>
      </c>
      <c r="EM111" s="84">
        <f t="shared" si="111"/>
        <v>0</v>
      </c>
      <c r="EO111" s="2">
        <f t="shared" ca="1" si="135"/>
        <v>210.68492900000001</v>
      </c>
      <c r="EP111" s="2">
        <f t="shared" ca="1" si="129"/>
        <v>0</v>
      </c>
    </row>
    <row r="112" spans="1:146" x14ac:dyDescent="0.2">
      <c r="A112" s="66">
        <v>5</v>
      </c>
      <c r="B112" s="68" t="s">
        <v>12</v>
      </c>
      <c r="C112" s="68" t="s">
        <v>7</v>
      </c>
      <c r="D112" s="35" t="s">
        <v>42</v>
      </c>
      <c r="E112" s="69" t="s">
        <v>232</v>
      </c>
      <c r="F112" s="70">
        <v>37134</v>
      </c>
      <c r="G112" s="69"/>
      <c r="H112" s="69"/>
      <c r="I112" s="71" t="s">
        <v>45</v>
      </c>
      <c r="J112" s="69" t="s">
        <v>264</v>
      </c>
      <c r="M112" s="72" t="s">
        <v>41</v>
      </c>
      <c r="O112" s="73"/>
      <c r="P112" s="74"/>
      <c r="Q112" s="74"/>
      <c r="R112" s="74"/>
      <c r="S112" s="75">
        <v>143.08369200000001</v>
      </c>
      <c r="T112" s="74" t="s">
        <v>57</v>
      </c>
      <c r="U112" s="19">
        <f t="shared" si="122"/>
        <v>143.08369200000001</v>
      </c>
      <c r="V112" s="272">
        <v>38991</v>
      </c>
      <c r="Z112" s="77">
        <v>35674</v>
      </c>
      <c r="AA112" s="108">
        <v>6.1400000000000003E-2</v>
      </c>
      <c r="AB112" s="103"/>
      <c r="AC112" s="79"/>
      <c r="AD112" s="81">
        <v>0.08</v>
      </c>
      <c r="AE112" s="81"/>
      <c r="AI112" s="84">
        <f t="shared" ca="1" si="124"/>
        <v>0</v>
      </c>
      <c r="AJ112" s="84">
        <f t="shared" si="141"/>
        <v>0</v>
      </c>
      <c r="AK112" s="84">
        <f t="shared" si="141"/>
        <v>0</v>
      </c>
      <c r="AL112" s="84">
        <f t="shared" si="141"/>
        <v>0</v>
      </c>
      <c r="AM112" s="84">
        <f t="shared" si="141"/>
        <v>0</v>
      </c>
      <c r="AN112" s="84">
        <f t="shared" si="141"/>
        <v>0</v>
      </c>
      <c r="AO112" s="84">
        <f t="shared" si="141"/>
        <v>0</v>
      </c>
      <c r="AP112" s="84">
        <f t="shared" si="141"/>
        <v>0</v>
      </c>
      <c r="AQ112" s="84">
        <f t="shared" si="141"/>
        <v>0</v>
      </c>
      <c r="AR112" s="84">
        <f t="shared" si="141"/>
        <v>0</v>
      </c>
      <c r="AS112" s="84">
        <f t="shared" si="141"/>
        <v>0</v>
      </c>
      <c r="AT112" s="84">
        <f t="shared" si="141"/>
        <v>0</v>
      </c>
      <c r="AU112" s="84">
        <f t="shared" si="141"/>
        <v>0</v>
      </c>
      <c r="AV112" s="84">
        <f t="shared" si="141"/>
        <v>0</v>
      </c>
      <c r="AW112" s="84">
        <f t="shared" si="141"/>
        <v>0</v>
      </c>
      <c r="AX112" s="84">
        <f t="shared" si="141"/>
        <v>0</v>
      </c>
      <c r="AY112" s="84">
        <f t="shared" si="141"/>
        <v>0</v>
      </c>
      <c r="AZ112" s="84">
        <f t="shared" si="141"/>
        <v>0</v>
      </c>
      <c r="BA112" s="84">
        <f t="shared" si="141"/>
        <v>0</v>
      </c>
      <c r="BB112" s="84">
        <f t="shared" si="141"/>
        <v>0</v>
      </c>
      <c r="BC112" s="84">
        <f t="shared" si="141"/>
        <v>143.08369200000001</v>
      </c>
      <c r="BD112" s="84">
        <f t="shared" si="141"/>
        <v>0</v>
      </c>
      <c r="BE112" s="84">
        <f t="shared" si="141"/>
        <v>0</v>
      </c>
      <c r="BF112" s="84">
        <f t="shared" si="141"/>
        <v>0</v>
      </c>
      <c r="BG112" s="84">
        <f t="shared" si="141"/>
        <v>0</v>
      </c>
      <c r="BH112" s="84">
        <f t="shared" si="141"/>
        <v>0</v>
      </c>
      <c r="BI112" s="84">
        <f t="shared" si="141"/>
        <v>0</v>
      </c>
      <c r="BJ112" s="84">
        <f t="shared" si="141"/>
        <v>0</v>
      </c>
      <c r="BK112" s="84">
        <f t="shared" si="141"/>
        <v>0</v>
      </c>
      <c r="BL112" s="84">
        <f t="shared" si="141"/>
        <v>0</v>
      </c>
      <c r="BM112" s="84">
        <f t="shared" si="141"/>
        <v>0</v>
      </c>
      <c r="BN112" s="84">
        <f t="shared" si="141"/>
        <v>0</v>
      </c>
      <c r="BO112" s="84">
        <f t="shared" si="141"/>
        <v>0</v>
      </c>
      <c r="BP112" s="84">
        <f t="shared" si="141"/>
        <v>0</v>
      </c>
      <c r="BQ112" s="84">
        <f t="shared" si="141"/>
        <v>0</v>
      </c>
      <c r="BR112" s="84">
        <f t="shared" si="141"/>
        <v>0</v>
      </c>
      <c r="BS112" s="84">
        <f t="shared" si="141"/>
        <v>0</v>
      </c>
      <c r="BT112" s="84">
        <f t="shared" si="141"/>
        <v>0</v>
      </c>
      <c r="BU112" s="84">
        <f t="shared" si="141"/>
        <v>0</v>
      </c>
      <c r="BV112" s="84">
        <f t="shared" si="141"/>
        <v>0</v>
      </c>
      <c r="BW112" s="84">
        <f t="shared" si="141"/>
        <v>0</v>
      </c>
      <c r="BX112" s="84">
        <f t="shared" si="141"/>
        <v>0</v>
      </c>
      <c r="BY112" s="84">
        <f t="shared" si="141"/>
        <v>0</v>
      </c>
      <c r="BZ112" s="84">
        <f t="shared" si="141"/>
        <v>0</v>
      </c>
      <c r="CA112" s="84">
        <f t="shared" si="141"/>
        <v>0</v>
      </c>
      <c r="CB112" s="84">
        <f t="shared" si="141"/>
        <v>0</v>
      </c>
      <c r="CC112" s="84">
        <f t="shared" si="141"/>
        <v>0</v>
      </c>
      <c r="CD112" s="84">
        <f t="shared" si="141"/>
        <v>0</v>
      </c>
      <c r="CE112" s="84">
        <f t="shared" si="141"/>
        <v>0</v>
      </c>
      <c r="CF112" s="84">
        <f t="shared" si="141"/>
        <v>0</v>
      </c>
      <c r="CG112" s="84">
        <f t="shared" si="141"/>
        <v>0</v>
      </c>
      <c r="CH112" s="84">
        <f t="shared" si="141"/>
        <v>0</v>
      </c>
      <c r="CI112" s="84">
        <f t="shared" si="141"/>
        <v>0</v>
      </c>
      <c r="CJ112" s="84">
        <f t="shared" si="141"/>
        <v>0</v>
      </c>
      <c r="CK112" s="84">
        <f t="shared" si="141"/>
        <v>0</v>
      </c>
      <c r="CL112" s="84">
        <f t="shared" si="141"/>
        <v>0</v>
      </c>
      <c r="CM112" s="84">
        <f t="shared" si="141"/>
        <v>0</v>
      </c>
      <c r="CN112" s="84">
        <f t="shared" si="141"/>
        <v>0</v>
      </c>
      <c r="CO112" s="84">
        <f t="shared" si="141"/>
        <v>0</v>
      </c>
      <c r="CP112" s="84">
        <f t="shared" si="141"/>
        <v>0</v>
      </c>
      <c r="CQ112" s="84">
        <f t="shared" si="141"/>
        <v>0</v>
      </c>
      <c r="CR112" s="84">
        <f t="shared" si="141"/>
        <v>0</v>
      </c>
      <c r="CS112" s="84">
        <f t="shared" si="141"/>
        <v>0</v>
      </c>
      <c r="CT112" s="84">
        <f t="shared" si="141"/>
        <v>0</v>
      </c>
      <c r="CU112" s="84">
        <f t="shared" si="141"/>
        <v>0</v>
      </c>
      <c r="CV112" s="84">
        <f t="shared" si="140"/>
        <v>0</v>
      </c>
      <c r="CW112" s="84">
        <f t="shared" si="140"/>
        <v>0</v>
      </c>
      <c r="CX112" s="84">
        <f t="shared" si="140"/>
        <v>0</v>
      </c>
      <c r="CY112" s="84">
        <f t="shared" si="140"/>
        <v>0</v>
      </c>
      <c r="CZ112" s="84">
        <f t="shared" si="140"/>
        <v>0</v>
      </c>
      <c r="DA112" s="84">
        <f t="shared" si="140"/>
        <v>0</v>
      </c>
      <c r="DB112" s="84">
        <f t="shared" si="140"/>
        <v>0</v>
      </c>
      <c r="DC112" s="84">
        <f t="shared" si="140"/>
        <v>0</v>
      </c>
      <c r="DD112" s="84">
        <f t="shared" si="140"/>
        <v>0</v>
      </c>
      <c r="DE112" s="84">
        <f t="shared" si="140"/>
        <v>0</v>
      </c>
      <c r="DF112" s="84">
        <f t="shared" si="140"/>
        <v>0</v>
      </c>
      <c r="DG112" s="84">
        <f t="shared" si="140"/>
        <v>0</v>
      </c>
      <c r="DH112" s="84">
        <f t="shared" si="140"/>
        <v>0</v>
      </c>
      <c r="DI112" s="84">
        <f t="shared" si="140"/>
        <v>0</v>
      </c>
      <c r="DJ112" s="84">
        <f t="shared" si="140"/>
        <v>0</v>
      </c>
      <c r="DK112" s="84">
        <f t="shared" si="140"/>
        <v>0</v>
      </c>
      <c r="DL112" s="84">
        <f t="shared" si="140"/>
        <v>0</v>
      </c>
      <c r="DM112" s="84">
        <f t="shared" si="140"/>
        <v>0</v>
      </c>
      <c r="DN112" s="84">
        <f t="shared" si="140"/>
        <v>0</v>
      </c>
      <c r="DO112" s="84">
        <f t="shared" si="140"/>
        <v>0</v>
      </c>
      <c r="DP112" s="84">
        <f t="shared" si="140"/>
        <v>0</v>
      </c>
      <c r="DQ112" s="84">
        <f t="shared" si="140"/>
        <v>0</v>
      </c>
      <c r="DR112" s="84">
        <f t="shared" si="140"/>
        <v>0</v>
      </c>
      <c r="DS112" s="84">
        <f t="shared" si="140"/>
        <v>0</v>
      </c>
      <c r="DT112" s="84">
        <f t="shared" si="140"/>
        <v>0</v>
      </c>
      <c r="DU112" s="84">
        <f t="shared" si="140"/>
        <v>0</v>
      </c>
      <c r="DV112" s="84">
        <f t="shared" si="140"/>
        <v>0</v>
      </c>
      <c r="DW112" s="84">
        <f t="shared" si="140"/>
        <v>0</v>
      </c>
      <c r="DX112" s="84">
        <f t="shared" si="140"/>
        <v>0</v>
      </c>
      <c r="DY112" s="84">
        <f t="shared" si="140"/>
        <v>0</v>
      </c>
      <c r="DZ112" s="84">
        <f t="shared" si="140"/>
        <v>0</v>
      </c>
      <c r="EA112" s="84">
        <f t="shared" si="140"/>
        <v>0</v>
      </c>
      <c r="EB112" s="84">
        <f t="shared" si="140"/>
        <v>0</v>
      </c>
      <c r="EC112" s="84">
        <f t="shared" si="140"/>
        <v>0</v>
      </c>
      <c r="ED112" s="84">
        <f t="shared" si="140"/>
        <v>0</v>
      </c>
      <c r="EE112" s="84">
        <f t="shared" si="140"/>
        <v>0</v>
      </c>
      <c r="EF112" s="84">
        <f t="shared" si="140"/>
        <v>0</v>
      </c>
      <c r="EG112" s="84">
        <f t="shared" si="140"/>
        <v>0</v>
      </c>
      <c r="EH112" s="84">
        <f t="shared" si="140"/>
        <v>0</v>
      </c>
      <c r="EI112" s="84">
        <f t="shared" si="140"/>
        <v>0</v>
      </c>
      <c r="EJ112" s="84">
        <f t="shared" si="140"/>
        <v>0</v>
      </c>
      <c r="EK112" s="84">
        <f t="shared" si="140"/>
        <v>0</v>
      </c>
      <c r="EL112" s="84">
        <f t="shared" si="140"/>
        <v>0</v>
      </c>
      <c r="EM112" s="84">
        <f t="shared" si="111"/>
        <v>0</v>
      </c>
      <c r="EO112" s="2">
        <f t="shared" ca="1" si="135"/>
        <v>143.08369200000001</v>
      </c>
      <c r="EP112" s="2">
        <f t="shared" ca="1" si="129"/>
        <v>0</v>
      </c>
    </row>
    <row r="113" spans="1:146" x14ac:dyDescent="0.2">
      <c r="A113" s="66">
        <v>5</v>
      </c>
      <c r="B113" s="68" t="s">
        <v>12</v>
      </c>
      <c r="C113" s="68" t="s">
        <v>7</v>
      </c>
      <c r="D113" s="35" t="s">
        <v>42</v>
      </c>
      <c r="E113" s="69" t="s">
        <v>232</v>
      </c>
      <c r="F113" s="70">
        <v>37134</v>
      </c>
      <c r="G113" s="69"/>
      <c r="H113" s="69"/>
      <c r="I113" s="71" t="s">
        <v>45</v>
      </c>
      <c r="J113" s="69" t="s">
        <v>265</v>
      </c>
      <c r="M113" s="72" t="s">
        <v>41</v>
      </c>
      <c r="O113" s="73"/>
      <c r="P113" s="74"/>
      <c r="Q113" s="74"/>
      <c r="R113" s="74"/>
      <c r="S113" s="75">
        <v>66.113938000000005</v>
      </c>
      <c r="T113" s="74" t="s">
        <v>57</v>
      </c>
      <c r="U113" s="19">
        <f t="shared" si="122"/>
        <v>66.113938000000005</v>
      </c>
      <c r="V113" s="272">
        <v>41791</v>
      </c>
      <c r="Z113" s="77">
        <v>35674</v>
      </c>
      <c r="AA113" s="108">
        <v>5.6599999999999998E-2</v>
      </c>
      <c r="AB113" s="103"/>
      <c r="AC113" s="79"/>
      <c r="AD113" s="81">
        <v>0.08</v>
      </c>
      <c r="AE113" s="81"/>
      <c r="AI113" s="84">
        <f t="shared" ca="1" si="124"/>
        <v>0</v>
      </c>
      <c r="AJ113" s="84">
        <f t="shared" si="141"/>
        <v>0</v>
      </c>
      <c r="AK113" s="84">
        <f t="shared" si="141"/>
        <v>0</v>
      </c>
      <c r="AL113" s="84">
        <f t="shared" si="141"/>
        <v>0</v>
      </c>
      <c r="AM113" s="84">
        <f t="shared" si="141"/>
        <v>0</v>
      </c>
      <c r="AN113" s="84">
        <f t="shared" si="141"/>
        <v>0</v>
      </c>
      <c r="AO113" s="84">
        <f t="shared" si="141"/>
        <v>0</v>
      </c>
      <c r="AP113" s="84">
        <f t="shared" si="141"/>
        <v>0</v>
      </c>
      <c r="AQ113" s="84">
        <f t="shared" si="141"/>
        <v>0</v>
      </c>
      <c r="AR113" s="84">
        <f t="shared" si="141"/>
        <v>0</v>
      </c>
      <c r="AS113" s="84">
        <f t="shared" si="141"/>
        <v>0</v>
      </c>
      <c r="AT113" s="84">
        <f t="shared" si="141"/>
        <v>0</v>
      </c>
      <c r="AU113" s="84">
        <f t="shared" si="141"/>
        <v>0</v>
      </c>
      <c r="AV113" s="84">
        <f t="shared" si="141"/>
        <v>0</v>
      </c>
      <c r="AW113" s="84">
        <f t="shared" si="141"/>
        <v>0</v>
      </c>
      <c r="AX113" s="84">
        <f t="shared" si="141"/>
        <v>0</v>
      </c>
      <c r="AY113" s="84">
        <f t="shared" si="141"/>
        <v>0</v>
      </c>
      <c r="AZ113" s="84">
        <f t="shared" si="141"/>
        <v>0</v>
      </c>
      <c r="BA113" s="84">
        <f t="shared" si="141"/>
        <v>0</v>
      </c>
      <c r="BB113" s="84">
        <f t="shared" si="141"/>
        <v>0</v>
      </c>
      <c r="BC113" s="84">
        <f t="shared" si="141"/>
        <v>0</v>
      </c>
      <c r="BD113" s="84">
        <f t="shared" si="141"/>
        <v>0</v>
      </c>
      <c r="BE113" s="84">
        <f t="shared" si="141"/>
        <v>0</v>
      </c>
      <c r="BF113" s="84">
        <f t="shared" si="141"/>
        <v>0</v>
      </c>
      <c r="BG113" s="84">
        <f t="shared" si="141"/>
        <v>0</v>
      </c>
      <c r="BH113" s="84">
        <f t="shared" si="141"/>
        <v>0</v>
      </c>
      <c r="BI113" s="84">
        <f t="shared" si="141"/>
        <v>0</v>
      </c>
      <c r="BJ113" s="84">
        <f t="shared" si="141"/>
        <v>0</v>
      </c>
      <c r="BK113" s="84">
        <f t="shared" si="141"/>
        <v>0</v>
      </c>
      <c r="BL113" s="84">
        <f t="shared" si="141"/>
        <v>0</v>
      </c>
      <c r="BM113" s="84">
        <f t="shared" si="141"/>
        <v>0</v>
      </c>
      <c r="BN113" s="84">
        <f t="shared" si="141"/>
        <v>0</v>
      </c>
      <c r="BO113" s="84">
        <f t="shared" si="141"/>
        <v>0</v>
      </c>
      <c r="BP113" s="84">
        <f t="shared" si="141"/>
        <v>0</v>
      </c>
      <c r="BQ113" s="84">
        <f t="shared" si="141"/>
        <v>0</v>
      </c>
      <c r="BR113" s="84">
        <f t="shared" si="141"/>
        <v>0</v>
      </c>
      <c r="BS113" s="84">
        <f t="shared" si="141"/>
        <v>0</v>
      </c>
      <c r="BT113" s="84">
        <f t="shared" si="141"/>
        <v>0</v>
      </c>
      <c r="BU113" s="84">
        <f t="shared" si="141"/>
        <v>0</v>
      </c>
      <c r="BV113" s="84">
        <f t="shared" si="141"/>
        <v>0</v>
      </c>
      <c r="BW113" s="84">
        <f t="shared" si="141"/>
        <v>0</v>
      </c>
      <c r="BX113" s="84">
        <f t="shared" si="141"/>
        <v>0</v>
      </c>
      <c r="BY113" s="84">
        <f t="shared" si="141"/>
        <v>0</v>
      </c>
      <c r="BZ113" s="84">
        <f t="shared" si="141"/>
        <v>0</v>
      </c>
      <c r="CA113" s="84">
        <f t="shared" si="141"/>
        <v>0</v>
      </c>
      <c r="CB113" s="84">
        <f t="shared" si="141"/>
        <v>0</v>
      </c>
      <c r="CC113" s="84">
        <f t="shared" si="141"/>
        <v>0</v>
      </c>
      <c r="CD113" s="84">
        <f t="shared" si="141"/>
        <v>0</v>
      </c>
      <c r="CE113" s="84">
        <f t="shared" si="141"/>
        <v>0</v>
      </c>
      <c r="CF113" s="84">
        <f t="shared" si="141"/>
        <v>0</v>
      </c>
      <c r="CG113" s="84">
        <f t="shared" si="141"/>
        <v>66.113938000000005</v>
      </c>
      <c r="CH113" s="84">
        <f t="shared" si="141"/>
        <v>0</v>
      </c>
      <c r="CI113" s="84">
        <f t="shared" si="141"/>
        <v>0</v>
      </c>
      <c r="CJ113" s="84">
        <f t="shared" si="141"/>
        <v>0</v>
      </c>
      <c r="CK113" s="84">
        <f t="shared" si="141"/>
        <v>0</v>
      </c>
      <c r="CL113" s="84">
        <f t="shared" si="141"/>
        <v>0</v>
      </c>
      <c r="CM113" s="84">
        <f t="shared" si="141"/>
        <v>0</v>
      </c>
      <c r="CN113" s="84">
        <f t="shared" si="141"/>
        <v>0</v>
      </c>
      <c r="CO113" s="84">
        <f t="shared" si="141"/>
        <v>0</v>
      </c>
      <c r="CP113" s="84">
        <f t="shared" si="141"/>
        <v>0</v>
      </c>
      <c r="CQ113" s="84">
        <f t="shared" si="141"/>
        <v>0</v>
      </c>
      <c r="CR113" s="84">
        <f t="shared" si="141"/>
        <v>0</v>
      </c>
      <c r="CS113" s="84">
        <f t="shared" si="141"/>
        <v>0</v>
      </c>
      <c r="CT113" s="84">
        <f t="shared" si="141"/>
        <v>0</v>
      </c>
      <c r="CU113" s="84">
        <f t="shared" si="141"/>
        <v>0</v>
      </c>
      <c r="CV113" s="84">
        <f t="shared" si="140"/>
        <v>0</v>
      </c>
      <c r="CW113" s="84">
        <f t="shared" si="140"/>
        <v>0</v>
      </c>
      <c r="CX113" s="84">
        <f t="shared" si="140"/>
        <v>0</v>
      </c>
      <c r="CY113" s="84">
        <f t="shared" si="140"/>
        <v>0</v>
      </c>
      <c r="CZ113" s="84">
        <f t="shared" si="140"/>
        <v>0</v>
      </c>
      <c r="DA113" s="84">
        <f t="shared" si="140"/>
        <v>0</v>
      </c>
      <c r="DB113" s="84">
        <f t="shared" si="140"/>
        <v>0</v>
      </c>
      <c r="DC113" s="84">
        <f t="shared" si="140"/>
        <v>0</v>
      </c>
      <c r="DD113" s="84">
        <f t="shared" si="140"/>
        <v>0</v>
      </c>
      <c r="DE113" s="84">
        <f t="shared" si="140"/>
        <v>0</v>
      </c>
      <c r="DF113" s="84">
        <f t="shared" si="140"/>
        <v>0</v>
      </c>
      <c r="DG113" s="84">
        <f t="shared" si="140"/>
        <v>0</v>
      </c>
      <c r="DH113" s="84">
        <f t="shared" si="140"/>
        <v>0</v>
      </c>
      <c r="DI113" s="84">
        <f t="shared" si="140"/>
        <v>0</v>
      </c>
      <c r="DJ113" s="84">
        <f t="shared" si="140"/>
        <v>0</v>
      </c>
      <c r="DK113" s="84">
        <f t="shared" si="140"/>
        <v>0</v>
      </c>
      <c r="DL113" s="84">
        <f t="shared" si="140"/>
        <v>0</v>
      </c>
      <c r="DM113" s="84">
        <f t="shared" si="140"/>
        <v>0</v>
      </c>
      <c r="DN113" s="84">
        <f t="shared" si="140"/>
        <v>0</v>
      </c>
      <c r="DO113" s="84">
        <f t="shared" si="140"/>
        <v>0</v>
      </c>
      <c r="DP113" s="84">
        <f t="shared" si="140"/>
        <v>0</v>
      </c>
      <c r="DQ113" s="84">
        <f t="shared" si="140"/>
        <v>0</v>
      </c>
      <c r="DR113" s="84">
        <f t="shared" si="140"/>
        <v>0</v>
      </c>
      <c r="DS113" s="84">
        <f t="shared" si="140"/>
        <v>0</v>
      </c>
      <c r="DT113" s="84">
        <f t="shared" si="140"/>
        <v>0</v>
      </c>
      <c r="DU113" s="84">
        <f t="shared" si="140"/>
        <v>0</v>
      </c>
      <c r="DV113" s="84">
        <f t="shared" si="140"/>
        <v>0</v>
      </c>
      <c r="DW113" s="84">
        <f t="shared" si="140"/>
        <v>0</v>
      </c>
      <c r="DX113" s="84">
        <f t="shared" si="140"/>
        <v>0</v>
      </c>
      <c r="DY113" s="84">
        <f t="shared" si="140"/>
        <v>0</v>
      </c>
      <c r="DZ113" s="84">
        <f t="shared" si="140"/>
        <v>0</v>
      </c>
      <c r="EA113" s="84">
        <f t="shared" si="140"/>
        <v>0</v>
      </c>
      <c r="EB113" s="84">
        <f t="shared" si="140"/>
        <v>0</v>
      </c>
      <c r="EC113" s="84">
        <f t="shared" si="140"/>
        <v>0</v>
      </c>
      <c r="ED113" s="84">
        <f t="shared" si="140"/>
        <v>0</v>
      </c>
      <c r="EE113" s="84">
        <f t="shared" si="140"/>
        <v>0</v>
      </c>
      <c r="EF113" s="84">
        <f t="shared" si="140"/>
        <v>0</v>
      </c>
      <c r="EG113" s="84">
        <f t="shared" si="140"/>
        <v>0</v>
      </c>
      <c r="EH113" s="84">
        <f t="shared" si="140"/>
        <v>0</v>
      </c>
      <c r="EI113" s="84">
        <f t="shared" si="140"/>
        <v>0</v>
      </c>
      <c r="EJ113" s="84">
        <f t="shared" si="140"/>
        <v>0</v>
      </c>
      <c r="EK113" s="84">
        <f t="shared" si="140"/>
        <v>0</v>
      </c>
      <c r="EL113" s="84">
        <f t="shared" si="140"/>
        <v>0</v>
      </c>
      <c r="EM113" s="84">
        <f t="shared" si="111"/>
        <v>0</v>
      </c>
      <c r="EO113" s="2">
        <f t="shared" ca="1" si="135"/>
        <v>66.113938000000005</v>
      </c>
      <c r="EP113" s="2">
        <f t="shared" ca="1" si="129"/>
        <v>0</v>
      </c>
    </row>
    <row r="114" spans="1:146" x14ac:dyDescent="0.2">
      <c r="A114" s="66">
        <v>5</v>
      </c>
      <c r="B114" s="68" t="s">
        <v>12</v>
      </c>
      <c r="C114" s="68" t="s">
        <v>7</v>
      </c>
      <c r="D114" s="35" t="s">
        <v>42</v>
      </c>
      <c r="E114" s="69" t="s">
        <v>232</v>
      </c>
      <c r="F114" s="70">
        <v>37134</v>
      </c>
      <c r="G114" s="69"/>
      <c r="H114" s="69"/>
      <c r="I114" s="71" t="s">
        <v>45</v>
      </c>
      <c r="J114" s="69" t="s">
        <v>266</v>
      </c>
      <c r="M114" s="72" t="s">
        <v>41</v>
      </c>
      <c r="O114" s="73"/>
      <c r="P114" s="74"/>
      <c r="Q114" s="74"/>
      <c r="R114" s="74"/>
      <c r="S114" s="75">
        <v>60</v>
      </c>
      <c r="T114" s="74" t="s">
        <v>57</v>
      </c>
      <c r="U114" s="19">
        <f t="shared" si="122"/>
        <v>60</v>
      </c>
      <c r="V114" s="272">
        <v>41713</v>
      </c>
      <c r="Z114" s="77">
        <v>35674</v>
      </c>
      <c r="AA114" s="108">
        <v>0.1027</v>
      </c>
      <c r="AB114" s="103"/>
      <c r="AC114" s="79"/>
      <c r="AD114" s="81">
        <v>0.08</v>
      </c>
      <c r="AE114" s="81"/>
      <c r="AI114" s="84">
        <f t="shared" ca="1" si="124"/>
        <v>0</v>
      </c>
      <c r="AJ114" s="84">
        <f t="shared" si="141"/>
        <v>0</v>
      </c>
      <c r="AK114" s="84">
        <f t="shared" si="141"/>
        <v>0</v>
      </c>
      <c r="AL114" s="84">
        <f t="shared" si="141"/>
        <v>0</v>
      </c>
      <c r="AM114" s="84">
        <f t="shared" si="141"/>
        <v>0</v>
      </c>
      <c r="AN114" s="84">
        <f t="shared" si="141"/>
        <v>0</v>
      </c>
      <c r="AO114" s="84">
        <f t="shared" si="141"/>
        <v>0</v>
      </c>
      <c r="AP114" s="84">
        <f t="shared" si="141"/>
        <v>0</v>
      </c>
      <c r="AQ114" s="84">
        <f t="shared" si="141"/>
        <v>0</v>
      </c>
      <c r="AR114" s="84">
        <f t="shared" si="141"/>
        <v>0</v>
      </c>
      <c r="AS114" s="84">
        <f t="shared" si="141"/>
        <v>0</v>
      </c>
      <c r="AT114" s="84">
        <f t="shared" si="141"/>
        <v>0</v>
      </c>
      <c r="AU114" s="84">
        <f t="shared" si="141"/>
        <v>0</v>
      </c>
      <c r="AV114" s="84">
        <f t="shared" si="141"/>
        <v>0</v>
      </c>
      <c r="AW114" s="84">
        <f t="shared" si="141"/>
        <v>0</v>
      </c>
      <c r="AX114" s="84">
        <f t="shared" si="141"/>
        <v>0</v>
      </c>
      <c r="AY114" s="84">
        <f t="shared" si="141"/>
        <v>0</v>
      </c>
      <c r="AZ114" s="84">
        <f t="shared" si="141"/>
        <v>0</v>
      </c>
      <c r="BA114" s="84">
        <f t="shared" si="141"/>
        <v>0</v>
      </c>
      <c r="BB114" s="84">
        <f t="shared" si="141"/>
        <v>0</v>
      </c>
      <c r="BC114" s="84">
        <f t="shared" si="141"/>
        <v>0</v>
      </c>
      <c r="BD114" s="84">
        <f t="shared" si="141"/>
        <v>0</v>
      </c>
      <c r="BE114" s="84">
        <f t="shared" si="141"/>
        <v>0</v>
      </c>
      <c r="BF114" s="84">
        <f t="shared" si="141"/>
        <v>0</v>
      </c>
      <c r="BG114" s="84">
        <f t="shared" si="141"/>
        <v>0</v>
      </c>
      <c r="BH114" s="84">
        <f t="shared" si="141"/>
        <v>0</v>
      </c>
      <c r="BI114" s="84">
        <f t="shared" si="141"/>
        <v>0</v>
      </c>
      <c r="BJ114" s="84">
        <f t="shared" si="141"/>
        <v>0</v>
      </c>
      <c r="BK114" s="84">
        <f t="shared" si="141"/>
        <v>0</v>
      </c>
      <c r="BL114" s="84">
        <f t="shared" si="141"/>
        <v>0</v>
      </c>
      <c r="BM114" s="84">
        <f t="shared" si="141"/>
        <v>0</v>
      </c>
      <c r="BN114" s="84">
        <f t="shared" si="141"/>
        <v>0</v>
      </c>
      <c r="BO114" s="84">
        <f t="shared" si="141"/>
        <v>0</v>
      </c>
      <c r="BP114" s="84">
        <f t="shared" si="141"/>
        <v>0</v>
      </c>
      <c r="BQ114" s="84">
        <f t="shared" si="141"/>
        <v>0</v>
      </c>
      <c r="BR114" s="84">
        <f t="shared" si="141"/>
        <v>0</v>
      </c>
      <c r="BS114" s="84">
        <f t="shared" si="141"/>
        <v>0</v>
      </c>
      <c r="BT114" s="84">
        <f t="shared" si="141"/>
        <v>0</v>
      </c>
      <c r="BU114" s="84">
        <f t="shared" si="141"/>
        <v>0</v>
      </c>
      <c r="BV114" s="84">
        <f t="shared" si="141"/>
        <v>0</v>
      </c>
      <c r="BW114" s="84">
        <f t="shared" si="141"/>
        <v>0</v>
      </c>
      <c r="BX114" s="84">
        <f t="shared" si="141"/>
        <v>0</v>
      </c>
      <c r="BY114" s="84">
        <f t="shared" si="141"/>
        <v>0</v>
      </c>
      <c r="BZ114" s="84">
        <f t="shared" si="141"/>
        <v>0</v>
      </c>
      <c r="CA114" s="84">
        <f t="shared" si="141"/>
        <v>0</v>
      </c>
      <c r="CB114" s="84">
        <f t="shared" si="141"/>
        <v>0</v>
      </c>
      <c r="CC114" s="84">
        <f t="shared" si="141"/>
        <v>0</v>
      </c>
      <c r="CD114" s="84">
        <f t="shared" si="141"/>
        <v>0</v>
      </c>
      <c r="CE114" s="84">
        <f t="shared" si="141"/>
        <v>0</v>
      </c>
      <c r="CF114" s="84">
        <f t="shared" si="141"/>
        <v>60</v>
      </c>
      <c r="CG114" s="84">
        <f t="shared" si="141"/>
        <v>0</v>
      </c>
      <c r="CH114" s="84">
        <f t="shared" si="141"/>
        <v>0</v>
      </c>
      <c r="CI114" s="84">
        <f t="shared" si="141"/>
        <v>0</v>
      </c>
      <c r="CJ114" s="84">
        <f t="shared" si="141"/>
        <v>0</v>
      </c>
      <c r="CK114" s="84">
        <f t="shared" si="141"/>
        <v>0</v>
      </c>
      <c r="CL114" s="84">
        <f t="shared" si="141"/>
        <v>0</v>
      </c>
      <c r="CM114" s="84">
        <f t="shared" si="141"/>
        <v>0</v>
      </c>
      <c r="CN114" s="84">
        <f t="shared" si="141"/>
        <v>0</v>
      </c>
      <c r="CO114" s="84">
        <f t="shared" si="141"/>
        <v>0</v>
      </c>
      <c r="CP114" s="84">
        <f t="shared" si="141"/>
        <v>0</v>
      </c>
      <c r="CQ114" s="84">
        <f t="shared" si="141"/>
        <v>0</v>
      </c>
      <c r="CR114" s="84">
        <f t="shared" si="141"/>
        <v>0</v>
      </c>
      <c r="CS114" s="84">
        <f t="shared" si="141"/>
        <v>0</v>
      </c>
      <c r="CT114" s="84">
        <f t="shared" si="141"/>
        <v>0</v>
      </c>
      <c r="CU114" s="84">
        <f>IF(AND($V114&gt;CT$6,$V114&lt;=CU$6),+$U114,0)</f>
        <v>0</v>
      </c>
      <c r="CV114" s="84">
        <f t="shared" si="140"/>
        <v>0</v>
      </c>
      <c r="CW114" s="84">
        <f t="shared" si="140"/>
        <v>0</v>
      </c>
      <c r="CX114" s="84">
        <f t="shared" si="140"/>
        <v>0</v>
      </c>
      <c r="CY114" s="84">
        <f t="shared" si="140"/>
        <v>0</v>
      </c>
      <c r="CZ114" s="84">
        <f t="shared" si="140"/>
        <v>0</v>
      </c>
      <c r="DA114" s="84">
        <f t="shared" si="140"/>
        <v>0</v>
      </c>
      <c r="DB114" s="84">
        <f t="shared" si="140"/>
        <v>0</v>
      </c>
      <c r="DC114" s="84">
        <f t="shared" si="140"/>
        <v>0</v>
      </c>
      <c r="DD114" s="84">
        <f t="shared" si="140"/>
        <v>0</v>
      </c>
      <c r="DE114" s="84">
        <f t="shared" si="140"/>
        <v>0</v>
      </c>
      <c r="DF114" s="84">
        <f t="shared" si="140"/>
        <v>0</v>
      </c>
      <c r="DG114" s="84">
        <f t="shared" si="140"/>
        <v>0</v>
      </c>
      <c r="DH114" s="84">
        <f t="shared" si="140"/>
        <v>0</v>
      </c>
      <c r="DI114" s="84">
        <f t="shared" si="140"/>
        <v>0</v>
      </c>
      <c r="DJ114" s="84">
        <f t="shared" si="140"/>
        <v>0</v>
      </c>
      <c r="DK114" s="84">
        <f t="shared" si="140"/>
        <v>0</v>
      </c>
      <c r="DL114" s="84">
        <f t="shared" si="140"/>
        <v>0</v>
      </c>
      <c r="DM114" s="84">
        <f t="shared" si="140"/>
        <v>0</v>
      </c>
      <c r="DN114" s="84">
        <f t="shared" si="140"/>
        <v>0</v>
      </c>
      <c r="DO114" s="84">
        <f t="shared" si="140"/>
        <v>0</v>
      </c>
      <c r="DP114" s="84">
        <f t="shared" si="140"/>
        <v>0</v>
      </c>
      <c r="DQ114" s="84">
        <f t="shared" si="140"/>
        <v>0</v>
      </c>
      <c r="DR114" s="84">
        <f t="shared" si="140"/>
        <v>0</v>
      </c>
      <c r="DS114" s="84">
        <f t="shared" si="140"/>
        <v>0</v>
      </c>
      <c r="DT114" s="84">
        <f t="shared" si="140"/>
        <v>0</v>
      </c>
      <c r="DU114" s="84">
        <f t="shared" si="140"/>
        <v>0</v>
      </c>
      <c r="DV114" s="84">
        <f t="shared" si="140"/>
        <v>0</v>
      </c>
      <c r="DW114" s="84">
        <f t="shared" si="140"/>
        <v>0</v>
      </c>
      <c r="DX114" s="84">
        <f t="shared" si="140"/>
        <v>0</v>
      </c>
      <c r="DY114" s="84">
        <f t="shared" si="140"/>
        <v>0</v>
      </c>
      <c r="DZ114" s="84">
        <f t="shared" si="140"/>
        <v>0</v>
      </c>
      <c r="EA114" s="84">
        <f t="shared" si="140"/>
        <v>0</v>
      </c>
      <c r="EB114" s="84">
        <f t="shared" si="140"/>
        <v>0</v>
      </c>
      <c r="EC114" s="84">
        <f t="shared" si="140"/>
        <v>0</v>
      </c>
      <c r="ED114" s="84">
        <f t="shared" si="140"/>
        <v>0</v>
      </c>
      <c r="EE114" s="84">
        <f t="shared" si="140"/>
        <v>0</v>
      </c>
      <c r="EF114" s="84">
        <f t="shared" si="140"/>
        <v>0</v>
      </c>
      <c r="EG114" s="84">
        <f t="shared" si="140"/>
        <v>0</v>
      </c>
      <c r="EH114" s="84">
        <f t="shared" si="140"/>
        <v>0</v>
      </c>
      <c r="EI114" s="84">
        <f t="shared" si="140"/>
        <v>0</v>
      </c>
      <c r="EJ114" s="84">
        <f>IF(AND($V114&gt;EI$6,$V114&lt;=EJ$6),+$U114,0)</f>
        <v>0</v>
      </c>
      <c r="EK114" s="84">
        <f>IF(AND($V114&gt;EJ$6,$V114&lt;=EK$6),+$U114,0)</f>
        <v>0</v>
      </c>
      <c r="EL114" s="84">
        <f>IF(AND($V114&gt;EK$6,$V114&lt;=EL$6),+$U114,0)</f>
        <v>0</v>
      </c>
      <c r="EM114" s="84">
        <f t="shared" ref="EM114:EM174" si="142">IF(AND($V114&gt;EL$6,$V114&lt;=EN$6),+$U114,0)</f>
        <v>0</v>
      </c>
      <c r="EO114" s="2">
        <f t="shared" ca="1" si="135"/>
        <v>60</v>
      </c>
      <c r="EP114" s="2">
        <f t="shared" ca="1" si="129"/>
        <v>0</v>
      </c>
    </row>
    <row r="115" spans="1:146" x14ac:dyDescent="0.2">
      <c r="A115" s="66">
        <v>5</v>
      </c>
      <c r="B115" s="68" t="s">
        <v>12</v>
      </c>
      <c r="C115" s="68" t="s">
        <v>7</v>
      </c>
      <c r="D115" s="35" t="s">
        <v>42</v>
      </c>
      <c r="E115" s="69" t="s">
        <v>232</v>
      </c>
      <c r="F115" s="70">
        <v>37134</v>
      </c>
      <c r="G115" s="69"/>
      <c r="H115" s="69"/>
      <c r="I115" s="71" t="s">
        <v>45</v>
      </c>
      <c r="J115" s="69" t="s">
        <v>267</v>
      </c>
      <c r="M115" s="72" t="s">
        <v>41</v>
      </c>
      <c r="O115" s="73"/>
      <c r="P115" s="74"/>
      <c r="Q115" s="74"/>
      <c r="R115" s="74"/>
      <c r="S115" s="75">
        <v>1592.3843959999999</v>
      </c>
      <c r="T115" s="74" t="s">
        <v>6</v>
      </c>
      <c r="U115" s="19">
        <f t="shared" si="122"/>
        <v>33.271717425825322</v>
      </c>
      <c r="V115" s="272">
        <v>40725</v>
      </c>
      <c r="Z115" s="77">
        <v>35674</v>
      </c>
      <c r="AA115" s="108">
        <v>0.155</v>
      </c>
      <c r="AB115" s="103"/>
      <c r="AC115" s="79"/>
      <c r="AD115" s="81">
        <v>0.08</v>
      </c>
      <c r="AE115" s="81"/>
      <c r="AI115" s="84">
        <f t="shared" ca="1" si="124"/>
        <v>0</v>
      </c>
      <c r="AJ115" s="84">
        <f t="shared" ref="AJ115:CU118" si="143">IF(AND($V115&gt;AI$6,$V115&lt;=AJ$6),+$U115,0)</f>
        <v>0</v>
      </c>
      <c r="AK115" s="84">
        <f t="shared" si="143"/>
        <v>0</v>
      </c>
      <c r="AL115" s="84">
        <f t="shared" si="143"/>
        <v>0</v>
      </c>
      <c r="AM115" s="84">
        <f t="shared" si="143"/>
        <v>0</v>
      </c>
      <c r="AN115" s="84">
        <f t="shared" si="143"/>
        <v>0</v>
      </c>
      <c r="AO115" s="84">
        <f t="shared" si="143"/>
        <v>0</v>
      </c>
      <c r="AP115" s="84">
        <f t="shared" si="143"/>
        <v>0</v>
      </c>
      <c r="AQ115" s="84">
        <f t="shared" si="143"/>
        <v>0</v>
      </c>
      <c r="AR115" s="84">
        <f t="shared" si="143"/>
        <v>0</v>
      </c>
      <c r="AS115" s="84">
        <f t="shared" si="143"/>
        <v>0</v>
      </c>
      <c r="AT115" s="84">
        <f t="shared" si="143"/>
        <v>0</v>
      </c>
      <c r="AU115" s="84">
        <f t="shared" si="143"/>
        <v>0</v>
      </c>
      <c r="AV115" s="84">
        <f t="shared" si="143"/>
        <v>0</v>
      </c>
      <c r="AW115" s="84">
        <f t="shared" si="143"/>
        <v>0</v>
      </c>
      <c r="AX115" s="84">
        <f t="shared" si="143"/>
        <v>0</v>
      </c>
      <c r="AY115" s="84">
        <f t="shared" si="143"/>
        <v>0</v>
      </c>
      <c r="AZ115" s="84">
        <f t="shared" si="143"/>
        <v>0</v>
      </c>
      <c r="BA115" s="84">
        <f t="shared" si="143"/>
        <v>0</v>
      </c>
      <c r="BB115" s="84">
        <f t="shared" si="143"/>
        <v>0</v>
      </c>
      <c r="BC115" s="84">
        <f t="shared" si="143"/>
        <v>0</v>
      </c>
      <c r="BD115" s="84">
        <f t="shared" si="143"/>
        <v>0</v>
      </c>
      <c r="BE115" s="84">
        <f t="shared" si="143"/>
        <v>0</v>
      </c>
      <c r="BF115" s="84">
        <f t="shared" si="143"/>
        <v>0</v>
      </c>
      <c r="BG115" s="84">
        <f t="shared" si="143"/>
        <v>0</v>
      </c>
      <c r="BH115" s="84">
        <f t="shared" si="143"/>
        <v>0</v>
      </c>
      <c r="BI115" s="84">
        <f t="shared" si="143"/>
        <v>0</v>
      </c>
      <c r="BJ115" s="84">
        <f t="shared" si="143"/>
        <v>0</v>
      </c>
      <c r="BK115" s="84">
        <f t="shared" si="143"/>
        <v>0</v>
      </c>
      <c r="BL115" s="84">
        <f t="shared" si="143"/>
        <v>0</v>
      </c>
      <c r="BM115" s="84">
        <f t="shared" si="143"/>
        <v>0</v>
      </c>
      <c r="BN115" s="84">
        <f t="shared" si="143"/>
        <v>0</v>
      </c>
      <c r="BO115" s="84">
        <f t="shared" si="143"/>
        <v>0</v>
      </c>
      <c r="BP115" s="84">
        <f t="shared" si="143"/>
        <v>0</v>
      </c>
      <c r="BQ115" s="84">
        <f t="shared" si="143"/>
        <v>0</v>
      </c>
      <c r="BR115" s="84">
        <f t="shared" si="143"/>
        <v>0</v>
      </c>
      <c r="BS115" s="84">
        <f t="shared" si="143"/>
        <v>0</v>
      </c>
      <c r="BT115" s="84">
        <f t="shared" si="143"/>
        <v>0</v>
      </c>
      <c r="BU115" s="84">
        <f t="shared" si="143"/>
        <v>0</v>
      </c>
      <c r="BV115" s="84">
        <f t="shared" si="143"/>
        <v>33.271717425825322</v>
      </c>
      <c r="BW115" s="84">
        <f t="shared" si="143"/>
        <v>0</v>
      </c>
      <c r="BX115" s="84">
        <f t="shared" si="143"/>
        <v>0</v>
      </c>
      <c r="BY115" s="84">
        <f t="shared" si="143"/>
        <v>0</v>
      </c>
      <c r="BZ115" s="84">
        <f t="shared" si="143"/>
        <v>0</v>
      </c>
      <c r="CA115" s="84">
        <f t="shared" si="143"/>
        <v>0</v>
      </c>
      <c r="CB115" s="84">
        <f t="shared" si="143"/>
        <v>0</v>
      </c>
      <c r="CC115" s="84">
        <f t="shared" si="143"/>
        <v>0</v>
      </c>
      <c r="CD115" s="84">
        <f t="shared" si="143"/>
        <v>0</v>
      </c>
      <c r="CE115" s="84">
        <f t="shared" si="143"/>
        <v>0</v>
      </c>
      <c r="CF115" s="84">
        <f t="shared" si="143"/>
        <v>0</v>
      </c>
      <c r="CG115" s="84">
        <f t="shared" si="143"/>
        <v>0</v>
      </c>
      <c r="CH115" s="84">
        <f t="shared" si="143"/>
        <v>0</v>
      </c>
      <c r="CI115" s="84">
        <f t="shared" si="143"/>
        <v>0</v>
      </c>
      <c r="CJ115" s="84">
        <f t="shared" si="143"/>
        <v>0</v>
      </c>
      <c r="CK115" s="84">
        <f t="shared" si="143"/>
        <v>0</v>
      </c>
      <c r="CL115" s="84">
        <f t="shared" si="143"/>
        <v>0</v>
      </c>
      <c r="CM115" s="84">
        <f t="shared" si="143"/>
        <v>0</v>
      </c>
      <c r="CN115" s="84">
        <f t="shared" si="143"/>
        <v>0</v>
      </c>
      <c r="CO115" s="84">
        <f t="shared" si="143"/>
        <v>0</v>
      </c>
      <c r="CP115" s="84">
        <f t="shared" si="143"/>
        <v>0</v>
      </c>
      <c r="CQ115" s="84">
        <f t="shared" si="143"/>
        <v>0</v>
      </c>
      <c r="CR115" s="84">
        <f t="shared" si="143"/>
        <v>0</v>
      </c>
      <c r="CS115" s="84">
        <f t="shared" si="143"/>
        <v>0</v>
      </c>
      <c r="CT115" s="84">
        <f t="shared" si="143"/>
        <v>0</v>
      </c>
      <c r="CU115" s="84">
        <f t="shared" si="143"/>
        <v>0</v>
      </c>
      <c r="CV115" s="84">
        <f t="shared" ref="CV115:EL120" si="144">IF(AND($V115&gt;CU$6,$V115&lt;=CV$6),+$U115,0)</f>
        <v>0</v>
      </c>
      <c r="CW115" s="84">
        <f t="shared" si="144"/>
        <v>0</v>
      </c>
      <c r="CX115" s="84">
        <f t="shared" si="144"/>
        <v>0</v>
      </c>
      <c r="CY115" s="84">
        <f t="shared" si="144"/>
        <v>0</v>
      </c>
      <c r="CZ115" s="84">
        <f t="shared" si="144"/>
        <v>0</v>
      </c>
      <c r="DA115" s="84">
        <f t="shared" si="144"/>
        <v>0</v>
      </c>
      <c r="DB115" s="84">
        <f t="shared" si="144"/>
        <v>0</v>
      </c>
      <c r="DC115" s="84">
        <f t="shared" si="144"/>
        <v>0</v>
      </c>
      <c r="DD115" s="84">
        <f t="shared" si="144"/>
        <v>0</v>
      </c>
      <c r="DE115" s="84">
        <f t="shared" si="144"/>
        <v>0</v>
      </c>
      <c r="DF115" s="84">
        <f t="shared" si="144"/>
        <v>0</v>
      </c>
      <c r="DG115" s="84">
        <f t="shared" si="144"/>
        <v>0</v>
      </c>
      <c r="DH115" s="84">
        <f t="shared" si="144"/>
        <v>0</v>
      </c>
      <c r="DI115" s="84">
        <f t="shared" si="144"/>
        <v>0</v>
      </c>
      <c r="DJ115" s="84">
        <f t="shared" si="144"/>
        <v>0</v>
      </c>
      <c r="DK115" s="84">
        <f t="shared" si="144"/>
        <v>0</v>
      </c>
      <c r="DL115" s="84">
        <f t="shared" si="144"/>
        <v>0</v>
      </c>
      <c r="DM115" s="84">
        <f t="shared" si="144"/>
        <v>0</v>
      </c>
      <c r="DN115" s="84">
        <f t="shared" si="144"/>
        <v>0</v>
      </c>
      <c r="DO115" s="84">
        <f t="shared" si="144"/>
        <v>0</v>
      </c>
      <c r="DP115" s="84">
        <f t="shared" si="144"/>
        <v>0</v>
      </c>
      <c r="DQ115" s="84">
        <f t="shared" si="144"/>
        <v>0</v>
      </c>
      <c r="DR115" s="84">
        <f t="shared" si="144"/>
        <v>0</v>
      </c>
      <c r="DS115" s="84">
        <f t="shared" si="144"/>
        <v>0</v>
      </c>
      <c r="DT115" s="84">
        <f t="shared" si="144"/>
        <v>0</v>
      </c>
      <c r="DU115" s="84">
        <f t="shared" si="144"/>
        <v>0</v>
      </c>
      <c r="DV115" s="84">
        <f t="shared" si="144"/>
        <v>0</v>
      </c>
      <c r="DW115" s="84">
        <f t="shared" si="144"/>
        <v>0</v>
      </c>
      <c r="DX115" s="84">
        <f t="shared" si="144"/>
        <v>0</v>
      </c>
      <c r="DY115" s="84">
        <f t="shared" si="144"/>
        <v>0</v>
      </c>
      <c r="DZ115" s="84">
        <f t="shared" si="144"/>
        <v>0</v>
      </c>
      <c r="EA115" s="84">
        <f t="shared" si="144"/>
        <v>0</v>
      </c>
      <c r="EB115" s="84">
        <f t="shared" si="144"/>
        <v>0</v>
      </c>
      <c r="EC115" s="84">
        <f t="shared" si="144"/>
        <v>0</v>
      </c>
      <c r="ED115" s="84">
        <f t="shared" si="144"/>
        <v>0</v>
      </c>
      <c r="EE115" s="84">
        <f t="shared" si="144"/>
        <v>0</v>
      </c>
      <c r="EF115" s="84">
        <f t="shared" si="144"/>
        <v>0</v>
      </c>
      <c r="EG115" s="84">
        <f t="shared" si="144"/>
        <v>0</v>
      </c>
      <c r="EH115" s="84">
        <f t="shared" si="144"/>
        <v>0</v>
      </c>
      <c r="EI115" s="84">
        <f t="shared" si="144"/>
        <v>0</v>
      </c>
      <c r="EJ115" s="84">
        <f t="shared" si="144"/>
        <v>0</v>
      </c>
      <c r="EK115" s="84">
        <f t="shared" si="144"/>
        <v>0</v>
      </c>
      <c r="EL115" s="84">
        <f t="shared" si="144"/>
        <v>0</v>
      </c>
      <c r="EM115" s="84">
        <f t="shared" si="142"/>
        <v>0</v>
      </c>
      <c r="EO115" s="2">
        <f t="shared" ca="1" si="135"/>
        <v>33.271717425825322</v>
      </c>
      <c r="EP115" s="2">
        <f t="shared" ca="1" si="129"/>
        <v>0</v>
      </c>
    </row>
    <row r="116" spans="1:146" x14ac:dyDescent="0.2">
      <c r="A116" s="66">
        <v>5</v>
      </c>
      <c r="B116" s="68" t="s">
        <v>12</v>
      </c>
      <c r="C116" s="68" t="s">
        <v>7</v>
      </c>
      <c r="D116" s="35" t="s">
        <v>43</v>
      </c>
      <c r="E116" s="69" t="s">
        <v>232</v>
      </c>
      <c r="F116" s="70">
        <v>37134</v>
      </c>
      <c r="G116" s="69"/>
      <c r="H116" s="69"/>
      <c r="I116" s="71" t="s">
        <v>45</v>
      </c>
      <c r="J116" s="69" t="s">
        <v>268</v>
      </c>
      <c r="M116" s="72" t="s">
        <v>41</v>
      </c>
      <c r="O116" s="73"/>
      <c r="P116" s="74"/>
      <c r="Q116" s="74"/>
      <c r="R116" s="74"/>
      <c r="S116" s="75">
        <v>652</v>
      </c>
      <c r="T116" s="74" t="s">
        <v>57</v>
      </c>
      <c r="U116" s="19">
        <f t="shared" si="122"/>
        <v>652</v>
      </c>
      <c r="V116" s="268">
        <v>40725</v>
      </c>
      <c r="Z116" s="77"/>
      <c r="AA116" s="78" t="e">
        <f>SUM(#REF!)</f>
        <v>#REF!</v>
      </c>
      <c r="AB116" s="103"/>
      <c r="AC116" s="79"/>
      <c r="AD116" s="81" t="e">
        <f>+AC116+AB116*#REF!+AA116*#REF!</f>
        <v>#REF!</v>
      </c>
      <c r="AE116" s="81"/>
      <c r="AI116" s="84">
        <f t="shared" ca="1" si="124"/>
        <v>0</v>
      </c>
      <c r="AJ116" s="84">
        <f t="shared" si="143"/>
        <v>0</v>
      </c>
      <c r="AK116" s="84">
        <f t="shared" si="143"/>
        <v>0</v>
      </c>
      <c r="AL116" s="84">
        <f t="shared" si="143"/>
        <v>0</v>
      </c>
      <c r="AM116" s="84">
        <f t="shared" si="143"/>
        <v>0</v>
      </c>
      <c r="AN116" s="84">
        <f t="shared" si="143"/>
        <v>0</v>
      </c>
      <c r="AO116" s="84">
        <f t="shared" si="143"/>
        <v>0</v>
      </c>
      <c r="AP116" s="84">
        <f t="shared" si="143"/>
        <v>0</v>
      </c>
      <c r="AQ116" s="84">
        <f t="shared" si="143"/>
        <v>0</v>
      </c>
      <c r="AR116" s="84">
        <f t="shared" si="143"/>
        <v>0</v>
      </c>
      <c r="AS116" s="84">
        <f t="shared" si="143"/>
        <v>0</v>
      </c>
      <c r="AT116" s="84">
        <f t="shared" si="143"/>
        <v>0</v>
      </c>
      <c r="AU116" s="84">
        <f t="shared" si="143"/>
        <v>0</v>
      </c>
      <c r="AV116" s="84">
        <f t="shared" si="143"/>
        <v>0</v>
      </c>
      <c r="AW116" s="84">
        <f t="shared" si="143"/>
        <v>0</v>
      </c>
      <c r="AX116" s="84">
        <f t="shared" si="143"/>
        <v>0</v>
      </c>
      <c r="AY116" s="84">
        <f t="shared" si="143"/>
        <v>0</v>
      </c>
      <c r="AZ116" s="84">
        <f t="shared" si="143"/>
        <v>0</v>
      </c>
      <c r="BA116" s="84">
        <f t="shared" si="143"/>
        <v>0</v>
      </c>
      <c r="BB116" s="84">
        <f t="shared" si="143"/>
        <v>0</v>
      </c>
      <c r="BC116" s="84">
        <f t="shared" si="143"/>
        <v>0</v>
      </c>
      <c r="BD116" s="84">
        <f t="shared" si="143"/>
        <v>0</v>
      </c>
      <c r="BE116" s="84">
        <f t="shared" si="143"/>
        <v>0</v>
      </c>
      <c r="BF116" s="84">
        <f t="shared" si="143"/>
        <v>0</v>
      </c>
      <c r="BG116" s="84">
        <f t="shared" si="143"/>
        <v>0</v>
      </c>
      <c r="BH116" s="84">
        <f t="shared" si="143"/>
        <v>0</v>
      </c>
      <c r="BI116" s="84">
        <f t="shared" si="143"/>
        <v>0</v>
      </c>
      <c r="BJ116" s="84">
        <f t="shared" si="143"/>
        <v>0</v>
      </c>
      <c r="BK116" s="84">
        <f t="shared" si="143"/>
        <v>0</v>
      </c>
      <c r="BL116" s="84">
        <f t="shared" si="143"/>
        <v>0</v>
      </c>
      <c r="BM116" s="84">
        <f t="shared" si="143"/>
        <v>0</v>
      </c>
      <c r="BN116" s="84">
        <f t="shared" si="143"/>
        <v>0</v>
      </c>
      <c r="BO116" s="84">
        <f t="shared" si="143"/>
        <v>0</v>
      </c>
      <c r="BP116" s="84">
        <f t="shared" si="143"/>
        <v>0</v>
      </c>
      <c r="BQ116" s="84">
        <f t="shared" si="143"/>
        <v>0</v>
      </c>
      <c r="BR116" s="84">
        <f t="shared" si="143"/>
        <v>0</v>
      </c>
      <c r="BS116" s="84">
        <f t="shared" si="143"/>
        <v>0</v>
      </c>
      <c r="BT116" s="84">
        <f t="shared" si="143"/>
        <v>0</v>
      </c>
      <c r="BU116" s="84">
        <f t="shared" si="143"/>
        <v>0</v>
      </c>
      <c r="BV116" s="84">
        <f t="shared" si="143"/>
        <v>652</v>
      </c>
      <c r="BW116" s="84">
        <f t="shared" si="143"/>
        <v>0</v>
      </c>
      <c r="BX116" s="84">
        <f t="shared" si="143"/>
        <v>0</v>
      </c>
      <c r="BY116" s="84">
        <f t="shared" si="143"/>
        <v>0</v>
      </c>
      <c r="BZ116" s="84">
        <f t="shared" si="143"/>
        <v>0</v>
      </c>
      <c r="CA116" s="84">
        <f t="shared" si="143"/>
        <v>0</v>
      </c>
      <c r="CB116" s="84">
        <f t="shared" si="143"/>
        <v>0</v>
      </c>
      <c r="CC116" s="84">
        <f t="shared" si="143"/>
        <v>0</v>
      </c>
      <c r="CD116" s="84">
        <f t="shared" si="143"/>
        <v>0</v>
      </c>
      <c r="CE116" s="84">
        <f t="shared" si="143"/>
        <v>0</v>
      </c>
      <c r="CF116" s="84">
        <f t="shared" si="143"/>
        <v>0</v>
      </c>
      <c r="CG116" s="84">
        <f t="shared" si="143"/>
        <v>0</v>
      </c>
      <c r="CH116" s="84">
        <f t="shared" si="143"/>
        <v>0</v>
      </c>
      <c r="CI116" s="84">
        <f t="shared" si="143"/>
        <v>0</v>
      </c>
      <c r="CJ116" s="84">
        <f t="shared" si="143"/>
        <v>0</v>
      </c>
      <c r="CK116" s="84">
        <f t="shared" si="143"/>
        <v>0</v>
      </c>
      <c r="CL116" s="84">
        <f t="shared" si="143"/>
        <v>0</v>
      </c>
      <c r="CM116" s="84">
        <f t="shared" si="143"/>
        <v>0</v>
      </c>
      <c r="CN116" s="84">
        <f t="shared" si="143"/>
        <v>0</v>
      </c>
      <c r="CO116" s="84">
        <f t="shared" si="143"/>
        <v>0</v>
      </c>
      <c r="CP116" s="84">
        <f t="shared" si="143"/>
        <v>0</v>
      </c>
      <c r="CQ116" s="84">
        <f t="shared" si="143"/>
        <v>0</v>
      </c>
      <c r="CR116" s="84">
        <f t="shared" si="143"/>
        <v>0</v>
      </c>
      <c r="CS116" s="84">
        <f t="shared" si="143"/>
        <v>0</v>
      </c>
      <c r="CT116" s="84">
        <f t="shared" si="143"/>
        <v>0</v>
      </c>
      <c r="CU116" s="84">
        <f t="shared" si="143"/>
        <v>0</v>
      </c>
      <c r="CV116" s="84">
        <f t="shared" si="144"/>
        <v>0</v>
      </c>
      <c r="CW116" s="84">
        <f t="shared" si="144"/>
        <v>0</v>
      </c>
      <c r="CX116" s="84">
        <f t="shared" si="144"/>
        <v>0</v>
      </c>
      <c r="CY116" s="84">
        <f t="shared" si="144"/>
        <v>0</v>
      </c>
      <c r="CZ116" s="84">
        <f t="shared" si="144"/>
        <v>0</v>
      </c>
      <c r="DA116" s="84">
        <f t="shared" si="144"/>
        <v>0</v>
      </c>
      <c r="DB116" s="84">
        <f t="shared" si="144"/>
        <v>0</v>
      </c>
      <c r="DC116" s="84">
        <f t="shared" si="144"/>
        <v>0</v>
      </c>
      <c r="DD116" s="84">
        <f t="shared" si="144"/>
        <v>0</v>
      </c>
      <c r="DE116" s="84">
        <f t="shared" si="144"/>
        <v>0</v>
      </c>
      <c r="DF116" s="84">
        <f t="shared" si="144"/>
        <v>0</v>
      </c>
      <c r="DG116" s="84">
        <f t="shared" si="144"/>
        <v>0</v>
      </c>
      <c r="DH116" s="84">
        <f t="shared" si="144"/>
        <v>0</v>
      </c>
      <c r="DI116" s="84">
        <f t="shared" si="144"/>
        <v>0</v>
      </c>
      <c r="DJ116" s="84">
        <f t="shared" si="144"/>
        <v>0</v>
      </c>
      <c r="DK116" s="84">
        <f t="shared" si="144"/>
        <v>0</v>
      </c>
      <c r="DL116" s="84">
        <f t="shared" si="144"/>
        <v>0</v>
      </c>
      <c r="DM116" s="84">
        <f t="shared" si="144"/>
        <v>0</v>
      </c>
      <c r="DN116" s="84">
        <f t="shared" si="144"/>
        <v>0</v>
      </c>
      <c r="DO116" s="84">
        <f t="shared" si="144"/>
        <v>0</v>
      </c>
      <c r="DP116" s="84">
        <f t="shared" si="144"/>
        <v>0</v>
      </c>
      <c r="DQ116" s="84">
        <f t="shared" si="144"/>
        <v>0</v>
      </c>
      <c r="DR116" s="84">
        <f t="shared" si="144"/>
        <v>0</v>
      </c>
      <c r="DS116" s="84">
        <f t="shared" si="144"/>
        <v>0</v>
      </c>
      <c r="DT116" s="84">
        <f t="shared" si="144"/>
        <v>0</v>
      </c>
      <c r="DU116" s="84">
        <f t="shared" si="144"/>
        <v>0</v>
      </c>
      <c r="DV116" s="84">
        <f t="shared" si="144"/>
        <v>0</v>
      </c>
      <c r="DW116" s="84">
        <f t="shared" si="144"/>
        <v>0</v>
      </c>
      <c r="DX116" s="84">
        <f t="shared" si="144"/>
        <v>0</v>
      </c>
      <c r="DY116" s="84">
        <f t="shared" si="144"/>
        <v>0</v>
      </c>
      <c r="DZ116" s="84">
        <f t="shared" si="144"/>
        <v>0</v>
      </c>
      <c r="EA116" s="84">
        <f t="shared" si="144"/>
        <v>0</v>
      </c>
      <c r="EB116" s="84">
        <f t="shared" si="144"/>
        <v>0</v>
      </c>
      <c r="EC116" s="84">
        <f t="shared" si="144"/>
        <v>0</v>
      </c>
      <c r="ED116" s="84">
        <f t="shared" si="144"/>
        <v>0</v>
      </c>
      <c r="EE116" s="84">
        <f t="shared" si="144"/>
        <v>0</v>
      </c>
      <c r="EF116" s="84">
        <f t="shared" si="144"/>
        <v>0</v>
      </c>
      <c r="EG116" s="84">
        <f t="shared" si="144"/>
        <v>0</v>
      </c>
      <c r="EH116" s="84">
        <f t="shared" si="144"/>
        <v>0</v>
      </c>
      <c r="EI116" s="84">
        <f t="shared" si="144"/>
        <v>0</v>
      </c>
      <c r="EJ116" s="84">
        <f t="shared" si="144"/>
        <v>0</v>
      </c>
      <c r="EK116" s="84">
        <f t="shared" si="144"/>
        <v>0</v>
      </c>
      <c r="EL116" s="84">
        <f t="shared" si="144"/>
        <v>0</v>
      </c>
      <c r="EM116" s="84">
        <f t="shared" si="142"/>
        <v>0</v>
      </c>
      <c r="EO116" s="2">
        <f t="shared" ca="1" si="135"/>
        <v>652</v>
      </c>
      <c r="EP116" s="2">
        <f t="shared" ca="1" si="129"/>
        <v>0</v>
      </c>
    </row>
    <row r="117" spans="1:146" x14ac:dyDescent="0.2">
      <c r="A117" s="66">
        <v>5</v>
      </c>
      <c r="B117" s="94" t="s">
        <v>76</v>
      </c>
      <c r="C117" s="68" t="s">
        <v>7</v>
      </c>
      <c r="D117" s="35" t="s">
        <v>42</v>
      </c>
      <c r="E117" s="69" t="s">
        <v>232</v>
      </c>
      <c r="F117" s="70">
        <v>37134</v>
      </c>
      <c r="G117" s="69"/>
      <c r="H117" s="69"/>
      <c r="I117" s="71" t="s">
        <v>45</v>
      </c>
      <c r="J117" s="69" t="s">
        <v>269</v>
      </c>
      <c r="L117" s="72" t="s">
        <v>235</v>
      </c>
      <c r="M117" s="72" t="s">
        <v>41</v>
      </c>
      <c r="O117" s="73"/>
      <c r="P117" s="74"/>
      <c r="Q117" s="74"/>
      <c r="R117" s="74"/>
      <c r="S117" s="95">
        <v>30</v>
      </c>
      <c r="T117" s="74" t="s">
        <v>3</v>
      </c>
      <c r="U117" s="19">
        <f t="shared" si="122"/>
        <v>44.283300000000004</v>
      </c>
      <c r="V117" s="267">
        <v>37165</v>
      </c>
      <c r="Z117" s="102">
        <v>35703</v>
      </c>
      <c r="AA117" s="100" t="e">
        <f>SUM(#REF!)</f>
        <v>#REF!</v>
      </c>
      <c r="AB117" s="103"/>
      <c r="AC117" s="103">
        <v>0</v>
      </c>
      <c r="AD117" s="81" t="e">
        <f>+AC117+AB117*#REF!+AA117*#REF!</f>
        <v>#REF!</v>
      </c>
      <c r="AE117" s="81"/>
      <c r="AI117" s="84">
        <f t="shared" ca="1" si="124"/>
        <v>0</v>
      </c>
      <c r="AJ117" s="84">
        <f t="shared" si="143"/>
        <v>0</v>
      </c>
      <c r="AK117" s="84">
        <f t="shared" si="143"/>
        <v>0</v>
      </c>
      <c r="AL117" s="84">
        <f t="shared" si="143"/>
        <v>0</v>
      </c>
      <c r="AM117" s="84">
        <f t="shared" si="143"/>
        <v>0</v>
      </c>
      <c r="AN117" s="84">
        <f t="shared" si="143"/>
        <v>0</v>
      </c>
      <c r="AO117" s="84">
        <f t="shared" si="143"/>
        <v>0</v>
      </c>
      <c r="AP117" s="84">
        <f t="shared" si="143"/>
        <v>0</v>
      </c>
      <c r="AQ117" s="84">
        <f t="shared" si="143"/>
        <v>0</v>
      </c>
      <c r="AR117" s="84">
        <f t="shared" si="143"/>
        <v>0</v>
      </c>
      <c r="AS117" s="84">
        <f t="shared" si="143"/>
        <v>0</v>
      </c>
      <c r="AT117" s="84">
        <f t="shared" si="143"/>
        <v>0</v>
      </c>
      <c r="AU117" s="84">
        <f t="shared" si="143"/>
        <v>0</v>
      </c>
      <c r="AV117" s="84">
        <f t="shared" si="143"/>
        <v>0</v>
      </c>
      <c r="AW117" s="84">
        <f t="shared" si="143"/>
        <v>0</v>
      </c>
      <c r="AX117" s="84">
        <f t="shared" si="143"/>
        <v>0</v>
      </c>
      <c r="AY117" s="84">
        <f t="shared" si="143"/>
        <v>0</v>
      </c>
      <c r="AZ117" s="84">
        <f t="shared" si="143"/>
        <v>0</v>
      </c>
      <c r="BA117" s="84">
        <f t="shared" si="143"/>
        <v>0</v>
      </c>
      <c r="BB117" s="84">
        <f t="shared" si="143"/>
        <v>0</v>
      </c>
      <c r="BC117" s="84">
        <f t="shared" si="143"/>
        <v>0</v>
      </c>
      <c r="BD117" s="84">
        <f t="shared" si="143"/>
        <v>0</v>
      </c>
      <c r="BE117" s="84">
        <f t="shared" si="143"/>
        <v>0</v>
      </c>
      <c r="BF117" s="84">
        <f t="shared" si="143"/>
        <v>0</v>
      </c>
      <c r="BG117" s="84">
        <f t="shared" si="143"/>
        <v>0</v>
      </c>
      <c r="BH117" s="84">
        <f t="shared" si="143"/>
        <v>0</v>
      </c>
      <c r="BI117" s="84">
        <f t="shared" si="143"/>
        <v>0</v>
      </c>
      <c r="BJ117" s="84">
        <f t="shared" si="143"/>
        <v>0</v>
      </c>
      <c r="BK117" s="84">
        <f t="shared" si="143"/>
        <v>0</v>
      </c>
      <c r="BL117" s="84">
        <f t="shared" si="143"/>
        <v>0</v>
      </c>
      <c r="BM117" s="84">
        <f t="shared" si="143"/>
        <v>0</v>
      </c>
      <c r="BN117" s="84">
        <f t="shared" si="143"/>
        <v>0</v>
      </c>
      <c r="BO117" s="84">
        <f t="shared" si="143"/>
        <v>0</v>
      </c>
      <c r="BP117" s="84">
        <f t="shared" si="143"/>
        <v>0</v>
      </c>
      <c r="BQ117" s="84">
        <f t="shared" si="143"/>
        <v>0</v>
      </c>
      <c r="BR117" s="84">
        <f t="shared" si="143"/>
        <v>0</v>
      </c>
      <c r="BS117" s="84">
        <f t="shared" si="143"/>
        <v>0</v>
      </c>
      <c r="BT117" s="84">
        <f t="shared" si="143"/>
        <v>0</v>
      </c>
      <c r="BU117" s="84">
        <f t="shared" si="143"/>
        <v>0</v>
      </c>
      <c r="BV117" s="84">
        <f t="shared" si="143"/>
        <v>0</v>
      </c>
      <c r="BW117" s="84">
        <f t="shared" si="143"/>
        <v>0</v>
      </c>
      <c r="BX117" s="84">
        <f t="shared" si="143"/>
        <v>0</v>
      </c>
      <c r="BY117" s="84">
        <f t="shared" si="143"/>
        <v>0</v>
      </c>
      <c r="BZ117" s="84">
        <f t="shared" si="143"/>
        <v>0</v>
      </c>
      <c r="CA117" s="84">
        <f t="shared" si="143"/>
        <v>0</v>
      </c>
      <c r="CB117" s="84">
        <f t="shared" si="143"/>
        <v>0</v>
      </c>
      <c r="CC117" s="84">
        <f t="shared" si="143"/>
        <v>0</v>
      </c>
      <c r="CD117" s="84">
        <f t="shared" si="143"/>
        <v>0</v>
      </c>
      <c r="CE117" s="84">
        <f t="shared" si="143"/>
        <v>0</v>
      </c>
      <c r="CF117" s="84">
        <f t="shared" si="143"/>
        <v>0</v>
      </c>
      <c r="CG117" s="84">
        <f t="shared" si="143"/>
        <v>0</v>
      </c>
      <c r="CH117" s="84">
        <f t="shared" si="143"/>
        <v>0</v>
      </c>
      <c r="CI117" s="84">
        <f t="shared" si="143"/>
        <v>0</v>
      </c>
      <c r="CJ117" s="84">
        <f t="shared" si="143"/>
        <v>0</v>
      </c>
      <c r="CK117" s="84">
        <f t="shared" si="143"/>
        <v>0</v>
      </c>
      <c r="CL117" s="84">
        <f t="shared" si="143"/>
        <v>0</v>
      </c>
      <c r="CM117" s="84">
        <f t="shared" si="143"/>
        <v>0</v>
      </c>
      <c r="CN117" s="84">
        <f t="shared" si="143"/>
        <v>0</v>
      </c>
      <c r="CO117" s="84">
        <f t="shared" si="143"/>
        <v>0</v>
      </c>
      <c r="CP117" s="84">
        <f t="shared" si="143"/>
        <v>0</v>
      </c>
      <c r="CQ117" s="84">
        <f t="shared" si="143"/>
        <v>0</v>
      </c>
      <c r="CR117" s="84">
        <f t="shared" si="143"/>
        <v>0</v>
      </c>
      <c r="CS117" s="84">
        <f t="shared" si="143"/>
        <v>0</v>
      </c>
      <c r="CT117" s="84">
        <f t="shared" si="143"/>
        <v>0</v>
      </c>
      <c r="CU117" s="84">
        <f t="shared" si="143"/>
        <v>0</v>
      </c>
      <c r="CV117" s="84">
        <f t="shared" si="144"/>
        <v>0</v>
      </c>
      <c r="CW117" s="84">
        <f t="shared" si="144"/>
        <v>0</v>
      </c>
      <c r="CX117" s="84">
        <f t="shared" si="144"/>
        <v>0</v>
      </c>
      <c r="CY117" s="84">
        <f t="shared" si="144"/>
        <v>0</v>
      </c>
      <c r="CZ117" s="84">
        <f t="shared" si="144"/>
        <v>0</v>
      </c>
      <c r="DA117" s="84">
        <f t="shared" si="144"/>
        <v>0</v>
      </c>
      <c r="DB117" s="84">
        <f t="shared" si="144"/>
        <v>0</v>
      </c>
      <c r="DC117" s="84">
        <f t="shared" si="144"/>
        <v>0</v>
      </c>
      <c r="DD117" s="84">
        <f t="shared" si="144"/>
        <v>0</v>
      </c>
      <c r="DE117" s="84">
        <f t="shared" si="144"/>
        <v>0</v>
      </c>
      <c r="DF117" s="84">
        <f t="shared" si="144"/>
        <v>0</v>
      </c>
      <c r="DG117" s="84">
        <f t="shared" si="144"/>
        <v>0</v>
      </c>
      <c r="DH117" s="84">
        <f t="shared" si="144"/>
        <v>0</v>
      </c>
      <c r="DI117" s="84">
        <f t="shared" si="144"/>
        <v>0</v>
      </c>
      <c r="DJ117" s="84">
        <f t="shared" si="144"/>
        <v>0</v>
      </c>
      <c r="DK117" s="84">
        <f t="shared" si="144"/>
        <v>0</v>
      </c>
      <c r="DL117" s="84">
        <f t="shared" si="144"/>
        <v>0</v>
      </c>
      <c r="DM117" s="84">
        <f t="shared" si="144"/>
        <v>0</v>
      </c>
      <c r="DN117" s="84">
        <f t="shared" si="144"/>
        <v>0</v>
      </c>
      <c r="DO117" s="84">
        <f t="shared" si="144"/>
        <v>0</v>
      </c>
      <c r="DP117" s="84">
        <f t="shared" si="144"/>
        <v>0</v>
      </c>
      <c r="DQ117" s="84">
        <f t="shared" si="144"/>
        <v>0</v>
      </c>
      <c r="DR117" s="84">
        <f t="shared" si="144"/>
        <v>0</v>
      </c>
      <c r="DS117" s="84">
        <f t="shared" si="144"/>
        <v>0</v>
      </c>
      <c r="DT117" s="84">
        <f t="shared" si="144"/>
        <v>0</v>
      </c>
      <c r="DU117" s="84">
        <f t="shared" si="144"/>
        <v>0</v>
      </c>
      <c r="DV117" s="84">
        <f t="shared" si="144"/>
        <v>0</v>
      </c>
      <c r="DW117" s="84">
        <f t="shared" si="144"/>
        <v>0</v>
      </c>
      <c r="DX117" s="84">
        <f t="shared" si="144"/>
        <v>0</v>
      </c>
      <c r="DY117" s="84">
        <f t="shared" si="144"/>
        <v>0</v>
      </c>
      <c r="DZ117" s="84">
        <f t="shared" si="144"/>
        <v>0</v>
      </c>
      <c r="EA117" s="84">
        <f t="shared" si="144"/>
        <v>0</v>
      </c>
      <c r="EB117" s="84">
        <f t="shared" si="144"/>
        <v>0</v>
      </c>
      <c r="EC117" s="84">
        <f t="shared" si="144"/>
        <v>0</v>
      </c>
      <c r="ED117" s="84">
        <f t="shared" si="144"/>
        <v>0</v>
      </c>
      <c r="EE117" s="84">
        <f t="shared" si="144"/>
        <v>0</v>
      </c>
      <c r="EF117" s="84">
        <f t="shared" si="144"/>
        <v>0</v>
      </c>
      <c r="EG117" s="84">
        <f t="shared" si="144"/>
        <v>0</v>
      </c>
      <c r="EH117" s="84">
        <f t="shared" si="144"/>
        <v>0</v>
      </c>
      <c r="EI117" s="84">
        <f t="shared" si="144"/>
        <v>0</v>
      </c>
      <c r="EJ117" s="84">
        <f t="shared" si="144"/>
        <v>0</v>
      </c>
      <c r="EK117" s="84">
        <f t="shared" si="144"/>
        <v>0</v>
      </c>
      <c r="EL117" s="84">
        <f t="shared" si="144"/>
        <v>0</v>
      </c>
      <c r="EM117" s="84">
        <f t="shared" si="142"/>
        <v>0</v>
      </c>
      <c r="EO117" s="2">
        <f t="shared" ca="1" si="135"/>
        <v>0</v>
      </c>
      <c r="EP117" s="2">
        <f t="shared" ca="1" si="129"/>
        <v>-44.283300000000004</v>
      </c>
    </row>
    <row r="118" spans="1:146" x14ac:dyDescent="0.2">
      <c r="A118" s="66">
        <v>5</v>
      </c>
      <c r="B118" s="94" t="s">
        <v>76</v>
      </c>
      <c r="C118" s="68" t="s">
        <v>7</v>
      </c>
      <c r="D118" s="35" t="s">
        <v>42</v>
      </c>
      <c r="E118" s="69" t="s">
        <v>232</v>
      </c>
      <c r="F118" s="70">
        <v>37134</v>
      </c>
      <c r="G118" s="69"/>
      <c r="H118" s="69"/>
      <c r="I118" s="71" t="s">
        <v>45</v>
      </c>
      <c r="J118" s="69" t="s">
        <v>270</v>
      </c>
      <c r="L118" s="72" t="s">
        <v>235</v>
      </c>
      <c r="M118" s="72" t="s">
        <v>41</v>
      </c>
      <c r="O118" s="73"/>
      <c r="P118" s="74"/>
      <c r="Q118" s="74"/>
      <c r="R118" s="74"/>
      <c r="S118" s="95">
        <v>3.6875019999999998</v>
      </c>
      <c r="T118" s="74" t="s">
        <v>1</v>
      </c>
      <c r="U118" s="19">
        <f t="shared" si="122"/>
        <v>3.3604205725999998</v>
      </c>
      <c r="V118" s="267">
        <v>37422</v>
      </c>
      <c r="Z118" s="102">
        <v>33770</v>
      </c>
      <c r="AA118" s="100" t="e">
        <f>SUM(#REF!)</f>
        <v>#REF!</v>
      </c>
      <c r="AB118" s="103"/>
      <c r="AC118" s="103">
        <v>0</v>
      </c>
      <c r="AD118" s="81" t="e">
        <f>+AC118+AB118*#REF!+AA118*#REF!</f>
        <v>#REF!</v>
      </c>
      <c r="AE118" s="81"/>
      <c r="AI118" s="84">
        <f t="shared" ca="1" si="124"/>
        <v>0</v>
      </c>
      <c r="AJ118" s="84">
        <f t="shared" si="143"/>
        <v>0</v>
      </c>
      <c r="AK118" s="84">
        <f t="shared" si="143"/>
        <v>3.3604205725999998</v>
      </c>
      <c r="AL118" s="84">
        <f t="shared" si="143"/>
        <v>0</v>
      </c>
      <c r="AM118" s="84">
        <f t="shared" si="143"/>
        <v>0</v>
      </c>
      <c r="AN118" s="84">
        <f t="shared" si="143"/>
        <v>0</v>
      </c>
      <c r="AO118" s="84">
        <f t="shared" si="143"/>
        <v>0</v>
      </c>
      <c r="AP118" s="84">
        <f t="shared" si="143"/>
        <v>0</v>
      </c>
      <c r="AQ118" s="84">
        <f t="shared" si="143"/>
        <v>0</v>
      </c>
      <c r="AR118" s="84">
        <f t="shared" si="143"/>
        <v>0</v>
      </c>
      <c r="AS118" s="84">
        <f t="shared" si="143"/>
        <v>0</v>
      </c>
      <c r="AT118" s="84">
        <f t="shared" si="143"/>
        <v>0</v>
      </c>
      <c r="AU118" s="84">
        <f t="shared" si="143"/>
        <v>0</v>
      </c>
      <c r="AV118" s="84">
        <f t="shared" si="143"/>
        <v>0</v>
      </c>
      <c r="AW118" s="84">
        <f t="shared" si="143"/>
        <v>0</v>
      </c>
      <c r="AX118" s="84">
        <f t="shared" si="143"/>
        <v>0</v>
      </c>
      <c r="AY118" s="84">
        <f t="shared" si="143"/>
        <v>0</v>
      </c>
      <c r="AZ118" s="84">
        <f t="shared" si="143"/>
        <v>0</v>
      </c>
      <c r="BA118" s="84">
        <f t="shared" si="143"/>
        <v>0</v>
      </c>
      <c r="BB118" s="84">
        <f t="shared" si="143"/>
        <v>0</v>
      </c>
      <c r="BC118" s="84">
        <f t="shared" si="143"/>
        <v>0</v>
      </c>
      <c r="BD118" s="84">
        <f t="shared" si="143"/>
        <v>0</v>
      </c>
      <c r="BE118" s="84">
        <f t="shared" si="143"/>
        <v>0</v>
      </c>
      <c r="BF118" s="84">
        <f t="shared" si="143"/>
        <v>0</v>
      </c>
      <c r="BG118" s="84">
        <f t="shared" si="143"/>
        <v>0</v>
      </c>
      <c r="BH118" s="84">
        <f t="shared" si="143"/>
        <v>0</v>
      </c>
      <c r="BI118" s="84">
        <f t="shared" si="143"/>
        <v>0</v>
      </c>
      <c r="BJ118" s="84">
        <f t="shared" si="143"/>
        <v>0</v>
      </c>
      <c r="BK118" s="84">
        <f t="shared" si="143"/>
        <v>0</v>
      </c>
      <c r="BL118" s="84">
        <f t="shared" si="143"/>
        <v>0</v>
      </c>
      <c r="BM118" s="84">
        <f t="shared" si="143"/>
        <v>0</v>
      </c>
      <c r="BN118" s="84">
        <f t="shared" si="143"/>
        <v>0</v>
      </c>
      <c r="BO118" s="84">
        <f t="shared" si="143"/>
        <v>0</v>
      </c>
      <c r="BP118" s="84">
        <f t="shared" si="143"/>
        <v>0</v>
      </c>
      <c r="BQ118" s="84">
        <f t="shared" si="143"/>
        <v>0</v>
      </c>
      <c r="BR118" s="84">
        <f t="shared" si="143"/>
        <v>0</v>
      </c>
      <c r="BS118" s="84">
        <f t="shared" si="143"/>
        <v>0</v>
      </c>
      <c r="BT118" s="84">
        <f t="shared" si="143"/>
        <v>0</v>
      </c>
      <c r="BU118" s="84">
        <f t="shared" si="143"/>
        <v>0</v>
      </c>
      <c r="BV118" s="84">
        <f t="shared" si="143"/>
        <v>0</v>
      </c>
      <c r="BW118" s="84">
        <f t="shared" si="143"/>
        <v>0</v>
      </c>
      <c r="BX118" s="84">
        <f t="shared" si="143"/>
        <v>0</v>
      </c>
      <c r="BY118" s="84">
        <f t="shared" si="143"/>
        <v>0</v>
      </c>
      <c r="BZ118" s="84">
        <f t="shared" si="143"/>
        <v>0</v>
      </c>
      <c r="CA118" s="84">
        <f t="shared" si="143"/>
        <v>0</v>
      </c>
      <c r="CB118" s="84">
        <f t="shared" si="143"/>
        <v>0</v>
      </c>
      <c r="CC118" s="84">
        <f t="shared" si="143"/>
        <v>0</v>
      </c>
      <c r="CD118" s="84">
        <f t="shared" si="143"/>
        <v>0</v>
      </c>
      <c r="CE118" s="84">
        <f t="shared" si="143"/>
        <v>0</v>
      </c>
      <c r="CF118" s="84">
        <f t="shared" si="143"/>
        <v>0</v>
      </c>
      <c r="CG118" s="84">
        <f t="shared" si="143"/>
        <v>0</v>
      </c>
      <c r="CH118" s="84">
        <f t="shared" si="143"/>
        <v>0</v>
      </c>
      <c r="CI118" s="84">
        <f t="shared" si="143"/>
        <v>0</v>
      </c>
      <c r="CJ118" s="84">
        <f t="shared" si="143"/>
        <v>0</v>
      </c>
      <c r="CK118" s="84">
        <f t="shared" si="143"/>
        <v>0</v>
      </c>
      <c r="CL118" s="84">
        <f t="shared" si="143"/>
        <v>0</v>
      </c>
      <c r="CM118" s="84">
        <f t="shared" si="143"/>
        <v>0</v>
      </c>
      <c r="CN118" s="84">
        <f t="shared" si="143"/>
        <v>0</v>
      </c>
      <c r="CO118" s="84">
        <f t="shared" si="143"/>
        <v>0</v>
      </c>
      <c r="CP118" s="84">
        <f t="shared" si="143"/>
        <v>0</v>
      </c>
      <c r="CQ118" s="84">
        <f t="shared" si="143"/>
        <v>0</v>
      </c>
      <c r="CR118" s="84">
        <f t="shared" si="143"/>
        <v>0</v>
      </c>
      <c r="CS118" s="84">
        <f t="shared" si="143"/>
        <v>0</v>
      </c>
      <c r="CT118" s="84">
        <f t="shared" si="143"/>
        <v>0</v>
      </c>
      <c r="CU118" s="84">
        <f>IF(AND($V118&gt;CT$6,$V118&lt;=CU$6),+$U118,0)</f>
        <v>0</v>
      </c>
      <c r="CV118" s="84">
        <f t="shared" si="144"/>
        <v>0</v>
      </c>
      <c r="CW118" s="84">
        <f t="shared" si="144"/>
        <v>0</v>
      </c>
      <c r="CX118" s="84">
        <f t="shared" si="144"/>
        <v>0</v>
      </c>
      <c r="CY118" s="84">
        <f t="shared" si="144"/>
        <v>0</v>
      </c>
      <c r="CZ118" s="84">
        <f t="shared" si="144"/>
        <v>0</v>
      </c>
      <c r="DA118" s="84">
        <f t="shared" si="144"/>
        <v>0</v>
      </c>
      <c r="DB118" s="84">
        <f t="shared" si="144"/>
        <v>0</v>
      </c>
      <c r="DC118" s="84">
        <f t="shared" si="144"/>
        <v>0</v>
      </c>
      <c r="DD118" s="84">
        <f t="shared" si="144"/>
        <v>0</v>
      </c>
      <c r="DE118" s="84">
        <f t="shared" si="144"/>
        <v>0</v>
      </c>
      <c r="DF118" s="84">
        <f t="shared" si="144"/>
        <v>0</v>
      </c>
      <c r="DG118" s="84">
        <f t="shared" si="144"/>
        <v>0</v>
      </c>
      <c r="DH118" s="84">
        <f t="shared" si="144"/>
        <v>0</v>
      </c>
      <c r="DI118" s="84">
        <f t="shared" si="144"/>
        <v>0</v>
      </c>
      <c r="DJ118" s="84">
        <f t="shared" si="144"/>
        <v>0</v>
      </c>
      <c r="DK118" s="84">
        <f t="shared" si="144"/>
        <v>0</v>
      </c>
      <c r="DL118" s="84">
        <f t="shared" si="144"/>
        <v>0</v>
      </c>
      <c r="DM118" s="84">
        <f t="shared" si="144"/>
        <v>0</v>
      </c>
      <c r="DN118" s="84">
        <f t="shared" si="144"/>
        <v>0</v>
      </c>
      <c r="DO118" s="84">
        <f t="shared" si="144"/>
        <v>0</v>
      </c>
      <c r="DP118" s="84">
        <f t="shared" si="144"/>
        <v>0</v>
      </c>
      <c r="DQ118" s="84">
        <f t="shared" si="144"/>
        <v>0</v>
      </c>
      <c r="DR118" s="84">
        <f t="shared" si="144"/>
        <v>0</v>
      </c>
      <c r="DS118" s="84">
        <f t="shared" si="144"/>
        <v>0</v>
      </c>
      <c r="DT118" s="84">
        <f t="shared" si="144"/>
        <v>0</v>
      </c>
      <c r="DU118" s="84">
        <f t="shared" si="144"/>
        <v>0</v>
      </c>
      <c r="DV118" s="84">
        <f t="shared" si="144"/>
        <v>0</v>
      </c>
      <c r="DW118" s="84">
        <f t="shared" si="144"/>
        <v>0</v>
      </c>
      <c r="DX118" s="84">
        <f t="shared" si="144"/>
        <v>0</v>
      </c>
      <c r="DY118" s="84">
        <f t="shared" si="144"/>
        <v>0</v>
      </c>
      <c r="DZ118" s="84">
        <f t="shared" si="144"/>
        <v>0</v>
      </c>
      <c r="EA118" s="84">
        <f t="shared" si="144"/>
        <v>0</v>
      </c>
      <c r="EB118" s="84">
        <f t="shared" si="144"/>
        <v>0</v>
      </c>
      <c r="EC118" s="84">
        <f t="shared" si="144"/>
        <v>0</v>
      </c>
      <c r="ED118" s="84">
        <f t="shared" si="144"/>
        <v>0</v>
      </c>
      <c r="EE118" s="84">
        <f t="shared" si="144"/>
        <v>0</v>
      </c>
      <c r="EF118" s="84">
        <f t="shared" si="144"/>
        <v>0</v>
      </c>
      <c r="EG118" s="84">
        <f t="shared" si="144"/>
        <v>0</v>
      </c>
      <c r="EH118" s="84">
        <f t="shared" si="144"/>
        <v>0</v>
      </c>
      <c r="EI118" s="84">
        <f t="shared" si="144"/>
        <v>0</v>
      </c>
      <c r="EJ118" s="84">
        <f t="shared" si="144"/>
        <v>0</v>
      </c>
      <c r="EK118" s="84">
        <f t="shared" si="144"/>
        <v>0</v>
      </c>
      <c r="EL118" s="84">
        <f t="shared" si="144"/>
        <v>0</v>
      </c>
      <c r="EM118" s="84">
        <f t="shared" si="142"/>
        <v>0</v>
      </c>
      <c r="EO118" s="2">
        <f t="shared" ca="1" si="135"/>
        <v>3.3604205725999998</v>
      </c>
      <c r="EP118" s="2">
        <f t="shared" ref="EP118:EP149" ca="1" si="145">+EO118-U118</f>
        <v>0</v>
      </c>
    </row>
    <row r="119" spans="1:146" x14ac:dyDescent="0.2">
      <c r="A119" s="66">
        <v>5</v>
      </c>
      <c r="B119" s="94" t="s">
        <v>76</v>
      </c>
      <c r="C119" s="68" t="s">
        <v>7</v>
      </c>
      <c r="D119" s="35" t="s">
        <v>42</v>
      </c>
      <c r="E119" s="69" t="s">
        <v>232</v>
      </c>
      <c r="F119" s="70">
        <v>37134</v>
      </c>
      <c r="G119" s="69"/>
      <c r="H119" s="69"/>
      <c r="I119" s="71" t="s">
        <v>45</v>
      </c>
      <c r="J119" s="69" t="s">
        <v>271</v>
      </c>
      <c r="L119" s="72" t="s">
        <v>235</v>
      </c>
      <c r="M119" s="72" t="s">
        <v>41</v>
      </c>
      <c r="O119" s="73"/>
      <c r="P119" s="74"/>
      <c r="Q119" s="74"/>
      <c r="R119" s="74"/>
      <c r="S119" s="95">
        <v>78.400000000000006</v>
      </c>
      <c r="T119" s="74" t="s">
        <v>3</v>
      </c>
      <c r="U119" s="19">
        <f t="shared" si="122"/>
        <v>115.72702400000001</v>
      </c>
      <c r="V119" s="267">
        <v>38693</v>
      </c>
      <c r="Z119" s="102">
        <v>36509</v>
      </c>
      <c r="AA119" s="100" t="e">
        <f>SUM(#REF!)</f>
        <v>#REF!</v>
      </c>
      <c r="AB119" s="103"/>
      <c r="AC119" s="103">
        <v>0</v>
      </c>
      <c r="AD119" s="81" t="e">
        <f>+AC119+AB119*#REF!+AA119*#REF!</f>
        <v>#REF!</v>
      </c>
      <c r="AE119" s="81"/>
      <c r="AI119" s="84">
        <f t="shared" ca="1" si="124"/>
        <v>0</v>
      </c>
      <c r="AJ119" s="84">
        <f t="shared" ref="AJ119:CU122" si="146">IF(AND($V119&gt;AI$6,$V119&lt;=AJ$6),+$U119,0)</f>
        <v>0</v>
      </c>
      <c r="AK119" s="84">
        <f t="shared" si="146"/>
        <v>0</v>
      </c>
      <c r="AL119" s="84">
        <f t="shared" si="146"/>
        <v>0</v>
      </c>
      <c r="AM119" s="84">
        <f t="shared" si="146"/>
        <v>0</v>
      </c>
      <c r="AN119" s="84">
        <f t="shared" si="146"/>
        <v>0</v>
      </c>
      <c r="AO119" s="84">
        <f t="shared" si="146"/>
        <v>0</v>
      </c>
      <c r="AP119" s="84">
        <f t="shared" si="146"/>
        <v>0</v>
      </c>
      <c r="AQ119" s="84">
        <f t="shared" si="146"/>
        <v>0</v>
      </c>
      <c r="AR119" s="84">
        <f t="shared" si="146"/>
        <v>0</v>
      </c>
      <c r="AS119" s="84">
        <f t="shared" si="146"/>
        <v>0</v>
      </c>
      <c r="AT119" s="84">
        <f t="shared" si="146"/>
        <v>0</v>
      </c>
      <c r="AU119" s="84">
        <f t="shared" si="146"/>
        <v>0</v>
      </c>
      <c r="AV119" s="84">
        <f t="shared" si="146"/>
        <v>0</v>
      </c>
      <c r="AW119" s="84">
        <f t="shared" si="146"/>
        <v>0</v>
      </c>
      <c r="AX119" s="84">
        <f t="shared" si="146"/>
        <v>0</v>
      </c>
      <c r="AY119" s="84">
        <f t="shared" si="146"/>
        <v>115.72702400000001</v>
      </c>
      <c r="AZ119" s="84">
        <f t="shared" si="146"/>
        <v>0</v>
      </c>
      <c r="BA119" s="84">
        <f t="shared" si="146"/>
        <v>0</v>
      </c>
      <c r="BB119" s="84">
        <f t="shared" si="146"/>
        <v>0</v>
      </c>
      <c r="BC119" s="84">
        <f t="shared" si="146"/>
        <v>0</v>
      </c>
      <c r="BD119" s="84">
        <f t="shared" si="146"/>
        <v>0</v>
      </c>
      <c r="BE119" s="84">
        <f t="shared" si="146"/>
        <v>0</v>
      </c>
      <c r="BF119" s="84">
        <f t="shared" si="146"/>
        <v>0</v>
      </c>
      <c r="BG119" s="84">
        <f t="shared" si="146"/>
        <v>0</v>
      </c>
      <c r="BH119" s="84">
        <f t="shared" si="146"/>
        <v>0</v>
      </c>
      <c r="BI119" s="84">
        <f t="shared" si="146"/>
        <v>0</v>
      </c>
      <c r="BJ119" s="84">
        <f t="shared" si="146"/>
        <v>0</v>
      </c>
      <c r="BK119" s="84">
        <f t="shared" si="146"/>
        <v>0</v>
      </c>
      <c r="BL119" s="84">
        <f t="shared" si="146"/>
        <v>0</v>
      </c>
      <c r="BM119" s="84">
        <f t="shared" si="146"/>
        <v>0</v>
      </c>
      <c r="BN119" s="84">
        <f t="shared" si="146"/>
        <v>0</v>
      </c>
      <c r="BO119" s="84">
        <f t="shared" si="146"/>
        <v>0</v>
      </c>
      <c r="BP119" s="84">
        <f t="shared" si="146"/>
        <v>0</v>
      </c>
      <c r="BQ119" s="84">
        <f t="shared" si="146"/>
        <v>0</v>
      </c>
      <c r="BR119" s="84">
        <f t="shared" si="146"/>
        <v>0</v>
      </c>
      <c r="BS119" s="84">
        <f t="shared" si="146"/>
        <v>0</v>
      </c>
      <c r="BT119" s="84">
        <f t="shared" si="146"/>
        <v>0</v>
      </c>
      <c r="BU119" s="84">
        <f t="shared" si="146"/>
        <v>0</v>
      </c>
      <c r="BV119" s="84">
        <f t="shared" si="146"/>
        <v>0</v>
      </c>
      <c r="BW119" s="84">
        <f t="shared" si="146"/>
        <v>0</v>
      </c>
      <c r="BX119" s="84">
        <f t="shared" si="146"/>
        <v>0</v>
      </c>
      <c r="BY119" s="84">
        <f t="shared" si="146"/>
        <v>0</v>
      </c>
      <c r="BZ119" s="84">
        <f t="shared" si="146"/>
        <v>0</v>
      </c>
      <c r="CA119" s="84">
        <f t="shared" si="146"/>
        <v>0</v>
      </c>
      <c r="CB119" s="84">
        <f t="shared" si="146"/>
        <v>0</v>
      </c>
      <c r="CC119" s="84">
        <f t="shared" si="146"/>
        <v>0</v>
      </c>
      <c r="CD119" s="84">
        <f t="shared" si="146"/>
        <v>0</v>
      </c>
      <c r="CE119" s="84">
        <f t="shared" si="146"/>
        <v>0</v>
      </c>
      <c r="CF119" s="84">
        <f t="shared" si="146"/>
        <v>0</v>
      </c>
      <c r="CG119" s="84">
        <f t="shared" si="146"/>
        <v>0</v>
      </c>
      <c r="CH119" s="84">
        <f t="shared" si="146"/>
        <v>0</v>
      </c>
      <c r="CI119" s="84">
        <f t="shared" si="146"/>
        <v>0</v>
      </c>
      <c r="CJ119" s="84">
        <f t="shared" si="146"/>
        <v>0</v>
      </c>
      <c r="CK119" s="84">
        <f t="shared" si="146"/>
        <v>0</v>
      </c>
      <c r="CL119" s="84">
        <f t="shared" si="146"/>
        <v>0</v>
      </c>
      <c r="CM119" s="84">
        <f t="shared" si="146"/>
        <v>0</v>
      </c>
      <c r="CN119" s="84">
        <f t="shared" si="146"/>
        <v>0</v>
      </c>
      <c r="CO119" s="84">
        <f t="shared" si="146"/>
        <v>0</v>
      </c>
      <c r="CP119" s="84">
        <f t="shared" si="146"/>
        <v>0</v>
      </c>
      <c r="CQ119" s="84">
        <f t="shared" si="146"/>
        <v>0</v>
      </c>
      <c r="CR119" s="84">
        <f t="shared" si="146"/>
        <v>0</v>
      </c>
      <c r="CS119" s="84">
        <f t="shared" si="146"/>
        <v>0</v>
      </c>
      <c r="CT119" s="84">
        <f t="shared" si="146"/>
        <v>0</v>
      </c>
      <c r="CU119" s="84">
        <f t="shared" si="146"/>
        <v>0</v>
      </c>
      <c r="CV119" s="84">
        <f t="shared" si="144"/>
        <v>0</v>
      </c>
      <c r="CW119" s="84">
        <f t="shared" si="144"/>
        <v>0</v>
      </c>
      <c r="CX119" s="84">
        <f t="shared" si="144"/>
        <v>0</v>
      </c>
      <c r="CY119" s="84">
        <f t="shared" si="144"/>
        <v>0</v>
      </c>
      <c r="CZ119" s="84">
        <f t="shared" si="144"/>
        <v>0</v>
      </c>
      <c r="DA119" s="84">
        <f t="shared" si="144"/>
        <v>0</v>
      </c>
      <c r="DB119" s="84">
        <f t="shared" si="144"/>
        <v>0</v>
      </c>
      <c r="DC119" s="84">
        <f t="shared" si="144"/>
        <v>0</v>
      </c>
      <c r="DD119" s="84">
        <f t="shared" si="144"/>
        <v>0</v>
      </c>
      <c r="DE119" s="84">
        <f t="shared" si="144"/>
        <v>0</v>
      </c>
      <c r="DF119" s="84">
        <f t="shared" si="144"/>
        <v>0</v>
      </c>
      <c r="DG119" s="84">
        <f t="shared" si="144"/>
        <v>0</v>
      </c>
      <c r="DH119" s="84">
        <f t="shared" si="144"/>
        <v>0</v>
      </c>
      <c r="DI119" s="84">
        <f t="shared" si="144"/>
        <v>0</v>
      </c>
      <c r="DJ119" s="84">
        <f t="shared" si="144"/>
        <v>0</v>
      </c>
      <c r="DK119" s="84">
        <f t="shared" si="144"/>
        <v>0</v>
      </c>
      <c r="DL119" s="84">
        <f t="shared" si="144"/>
        <v>0</v>
      </c>
      <c r="DM119" s="84">
        <f t="shared" si="144"/>
        <v>0</v>
      </c>
      <c r="DN119" s="84">
        <f t="shared" si="144"/>
        <v>0</v>
      </c>
      <c r="DO119" s="84">
        <f t="shared" si="144"/>
        <v>0</v>
      </c>
      <c r="DP119" s="84">
        <f t="shared" si="144"/>
        <v>0</v>
      </c>
      <c r="DQ119" s="84">
        <f t="shared" si="144"/>
        <v>0</v>
      </c>
      <c r="DR119" s="84">
        <f t="shared" si="144"/>
        <v>0</v>
      </c>
      <c r="DS119" s="84">
        <f t="shared" si="144"/>
        <v>0</v>
      </c>
      <c r="DT119" s="84">
        <f t="shared" si="144"/>
        <v>0</v>
      </c>
      <c r="DU119" s="84">
        <f t="shared" si="144"/>
        <v>0</v>
      </c>
      <c r="DV119" s="84">
        <f t="shared" si="144"/>
        <v>0</v>
      </c>
      <c r="DW119" s="84">
        <f t="shared" si="144"/>
        <v>0</v>
      </c>
      <c r="DX119" s="84">
        <f t="shared" si="144"/>
        <v>0</v>
      </c>
      <c r="DY119" s="84">
        <f t="shared" si="144"/>
        <v>0</v>
      </c>
      <c r="DZ119" s="84">
        <f t="shared" si="144"/>
        <v>0</v>
      </c>
      <c r="EA119" s="84">
        <f t="shared" si="144"/>
        <v>0</v>
      </c>
      <c r="EB119" s="84">
        <f t="shared" si="144"/>
        <v>0</v>
      </c>
      <c r="EC119" s="84">
        <f t="shared" si="144"/>
        <v>0</v>
      </c>
      <c r="ED119" s="84">
        <f t="shared" si="144"/>
        <v>0</v>
      </c>
      <c r="EE119" s="84">
        <f t="shared" si="144"/>
        <v>0</v>
      </c>
      <c r="EF119" s="84">
        <f t="shared" si="144"/>
        <v>0</v>
      </c>
      <c r="EG119" s="84">
        <f t="shared" si="144"/>
        <v>0</v>
      </c>
      <c r="EH119" s="84">
        <f t="shared" si="144"/>
        <v>0</v>
      </c>
      <c r="EI119" s="84">
        <f t="shared" si="144"/>
        <v>0</v>
      </c>
      <c r="EJ119" s="84">
        <f t="shared" si="144"/>
        <v>0</v>
      </c>
      <c r="EK119" s="84">
        <f t="shared" si="144"/>
        <v>0</v>
      </c>
      <c r="EL119" s="84">
        <f t="shared" si="144"/>
        <v>0</v>
      </c>
      <c r="EM119" s="84">
        <f t="shared" si="142"/>
        <v>0</v>
      </c>
      <c r="EO119" s="2">
        <f t="shared" ca="1" si="135"/>
        <v>115.72702400000001</v>
      </c>
      <c r="EP119" s="2">
        <f t="shared" ca="1" si="145"/>
        <v>0</v>
      </c>
    </row>
    <row r="120" spans="1:146" x14ac:dyDescent="0.2">
      <c r="A120" s="66">
        <v>5</v>
      </c>
      <c r="B120" s="94" t="s">
        <v>76</v>
      </c>
      <c r="C120" s="68" t="s">
        <v>7</v>
      </c>
      <c r="D120" s="35" t="s">
        <v>42</v>
      </c>
      <c r="E120" s="69" t="s">
        <v>232</v>
      </c>
      <c r="F120" s="70">
        <v>37134</v>
      </c>
      <c r="G120" s="69"/>
      <c r="H120" s="69"/>
      <c r="I120" s="71" t="s">
        <v>45</v>
      </c>
      <c r="J120" s="69" t="s">
        <v>272</v>
      </c>
      <c r="L120" s="72" t="s">
        <v>235</v>
      </c>
      <c r="M120" s="72" t="s">
        <v>41</v>
      </c>
      <c r="O120" s="73"/>
      <c r="P120" s="74"/>
      <c r="Q120" s="74"/>
      <c r="R120" s="74"/>
      <c r="S120" s="95">
        <v>21.6</v>
      </c>
      <c r="T120" s="74" t="s">
        <v>3</v>
      </c>
      <c r="U120" s="19">
        <f t="shared" si="122"/>
        <v>31.883976000000004</v>
      </c>
      <c r="V120" s="267">
        <v>39979</v>
      </c>
      <c r="Z120" s="102">
        <v>36509</v>
      </c>
      <c r="AA120" s="100" t="e">
        <f>SUM(#REF!)</f>
        <v>#REF!</v>
      </c>
      <c r="AB120" s="103"/>
      <c r="AC120" s="103">
        <v>0</v>
      </c>
      <c r="AD120" s="81" t="e">
        <f>+AC120+AB120*#REF!+AA120*#REF!</f>
        <v>#REF!</v>
      </c>
      <c r="AE120" s="81"/>
      <c r="AI120" s="84">
        <f t="shared" ca="1" si="124"/>
        <v>0</v>
      </c>
      <c r="AJ120" s="84">
        <f t="shared" si="146"/>
        <v>0</v>
      </c>
      <c r="AK120" s="84">
        <f t="shared" si="146"/>
        <v>0</v>
      </c>
      <c r="AL120" s="84">
        <f t="shared" si="146"/>
        <v>0</v>
      </c>
      <c r="AM120" s="84">
        <f t="shared" si="146"/>
        <v>0</v>
      </c>
      <c r="AN120" s="84">
        <f t="shared" si="146"/>
        <v>0</v>
      </c>
      <c r="AO120" s="84">
        <f t="shared" si="146"/>
        <v>0</v>
      </c>
      <c r="AP120" s="84">
        <f t="shared" si="146"/>
        <v>0</v>
      </c>
      <c r="AQ120" s="84">
        <f t="shared" si="146"/>
        <v>0</v>
      </c>
      <c r="AR120" s="84">
        <f t="shared" si="146"/>
        <v>0</v>
      </c>
      <c r="AS120" s="84">
        <f t="shared" si="146"/>
        <v>0</v>
      </c>
      <c r="AT120" s="84">
        <f t="shared" si="146"/>
        <v>0</v>
      </c>
      <c r="AU120" s="84">
        <f t="shared" si="146"/>
        <v>0</v>
      </c>
      <c r="AV120" s="84">
        <f t="shared" si="146"/>
        <v>0</v>
      </c>
      <c r="AW120" s="84">
        <f t="shared" si="146"/>
        <v>0</v>
      </c>
      <c r="AX120" s="84">
        <f t="shared" si="146"/>
        <v>0</v>
      </c>
      <c r="AY120" s="84">
        <f t="shared" si="146"/>
        <v>0</v>
      </c>
      <c r="AZ120" s="84">
        <f t="shared" si="146"/>
        <v>0</v>
      </c>
      <c r="BA120" s="84">
        <f t="shared" si="146"/>
        <v>0</v>
      </c>
      <c r="BB120" s="84">
        <f t="shared" si="146"/>
        <v>0</v>
      </c>
      <c r="BC120" s="84">
        <f t="shared" si="146"/>
        <v>0</v>
      </c>
      <c r="BD120" s="84">
        <f t="shared" si="146"/>
        <v>0</v>
      </c>
      <c r="BE120" s="84">
        <f t="shared" si="146"/>
        <v>0</v>
      </c>
      <c r="BF120" s="84">
        <f t="shared" si="146"/>
        <v>0</v>
      </c>
      <c r="BG120" s="84">
        <f t="shared" si="146"/>
        <v>0</v>
      </c>
      <c r="BH120" s="84">
        <f t="shared" si="146"/>
        <v>0</v>
      </c>
      <c r="BI120" s="84">
        <f t="shared" si="146"/>
        <v>0</v>
      </c>
      <c r="BJ120" s="84">
        <f t="shared" si="146"/>
        <v>0</v>
      </c>
      <c r="BK120" s="84">
        <f t="shared" si="146"/>
        <v>0</v>
      </c>
      <c r="BL120" s="84">
        <f t="shared" si="146"/>
        <v>0</v>
      </c>
      <c r="BM120" s="84">
        <f t="shared" si="146"/>
        <v>31.883976000000004</v>
      </c>
      <c r="BN120" s="84">
        <f t="shared" si="146"/>
        <v>0</v>
      </c>
      <c r="BO120" s="84">
        <f t="shared" si="146"/>
        <v>0</v>
      </c>
      <c r="BP120" s="84">
        <f t="shared" si="146"/>
        <v>0</v>
      </c>
      <c r="BQ120" s="84">
        <f t="shared" si="146"/>
        <v>0</v>
      </c>
      <c r="BR120" s="84">
        <f t="shared" si="146"/>
        <v>0</v>
      </c>
      <c r="BS120" s="84">
        <f t="shared" si="146"/>
        <v>0</v>
      </c>
      <c r="BT120" s="84">
        <f t="shared" si="146"/>
        <v>0</v>
      </c>
      <c r="BU120" s="84">
        <f t="shared" si="146"/>
        <v>0</v>
      </c>
      <c r="BV120" s="84">
        <f t="shared" si="146"/>
        <v>0</v>
      </c>
      <c r="BW120" s="84">
        <f t="shared" si="146"/>
        <v>0</v>
      </c>
      <c r="BX120" s="84">
        <f t="shared" si="146"/>
        <v>0</v>
      </c>
      <c r="BY120" s="84">
        <f t="shared" si="146"/>
        <v>0</v>
      </c>
      <c r="BZ120" s="84">
        <f t="shared" si="146"/>
        <v>0</v>
      </c>
      <c r="CA120" s="84">
        <f t="shared" si="146"/>
        <v>0</v>
      </c>
      <c r="CB120" s="84">
        <f t="shared" si="146"/>
        <v>0</v>
      </c>
      <c r="CC120" s="84">
        <f t="shared" si="146"/>
        <v>0</v>
      </c>
      <c r="CD120" s="84">
        <f t="shared" si="146"/>
        <v>0</v>
      </c>
      <c r="CE120" s="84">
        <f t="shared" si="146"/>
        <v>0</v>
      </c>
      <c r="CF120" s="84">
        <f t="shared" si="146"/>
        <v>0</v>
      </c>
      <c r="CG120" s="84">
        <f t="shared" si="146"/>
        <v>0</v>
      </c>
      <c r="CH120" s="84">
        <f t="shared" si="146"/>
        <v>0</v>
      </c>
      <c r="CI120" s="84">
        <f t="shared" si="146"/>
        <v>0</v>
      </c>
      <c r="CJ120" s="84">
        <f t="shared" si="146"/>
        <v>0</v>
      </c>
      <c r="CK120" s="84">
        <f t="shared" si="146"/>
        <v>0</v>
      </c>
      <c r="CL120" s="84">
        <f t="shared" si="146"/>
        <v>0</v>
      </c>
      <c r="CM120" s="84">
        <f t="shared" si="146"/>
        <v>0</v>
      </c>
      <c r="CN120" s="84">
        <f t="shared" si="146"/>
        <v>0</v>
      </c>
      <c r="CO120" s="84">
        <f t="shared" si="146"/>
        <v>0</v>
      </c>
      <c r="CP120" s="84">
        <f t="shared" si="146"/>
        <v>0</v>
      </c>
      <c r="CQ120" s="84">
        <f t="shared" si="146"/>
        <v>0</v>
      </c>
      <c r="CR120" s="84">
        <f t="shared" si="146"/>
        <v>0</v>
      </c>
      <c r="CS120" s="84">
        <f t="shared" si="146"/>
        <v>0</v>
      </c>
      <c r="CT120" s="84">
        <f t="shared" si="146"/>
        <v>0</v>
      </c>
      <c r="CU120" s="84">
        <f t="shared" si="146"/>
        <v>0</v>
      </c>
      <c r="CV120" s="84">
        <f t="shared" si="144"/>
        <v>0</v>
      </c>
      <c r="CW120" s="84">
        <f t="shared" si="144"/>
        <v>0</v>
      </c>
      <c r="CX120" s="84">
        <f t="shared" si="144"/>
        <v>0</v>
      </c>
      <c r="CY120" s="84">
        <f t="shared" si="144"/>
        <v>0</v>
      </c>
      <c r="CZ120" s="84">
        <f t="shared" si="144"/>
        <v>0</v>
      </c>
      <c r="DA120" s="84">
        <f t="shared" si="144"/>
        <v>0</v>
      </c>
      <c r="DB120" s="84">
        <f t="shared" si="144"/>
        <v>0</v>
      </c>
      <c r="DC120" s="84">
        <f t="shared" si="144"/>
        <v>0</v>
      </c>
      <c r="DD120" s="84">
        <f t="shared" si="144"/>
        <v>0</v>
      </c>
      <c r="DE120" s="84">
        <f t="shared" si="144"/>
        <v>0</v>
      </c>
      <c r="DF120" s="84">
        <f t="shared" si="144"/>
        <v>0</v>
      </c>
      <c r="DG120" s="84">
        <f t="shared" si="144"/>
        <v>0</v>
      </c>
      <c r="DH120" s="84">
        <f t="shared" si="144"/>
        <v>0</v>
      </c>
      <c r="DI120" s="84">
        <f t="shared" si="144"/>
        <v>0</v>
      </c>
      <c r="DJ120" s="84">
        <f t="shared" si="144"/>
        <v>0</v>
      </c>
      <c r="DK120" s="84">
        <f t="shared" si="144"/>
        <v>0</v>
      </c>
      <c r="DL120" s="84">
        <f t="shared" si="144"/>
        <v>0</v>
      </c>
      <c r="DM120" s="84">
        <f t="shared" si="144"/>
        <v>0</v>
      </c>
      <c r="DN120" s="84">
        <f t="shared" si="144"/>
        <v>0</v>
      </c>
      <c r="DO120" s="84">
        <f t="shared" si="144"/>
        <v>0</v>
      </c>
      <c r="DP120" s="84">
        <f t="shared" si="144"/>
        <v>0</v>
      </c>
      <c r="DQ120" s="84">
        <f t="shared" si="144"/>
        <v>0</v>
      </c>
      <c r="DR120" s="84">
        <f t="shared" si="144"/>
        <v>0</v>
      </c>
      <c r="DS120" s="84">
        <f t="shared" si="144"/>
        <v>0</v>
      </c>
      <c r="DT120" s="84">
        <f t="shared" si="144"/>
        <v>0</v>
      </c>
      <c r="DU120" s="84">
        <f t="shared" si="144"/>
        <v>0</v>
      </c>
      <c r="DV120" s="84">
        <f t="shared" si="144"/>
        <v>0</v>
      </c>
      <c r="DW120" s="84">
        <f t="shared" si="144"/>
        <v>0</v>
      </c>
      <c r="DX120" s="84">
        <f t="shared" si="144"/>
        <v>0</v>
      </c>
      <c r="DY120" s="84">
        <f t="shared" si="144"/>
        <v>0</v>
      </c>
      <c r="DZ120" s="84">
        <f t="shared" si="144"/>
        <v>0</v>
      </c>
      <c r="EA120" s="84">
        <f t="shared" si="144"/>
        <v>0</v>
      </c>
      <c r="EB120" s="84">
        <f t="shared" si="144"/>
        <v>0</v>
      </c>
      <c r="EC120" s="84">
        <f t="shared" si="144"/>
        <v>0</v>
      </c>
      <c r="ED120" s="84">
        <f t="shared" si="144"/>
        <v>0</v>
      </c>
      <c r="EE120" s="84">
        <f t="shared" si="144"/>
        <v>0</v>
      </c>
      <c r="EF120" s="84">
        <f t="shared" si="144"/>
        <v>0</v>
      </c>
      <c r="EG120" s="84">
        <f t="shared" si="144"/>
        <v>0</v>
      </c>
      <c r="EH120" s="84">
        <f t="shared" si="144"/>
        <v>0</v>
      </c>
      <c r="EI120" s="84">
        <f t="shared" si="144"/>
        <v>0</v>
      </c>
      <c r="EJ120" s="84">
        <f>IF(AND($V120&gt;EI$6,$V120&lt;=EJ$6),+$U120,0)</f>
        <v>0</v>
      </c>
      <c r="EK120" s="84">
        <f>IF(AND($V120&gt;EJ$6,$V120&lt;=EK$6),+$U120,0)</f>
        <v>0</v>
      </c>
      <c r="EL120" s="84">
        <f>IF(AND($V120&gt;EK$6,$V120&lt;=EL$6),+$U120,0)</f>
        <v>0</v>
      </c>
      <c r="EM120" s="84">
        <f t="shared" si="142"/>
        <v>0</v>
      </c>
      <c r="EO120" s="2">
        <f t="shared" ca="1" si="135"/>
        <v>31.883976000000004</v>
      </c>
      <c r="EP120" s="2">
        <f t="shared" ca="1" si="145"/>
        <v>0</v>
      </c>
    </row>
    <row r="121" spans="1:146" x14ac:dyDescent="0.2">
      <c r="A121" s="66">
        <v>5</v>
      </c>
      <c r="B121" s="94" t="s">
        <v>76</v>
      </c>
      <c r="C121" s="68" t="s">
        <v>7</v>
      </c>
      <c r="D121" s="35" t="s">
        <v>42</v>
      </c>
      <c r="E121" s="69" t="s">
        <v>232</v>
      </c>
      <c r="F121" s="70">
        <v>37134</v>
      </c>
      <c r="G121" s="69"/>
      <c r="H121" s="69"/>
      <c r="I121" s="71" t="s">
        <v>45</v>
      </c>
      <c r="J121" s="69" t="s">
        <v>273</v>
      </c>
      <c r="L121" s="72" t="s">
        <v>235</v>
      </c>
      <c r="M121" s="72" t="s">
        <v>41</v>
      </c>
      <c r="O121" s="73"/>
      <c r="P121" s="74"/>
      <c r="Q121" s="74"/>
      <c r="R121" s="74"/>
      <c r="S121" s="95">
        <v>75</v>
      </c>
      <c r="T121" s="74" t="s">
        <v>3</v>
      </c>
      <c r="U121" s="19">
        <f t="shared" si="122"/>
        <v>110.70825000000001</v>
      </c>
      <c r="V121" s="267">
        <v>40709</v>
      </c>
      <c r="Z121" s="102">
        <v>37057</v>
      </c>
      <c r="AA121" s="100" t="e">
        <f>SUM(#REF!)</f>
        <v>#REF!</v>
      </c>
      <c r="AB121" s="103"/>
      <c r="AC121" s="103">
        <v>0</v>
      </c>
      <c r="AD121" s="81" t="e">
        <f>+AC121+AB121*#REF!+AA121*#REF!</f>
        <v>#REF!</v>
      </c>
      <c r="AE121" s="81"/>
      <c r="AI121" s="84">
        <f t="shared" ca="1" si="124"/>
        <v>0</v>
      </c>
      <c r="AJ121" s="84">
        <f t="shared" si="146"/>
        <v>0</v>
      </c>
      <c r="AK121" s="84">
        <f t="shared" si="146"/>
        <v>0</v>
      </c>
      <c r="AL121" s="84">
        <f t="shared" si="146"/>
        <v>0</v>
      </c>
      <c r="AM121" s="84">
        <f t="shared" si="146"/>
        <v>0</v>
      </c>
      <c r="AN121" s="84">
        <f t="shared" si="146"/>
        <v>0</v>
      </c>
      <c r="AO121" s="84">
        <f t="shared" si="146"/>
        <v>0</v>
      </c>
      <c r="AP121" s="84">
        <f t="shared" si="146"/>
        <v>0</v>
      </c>
      <c r="AQ121" s="84">
        <f t="shared" si="146"/>
        <v>0</v>
      </c>
      <c r="AR121" s="84">
        <f t="shared" si="146"/>
        <v>0</v>
      </c>
      <c r="AS121" s="84">
        <f t="shared" si="146"/>
        <v>0</v>
      </c>
      <c r="AT121" s="84">
        <f t="shared" si="146"/>
        <v>0</v>
      </c>
      <c r="AU121" s="84">
        <f t="shared" si="146"/>
        <v>0</v>
      </c>
      <c r="AV121" s="84">
        <f t="shared" si="146"/>
        <v>0</v>
      </c>
      <c r="AW121" s="84">
        <f t="shared" si="146"/>
        <v>0</v>
      </c>
      <c r="AX121" s="84">
        <f t="shared" si="146"/>
        <v>0</v>
      </c>
      <c r="AY121" s="84">
        <f t="shared" si="146"/>
        <v>0</v>
      </c>
      <c r="AZ121" s="84">
        <f t="shared" si="146"/>
        <v>0</v>
      </c>
      <c r="BA121" s="84">
        <f t="shared" si="146"/>
        <v>0</v>
      </c>
      <c r="BB121" s="84">
        <f t="shared" si="146"/>
        <v>0</v>
      </c>
      <c r="BC121" s="84">
        <f t="shared" si="146"/>
        <v>0</v>
      </c>
      <c r="BD121" s="84">
        <f t="shared" si="146"/>
        <v>0</v>
      </c>
      <c r="BE121" s="84">
        <f t="shared" si="146"/>
        <v>0</v>
      </c>
      <c r="BF121" s="84">
        <f t="shared" si="146"/>
        <v>0</v>
      </c>
      <c r="BG121" s="84">
        <f t="shared" si="146"/>
        <v>0</v>
      </c>
      <c r="BH121" s="84">
        <f t="shared" si="146"/>
        <v>0</v>
      </c>
      <c r="BI121" s="84">
        <f t="shared" si="146"/>
        <v>0</v>
      </c>
      <c r="BJ121" s="84">
        <f t="shared" si="146"/>
        <v>0</v>
      </c>
      <c r="BK121" s="84">
        <f t="shared" si="146"/>
        <v>0</v>
      </c>
      <c r="BL121" s="84">
        <f t="shared" si="146"/>
        <v>0</v>
      </c>
      <c r="BM121" s="84">
        <f t="shared" si="146"/>
        <v>0</v>
      </c>
      <c r="BN121" s="84">
        <f t="shared" si="146"/>
        <v>0</v>
      </c>
      <c r="BO121" s="84">
        <f t="shared" si="146"/>
        <v>0</v>
      </c>
      <c r="BP121" s="84">
        <f t="shared" si="146"/>
        <v>0</v>
      </c>
      <c r="BQ121" s="84">
        <f t="shared" si="146"/>
        <v>0</v>
      </c>
      <c r="BR121" s="84">
        <f t="shared" si="146"/>
        <v>0</v>
      </c>
      <c r="BS121" s="84">
        <f t="shared" si="146"/>
        <v>0</v>
      </c>
      <c r="BT121" s="84">
        <f t="shared" si="146"/>
        <v>0</v>
      </c>
      <c r="BU121" s="84">
        <f t="shared" si="146"/>
        <v>110.70825000000001</v>
      </c>
      <c r="BV121" s="84">
        <f t="shared" si="146"/>
        <v>0</v>
      </c>
      <c r="BW121" s="84">
        <f t="shared" si="146"/>
        <v>0</v>
      </c>
      <c r="BX121" s="84">
        <f t="shared" si="146"/>
        <v>0</v>
      </c>
      <c r="BY121" s="84">
        <f t="shared" si="146"/>
        <v>0</v>
      </c>
      <c r="BZ121" s="84">
        <f t="shared" si="146"/>
        <v>0</v>
      </c>
      <c r="CA121" s="84">
        <f t="shared" si="146"/>
        <v>0</v>
      </c>
      <c r="CB121" s="84">
        <f t="shared" si="146"/>
        <v>0</v>
      </c>
      <c r="CC121" s="84">
        <f t="shared" si="146"/>
        <v>0</v>
      </c>
      <c r="CD121" s="84">
        <f t="shared" si="146"/>
        <v>0</v>
      </c>
      <c r="CE121" s="84">
        <f t="shared" si="146"/>
        <v>0</v>
      </c>
      <c r="CF121" s="84">
        <f t="shared" si="146"/>
        <v>0</v>
      </c>
      <c r="CG121" s="84">
        <f t="shared" si="146"/>
        <v>0</v>
      </c>
      <c r="CH121" s="84">
        <f t="shared" si="146"/>
        <v>0</v>
      </c>
      <c r="CI121" s="84">
        <f t="shared" si="146"/>
        <v>0</v>
      </c>
      <c r="CJ121" s="84">
        <f t="shared" si="146"/>
        <v>0</v>
      </c>
      <c r="CK121" s="84">
        <f t="shared" si="146"/>
        <v>0</v>
      </c>
      <c r="CL121" s="84">
        <f t="shared" si="146"/>
        <v>0</v>
      </c>
      <c r="CM121" s="84">
        <f t="shared" si="146"/>
        <v>0</v>
      </c>
      <c r="CN121" s="84">
        <f t="shared" si="146"/>
        <v>0</v>
      </c>
      <c r="CO121" s="84">
        <f t="shared" si="146"/>
        <v>0</v>
      </c>
      <c r="CP121" s="84">
        <f t="shared" si="146"/>
        <v>0</v>
      </c>
      <c r="CQ121" s="84">
        <f t="shared" si="146"/>
        <v>0</v>
      </c>
      <c r="CR121" s="84">
        <f t="shared" si="146"/>
        <v>0</v>
      </c>
      <c r="CS121" s="84">
        <f t="shared" si="146"/>
        <v>0</v>
      </c>
      <c r="CT121" s="84">
        <f t="shared" si="146"/>
        <v>0</v>
      </c>
      <c r="CU121" s="84">
        <f t="shared" si="146"/>
        <v>0</v>
      </c>
      <c r="CV121" s="84">
        <f t="shared" ref="CV121:EL126" si="147">IF(AND($V121&gt;CU$6,$V121&lt;=CV$6),+$U121,0)</f>
        <v>0</v>
      </c>
      <c r="CW121" s="84">
        <f t="shared" si="147"/>
        <v>0</v>
      </c>
      <c r="CX121" s="84">
        <f t="shared" si="147"/>
        <v>0</v>
      </c>
      <c r="CY121" s="84">
        <f t="shared" si="147"/>
        <v>0</v>
      </c>
      <c r="CZ121" s="84">
        <f t="shared" si="147"/>
        <v>0</v>
      </c>
      <c r="DA121" s="84">
        <f t="shared" si="147"/>
        <v>0</v>
      </c>
      <c r="DB121" s="84">
        <f t="shared" si="147"/>
        <v>0</v>
      </c>
      <c r="DC121" s="84">
        <f t="shared" si="147"/>
        <v>0</v>
      </c>
      <c r="DD121" s="84">
        <f t="shared" si="147"/>
        <v>0</v>
      </c>
      <c r="DE121" s="84">
        <f t="shared" si="147"/>
        <v>0</v>
      </c>
      <c r="DF121" s="84">
        <f t="shared" si="147"/>
        <v>0</v>
      </c>
      <c r="DG121" s="84">
        <f t="shared" si="147"/>
        <v>0</v>
      </c>
      <c r="DH121" s="84">
        <f t="shared" si="147"/>
        <v>0</v>
      </c>
      <c r="DI121" s="84">
        <f t="shared" si="147"/>
        <v>0</v>
      </c>
      <c r="DJ121" s="84">
        <f t="shared" si="147"/>
        <v>0</v>
      </c>
      <c r="DK121" s="84">
        <f t="shared" si="147"/>
        <v>0</v>
      </c>
      <c r="DL121" s="84">
        <f t="shared" si="147"/>
        <v>0</v>
      </c>
      <c r="DM121" s="84">
        <f t="shared" si="147"/>
        <v>0</v>
      </c>
      <c r="DN121" s="84">
        <f t="shared" si="147"/>
        <v>0</v>
      </c>
      <c r="DO121" s="84">
        <f t="shared" si="147"/>
        <v>0</v>
      </c>
      <c r="DP121" s="84">
        <f t="shared" si="147"/>
        <v>0</v>
      </c>
      <c r="DQ121" s="84">
        <f t="shared" si="147"/>
        <v>0</v>
      </c>
      <c r="DR121" s="84">
        <f t="shared" si="147"/>
        <v>0</v>
      </c>
      <c r="DS121" s="84">
        <f t="shared" si="147"/>
        <v>0</v>
      </c>
      <c r="DT121" s="84">
        <f t="shared" si="147"/>
        <v>0</v>
      </c>
      <c r="DU121" s="84">
        <f t="shared" si="147"/>
        <v>0</v>
      </c>
      <c r="DV121" s="84">
        <f t="shared" si="147"/>
        <v>0</v>
      </c>
      <c r="DW121" s="84">
        <f t="shared" si="147"/>
        <v>0</v>
      </c>
      <c r="DX121" s="84">
        <f t="shared" si="147"/>
        <v>0</v>
      </c>
      <c r="DY121" s="84">
        <f t="shared" si="147"/>
        <v>0</v>
      </c>
      <c r="DZ121" s="84">
        <f t="shared" si="147"/>
        <v>0</v>
      </c>
      <c r="EA121" s="84">
        <f t="shared" si="147"/>
        <v>0</v>
      </c>
      <c r="EB121" s="84">
        <f t="shared" si="147"/>
        <v>0</v>
      </c>
      <c r="EC121" s="84">
        <f t="shared" si="147"/>
        <v>0</v>
      </c>
      <c r="ED121" s="84">
        <f t="shared" si="147"/>
        <v>0</v>
      </c>
      <c r="EE121" s="84">
        <f t="shared" si="147"/>
        <v>0</v>
      </c>
      <c r="EF121" s="84">
        <f t="shared" si="147"/>
        <v>0</v>
      </c>
      <c r="EG121" s="84">
        <f t="shared" si="147"/>
        <v>0</v>
      </c>
      <c r="EH121" s="84">
        <f t="shared" si="147"/>
        <v>0</v>
      </c>
      <c r="EI121" s="84">
        <f t="shared" si="147"/>
        <v>0</v>
      </c>
      <c r="EJ121" s="84">
        <f t="shared" si="147"/>
        <v>0</v>
      </c>
      <c r="EK121" s="84">
        <f t="shared" si="147"/>
        <v>0</v>
      </c>
      <c r="EL121" s="84">
        <f t="shared" si="147"/>
        <v>0</v>
      </c>
      <c r="EM121" s="84">
        <f t="shared" si="142"/>
        <v>0</v>
      </c>
      <c r="EO121" s="2">
        <f t="shared" ca="1" si="135"/>
        <v>110.70825000000001</v>
      </c>
      <c r="EP121" s="2">
        <f t="shared" ca="1" si="145"/>
        <v>0</v>
      </c>
    </row>
    <row r="122" spans="1:146" x14ac:dyDescent="0.2">
      <c r="A122" s="66">
        <v>5</v>
      </c>
      <c r="B122" s="68" t="s">
        <v>12</v>
      </c>
      <c r="C122" s="68" t="s">
        <v>7</v>
      </c>
      <c r="D122" s="35" t="s">
        <v>43</v>
      </c>
      <c r="E122" s="69" t="s">
        <v>232</v>
      </c>
      <c r="F122" s="70">
        <v>37134</v>
      </c>
      <c r="G122" s="69"/>
      <c r="H122" s="69"/>
      <c r="I122" s="71" t="s">
        <v>45</v>
      </c>
      <c r="J122" s="69" t="s">
        <v>274</v>
      </c>
      <c r="M122" s="72" t="s">
        <v>41</v>
      </c>
      <c r="O122" s="73"/>
      <c r="P122" s="74"/>
      <c r="Q122" s="74"/>
      <c r="R122" s="74"/>
      <c r="S122" s="75">
        <v>86</v>
      </c>
      <c r="T122" s="74" t="s">
        <v>57</v>
      </c>
      <c r="U122" s="19">
        <f t="shared" si="122"/>
        <v>86</v>
      </c>
      <c r="V122" s="268">
        <v>40725</v>
      </c>
      <c r="Z122" s="77"/>
      <c r="AA122" s="78" t="e">
        <f>SUM(#REF!)</f>
        <v>#REF!</v>
      </c>
      <c r="AB122" s="103"/>
      <c r="AC122" s="79"/>
      <c r="AD122" s="81" t="e">
        <f>+AC122+AB122*#REF!+AA122*#REF!</f>
        <v>#REF!</v>
      </c>
      <c r="AE122" s="81"/>
      <c r="AI122" s="84">
        <f t="shared" ca="1" si="124"/>
        <v>0</v>
      </c>
      <c r="AJ122" s="84">
        <f t="shared" si="146"/>
        <v>0</v>
      </c>
      <c r="AK122" s="84">
        <f t="shared" si="146"/>
        <v>0</v>
      </c>
      <c r="AL122" s="84">
        <f t="shared" si="146"/>
        <v>0</v>
      </c>
      <c r="AM122" s="84">
        <f t="shared" si="146"/>
        <v>0</v>
      </c>
      <c r="AN122" s="84">
        <f t="shared" si="146"/>
        <v>0</v>
      </c>
      <c r="AO122" s="84">
        <f t="shared" si="146"/>
        <v>0</v>
      </c>
      <c r="AP122" s="84">
        <f t="shared" si="146"/>
        <v>0</v>
      </c>
      <c r="AQ122" s="84">
        <f t="shared" si="146"/>
        <v>0</v>
      </c>
      <c r="AR122" s="84">
        <f t="shared" si="146"/>
        <v>0</v>
      </c>
      <c r="AS122" s="84">
        <f t="shared" si="146"/>
        <v>0</v>
      </c>
      <c r="AT122" s="84">
        <f t="shared" si="146"/>
        <v>0</v>
      </c>
      <c r="AU122" s="84">
        <f t="shared" si="146"/>
        <v>0</v>
      </c>
      <c r="AV122" s="84">
        <f t="shared" si="146"/>
        <v>0</v>
      </c>
      <c r="AW122" s="84">
        <f t="shared" si="146"/>
        <v>0</v>
      </c>
      <c r="AX122" s="84">
        <f t="shared" si="146"/>
        <v>0</v>
      </c>
      <c r="AY122" s="84">
        <f t="shared" si="146"/>
        <v>0</v>
      </c>
      <c r="AZ122" s="84">
        <f t="shared" si="146"/>
        <v>0</v>
      </c>
      <c r="BA122" s="84">
        <f t="shared" si="146"/>
        <v>0</v>
      </c>
      <c r="BB122" s="84">
        <f t="shared" si="146"/>
        <v>0</v>
      </c>
      <c r="BC122" s="84">
        <f t="shared" si="146"/>
        <v>0</v>
      </c>
      <c r="BD122" s="84">
        <f t="shared" si="146"/>
        <v>0</v>
      </c>
      <c r="BE122" s="84">
        <f t="shared" si="146"/>
        <v>0</v>
      </c>
      <c r="BF122" s="84">
        <f t="shared" si="146"/>
        <v>0</v>
      </c>
      <c r="BG122" s="84">
        <f t="shared" si="146"/>
        <v>0</v>
      </c>
      <c r="BH122" s="84">
        <f t="shared" si="146"/>
        <v>0</v>
      </c>
      <c r="BI122" s="84">
        <f t="shared" si="146"/>
        <v>0</v>
      </c>
      <c r="BJ122" s="84">
        <f t="shared" si="146"/>
        <v>0</v>
      </c>
      <c r="BK122" s="84">
        <f t="shared" si="146"/>
        <v>0</v>
      </c>
      <c r="BL122" s="84">
        <f t="shared" si="146"/>
        <v>0</v>
      </c>
      <c r="BM122" s="84">
        <f t="shared" si="146"/>
        <v>0</v>
      </c>
      <c r="BN122" s="84">
        <f t="shared" si="146"/>
        <v>0</v>
      </c>
      <c r="BO122" s="84">
        <f t="shared" si="146"/>
        <v>0</v>
      </c>
      <c r="BP122" s="84">
        <f t="shared" si="146"/>
        <v>0</v>
      </c>
      <c r="BQ122" s="84">
        <f t="shared" si="146"/>
        <v>0</v>
      </c>
      <c r="BR122" s="84">
        <f t="shared" si="146"/>
        <v>0</v>
      </c>
      <c r="BS122" s="84">
        <f t="shared" si="146"/>
        <v>0</v>
      </c>
      <c r="BT122" s="84">
        <f t="shared" si="146"/>
        <v>0</v>
      </c>
      <c r="BU122" s="84">
        <f t="shared" si="146"/>
        <v>0</v>
      </c>
      <c r="BV122" s="84">
        <f t="shared" si="146"/>
        <v>86</v>
      </c>
      <c r="BW122" s="84">
        <f t="shared" si="146"/>
        <v>0</v>
      </c>
      <c r="BX122" s="84">
        <f t="shared" si="146"/>
        <v>0</v>
      </c>
      <c r="BY122" s="84">
        <f t="shared" si="146"/>
        <v>0</v>
      </c>
      <c r="BZ122" s="84">
        <f t="shared" si="146"/>
        <v>0</v>
      </c>
      <c r="CA122" s="84">
        <f t="shared" si="146"/>
        <v>0</v>
      </c>
      <c r="CB122" s="84">
        <f t="shared" si="146"/>
        <v>0</v>
      </c>
      <c r="CC122" s="84">
        <f t="shared" si="146"/>
        <v>0</v>
      </c>
      <c r="CD122" s="84">
        <f t="shared" si="146"/>
        <v>0</v>
      </c>
      <c r="CE122" s="84">
        <f t="shared" si="146"/>
        <v>0</v>
      </c>
      <c r="CF122" s="84">
        <f t="shared" si="146"/>
        <v>0</v>
      </c>
      <c r="CG122" s="84">
        <f t="shared" si="146"/>
        <v>0</v>
      </c>
      <c r="CH122" s="84">
        <f t="shared" si="146"/>
        <v>0</v>
      </c>
      <c r="CI122" s="84">
        <f t="shared" si="146"/>
        <v>0</v>
      </c>
      <c r="CJ122" s="84">
        <f t="shared" si="146"/>
        <v>0</v>
      </c>
      <c r="CK122" s="84">
        <f t="shared" si="146"/>
        <v>0</v>
      </c>
      <c r="CL122" s="84">
        <f t="shared" si="146"/>
        <v>0</v>
      </c>
      <c r="CM122" s="84">
        <f t="shared" si="146"/>
        <v>0</v>
      </c>
      <c r="CN122" s="84">
        <f t="shared" si="146"/>
        <v>0</v>
      </c>
      <c r="CO122" s="84">
        <f t="shared" si="146"/>
        <v>0</v>
      </c>
      <c r="CP122" s="84">
        <f t="shared" si="146"/>
        <v>0</v>
      </c>
      <c r="CQ122" s="84">
        <f t="shared" si="146"/>
        <v>0</v>
      </c>
      <c r="CR122" s="84">
        <f t="shared" si="146"/>
        <v>0</v>
      </c>
      <c r="CS122" s="84">
        <f t="shared" si="146"/>
        <v>0</v>
      </c>
      <c r="CT122" s="84">
        <f t="shared" si="146"/>
        <v>0</v>
      </c>
      <c r="CU122" s="84">
        <f>IF(AND($V122&gt;CT$6,$V122&lt;=CU$6),+$U122,0)</f>
        <v>0</v>
      </c>
      <c r="CV122" s="84">
        <f t="shared" si="147"/>
        <v>0</v>
      </c>
      <c r="CW122" s="84">
        <f t="shared" si="147"/>
        <v>0</v>
      </c>
      <c r="CX122" s="84">
        <f t="shared" si="147"/>
        <v>0</v>
      </c>
      <c r="CY122" s="84">
        <f t="shared" si="147"/>
        <v>0</v>
      </c>
      <c r="CZ122" s="84">
        <f t="shared" si="147"/>
        <v>0</v>
      </c>
      <c r="DA122" s="84">
        <f t="shared" si="147"/>
        <v>0</v>
      </c>
      <c r="DB122" s="84">
        <f t="shared" si="147"/>
        <v>0</v>
      </c>
      <c r="DC122" s="84">
        <f t="shared" si="147"/>
        <v>0</v>
      </c>
      <c r="DD122" s="84">
        <f t="shared" si="147"/>
        <v>0</v>
      </c>
      <c r="DE122" s="84">
        <f t="shared" si="147"/>
        <v>0</v>
      </c>
      <c r="DF122" s="84">
        <f t="shared" si="147"/>
        <v>0</v>
      </c>
      <c r="DG122" s="84">
        <f t="shared" si="147"/>
        <v>0</v>
      </c>
      <c r="DH122" s="84">
        <f t="shared" si="147"/>
        <v>0</v>
      </c>
      <c r="DI122" s="84">
        <f t="shared" si="147"/>
        <v>0</v>
      </c>
      <c r="DJ122" s="84">
        <f t="shared" si="147"/>
        <v>0</v>
      </c>
      <c r="DK122" s="84">
        <f t="shared" si="147"/>
        <v>0</v>
      </c>
      <c r="DL122" s="84">
        <f t="shared" si="147"/>
        <v>0</v>
      </c>
      <c r="DM122" s="84">
        <f t="shared" si="147"/>
        <v>0</v>
      </c>
      <c r="DN122" s="84">
        <f t="shared" si="147"/>
        <v>0</v>
      </c>
      <c r="DO122" s="84">
        <f t="shared" si="147"/>
        <v>0</v>
      </c>
      <c r="DP122" s="84">
        <f t="shared" si="147"/>
        <v>0</v>
      </c>
      <c r="DQ122" s="84">
        <f t="shared" si="147"/>
        <v>0</v>
      </c>
      <c r="DR122" s="84">
        <f t="shared" si="147"/>
        <v>0</v>
      </c>
      <c r="DS122" s="84">
        <f t="shared" si="147"/>
        <v>0</v>
      </c>
      <c r="DT122" s="84">
        <f t="shared" si="147"/>
        <v>0</v>
      </c>
      <c r="DU122" s="84">
        <f t="shared" si="147"/>
        <v>0</v>
      </c>
      <c r="DV122" s="84">
        <f t="shared" si="147"/>
        <v>0</v>
      </c>
      <c r="DW122" s="84">
        <f t="shared" si="147"/>
        <v>0</v>
      </c>
      <c r="DX122" s="84">
        <f t="shared" si="147"/>
        <v>0</v>
      </c>
      <c r="DY122" s="84">
        <f t="shared" si="147"/>
        <v>0</v>
      </c>
      <c r="DZ122" s="84">
        <f t="shared" si="147"/>
        <v>0</v>
      </c>
      <c r="EA122" s="84">
        <f t="shared" si="147"/>
        <v>0</v>
      </c>
      <c r="EB122" s="84">
        <f t="shared" si="147"/>
        <v>0</v>
      </c>
      <c r="EC122" s="84">
        <f t="shared" si="147"/>
        <v>0</v>
      </c>
      <c r="ED122" s="84">
        <f t="shared" si="147"/>
        <v>0</v>
      </c>
      <c r="EE122" s="84">
        <f t="shared" si="147"/>
        <v>0</v>
      </c>
      <c r="EF122" s="84">
        <f t="shared" si="147"/>
        <v>0</v>
      </c>
      <c r="EG122" s="84">
        <f t="shared" si="147"/>
        <v>0</v>
      </c>
      <c r="EH122" s="84">
        <f t="shared" si="147"/>
        <v>0</v>
      </c>
      <c r="EI122" s="84">
        <f t="shared" si="147"/>
        <v>0</v>
      </c>
      <c r="EJ122" s="84">
        <f t="shared" si="147"/>
        <v>0</v>
      </c>
      <c r="EK122" s="84">
        <f t="shared" si="147"/>
        <v>0</v>
      </c>
      <c r="EL122" s="84">
        <f t="shared" si="147"/>
        <v>0</v>
      </c>
      <c r="EM122" s="84">
        <f t="shared" si="142"/>
        <v>0</v>
      </c>
      <c r="EO122" s="2">
        <f t="shared" ca="1" si="135"/>
        <v>86</v>
      </c>
      <c r="EP122" s="2">
        <f t="shared" ca="1" si="145"/>
        <v>0</v>
      </c>
    </row>
    <row r="123" spans="1:146" x14ac:dyDescent="0.2">
      <c r="A123" s="66">
        <v>5</v>
      </c>
      <c r="B123" s="68" t="s">
        <v>12</v>
      </c>
      <c r="C123" s="68" t="s">
        <v>7</v>
      </c>
      <c r="D123" s="35" t="s">
        <v>43</v>
      </c>
      <c r="E123" s="69" t="s">
        <v>232</v>
      </c>
      <c r="F123" s="70">
        <v>37134</v>
      </c>
      <c r="G123" s="69"/>
      <c r="H123" s="69"/>
      <c r="I123" s="71" t="s">
        <v>45</v>
      </c>
      <c r="J123" s="69" t="s">
        <v>275</v>
      </c>
      <c r="M123" s="72" t="s">
        <v>41</v>
      </c>
      <c r="O123" s="73"/>
      <c r="P123" s="74"/>
      <c r="Q123" s="74"/>
      <c r="R123" s="74"/>
      <c r="S123" s="75">
        <v>3</v>
      </c>
      <c r="T123" s="74" t="s">
        <v>57</v>
      </c>
      <c r="U123" s="19">
        <f t="shared" si="122"/>
        <v>3</v>
      </c>
      <c r="V123" s="268">
        <v>39326</v>
      </c>
      <c r="Z123" s="77">
        <v>35674</v>
      </c>
      <c r="AA123" s="78" t="e">
        <f>SUM(#REF!)</f>
        <v>#REF!</v>
      </c>
      <c r="AB123" s="103"/>
      <c r="AC123" s="79"/>
      <c r="AD123" s="81" t="e">
        <f>+AC123+AB123*#REF!+AA123*#REF!</f>
        <v>#REF!</v>
      </c>
      <c r="AE123" s="81"/>
      <c r="AI123" s="84">
        <f t="shared" ca="1" si="124"/>
        <v>0</v>
      </c>
      <c r="AJ123" s="84">
        <f t="shared" ref="AJ123:CU126" si="148">IF(AND($V123&gt;AI$6,$V123&lt;=AJ$6),+$U123,0)</f>
        <v>0</v>
      </c>
      <c r="AK123" s="84">
        <f t="shared" si="148"/>
        <v>0</v>
      </c>
      <c r="AL123" s="84">
        <f t="shared" si="148"/>
        <v>0</v>
      </c>
      <c r="AM123" s="84">
        <f t="shared" si="148"/>
        <v>0</v>
      </c>
      <c r="AN123" s="84">
        <f t="shared" si="148"/>
        <v>0</v>
      </c>
      <c r="AO123" s="84">
        <f t="shared" si="148"/>
        <v>0</v>
      </c>
      <c r="AP123" s="84">
        <f t="shared" si="148"/>
        <v>0</v>
      </c>
      <c r="AQ123" s="84">
        <f t="shared" si="148"/>
        <v>0</v>
      </c>
      <c r="AR123" s="84">
        <f t="shared" si="148"/>
        <v>0</v>
      </c>
      <c r="AS123" s="84">
        <f t="shared" si="148"/>
        <v>0</v>
      </c>
      <c r="AT123" s="84">
        <f t="shared" si="148"/>
        <v>0</v>
      </c>
      <c r="AU123" s="84">
        <f t="shared" si="148"/>
        <v>0</v>
      </c>
      <c r="AV123" s="84">
        <f t="shared" si="148"/>
        <v>0</v>
      </c>
      <c r="AW123" s="84">
        <f t="shared" si="148"/>
        <v>0</v>
      </c>
      <c r="AX123" s="84">
        <f t="shared" si="148"/>
        <v>0</v>
      </c>
      <c r="AY123" s="84">
        <f t="shared" si="148"/>
        <v>0</v>
      </c>
      <c r="AZ123" s="84">
        <f t="shared" si="148"/>
        <v>0</v>
      </c>
      <c r="BA123" s="84">
        <f t="shared" si="148"/>
        <v>0</v>
      </c>
      <c r="BB123" s="84">
        <f t="shared" si="148"/>
        <v>0</v>
      </c>
      <c r="BC123" s="84">
        <f t="shared" si="148"/>
        <v>0</v>
      </c>
      <c r="BD123" s="84">
        <f t="shared" si="148"/>
        <v>0</v>
      </c>
      <c r="BE123" s="84">
        <f t="shared" si="148"/>
        <v>0</v>
      </c>
      <c r="BF123" s="84">
        <f t="shared" si="148"/>
        <v>3</v>
      </c>
      <c r="BG123" s="84">
        <f t="shared" si="148"/>
        <v>0</v>
      </c>
      <c r="BH123" s="84">
        <f t="shared" si="148"/>
        <v>0</v>
      </c>
      <c r="BI123" s="84">
        <f t="shared" si="148"/>
        <v>0</v>
      </c>
      <c r="BJ123" s="84">
        <f t="shared" si="148"/>
        <v>0</v>
      </c>
      <c r="BK123" s="84">
        <f t="shared" si="148"/>
        <v>0</v>
      </c>
      <c r="BL123" s="84">
        <f t="shared" si="148"/>
        <v>0</v>
      </c>
      <c r="BM123" s="84">
        <f t="shared" si="148"/>
        <v>0</v>
      </c>
      <c r="BN123" s="84">
        <f t="shared" si="148"/>
        <v>0</v>
      </c>
      <c r="BO123" s="84">
        <f t="shared" si="148"/>
        <v>0</v>
      </c>
      <c r="BP123" s="84">
        <f t="shared" si="148"/>
        <v>0</v>
      </c>
      <c r="BQ123" s="84">
        <f t="shared" si="148"/>
        <v>0</v>
      </c>
      <c r="BR123" s="84">
        <f t="shared" si="148"/>
        <v>0</v>
      </c>
      <c r="BS123" s="84">
        <f t="shared" si="148"/>
        <v>0</v>
      </c>
      <c r="BT123" s="84">
        <f t="shared" si="148"/>
        <v>0</v>
      </c>
      <c r="BU123" s="84">
        <f t="shared" si="148"/>
        <v>0</v>
      </c>
      <c r="BV123" s="84">
        <f t="shared" si="148"/>
        <v>0</v>
      </c>
      <c r="BW123" s="84">
        <f t="shared" si="148"/>
        <v>0</v>
      </c>
      <c r="BX123" s="84">
        <f t="shared" si="148"/>
        <v>0</v>
      </c>
      <c r="BY123" s="84">
        <f t="shared" si="148"/>
        <v>0</v>
      </c>
      <c r="BZ123" s="84">
        <f t="shared" si="148"/>
        <v>0</v>
      </c>
      <c r="CA123" s="84">
        <f t="shared" si="148"/>
        <v>0</v>
      </c>
      <c r="CB123" s="84">
        <f t="shared" si="148"/>
        <v>0</v>
      </c>
      <c r="CC123" s="84">
        <f t="shared" si="148"/>
        <v>0</v>
      </c>
      <c r="CD123" s="84">
        <f t="shared" si="148"/>
        <v>0</v>
      </c>
      <c r="CE123" s="84">
        <f t="shared" si="148"/>
        <v>0</v>
      </c>
      <c r="CF123" s="84">
        <f t="shared" si="148"/>
        <v>0</v>
      </c>
      <c r="CG123" s="84">
        <f t="shared" si="148"/>
        <v>0</v>
      </c>
      <c r="CH123" s="84">
        <f t="shared" si="148"/>
        <v>0</v>
      </c>
      <c r="CI123" s="84">
        <f t="shared" si="148"/>
        <v>0</v>
      </c>
      <c r="CJ123" s="84">
        <f t="shared" si="148"/>
        <v>0</v>
      </c>
      <c r="CK123" s="84">
        <f t="shared" si="148"/>
        <v>0</v>
      </c>
      <c r="CL123" s="84">
        <f t="shared" si="148"/>
        <v>0</v>
      </c>
      <c r="CM123" s="84">
        <f t="shared" si="148"/>
        <v>0</v>
      </c>
      <c r="CN123" s="84">
        <f t="shared" si="148"/>
        <v>0</v>
      </c>
      <c r="CO123" s="84">
        <f t="shared" si="148"/>
        <v>0</v>
      </c>
      <c r="CP123" s="84">
        <f t="shared" si="148"/>
        <v>0</v>
      </c>
      <c r="CQ123" s="84">
        <f t="shared" si="148"/>
        <v>0</v>
      </c>
      <c r="CR123" s="84">
        <f t="shared" si="148"/>
        <v>0</v>
      </c>
      <c r="CS123" s="84">
        <f t="shared" si="148"/>
        <v>0</v>
      </c>
      <c r="CT123" s="84">
        <f t="shared" si="148"/>
        <v>0</v>
      </c>
      <c r="CU123" s="84">
        <f t="shared" si="148"/>
        <v>0</v>
      </c>
      <c r="CV123" s="84">
        <f t="shared" si="147"/>
        <v>0</v>
      </c>
      <c r="CW123" s="84">
        <f t="shared" si="147"/>
        <v>0</v>
      </c>
      <c r="CX123" s="84">
        <f t="shared" si="147"/>
        <v>0</v>
      </c>
      <c r="CY123" s="84">
        <f t="shared" si="147"/>
        <v>0</v>
      </c>
      <c r="CZ123" s="84">
        <f t="shared" si="147"/>
        <v>0</v>
      </c>
      <c r="DA123" s="84">
        <f t="shared" si="147"/>
        <v>0</v>
      </c>
      <c r="DB123" s="84">
        <f t="shared" si="147"/>
        <v>0</v>
      </c>
      <c r="DC123" s="84">
        <f t="shared" si="147"/>
        <v>0</v>
      </c>
      <c r="DD123" s="84">
        <f t="shared" si="147"/>
        <v>0</v>
      </c>
      <c r="DE123" s="84">
        <f t="shared" si="147"/>
        <v>0</v>
      </c>
      <c r="DF123" s="84">
        <f t="shared" si="147"/>
        <v>0</v>
      </c>
      <c r="DG123" s="84">
        <f t="shared" si="147"/>
        <v>0</v>
      </c>
      <c r="DH123" s="84">
        <f t="shared" si="147"/>
        <v>0</v>
      </c>
      <c r="DI123" s="84">
        <f t="shared" si="147"/>
        <v>0</v>
      </c>
      <c r="DJ123" s="84">
        <f t="shared" si="147"/>
        <v>0</v>
      </c>
      <c r="DK123" s="84">
        <f t="shared" si="147"/>
        <v>0</v>
      </c>
      <c r="DL123" s="84">
        <f t="shared" si="147"/>
        <v>0</v>
      </c>
      <c r="DM123" s="84">
        <f t="shared" si="147"/>
        <v>0</v>
      </c>
      <c r="DN123" s="84">
        <f t="shared" si="147"/>
        <v>0</v>
      </c>
      <c r="DO123" s="84">
        <f t="shared" si="147"/>
        <v>0</v>
      </c>
      <c r="DP123" s="84">
        <f t="shared" si="147"/>
        <v>0</v>
      </c>
      <c r="DQ123" s="84">
        <f t="shared" si="147"/>
        <v>0</v>
      </c>
      <c r="DR123" s="84">
        <f t="shared" si="147"/>
        <v>0</v>
      </c>
      <c r="DS123" s="84">
        <f t="shared" si="147"/>
        <v>0</v>
      </c>
      <c r="DT123" s="84">
        <f t="shared" si="147"/>
        <v>0</v>
      </c>
      <c r="DU123" s="84">
        <f t="shared" si="147"/>
        <v>0</v>
      </c>
      <c r="DV123" s="84">
        <f t="shared" si="147"/>
        <v>0</v>
      </c>
      <c r="DW123" s="84">
        <f t="shared" si="147"/>
        <v>0</v>
      </c>
      <c r="DX123" s="84">
        <f t="shared" si="147"/>
        <v>0</v>
      </c>
      <c r="DY123" s="84">
        <f t="shared" si="147"/>
        <v>0</v>
      </c>
      <c r="DZ123" s="84">
        <f t="shared" si="147"/>
        <v>0</v>
      </c>
      <c r="EA123" s="84">
        <f t="shared" si="147"/>
        <v>0</v>
      </c>
      <c r="EB123" s="84">
        <f t="shared" si="147"/>
        <v>0</v>
      </c>
      <c r="EC123" s="84">
        <f t="shared" si="147"/>
        <v>0</v>
      </c>
      <c r="ED123" s="84">
        <f t="shared" si="147"/>
        <v>0</v>
      </c>
      <c r="EE123" s="84">
        <f t="shared" si="147"/>
        <v>0</v>
      </c>
      <c r="EF123" s="84">
        <f t="shared" si="147"/>
        <v>0</v>
      </c>
      <c r="EG123" s="84">
        <f t="shared" si="147"/>
        <v>0</v>
      </c>
      <c r="EH123" s="84">
        <f t="shared" si="147"/>
        <v>0</v>
      </c>
      <c r="EI123" s="84">
        <f t="shared" si="147"/>
        <v>0</v>
      </c>
      <c r="EJ123" s="84">
        <f t="shared" si="147"/>
        <v>0</v>
      </c>
      <c r="EK123" s="84">
        <f t="shared" si="147"/>
        <v>0</v>
      </c>
      <c r="EL123" s="84">
        <f t="shared" si="147"/>
        <v>0</v>
      </c>
      <c r="EM123" s="84">
        <f t="shared" si="142"/>
        <v>0</v>
      </c>
      <c r="EO123" s="2">
        <f t="shared" ca="1" si="135"/>
        <v>3</v>
      </c>
      <c r="EP123" s="2">
        <f t="shared" ca="1" si="145"/>
        <v>0</v>
      </c>
    </row>
    <row r="124" spans="1:146" x14ac:dyDescent="0.2">
      <c r="A124" s="66">
        <v>5</v>
      </c>
      <c r="B124" s="68" t="s">
        <v>12</v>
      </c>
      <c r="C124" s="68" t="s">
        <v>8</v>
      </c>
      <c r="D124" s="35" t="s">
        <v>42</v>
      </c>
      <c r="E124" s="69" t="s">
        <v>232</v>
      </c>
      <c r="F124" s="70">
        <v>37134</v>
      </c>
      <c r="G124" s="69"/>
      <c r="H124" s="69"/>
      <c r="I124" s="71" t="s">
        <v>45</v>
      </c>
      <c r="J124" s="69" t="s">
        <v>276</v>
      </c>
      <c r="M124" s="72" t="s">
        <v>41</v>
      </c>
      <c r="N124" s="72" t="s">
        <v>277</v>
      </c>
      <c r="O124" s="73" t="s">
        <v>183</v>
      </c>
      <c r="P124" s="74"/>
      <c r="Q124" s="74"/>
      <c r="R124" s="74"/>
      <c r="S124" s="75">
        <v>42.505589000000001</v>
      </c>
      <c r="T124" s="74" t="s">
        <v>57</v>
      </c>
      <c r="U124" s="19">
        <f t="shared" si="122"/>
        <v>42.505589000000001</v>
      </c>
      <c r="V124" s="267">
        <v>42415</v>
      </c>
      <c r="Z124" s="77">
        <f t="shared" ref="Z124:Z133" si="149">DATE(YEAR(99),MONTH(V124),DAY(V124))</f>
        <v>46</v>
      </c>
      <c r="AA124" s="100" t="e">
        <f>SUM(#REF!)</f>
        <v>#REF!</v>
      </c>
      <c r="AB124" s="103"/>
      <c r="AC124" s="79">
        <f t="shared" ref="AC124:AC133" si="150">5%/15</f>
        <v>3.3333333333333335E-3</v>
      </c>
      <c r="AD124" s="81" t="e">
        <f>+AC124+AB124*#REF!+AA124*#REF!</f>
        <v>#REF!</v>
      </c>
      <c r="AE124" s="81"/>
      <c r="AI124" s="84">
        <f t="shared" ca="1" si="124"/>
        <v>0</v>
      </c>
      <c r="AJ124" s="84">
        <f t="shared" si="148"/>
        <v>0</v>
      </c>
      <c r="AK124" s="84">
        <f t="shared" si="148"/>
        <v>0</v>
      </c>
      <c r="AL124" s="84">
        <f t="shared" si="148"/>
        <v>0</v>
      </c>
      <c r="AM124" s="84">
        <f t="shared" si="148"/>
        <v>0</v>
      </c>
      <c r="AN124" s="84">
        <f t="shared" si="148"/>
        <v>0</v>
      </c>
      <c r="AO124" s="84">
        <f t="shared" si="148"/>
        <v>0</v>
      </c>
      <c r="AP124" s="84">
        <f t="shared" si="148"/>
        <v>0</v>
      </c>
      <c r="AQ124" s="84">
        <f t="shared" si="148"/>
        <v>0</v>
      </c>
      <c r="AR124" s="84">
        <f t="shared" si="148"/>
        <v>0</v>
      </c>
      <c r="AS124" s="84">
        <f t="shared" si="148"/>
        <v>0</v>
      </c>
      <c r="AT124" s="84">
        <f t="shared" si="148"/>
        <v>0</v>
      </c>
      <c r="AU124" s="84">
        <f t="shared" si="148"/>
        <v>0</v>
      </c>
      <c r="AV124" s="84">
        <f t="shared" si="148"/>
        <v>0</v>
      </c>
      <c r="AW124" s="84">
        <f t="shared" si="148"/>
        <v>0</v>
      </c>
      <c r="AX124" s="84">
        <f t="shared" si="148"/>
        <v>0</v>
      </c>
      <c r="AY124" s="84">
        <f t="shared" si="148"/>
        <v>0</v>
      </c>
      <c r="AZ124" s="84">
        <f t="shared" si="148"/>
        <v>0</v>
      </c>
      <c r="BA124" s="84">
        <f t="shared" si="148"/>
        <v>0</v>
      </c>
      <c r="BB124" s="84">
        <f t="shared" si="148"/>
        <v>0</v>
      </c>
      <c r="BC124" s="84">
        <f t="shared" si="148"/>
        <v>0</v>
      </c>
      <c r="BD124" s="84">
        <f t="shared" si="148"/>
        <v>0</v>
      </c>
      <c r="BE124" s="84">
        <f t="shared" si="148"/>
        <v>0</v>
      </c>
      <c r="BF124" s="84">
        <f t="shared" si="148"/>
        <v>0</v>
      </c>
      <c r="BG124" s="84">
        <f t="shared" si="148"/>
        <v>0</v>
      </c>
      <c r="BH124" s="84">
        <f t="shared" si="148"/>
        <v>0</v>
      </c>
      <c r="BI124" s="84">
        <f t="shared" si="148"/>
        <v>0</v>
      </c>
      <c r="BJ124" s="84">
        <f t="shared" si="148"/>
        <v>0</v>
      </c>
      <c r="BK124" s="84">
        <f t="shared" si="148"/>
        <v>0</v>
      </c>
      <c r="BL124" s="84">
        <f t="shared" si="148"/>
        <v>0</v>
      </c>
      <c r="BM124" s="84">
        <f t="shared" si="148"/>
        <v>0</v>
      </c>
      <c r="BN124" s="84">
        <f t="shared" si="148"/>
        <v>0</v>
      </c>
      <c r="BO124" s="84">
        <f t="shared" si="148"/>
        <v>0</v>
      </c>
      <c r="BP124" s="84">
        <f t="shared" si="148"/>
        <v>0</v>
      </c>
      <c r="BQ124" s="84">
        <f t="shared" si="148"/>
        <v>0</v>
      </c>
      <c r="BR124" s="84">
        <f t="shared" si="148"/>
        <v>0</v>
      </c>
      <c r="BS124" s="84">
        <f t="shared" si="148"/>
        <v>0</v>
      </c>
      <c r="BT124" s="84">
        <f t="shared" si="148"/>
        <v>0</v>
      </c>
      <c r="BU124" s="84">
        <f t="shared" si="148"/>
        <v>0</v>
      </c>
      <c r="BV124" s="84">
        <f t="shared" si="148"/>
        <v>0</v>
      </c>
      <c r="BW124" s="84">
        <f t="shared" si="148"/>
        <v>0</v>
      </c>
      <c r="BX124" s="84">
        <f t="shared" si="148"/>
        <v>0</v>
      </c>
      <c r="BY124" s="84">
        <f t="shared" si="148"/>
        <v>0</v>
      </c>
      <c r="BZ124" s="84">
        <f t="shared" si="148"/>
        <v>0</v>
      </c>
      <c r="CA124" s="84">
        <f t="shared" si="148"/>
        <v>0</v>
      </c>
      <c r="CB124" s="84">
        <f t="shared" si="148"/>
        <v>0</v>
      </c>
      <c r="CC124" s="84">
        <f t="shared" si="148"/>
        <v>0</v>
      </c>
      <c r="CD124" s="84">
        <f t="shared" si="148"/>
        <v>0</v>
      </c>
      <c r="CE124" s="84">
        <f t="shared" si="148"/>
        <v>0</v>
      </c>
      <c r="CF124" s="84">
        <f t="shared" si="148"/>
        <v>0</v>
      </c>
      <c r="CG124" s="84">
        <f t="shared" si="148"/>
        <v>0</v>
      </c>
      <c r="CH124" s="84">
        <f t="shared" si="148"/>
        <v>0</v>
      </c>
      <c r="CI124" s="84">
        <f t="shared" si="148"/>
        <v>0</v>
      </c>
      <c r="CJ124" s="84">
        <f t="shared" si="148"/>
        <v>0</v>
      </c>
      <c r="CK124" s="84">
        <f t="shared" si="148"/>
        <v>0</v>
      </c>
      <c r="CL124" s="84">
        <f t="shared" si="148"/>
        <v>0</v>
      </c>
      <c r="CM124" s="84">
        <f t="shared" si="148"/>
        <v>0</v>
      </c>
      <c r="CN124" s="84">
        <f t="shared" si="148"/>
        <v>42.505589000000001</v>
      </c>
      <c r="CO124" s="84">
        <f t="shared" si="148"/>
        <v>0</v>
      </c>
      <c r="CP124" s="84">
        <f t="shared" si="148"/>
        <v>0</v>
      </c>
      <c r="CQ124" s="84">
        <f t="shared" si="148"/>
        <v>0</v>
      </c>
      <c r="CR124" s="84">
        <f t="shared" si="148"/>
        <v>0</v>
      </c>
      <c r="CS124" s="84">
        <f t="shared" si="148"/>
        <v>0</v>
      </c>
      <c r="CT124" s="84">
        <f t="shared" si="148"/>
        <v>0</v>
      </c>
      <c r="CU124" s="84">
        <f t="shared" si="148"/>
        <v>0</v>
      </c>
      <c r="CV124" s="84">
        <f t="shared" si="147"/>
        <v>0</v>
      </c>
      <c r="CW124" s="84">
        <f t="shared" si="147"/>
        <v>0</v>
      </c>
      <c r="CX124" s="84">
        <f t="shared" si="147"/>
        <v>0</v>
      </c>
      <c r="CY124" s="84">
        <f t="shared" si="147"/>
        <v>0</v>
      </c>
      <c r="CZ124" s="84">
        <f t="shared" si="147"/>
        <v>0</v>
      </c>
      <c r="DA124" s="84">
        <f t="shared" si="147"/>
        <v>0</v>
      </c>
      <c r="DB124" s="84">
        <f t="shared" si="147"/>
        <v>0</v>
      </c>
      <c r="DC124" s="84">
        <f t="shared" si="147"/>
        <v>0</v>
      </c>
      <c r="DD124" s="84">
        <f t="shared" si="147"/>
        <v>0</v>
      </c>
      <c r="DE124" s="84">
        <f t="shared" si="147"/>
        <v>0</v>
      </c>
      <c r="DF124" s="84">
        <f t="shared" si="147"/>
        <v>0</v>
      </c>
      <c r="DG124" s="84">
        <f t="shared" si="147"/>
        <v>0</v>
      </c>
      <c r="DH124" s="84">
        <f t="shared" si="147"/>
        <v>0</v>
      </c>
      <c r="DI124" s="84">
        <f t="shared" si="147"/>
        <v>0</v>
      </c>
      <c r="DJ124" s="84">
        <f t="shared" si="147"/>
        <v>0</v>
      </c>
      <c r="DK124" s="84">
        <f t="shared" si="147"/>
        <v>0</v>
      </c>
      <c r="DL124" s="84">
        <f t="shared" si="147"/>
        <v>0</v>
      </c>
      <c r="DM124" s="84">
        <f t="shared" si="147"/>
        <v>0</v>
      </c>
      <c r="DN124" s="84">
        <f t="shared" si="147"/>
        <v>0</v>
      </c>
      <c r="DO124" s="84">
        <f t="shared" si="147"/>
        <v>0</v>
      </c>
      <c r="DP124" s="84">
        <f t="shared" si="147"/>
        <v>0</v>
      </c>
      <c r="DQ124" s="84">
        <f t="shared" si="147"/>
        <v>0</v>
      </c>
      <c r="DR124" s="84">
        <f t="shared" si="147"/>
        <v>0</v>
      </c>
      <c r="DS124" s="84">
        <f t="shared" si="147"/>
        <v>0</v>
      </c>
      <c r="DT124" s="84">
        <f t="shared" si="147"/>
        <v>0</v>
      </c>
      <c r="DU124" s="84">
        <f t="shared" si="147"/>
        <v>0</v>
      </c>
      <c r="DV124" s="84">
        <f t="shared" si="147"/>
        <v>0</v>
      </c>
      <c r="DW124" s="84">
        <f t="shared" si="147"/>
        <v>0</v>
      </c>
      <c r="DX124" s="84">
        <f t="shared" si="147"/>
        <v>0</v>
      </c>
      <c r="DY124" s="84">
        <f t="shared" si="147"/>
        <v>0</v>
      </c>
      <c r="DZ124" s="84">
        <f t="shared" si="147"/>
        <v>0</v>
      </c>
      <c r="EA124" s="84">
        <f t="shared" si="147"/>
        <v>0</v>
      </c>
      <c r="EB124" s="84">
        <f t="shared" si="147"/>
        <v>0</v>
      </c>
      <c r="EC124" s="84">
        <f t="shared" si="147"/>
        <v>0</v>
      </c>
      <c r="ED124" s="84">
        <f t="shared" si="147"/>
        <v>0</v>
      </c>
      <c r="EE124" s="84">
        <f t="shared" si="147"/>
        <v>0</v>
      </c>
      <c r="EF124" s="84">
        <f t="shared" si="147"/>
        <v>0</v>
      </c>
      <c r="EG124" s="84">
        <f t="shared" si="147"/>
        <v>0</v>
      </c>
      <c r="EH124" s="84">
        <f t="shared" si="147"/>
        <v>0</v>
      </c>
      <c r="EI124" s="84">
        <f t="shared" si="147"/>
        <v>0</v>
      </c>
      <c r="EJ124" s="84">
        <f t="shared" si="147"/>
        <v>0</v>
      </c>
      <c r="EK124" s="84">
        <f t="shared" si="147"/>
        <v>0</v>
      </c>
      <c r="EL124" s="84">
        <f t="shared" si="147"/>
        <v>0</v>
      </c>
      <c r="EM124" s="84">
        <f t="shared" si="142"/>
        <v>0</v>
      </c>
      <c r="EO124" s="2">
        <f t="shared" ca="1" si="135"/>
        <v>42.505589000000001</v>
      </c>
      <c r="EP124" s="2">
        <f t="shared" ca="1" si="145"/>
        <v>0</v>
      </c>
    </row>
    <row r="125" spans="1:146" x14ac:dyDescent="0.2">
      <c r="A125" s="66">
        <v>5</v>
      </c>
      <c r="B125" s="68" t="s">
        <v>12</v>
      </c>
      <c r="C125" s="68" t="s">
        <v>8</v>
      </c>
      <c r="D125" s="35" t="s">
        <v>42</v>
      </c>
      <c r="E125" s="69" t="s">
        <v>232</v>
      </c>
      <c r="F125" s="70">
        <v>37134</v>
      </c>
      <c r="G125" s="69"/>
      <c r="H125" s="69"/>
      <c r="I125" s="71" t="s">
        <v>45</v>
      </c>
      <c r="J125" s="69" t="s">
        <v>276</v>
      </c>
      <c r="M125" s="72" t="s">
        <v>41</v>
      </c>
      <c r="N125" s="72" t="s">
        <v>277</v>
      </c>
      <c r="O125" s="73" t="s">
        <v>183</v>
      </c>
      <c r="P125" s="74"/>
      <c r="Q125" s="74"/>
      <c r="R125" s="74"/>
      <c r="S125" s="75">
        <v>20.765756</v>
      </c>
      <c r="T125" s="74" t="s">
        <v>57</v>
      </c>
      <c r="U125" s="19">
        <f t="shared" si="122"/>
        <v>20.765756</v>
      </c>
      <c r="V125" s="267">
        <v>39859</v>
      </c>
      <c r="Z125" s="77">
        <f t="shared" si="149"/>
        <v>46</v>
      </c>
      <c r="AA125" s="100" t="e">
        <f>SUM(#REF!)</f>
        <v>#REF!</v>
      </c>
      <c r="AB125" s="103"/>
      <c r="AC125" s="79">
        <f t="shared" si="150"/>
        <v>3.3333333333333335E-3</v>
      </c>
      <c r="AD125" s="81" t="e">
        <f>+AC125+AB125*#REF!+AA125*#REF!</f>
        <v>#REF!</v>
      </c>
      <c r="AE125" s="81"/>
      <c r="AI125" s="84">
        <f t="shared" ca="1" si="124"/>
        <v>0</v>
      </c>
      <c r="AJ125" s="84">
        <f t="shared" si="148"/>
        <v>0</v>
      </c>
      <c r="AK125" s="84">
        <f t="shared" si="148"/>
        <v>0</v>
      </c>
      <c r="AL125" s="84">
        <f t="shared" si="148"/>
        <v>0</v>
      </c>
      <c r="AM125" s="84">
        <f t="shared" si="148"/>
        <v>0</v>
      </c>
      <c r="AN125" s="84">
        <f t="shared" si="148"/>
        <v>0</v>
      </c>
      <c r="AO125" s="84">
        <f t="shared" si="148"/>
        <v>0</v>
      </c>
      <c r="AP125" s="84">
        <f t="shared" si="148"/>
        <v>0</v>
      </c>
      <c r="AQ125" s="84">
        <f t="shared" si="148"/>
        <v>0</v>
      </c>
      <c r="AR125" s="84">
        <f t="shared" si="148"/>
        <v>0</v>
      </c>
      <c r="AS125" s="84">
        <f t="shared" si="148"/>
        <v>0</v>
      </c>
      <c r="AT125" s="84">
        <f t="shared" si="148"/>
        <v>0</v>
      </c>
      <c r="AU125" s="84">
        <f t="shared" si="148"/>
        <v>0</v>
      </c>
      <c r="AV125" s="84">
        <f t="shared" si="148"/>
        <v>0</v>
      </c>
      <c r="AW125" s="84">
        <f t="shared" si="148"/>
        <v>0</v>
      </c>
      <c r="AX125" s="84">
        <f t="shared" si="148"/>
        <v>0</v>
      </c>
      <c r="AY125" s="84">
        <f t="shared" si="148"/>
        <v>0</v>
      </c>
      <c r="AZ125" s="84">
        <f t="shared" si="148"/>
        <v>0</v>
      </c>
      <c r="BA125" s="84">
        <f t="shared" si="148"/>
        <v>0</v>
      </c>
      <c r="BB125" s="84">
        <f t="shared" si="148"/>
        <v>0</v>
      </c>
      <c r="BC125" s="84">
        <f t="shared" si="148"/>
        <v>0</v>
      </c>
      <c r="BD125" s="84">
        <f t="shared" si="148"/>
        <v>0</v>
      </c>
      <c r="BE125" s="84">
        <f t="shared" si="148"/>
        <v>0</v>
      </c>
      <c r="BF125" s="84">
        <f t="shared" si="148"/>
        <v>0</v>
      </c>
      <c r="BG125" s="84">
        <f t="shared" si="148"/>
        <v>0</v>
      </c>
      <c r="BH125" s="84">
        <f t="shared" si="148"/>
        <v>0</v>
      </c>
      <c r="BI125" s="84">
        <f t="shared" si="148"/>
        <v>0</v>
      </c>
      <c r="BJ125" s="84">
        <f t="shared" si="148"/>
        <v>0</v>
      </c>
      <c r="BK125" s="84">
        <f t="shared" si="148"/>
        <v>0</v>
      </c>
      <c r="BL125" s="84">
        <f t="shared" si="148"/>
        <v>20.765756</v>
      </c>
      <c r="BM125" s="84">
        <f t="shared" si="148"/>
        <v>0</v>
      </c>
      <c r="BN125" s="84">
        <f t="shared" si="148"/>
        <v>0</v>
      </c>
      <c r="BO125" s="84">
        <f t="shared" si="148"/>
        <v>0</v>
      </c>
      <c r="BP125" s="84">
        <f t="shared" si="148"/>
        <v>0</v>
      </c>
      <c r="BQ125" s="84">
        <f t="shared" si="148"/>
        <v>0</v>
      </c>
      <c r="BR125" s="84">
        <f t="shared" si="148"/>
        <v>0</v>
      </c>
      <c r="BS125" s="84">
        <f t="shared" si="148"/>
        <v>0</v>
      </c>
      <c r="BT125" s="84">
        <f t="shared" si="148"/>
        <v>0</v>
      </c>
      <c r="BU125" s="84">
        <f t="shared" si="148"/>
        <v>0</v>
      </c>
      <c r="BV125" s="84">
        <f t="shared" si="148"/>
        <v>0</v>
      </c>
      <c r="BW125" s="84">
        <f t="shared" si="148"/>
        <v>0</v>
      </c>
      <c r="BX125" s="84">
        <f t="shared" si="148"/>
        <v>0</v>
      </c>
      <c r="BY125" s="84">
        <f t="shared" si="148"/>
        <v>0</v>
      </c>
      <c r="BZ125" s="84">
        <f t="shared" si="148"/>
        <v>0</v>
      </c>
      <c r="CA125" s="84">
        <f t="shared" si="148"/>
        <v>0</v>
      </c>
      <c r="CB125" s="84">
        <f t="shared" si="148"/>
        <v>0</v>
      </c>
      <c r="CC125" s="84">
        <f t="shared" si="148"/>
        <v>0</v>
      </c>
      <c r="CD125" s="84">
        <f t="shared" si="148"/>
        <v>0</v>
      </c>
      <c r="CE125" s="84">
        <f t="shared" si="148"/>
        <v>0</v>
      </c>
      <c r="CF125" s="84">
        <f t="shared" si="148"/>
        <v>0</v>
      </c>
      <c r="CG125" s="84">
        <f t="shared" si="148"/>
        <v>0</v>
      </c>
      <c r="CH125" s="84">
        <f t="shared" si="148"/>
        <v>0</v>
      </c>
      <c r="CI125" s="84">
        <f t="shared" si="148"/>
        <v>0</v>
      </c>
      <c r="CJ125" s="84">
        <f t="shared" si="148"/>
        <v>0</v>
      </c>
      <c r="CK125" s="84">
        <f t="shared" si="148"/>
        <v>0</v>
      </c>
      <c r="CL125" s="84">
        <f t="shared" si="148"/>
        <v>0</v>
      </c>
      <c r="CM125" s="84">
        <f t="shared" si="148"/>
        <v>0</v>
      </c>
      <c r="CN125" s="84">
        <f t="shared" si="148"/>
        <v>0</v>
      </c>
      <c r="CO125" s="84">
        <f t="shared" si="148"/>
        <v>0</v>
      </c>
      <c r="CP125" s="84">
        <f t="shared" si="148"/>
        <v>0</v>
      </c>
      <c r="CQ125" s="84">
        <f t="shared" si="148"/>
        <v>0</v>
      </c>
      <c r="CR125" s="84">
        <f t="shared" si="148"/>
        <v>0</v>
      </c>
      <c r="CS125" s="84">
        <f t="shared" si="148"/>
        <v>0</v>
      </c>
      <c r="CT125" s="84">
        <f t="shared" si="148"/>
        <v>0</v>
      </c>
      <c r="CU125" s="84">
        <f t="shared" si="148"/>
        <v>0</v>
      </c>
      <c r="CV125" s="84">
        <f t="shared" si="147"/>
        <v>0</v>
      </c>
      <c r="CW125" s="84">
        <f t="shared" si="147"/>
        <v>0</v>
      </c>
      <c r="CX125" s="84">
        <f t="shared" si="147"/>
        <v>0</v>
      </c>
      <c r="CY125" s="84">
        <f t="shared" si="147"/>
        <v>0</v>
      </c>
      <c r="CZ125" s="84">
        <f t="shared" si="147"/>
        <v>0</v>
      </c>
      <c r="DA125" s="84">
        <f t="shared" si="147"/>
        <v>0</v>
      </c>
      <c r="DB125" s="84">
        <f t="shared" si="147"/>
        <v>0</v>
      </c>
      <c r="DC125" s="84">
        <f t="shared" si="147"/>
        <v>0</v>
      </c>
      <c r="DD125" s="84">
        <f t="shared" si="147"/>
        <v>0</v>
      </c>
      <c r="DE125" s="84">
        <f t="shared" si="147"/>
        <v>0</v>
      </c>
      <c r="DF125" s="84">
        <f t="shared" si="147"/>
        <v>0</v>
      </c>
      <c r="DG125" s="84">
        <f t="shared" si="147"/>
        <v>0</v>
      </c>
      <c r="DH125" s="84">
        <f t="shared" si="147"/>
        <v>0</v>
      </c>
      <c r="DI125" s="84">
        <f t="shared" si="147"/>
        <v>0</v>
      </c>
      <c r="DJ125" s="84">
        <f t="shared" si="147"/>
        <v>0</v>
      </c>
      <c r="DK125" s="84">
        <f t="shared" si="147"/>
        <v>0</v>
      </c>
      <c r="DL125" s="84">
        <f t="shared" si="147"/>
        <v>0</v>
      </c>
      <c r="DM125" s="84">
        <f t="shared" si="147"/>
        <v>0</v>
      </c>
      <c r="DN125" s="84">
        <f t="shared" si="147"/>
        <v>0</v>
      </c>
      <c r="DO125" s="84">
        <f t="shared" si="147"/>
        <v>0</v>
      </c>
      <c r="DP125" s="84">
        <f t="shared" si="147"/>
        <v>0</v>
      </c>
      <c r="DQ125" s="84">
        <f t="shared" si="147"/>
        <v>0</v>
      </c>
      <c r="DR125" s="84">
        <f t="shared" si="147"/>
        <v>0</v>
      </c>
      <c r="DS125" s="84">
        <f t="shared" si="147"/>
        <v>0</v>
      </c>
      <c r="DT125" s="84">
        <f t="shared" si="147"/>
        <v>0</v>
      </c>
      <c r="DU125" s="84">
        <f t="shared" si="147"/>
        <v>0</v>
      </c>
      <c r="DV125" s="84">
        <f t="shared" si="147"/>
        <v>0</v>
      </c>
      <c r="DW125" s="84">
        <f t="shared" si="147"/>
        <v>0</v>
      </c>
      <c r="DX125" s="84">
        <f t="shared" si="147"/>
        <v>0</v>
      </c>
      <c r="DY125" s="84">
        <f t="shared" si="147"/>
        <v>0</v>
      </c>
      <c r="DZ125" s="84">
        <f t="shared" si="147"/>
        <v>0</v>
      </c>
      <c r="EA125" s="84">
        <f t="shared" si="147"/>
        <v>0</v>
      </c>
      <c r="EB125" s="84">
        <f t="shared" si="147"/>
        <v>0</v>
      </c>
      <c r="EC125" s="84">
        <f t="shared" si="147"/>
        <v>0</v>
      </c>
      <c r="ED125" s="84">
        <f t="shared" si="147"/>
        <v>0</v>
      </c>
      <c r="EE125" s="84">
        <f t="shared" si="147"/>
        <v>0</v>
      </c>
      <c r="EF125" s="84">
        <f t="shared" si="147"/>
        <v>0</v>
      </c>
      <c r="EG125" s="84">
        <f t="shared" si="147"/>
        <v>0</v>
      </c>
      <c r="EH125" s="84">
        <f t="shared" si="147"/>
        <v>0</v>
      </c>
      <c r="EI125" s="84">
        <f t="shared" si="147"/>
        <v>0</v>
      </c>
      <c r="EJ125" s="84">
        <f t="shared" si="147"/>
        <v>0</v>
      </c>
      <c r="EK125" s="84">
        <f t="shared" si="147"/>
        <v>0</v>
      </c>
      <c r="EL125" s="84">
        <f t="shared" si="147"/>
        <v>0</v>
      </c>
      <c r="EM125" s="84">
        <f t="shared" si="142"/>
        <v>0</v>
      </c>
      <c r="EO125" s="2">
        <f t="shared" ca="1" si="135"/>
        <v>20.765756</v>
      </c>
      <c r="EP125" s="2">
        <f t="shared" ca="1" si="145"/>
        <v>0</v>
      </c>
    </row>
    <row r="126" spans="1:146" x14ac:dyDescent="0.2">
      <c r="A126" s="66">
        <v>5</v>
      </c>
      <c r="B126" s="68" t="s">
        <v>12</v>
      </c>
      <c r="C126" s="68" t="s">
        <v>8</v>
      </c>
      <c r="D126" s="35" t="s">
        <v>43</v>
      </c>
      <c r="E126" s="69" t="s">
        <v>232</v>
      </c>
      <c r="F126" s="70">
        <v>37134</v>
      </c>
      <c r="G126" s="69"/>
      <c r="H126" s="69"/>
      <c r="I126" s="71" t="s">
        <v>45</v>
      </c>
      <c r="J126" s="69" t="s">
        <v>276</v>
      </c>
      <c r="M126" s="72" t="s">
        <v>41</v>
      </c>
      <c r="N126" s="72" t="s">
        <v>277</v>
      </c>
      <c r="O126" s="73" t="s">
        <v>183</v>
      </c>
      <c r="P126" s="74"/>
      <c r="Q126" s="74"/>
      <c r="R126" s="74"/>
      <c r="S126" s="75">
        <v>8.4332510000000003</v>
      </c>
      <c r="T126" s="74" t="s">
        <v>57</v>
      </c>
      <c r="U126" s="19">
        <f t="shared" si="122"/>
        <v>8.4332510000000003</v>
      </c>
      <c r="V126" s="267">
        <v>42415</v>
      </c>
      <c r="Z126" s="77">
        <f t="shared" si="149"/>
        <v>46</v>
      </c>
      <c r="AA126" s="100" t="e">
        <f>SUM(#REF!)</f>
        <v>#REF!</v>
      </c>
      <c r="AB126" s="103"/>
      <c r="AC126" s="79">
        <f t="shared" si="150"/>
        <v>3.3333333333333335E-3</v>
      </c>
      <c r="AD126" s="81" t="e">
        <f>+AC126+AB126*#REF!+AA126*#REF!</f>
        <v>#REF!</v>
      </c>
      <c r="AE126" s="81"/>
      <c r="AI126" s="84">
        <f t="shared" ca="1" si="124"/>
        <v>0</v>
      </c>
      <c r="AJ126" s="84">
        <f t="shared" si="148"/>
        <v>0</v>
      </c>
      <c r="AK126" s="84">
        <f t="shared" si="148"/>
        <v>0</v>
      </c>
      <c r="AL126" s="84">
        <f t="shared" si="148"/>
        <v>0</v>
      </c>
      <c r="AM126" s="84">
        <f t="shared" si="148"/>
        <v>0</v>
      </c>
      <c r="AN126" s="84">
        <f t="shared" si="148"/>
        <v>0</v>
      </c>
      <c r="AO126" s="84">
        <f t="shared" si="148"/>
        <v>0</v>
      </c>
      <c r="AP126" s="84">
        <f t="shared" si="148"/>
        <v>0</v>
      </c>
      <c r="AQ126" s="84">
        <f t="shared" si="148"/>
        <v>0</v>
      </c>
      <c r="AR126" s="84">
        <f t="shared" si="148"/>
        <v>0</v>
      </c>
      <c r="AS126" s="84">
        <f t="shared" si="148"/>
        <v>0</v>
      </c>
      <c r="AT126" s="84">
        <f t="shared" si="148"/>
        <v>0</v>
      </c>
      <c r="AU126" s="84">
        <f t="shared" si="148"/>
        <v>0</v>
      </c>
      <c r="AV126" s="84">
        <f t="shared" si="148"/>
        <v>0</v>
      </c>
      <c r="AW126" s="84">
        <f t="shared" si="148"/>
        <v>0</v>
      </c>
      <c r="AX126" s="84">
        <f t="shared" si="148"/>
        <v>0</v>
      </c>
      <c r="AY126" s="84">
        <f t="shared" si="148"/>
        <v>0</v>
      </c>
      <c r="AZ126" s="84">
        <f t="shared" si="148"/>
        <v>0</v>
      </c>
      <c r="BA126" s="84">
        <f t="shared" si="148"/>
        <v>0</v>
      </c>
      <c r="BB126" s="84">
        <f t="shared" si="148"/>
        <v>0</v>
      </c>
      <c r="BC126" s="84">
        <f t="shared" si="148"/>
        <v>0</v>
      </c>
      <c r="BD126" s="84">
        <f t="shared" si="148"/>
        <v>0</v>
      </c>
      <c r="BE126" s="84">
        <f t="shared" si="148"/>
        <v>0</v>
      </c>
      <c r="BF126" s="84">
        <f t="shared" si="148"/>
        <v>0</v>
      </c>
      <c r="BG126" s="84">
        <f t="shared" si="148"/>
        <v>0</v>
      </c>
      <c r="BH126" s="84">
        <f t="shared" si="148"/>
        <v>0</v>
      </c>
      <c r="BI126" s="84">
        <f t="shared" si="148"/>
        <v>0</v>
      </c>
      <c r="BJ126" s="84">
        <f t="shared" si="148"/>
        <v>0</v>
      </c>
      <c r="BK126" s="84">
        <f t="shared" si="148"/>
        <v>0</v>
      </c>
      <c r="BL126" s="84">
        <f t="shared" si="148"/>
        <v>0</v>
      </c>
      <c r="BM126" s="84">
        <f t="shared" si="148"/>
        <v>0</v>
      </c>
      <c r="BN126" s="84">
        <f t="shared" si="148"/>
        <v>0</v>
      </c>
      <c r="BO126" s="84">
        <f t="shared" si="148"/>
        <v>0</v>
      </c>
      <c r="BP126" s="84">
        <f t="shared" si="148"/>
        <v>0</v>
      </c>
      <c r="BQ126" s="84">
        <f t="shared" si="148"/>
        <v>0</v>
      </c>
      <c r="BR126" s="84">
        <f t="shared" si="148"/>
        <v>0</v>
      </c>
      <c r="BS126" s="84">
        <f t="shared" si="148"/>
        <v>0</v>
      </c>
      <c r="BT126" s="84">
        <f t="shared" si="148"/>
        <v>0</v>
      </c>
      <c r="BU126" s="84">
        <f t="shared" si="148"/>
        <v>0</v>
      </c>
      <c r="BV126" s="84">
        <f t="shared" si="148"/>
        <v>0</v>
      </c>
      <c r="BW126" s="84">
        <f t="shared" si="148"/>
        <v>0</v>
      </c>
      <c r="BX126" s="84">
        <f t="shared" si="148"/>
        <v>0</v>
      </c>
      <c r="BY126" s="84">
        <f t="shared" si="148"/>
        <v>0</v>
      </c>
      <c r="BZ126" s="84">
        <f t="shared" si="148"/>
        <v>0</v>
      </c>
      <c r="CA126" s="84">
        <f t="shared" si="148"/>
        <v>0</v>
      </c>
      <c r="CB126" s="84">
        <f t="shared" si="148"/>
        <v>0</v>
      </c>
      <c r="CC126" s="84">
        <f t="shared" si="148"/>
        <v>0</v>
      </c>
      <c r="CD126" s="84">
        <f t="shared" si="148"/>
        <v>0</v>
      </c>
      <c r="CE126" s="84">
        <f t="shared" si="148"/>
        <v>0</v>
      </c>
      <c r="CF126" s="84">
        <f t="shared" si="148"/>
        <v>0</v>
      </c>
      <c r="CG126" s="84">
        <f t="shared" si="148"/>
        <v>0</v>
      </c>
      <c r="CH126" s="84">
        <f t="shared" si="148"/>
        <v>0</v>
      </c>
      <c r="CI126" s="84">
        <f t="shared" si="148"/>
        <v>0</v>
      </c>
      <c r="CJ126" s="84">
        <f t="shared" si="148"/>
        <v>0</v>
      </c>
      <c r="CK126" s="84">
        <f t="shared" si="148"/>
        <v>0</v>
      </c>
      <c r="CL126" s="84">
        <f t="shared" si="148"/>
        <v>0</v>
      </c>
      <c r="CM126" s="84">
        <f t="shared" si="148"/>
        <v>0</v>
      </c>
      <c r="CN126" s="84">
        <f t="shared" si="148"/>
        <v>8.4332510000000003</v>
      </c>
      <c r="CO126" s="84">
        <f t="shared" si="148"/>
        <v>0</v>
      </c>
      <c r="CP126" s="84">
        <f t="shared" si="148"/>
        <v>0</v>
      </c>
      <c r="CQ126" s="84">
        <f t="shared" si="148"/>
        <v>0</v>
      </c>
      <c r="CR126" s="84">
        <f t="shared" si="148"/>
        <v>0</v>
      </c>
      <c r="CS126" s="84">
        <f t="shared" si="148"/>
        <v>0</v>
      </c>
      <c r="CT126" s="84">
        <f t="shared" si="148"/>
        <v>0</v>
      </c>
      <c r="CU126" s="84">
        <f>IF(AND($V126&gt;CT$6,$V126&lt;=CU$6),+$U126,0)</f>
        <v>0</v>
      </c>
      <c r="CV126" s="84">
        <f t="shared" si="147"/>
        <v>0</v>
      </c>
      <c r="CW126" s="84">
        <f t="shared" si="147"/>
        <v>0</v>
      </c>
      <c r="CX126" s="84">
        <f t="shared" si="147"/>
        <v>0</v>
      </c>
      <c r="CY126" s="84">
        <f t="shared" si="147"/>
        <v>0</v>
      </c>
      <c r="CZ126" s="84">
        <f t="shared" si="147"/>
        <v>0</v>
      </c>
      <c r="DA126" s="84">
        <f t="shared" si="147"/>
        <v>0</v>
      </c>
      <c r="DB126" s="84">
        <f t="shared" si="147"/>
        <v>0</v>
      </c>
      <c r="DC126" s="84">
        <f t="shared" si="147"/>
        <v>0</v>
      </c>
      <c r="DD126" s="84">
        <f t="shared" si="147"/>
        <v>0</v>
      </c>
      <c r="DE126" s="84">
        <f t="shared" si="147"/>
        <v>0</v>
      </c>
      <c r="DF126" s="84">
        <f t="shared" si="147"/>
        <v>0</v>
      </c>
      <c r="DG126" s="84">
        <f t="shared" si="147"/>
        <v>0</v>
      </c>
      <c r="DH126" s="84">
        <f t="shared" si="147"/>
        <v>0</v>
      </c>
      <c r="DI126" s="84">
        <f t="shared" si="147"/>
        <v>0</v>
      </c>
      <c r="DJ126" s="84">
        <f t="shared" si="147"/>
        <v>0</v>
      </c>
      <c r="DK126" s="84">
        <f t="shared" si="147"/>
        <v>0</v>
      </c>
      <c r="DL126" s="84">
        <f t="shared" si="147"/>
        <v>0</v>
      </c>
      <c r="DM126" s="84">
        <f t="shared" si="147"/>
        <v>0</v>
      </c>
      <c r="DN126" s="84">
        <f t="shared" si="147"/>
        <v>0</v>
      </c>
      <c r="DO126" s="84">
        <f t="shared" si="147"/>
        <v>0</v>
      </c>
      <c r="DP126" s="84">
        <f t="shared" si="147"/>
        <v>0</v>
      </c>
      <c r="DQ126" s="84">
        <f t="shared" si="147"/>
        <v>0</v>
      </c>
      <c r="DR126" s="84">
        <f t="shared" si="147"/>
        <v>0</v>
      </c>
      <c r="DS126" s="84">
        <f t="shared" si="147"/>
        <v>0</v>
      </c>
      <c r="DT126" s="84">
        <f t="shared" si="147"/>
        <v>0</v>
      </c>
      <c r="DU126" s="84">
        <f t="shared" si="147"/>
        <v>0</v>
      </c>
      <c r="DV126" s="84">
        <f t="shared" si="147"/>
        <v>0</v>
      </c>
      <c r="DW126" s="84">
        <f t="shared" si="147"/>
        <v>0</v>
      </c>
      <c r="DX126" s="84">
        <f t="shared" si="147"/>
        <v>0</v>
      </c>
      <c r="DY126" s="84">
        <f t="shared" si="147"/>
        <v>0</v>
      </c>
      <c r="DZ126" s="84">
        <f t="shared" si="147"/>
        <v>0</v>
      </c>
      <c r="EA126" s="84">
        <f t="shared" si="147"/>
        <v>0</v>
      </c>
      <c r="EB126" s="84">
        <f t="shared" si="147"/>
        <v>0</v>
      </c>
      <c r="EC126" s="84">
        <f t="shared" si="147"/>
        <v>0</v>
      </c>
      <c r="ED126" s="84">
        <f t="shared" si="147"/>
        <v>0</v>
      </c>
      <c r="EE126" s="84">
        <f t="shared" si="147"/>
        <v>0</v>
      </c>
      <c r="EF126" s="84">
        <f t="shared" si="147"/>
        <v>0</v>
      </c>
      <c r="EG126" s="84">
        <f t="shared" si="147"/>
        <v>0</v>
      </c>
      <c r="EH126" s="84">
        <f t="shared" si="147"/>
        <v>0</v>
      </c>
      <c r="EI126" s="84">
        <f t="shared" si="147"/>
        <v>0</v>
      </c>
      <c r="EJ126" s="84">
        <f>IF(AND($V126&gt;EI$6,$V126&lt;=EJ$6),+$U126,0)</f>
        <v>0</v>
      </c>
      <c r="EK126" s="84">
        <f>IF(AND($V126&gt;EJ$6,$V126&lt;=EK$6),+$U126,0)</f>
        <v>0</v>
      </c>
      <c r="EL126" s="84">
        <f>IF(AND($V126&gt;EK$6,$V126&lt;=EL$6),+$U126,0)</f>
        <v>0</v>
      </c>
      <c r="EM126" s="84">
        <f t="shared" si="142"/>
        <v>0</v>
      </c>
      <c r="EO126" s="2">
        <f t="shared" ca="1" si="135"/>
        <v>8.4332510000000003</v>
      </c>
      <c r="EP126" s="2">
        <f t="shared" ca="1" si="145"/>
        <v>0</v>
      </c>
    </row>
    <row r="127" spans="1:146" x14ac:dyDescent="0.2">
      <c r="A127" s="66">
        <v>5</v>
      </c>
      <c r="B127" s="68" t="s">
        <v>12</v>
      </c>
      <c r="C127" s="68" t="s">
        <v>8</v>
      </c>
      <c r="D127" s="35" t="s">
        <v>43</v>
      </c>
      <c r="E127" s="69" t="s">
        <v>232</v>
      </c>
      <c r="F127" s="70">
        <v>37134</v>
      </c>
      <c r="G127" s="69"/>
      <c r="H127" s="69"/>
      <c r="I127" s="71" t="s">
        <v>45</v>
      </c>
      <c r="J127" s="69" t="s">
        <v>276</v>
      </c>
      <c r="M127" s="72" t="s">
        <v>41</v>
      </c>
      <c r="N127" s="72" t="s">
        <v>277</v>
      </c>
      <c r="O127" s="73" t="s">
        <v>183</v>
      </c>
      <c r="P127" s="74"/>
      <c r="Q127" s="74"/>
      <c r="R127" s="74"/>
      <c r="S127" s="75">
        <v>4.4550000000000001</v>
      </c>
      <c r="T127" s="74" t="s">
        <v>57</v>
      </c>
      <c r="U127" s="19">
        <f t="shared" si="122"/>
        <v>4.4550000000000001</v>
      </c>
      <c r="V127" s="267">
        <v>39508</v>
      </c>
      <c r="Z127" s="77">
        <f t="shared" si="149"/>
        <v>61</v>
      </c>
      <c r="AA127" s="100" t="e">
        <f>SUM(#REF!)</f>
        <v>#REF!</v>
      </c>
      <c r="AB127" s="103"/>
      <c r="AC127" s="79">
        <f t="shared" si="150"/>
        <v>3.3333333333333335E-3</v>
      </c>
      <c r="AD127" s="81" t="e">
        <f>+AC127+AB127*#REF!+AA127*#REF!</f>
        <v>#REF!</v>
      </c>
      <c r="AE127" s="81"/>
      <c r="AI127" s="84">
        <f t="shared" ca="1" si="124"/>
        <v>0</v>
      </c>
      <c r="AJ127" s="84">
        <f t="shared" ref="AJ127:CU130" si="151">IF(AND($V127&gt;AI$6,$V127&lt;=AJ$6),+$U127,0)</f>
        <v>0</v>
      </c>
      <c r="AK127" s="84">
        <f t="shared" si="151"/>
        <v>0</v>
      </c>
      <c r="AL127" s="84">
        <f t="shared" si="151"/>
        <v>0</v>
      </c>
      <c r="AM127" s="84">
        <f t="shared" si="151"/>
        <v>0</v>
      </c>
      <c r="AN127" s="84">
        <f t="shared" si="151"/>
        <v>0</v>
      </c>
      <c r="AO127" s="84">
        <f t="shared" si="151"/>
        <v>0</v>
      </c>
      <c r="AP127" s="84">
        <f t="shared" si="151"/>
        <v>0</v>
      </c>
      <c r="AQ127" s="84">
        <f t="shared" si="151"/>
        <v>0</v>
      </c>
      <c r="AR127" s="84">
        <f t="shared" si="151"/>
        <v>0</v>
      </c>
      <c r="AS127" s="84">
        <f t="shared" si="151"/>
        <v>0</v>
      </c>
      <c r="AT127" s="84">
        <f t="shared" si="151"/>
        <v>0</v>
      </c>
      <c r="AU127" s="84">
        <f t="shared" si="151"/>
        <v>0</v>
      </c>
      <c r="AV127" s="84">
        <f t="shared" si="151"/>
        <v>0</v>
      </c>
      <c r="AW127" s="84">
        <f t="shared" si="151"/>
        <v>0</v>
      </c>
      <c r="AX127" s="84">
        <f t="shared" si="151"/>
        <v>0</v>
      </c>
      <c r="AY127" s="84">
        <f t="shared" si="151"/>
        <v>0</v>
      </c>
      <c r="AZ127" s="84">
        <f t="shared" si="151"/>
        <v>0</v>
      </c>
      <c r="BA127" s="84">
        <f t="shared" si="151"/>
        <v>0</v>
      </c>
      <c r="BB127" s="84">
        <f t="shared" si="151"/>
        <v>0</v>
      </c>
      <c r="BC127" s="84">
        <f t="shared" si="151"/>
        <v>0</v>
      </c>
      <c r="BD127" s="84">
        <f t="shared" si="151"/>
        <v>0</v>
      </c>
      <c r="BE127" s="84">
        <f t="shared" si="151"/>
        <v>0</v>
      </c>
      <c r="BF127" s="84">
        <f t="shared" si="151"/>
        <v>0</v>
      </c>
      <c r="BG127" s="84">
        <f t="shared" si="151"/>
        <v>0</v>
      </c>
      <c r="BH127" s="84">
        <f t="shared" si="151"/>
        <v>4.4550000000000001</v>
      </c>
      <c r="BI127" s="84">
        <f t="shared" si="151"/>
        <v>0</v>
      </c>
      <c r="BJ127" s="84">
        <f t="shared" si="151"/>
        <v>0</v>
      </c>
      <c r="BK127" s="84">
        <f t="shared" si="151"/>
        <v>0</v>
      </c>
      <c r="BL127" s="84">
        <f t="shared" si="151"/>
        <v>0</v>
      </c>
      <c r="BM127" s="84">
        <f t="shared" si="151"/>
        <v>0</v>
      </c>
      <c r="BN127" s="84">
        <f t="shared" si="151"/>
        <v>0</v>
      </c>
      <c r="BO127" s="84">
        <f t="shared" si="151"/>
        <v>0</v>
      </c>
      <c r="BP127" s="84">
        <f t="shared" si="151"/>
        <v>0</v>
      </c>
      <c r="BQ127" s="84">
        <f t="shared" si="151"/>
        <v>0</v>
      </c>
      <c r="BR127" s="84">
        <f t="shared" si="151"/>
        <v>0</v>
      </c>
      <c r="BS127" s="84">
        <f t="shared" si="151"/>
        <v>0</v>
      </c>
      <c r="BT127" s="84">
        <f t="shared" si="151"/>
        <v>0</v>
      </c>
      <c r="BU127" s="84">
        <f t="shared" si="151"/>
        <v>0</v>
      </c>
      <c r="BV127" s="84">
        <f t="shared" si="151"/>
        <v>0</v>
      </c>
      <c r="BW127" s="84">
        <f t="shared" si="151"/>
        <v>0</v>
      </c>
      <c r="BX127" s="84">
        <f t="shared" si="151"/>
        <v>0</v>
      </c>
      <c r="BY127" s="84">
        <f t="shared" si="151"/>
        <v>0</v>
      </c>
      <c r="BZ127" s="84">
        <f t="shared" si="151"/>
        <v>0</v>
      </c>
      <c r="CA127" s="84">
        <f t="shared" si="151"/>
        <v>0</v>
      </c>
      <c r="CB127" s="84">
        <f t="shared" si="151"/>
        <v>0</v>
      </c>
      <c r="CC127" s="84">
        <f t="shared" si="151"/>
        <v>0</v>
      </c>
      <c r="CD127" s="84">
        <f t="shared" si="151"/>
        <v>0</v>
      </c>
      <c r="CE127" s="84">
        <f t="shared" si="151"/>
        <v>0</v>
      </c>
      <c r="CF127" s="84">
        <f t="shared" si="151"/>
        <v>0</v>
      </c>
      <c r="CG127" s="84">
        <f t="shared" si="151"/>
        <v>0</v>
      </c>
      <c r="CH127" s="84">
        <f t="shared" si="151"/>
        <v>0</v>
      </c>
      <c r="CI127" s="84">
        <f t="shared" si="151"/>
        <v>0</v>
      </c>
      <c r="CJ127" s="84">
        <f t="shared" si="151"/>
        <v>0</v>
      </c>
      <c r="CK127" s="84">
        <f t="shared" si="151"/>
        <v>0</v>
      </c>
      <c r="CL127" s="84">
        <f t="shared" si="151"/>
        <v>0</v>
      </c>
      <c r="CM127" s="84">
        <f t="shared" si="151"/>
        <v>0</v>
      </c>
      <c r="CN127" s="84">
        <f t="shared" si="151"/>
        <v>0</v>
      </c>
      <c r="CO127" s="84">
        <f t="shared" si="151"/>
        <v>0</v>
      </c>
      <c r="CP127" s="84">
        <f t="shared" si="151"/>
        <v>0</v>
      </c>
      <c r="CQ127" s="84">
        <f t="shared" si="151"/>
        <v>0</v>
      </c>
      <c r="CR127" s="84">
        <f t="shared" si="151"/>
        <v>0</v>
      </c>
      <c r="CS127" s="84">
        <f t="shared" si="151"/>
        <v>0</v>
      </c>
      <c r="CT127" s="84">
        <f t="shared" si="151"/>
        <v>0</v>
      </c>
      <c r="CU127" s="84">
        <f t="shared" si="151"/>
        <v>0</v>
      </c>
      <c r="CV127" s="84">
        <f t="shared" ref="CV127:EL132" si="152">IF(AND($V127&gt;CU$6,$V127&lt;=CV$6),+$U127,0)</f>
        <v>0</v>
      </c>
      <c r="CW127" s="84">
        <f t="shared" si="152"/>
        <v>0</v>
      </c>
      <c r="CX127" s="84">
        <f t="shared" si="152"/>
        <v>0</v>
      </c>
      <c r="CY127" s="84">
        <f t="shared" si="152"/>
        <v>0</v>
      </c>
      <c r="CZ127" s="84">
        <f t="shared" si="152"/>
        <v>0</v>
      </c>
      <c r="DA127" s="84">
        <f t="shared" si="152"/>
        <v>0</v>
      </c>
      <c r="DB127" s="84">
        <f t="shared" si="152"/>
        <v>0</v>
      </c>
      <c r="DC127" s="84">
        <f t="shared" si="152"/>
        <v>0</v>
      </c>
      <c r="DD127" s="84">
        <f t="shared" si="152"/>
        <v>0</v>
      </c>
      <c r="DE127" s="84">
        <f t="shared" si="152"/>
        <v>0</v>
      </c>
      <c r="DF127" s="84">
        <f t="shared" si="152"/>
        <v>0</v>
      </c>
      <c r="DG127" s="84">
        <f t="shared" si="152"/>
        <v>0</v>
      </c>
      <c r="DH127" s="84">
        <f t="shared" si="152"/>
        <v>0</v>
      </c>
      <c r="DI127" s="84">
        <f t="shared" si="152"/>
        <v>0</v>
      </c>
      <c r="DJ127" s="84">
        <f t="shared" si="152"/>
        <v>0</v>
      </c>
      <c r="DK127" s="84">
        <f t="shared" si="152"/>
        <v>0</v>
      </c>
      <c r="DL127" s="84">
        <f t="shared" si="152"/>
        <v>0</v>
      </c>
      <c r="DM127" s="84">
        <f t="shared" si="152"/>
        <v>0</v>
      </c>
      <c r="DN127" s="84">
        <f t="shared" si="152"/>
        <v>0</v>
      </c>
      <c r="DO127" s="84">
        <f t="shared" si="152"/>
        <v>0</v>
      </c>
      <c r="DP127" s="84">
        <f t="shared" si="152"/>
        <v>0</v>
      </c>
      <c r="DQ127" s="84">
        <f t="shared" si="152"/>
        <v>0</v>
      </c>
      <c r="DR127" s="84">
        <f t="shared" si="152"/>
        <v>0</v>
      </c>
      <c r="DS127" s="84">
        <f t="shared" si="152"/>
        <v>0</v>
      </c>
      <c r="DT127" s="84">
        <f t="shared" si="152"/>
        <v>0</v>
      </c>
      <c r="DU127" s="84">
        <f t="shared" si="152"/>
        <v>0</v>
      </c>
      <c r="DV127" s="84">
        <f t="shared" si="152"/>
        <v>0</v>
      </c>
      <c r="DW127" s="84">
        <f t="shared" si="152"/>
        <v>0</v>
      </c>
      <c r="DX127" s="84">
        <f t="shared" si="152"/>
        <v>0</v>
      </c>
      <c r="DY127" s="84">
        <f t="shared" si="152"/>
        <v>0</v>
      </c>
      <c r="DZ127" s="84">
        <f t="shared" si="152"/>
        <v>0</v>
      </c>
      <c r="EA127" s="84">
        <f t="shared" si="152"/>
        <v>0</v>
      </c>
      <c r="EB127" s="84">
        <f t="shared" si="152"/>
        <v>0</v>
      </c>
      <c r="EC127" s="84">
        <f t="shared" si="152"/>
        <v>0</v>
      </c>
      <c r="ED127" s="84">
        <f t="shared" si="152"/>
        <v>0</v>
      </c>
      <c r="EE127" s="84">
        <f t="shared" si="152"/>
        <v>0</v>
      </c>
      <c r="EF127" s="84">
        <f t="shared" si="152"/>
        <v>0</v>
      </c>
      <c r="EG127" s="84">
        <f t="shared" si="152"/>
        <v>0</v>
      </c>
      <c r="EH127" s="84">
        <f t="shared" si="152"/>
        <v>0</v>
      </c>
      <c r="EI127" s="84">
        <f t="shared" si="152"/>
        <v>0</v>
      </c>
      <c r="EJ127" s="84">
        <f t="shared" si="152"/>
        <v>0</v>
      </c>
      <c r="EK127" s="84">
        <f t="shared" si="152"/>
        <v>0</v>
      </c>
      <c r="EL127" s="84">
        <f t="shared" si="152"/>
        <v>0</v>
      </c>
      <c r="EM127" s="84">
        <f t="shared" si="142"/>
        <v>0</v>
      </c>
      <c r="EO127" s="2">
        <f t="shared" ca="1" si="135"/>
        <v>4.4550000000000001</v>
      </c>
      <c r="EP127" s="2">
        <f t="shared" ca="1" si="145"/>
        <v>0</v>
      </c>
    </row>
    <row r="128" spans="1:146" x14ac:dyDescent="0.2">
      <c r="A128" s="66">
        <v>5</v>
      </c>
      <c r="B128" s="68" t="s">
        <v>12</v>
      </c>
      <c r="C128" s="68" t="s">
        <v>8</v>
      </c>
      <c r="D128" s="35" t="s">
        <v>42</v>
      </c>
      <c r="E128" s="69" t="s">
        <v>232</v>
      </c>
      <c r="F128" s="70">
        <v>37134</v>
      </c>
      <c r="G128" s="69"/>
      <c r="H128" s="69"/>
      <c r="I128" s="71" t="s">
        <v>45</v>
      </c>
      <c r="J128" s="69" t="s">
        <v>278</v>
      </c>
      <c r="M128" s="72" t="s">
        <v>41</v>
      </c>
      <c r="N128" s="72" t="s">
        <v>277</v>
      </c>
      <c r="O128" s="73" t="s">
        <v>183</v>
      </c>
      <c r="P128" s="74"/>
      <c r="Q128" s="74"/>
      <c r="R128" s="74"/>
      <c r="S128" s="75">
        <v>44.398645000000002</v>
      </c>
      <c r="T128" s="74" t="s">
        <v>57</v>
      </c>
      <c r="U128" s="19">
        <f t="shared" si="122"/>
        <v>44.398645000000002</v>
      </c>
      <c r="V128" s="267">
        <v>40756</v>
      </c>
      <c r="Z128" s="77">
        <f t="shared" si="149"/>
        <v>214</v>
      </c>
      <c r="AA128" s="100" t="e">
        <f>SUM(#REF!)</f>
        <v>#REF!</v>
      </c>
      <c r="AB128" s="103"/>
      <c r="AC128" s="79">
        <f t="shared" si="150"/>
        <v>3.3333333333333335E-3</v>
      </c>
      <c r="AD128" s="81" t="e">
        <f>+AC128+AB128*#REF!+AA128*#REF!</f>
        <v>#REF!</v>
      </c>
      <c r="AE128" s="81"/>
      <c r="AI128" s="84">
        <f t="shared" ca="1" si="124"/>
        <v>0</v>
      </c>
      <c r="AJ128" s="84">
        <f t="shared" si="151"/>
        <v>0</v>
      </c>
      <c r="AK128" s="84">
        <f t="shared" si="151"/>
        <v>0</v>
      </c>
      <c r="AL128" s="84">
        <f t="shared" si="151"/>
        <v>0</v>
      </c>
      <c r="AM128" s="84">
        <f t="shared" si="151"/>
        <v>0</v>
      </c>
      <c r="AN128" s="84">
        <f t="shared" si="151"/>
        <v>0</v>
      </c>
      <c r="AO128" s="84">
        <f t="shared" si="151"/>
        <v>0</v>
      </c>
      <c r="AP128" s="84">
        <f t="shared" si="151"/>
        <v>0</v>
      </c>
      <c r="AQ128" s="84">
        <f t="shared" si="151"/>
        <v>0</v>
      </c>
      <c r="AR128" s="84">
        <f t="shared" si="151"/>
        <v>0</v>
      </c>
      <c r="AS128" s="84">
        <f t="shared" si="151"/>
        <v>0</v>
      </c>
      <c r="AT128" s="84">
        <f t="shared" si="151"/>
        <v>0</v>
      </c>
      <c r="AU128" s="84">
        <f t="shared" si="151"/>
        <v>0</v>
      </c>
      <c r="AV128" s="84">
        <f t="shared" si="151"/>
        <v>0</v>
      </c>
      <c r="AW128" s="84">
        <f t="shared" si="151"/>
        <v>0</v>
      </c>
      <c r="AX128" s="84">
        <f t="shared" si="151"/>
        <v>0</v>
      </c>
      <c r="AY128" s="84">
        <f t="shared" si="151"/>
        <v>0</v>
      </c>
      <c r="AZ128" s="84">
        <f t="shared" si="151"/>
        <v>0</v>
      </c>
      <c r="BA128" s="84">
        <f t="shared" si="151"/>
        <v>0</v>
      </c>
      <c r="BB128" s="84">
        <f t="shared" si="151"/>
        <v>0</v>
      </c>
      <c r="BC128" s="84">
        <f t="shared" si="151"/>
        <v>0</v>
      </c>
      <c r="BD128" s="84">
        <f t="shared" si="151"/>
        <v>0</v>
      </c>
      <c r="BE128" s="84">
        <f t="shared" si="151"/>
        <v>0</v>
      </c>
      <c r="BF128" s="84">
        <f t="shared" si="151"/>
        <v>0</v>
      </c>
      <c r="BG128" s="84">
        <f t="shared" si="151"/>
        <v>0</v>
      </c>
      <c r="BH128" s="84">
        <f t="shared" si="151"/>
        <v>0</v>
      </c>
      <c r="BI128" s="84">
        <f t="shared" si="151"/>
        <v>0</v>
      </c>
      <c r="BJ128" s="84">
        <f t="shared" si="151"/>
        <v>0</v>
      </c>
      <c r="BK128" s="84">
        <f t="shared" si="151"/>
        <v>0</v>
      </c>
      <c r="BL128" s="84">
        <f t="shared" si="151"/>
        <v>0</v>
      </c>
      <c r="BM128" s="84">
        <f t="shared" si="151"/>
        <v>0</v>
      </c>
      <c r="BN128" s="84">
        <f t="shared" si="151"/>
        <v>0</v>
      </c>
      <c r="BO128" s="84">
        <f t="shared" si="151"/>
        <v>0</v>
      </c>
      <c r="BP128" s="84">
        <f t="shared" si="151"/>
        <v>0</v>
      </c>
      <c r="BQ128" s="84">
        <f t="shared" si="151"/>
        <v>0</v>
      </c>
      <c r="BR128" s="84">
        <f t="shared" si="151"/>
        <v>0</v>
      </c>
      <c r="BS128" s="84">
        <f t="shared" si="151"/>
        <v>0</v>
      </c>
      <c r="BT128" s="84">
        <f t="shared" si="151"/>
        <v>0</v>
      </c>
      <c r="BU128" s="84">
        <f t="shared" si="151"/>
        <v>0</v>
      </c>
      <c r="BV128" s="84">
        <f t="shared" si="151"/>
        <v>44.398645000000002</v>
      </c>
      <c r="BW128" s="84">
        <f t="shared" si="151"/>
        <v>0</v>
      </c>
      <c r="BX128" s="84">
        <f t="shared" si="151"/>
        <v>0</v>
      </c>
      <c r="BY128" s="84">
        <f t="shared" si="151"/>
        <v>0</v>
      </c>
      <c r="BZ128" s="84">
        <f t="shared" si="151"/>
        <v>0</v>
      </c>
      <c r="CA128" s="84">
        <f t="shared" si="151"/>
        <v>0</v>
      </c>
      <c r="CB128" s="84">
        <f t="shared" si="151"/>
        <v>0</v>
      </c>
      <c r="CC128" s="84">
        <f t="shared" si="151"/>
        <v>0</v>
      </c>
      <c r="CD128" s="84">
        <f t="shared" si="151"/>
        <v>0</v>
      </c>
      <c r="CE128" s="84">
        <f t="shared" si="151"/>
        <v>0</v>
      </c>
      <c r="CF128" s="84">
        <f t="shared" si="151"/>
        <v>0</v>
      </c>
      <c r="CG128" s="84">
        <f t="shared" si="151"/>
        <v>0</v>
      </c>
      <c r="CH128" s="84">
        <f t="shared" si="151"/>
        <v>0</v>
      </c>
      <c r="CI128" s="84">
        <f t="shared" si="151"/>
        <v>0</v>
      </c>
      <c r="CJ128" s="84">
        <f t="shared" si="151"/>
        <v>0</v>
      </c>
      <c r="CK128" s="84">
        <f t="shared" si="151"/>
        <v>0</v>
      </c>
      <c r="CL128" s="84">
        <f t="shared" si="151"/>
        <v>0</v>
      </c>
      <c r="CM128" s="84">
        <f t="shared" si="151"/>
        <v>0</v>
      </c>
      <c r="CN128" s="84">
        <f t="shared" si="151"/>
        <v>0</v>
      </c>
      <c r="CO128" s="84">
        <f t="shared" si="151"/>
        <v>0</v>
      </c>
      <c r="CP128" s="84">
        <f t="shared" si="151"/>
        <v>0</v>
      </c>
      <c r="CQ128" s="84">
        <f t="shared" si="151"/>
        <v>0</v>
      </c>
      <c r="CR128" s="84">
        <f t="shared" si="151"/>
        <v>0</v>
      </c>
      <c r="CS128" s="84">
        <f t="shared" si="151"/>
        <v>0</v>
      </c>
      <c r="CT128" s="84">
        <f t="shared" si="151"/>
        <v>0</v>
      </c>
      <c r="CU128" s="84">
        <f t="shared" si="151"/>
        <v>0</v>
      </c>
      <c r="CV128" s="84">
        <f t="shared" si="152"/>
        <v>0</v>
      </c>
      <c r="CW128" s="84">
        <f t="shared" si="152"/>
        <v>0</v>
      </c>
      <c r="CX128" s="84">
        <f t="shared" si="152"/>
        <v>0</v>
      </c>
      <c r="CY128" s="84">
        <f t="shared" si="152"/>
        <v>0</v>
      </c>
      <c r="CZ128" s="84">
        <f t="shared" si="152"/>
        <v>0</v>
      </c>
      <c r="DA128" s="84">
        <f t="shared" si="152"/>
        <v>0</v>
      </c>
      <c r="DB128" s="84">
        <f t="shared" si="152"/>
        <v>0</v>
      </c>
      <c r="DC128" s="84">
        <f t="shared" si="152"/>
        <v>0</v>
      </c>
      <c r="DD128" s="84">
        <f t="shared" si="152"/>
        <v>0</v>
      </c>
      <c r="DE128" s="84">
        <f t="shared" si="152"/>
        <v>0</v>
      </c>
      <c r="DF128" s="84">
        <f t="shared" si="152"/>
        <v>0</v>
      </c>
      <c r="DG128" s="84">
        <f t="shared" si="152"/>
        <v>0</v>
      </c>
      <c r="DH128" s="84">
        <f t="shared" si="152"/>
        <v>0</v>
      </c>
      <c r="DI128" s="84">
        <f t="shared" si="152"/>
        <v>0</v>
      </c>
      <c r="DJ128" s="84">
        <f t="shared" si="152"/>
        <v>0</v>
      </c>
      <c r="DK128" s="84">
        <f t="shared" si="152"/>
        <v>0</v>
      </c>
      <c r="DL128" s="84">
        <f t="shared" si="152"/>
        <v>0</v>
      </c>
      <c r="DM128" s="84">
        <f t="shared" si="152"/>
        <v>0</v>
      </c>
      <c r="DN128" s="84">
        <f t="shared" si="152"/>
        <v>0</v>
      </c>
      <c r="DO128" s="84">
        <f t="shared" si="152"/>
        <v>0</v>
      </c>
      <c r="DP128" s="84">
        <f t="shared" si="152"/>
        <v>0</v>
      </c>
      <c r="DQ128" s="84">
        <f t="shared" si="152"/>
        <v>0</v>
      </c>
      <c r="DR128" s="84">
        <f t="shared" si="152"/>
        <v>0</v>
      </c>
      <c r="DS128" s="84">
        <f t="shared" si="152"/>
        <v>0</v>
      </c>
      <c r="DT128" s="84">
        <f t="shared" si="152"/>
        <v>0</v>
      </c>
      <c r="DU128" s="84">
        <f t="shared" si="152"/>
        <v>0</v>
      </c>
      <c r="DV128" s="84">
        <f t="shared" si="152"/>
        <v>0</v>
      </c>
      <c r="DW128" s="84">
        <f t="shared" si="152"/>
        <v>0</v>
      </c>
      <c r="DX128" s="84">
        <f t="shared" si="152"/>
        <v>0</v>
      </c>
      <c r="DY128" s="84">
        <f t="shared" si="152"/>
        <v>0</v>
      </c>
      <c r="DZ128" s="84">
        <f t="shared" si="152"/>
        <v>0</v>
      </c>
      <c r="EA128" s="84">
        <f t="shared" si="152"/>
        <v>0</v>
      </c>
      <c r="EB128" s="84">
        <f t="shared" si="152"/>
        <v>0</v>
      </c>
      <c r="EC128" s="84">
        <f t="shared" si="152"/>
        <v>0</v>
      </c>
      <c r="ED128" s="84">
        <f t="shared" si="152"/>
        <v>0</v>
      </c>
      <c r="EE128" s="84">
        <f t="shared" si="152"/>
        <v>0</v>
      </c>
      <c r="EF128" s="84">
        <f t="shared" si="152"/>
        <v>0</v>
      </c>
      <c r="EG128" s="84">
        <f t="shared" si="152"/>
        <v>0</v>
      </c>
      <c r="EH128" s="84">
        <f t="shared" si="152"/>
        <v>0</v>
      </c>
      <c r="EI128" s="84">
        <f t="shared" si="152"/>
        <v>0</v>
      </c>
      <c r="EJ128" s="84">
        <f t="shared" si="152"/>
        <v>0</v>
      </c>
      <c r="EK128" s="84">
        <f t="shared" si="152"/>
        <v>0</v>
      </c>
      <c r="EL128" s="84">
        <f t="shared" si="152"/>
        <v>0</v>
      </c>
      <c r="EM128" s="84">
        <f t="shared" si="142"/>
        <v>0</v>
      </c>
      <c r="EO128" s="2">
        <f t="shared" ca="1" si="135"/>
        <v>44.398645000000002</v>
      </c>
      <c r="EP128" s="2">
        <f t="shared" ca="1" si="145"/>
        <v>0</v>
      </c>
    </row>
    <row r="129" spans="1:146" x14ac:dyDescent="0.2">
      <c r="A129" s="66">
        <v>5</v>
      </c>
      <c r="B129" s="68" t="s">
        <v>12</v>
      </c>
      <c r="C129" s="68" t="s">
        <v>8</v>
      </c>
      <c r="D129" s="35" t="s">
        <v>43</v>
      </c>
      <c r="E129" s="69" t="s">
        <v>232</v>
      </c>
      <c r="F129" s="70">
        <v>37134</v>
      </c>
      <c r="G129" s="69"/>
      <c r="H129" s="69"/>
      <c r="I129" s="71" t="s">
        <v>45</v>
      </c>
      <c r="J129" s="69" t="s">
        <v>278</v>
      </c>
      <c r="M129" s="72" t="s">
        <v>41</v>
      </c>
      <c r="N129" s="72" t="s">
        <v>277</v>
      </c>
      <c r="O129" s="73" t="s">
        <v>183</v>
      </c>
      <c r="P129" s="74"/>
      <c r="Q129" s="74"/>
      <c r="R129" s="74"/>
      <c r="S129" s="75">
        <v>37.069704999999999</v>
      </c>
      <c r="T129" s="74" t="s">
        <v>57</v>
      </c>
      <c r="U129" s="19">
        <f t="shared" si="122"/>
        <v>37.069704999999999</v>
      </c>
      <c r="V129" s="267">
        <v>42948</v>
      </c>
      <c r="Z129" s="77">
        <f t="shared" si="149"/>
        <v>214</v>
      </c>
      <c r="AA129" s="100" t="e">
        <f>SUM(#REF!)</f>
        <v>#REF!</v>
      </c>
      <c r="AB129" s="103"/>
      <c r="AC129" s="79">
        <f t="shared" si="150"/>
        <v>3.3333333333333335E-3</v>
      </c>
      <c r="AD129" s="81" t="e">
        <f>+AC129+AB129*#REF!+AA129*#REF!</f>
        <v>#REF!</v>
      </c>
      <c r="AE129" s="81"/>
      <c r="AI129" s="84">
        <f t="shared" ca="1" si="124"/>
        <v>0</v>
      </c>
      <c r="AJ129" s="84">
        <f t="shared" si="151"/>
        <v>0</v>
      </c>
      <c r="AK129" s="84">
        <f t="shared" si="151"/>
        <v>0</v>
      </c>
      <c r="AL129" s="84">
        <f t="shared" si="151"/>
        <v>0</v>
      </c>
      <c r="AM129" s="84">
        <f t="shared" si="151"/>
        <v>0</v>
      </c>
      <c r="AN129" s="84">
        <f t="shared" si="151"/>
        <v>0</v>
      </c>
      <c r="AO129" s="84">
        <f t="shared" si="151"/>
        <v>0</v>
      </c>
      <c r="AP129" s="84">
        <f t="shared" si="151"/>
        <v>0</v>
      </c>
      <c r="AQ129" s="84">
        <f t="shared" si="151"/>
        <v>0</v>
      </c>
      <c r="AR129" s="84">
        <f t="shared" si="151"/>
        <v>0</v>
      </c>
      <c r="AS129" s="84">
        <f t="shared" si="151"/>
        <v>0</v>
      </c>
      <c r="AT129" s="84">
        <f t="shared" si="151"/>
        <v>0</v>
      </c>
      <c r="AU129" s="84">
        <f t="shared" si="151"/>
        <v>0</v>
      </c>
      <c r="AV129" s="84">
        <f t="shared" si="151"/>
        <v>0</v>
      </c>
      <c r="AW129" s="84">
        <f t="shared" si="151"/>
        <v>0</v>
      </c>
      <c r="AX129" s="84">
        <f t="shared" si="151"/>
        <v>0</v>
      </c>
      <c r="AY129" s="84">
        <f t="shared" si="151"/>
        <v>0</v>
      </c>
      <c r="AZ129" s="84">
        <f t="shared" si="151"/>
        <v>0</v>
      </c>
      <c r="BA129" s="84">
        <f t="shared" si="151"/>
        <v>0</v>
      </c>
      <c r="BB129" s="84">
        <f t="shared" si="151"/>
        <v>0</v>
      </c>
      <c r="BC129" s="84">
        <f t="shared" si="151"/>
        <v>0</v>
      </c>
      <c r="BD129" s="84">
        <f t="shared" si="151"/>
        <v>0</v>
      </c>
      <c r="BE129" s="84">
        <f t="shared" si="151"/>
        <v>0</v>
      </c>
      <c r="BF129" s="84">
        <f t="shared" si="151"/>
        <v>0</v>
      </c>
      <c r="BG129" s="84">
        <f t="shared" si="151"/>
        <v>0</v>
      </c>
      <c r="BH129" s="84">
        <f t="shared" si="151"/>
        <v>0</v>
      </c>
      <c r="BI129" s="84">
        <f t="shared" si="151"/>
        <v>0</v>
      </c>
      <c r="BJ129" s="84">
        <f t="shared" si="151"/>
        <v>0</v>
      </c>
      <c r="BK129" s="84">
        <f t="shared" si="151"/>
        <v>0</v>
      </c>
      <c r="BL129" s="84">
        <f t="shared" si="151"/>
        <v>0</v>
      </c>
      <c r="BM129" s="84">
        <f t="shared" si="151"/>
        <v>0</v>
      </c>
      <c r="BN129" s="84">
        <f t="shared" si="151"/>
        <v>0</v>
      </c>
      <c r="BO129" s="84">
        <f t="shared" si="151"/>
        <v>0</v>
      </c>
      <c r="BP129" s="84">
        <f t="shared" si="151"/>
        <v>0</v>
      </c>
      <c r="BQ129" s="84">
        <f t="shared" si="151"/>
        <v>0</v>
      </c>
      <c r="BR129" s="84">
        <f t="shared" si="151"/>
        <v>0</v>
      </c>
      <c r="BS129" s="84">
        <f t="shared" si="151"/>
        <v>0</v>
      </c>
      <c r="BT129" s="84">
        <f t="shared" si="151"/>
        <v>0</v>
      </c>
      <c r="BU129" s="84">
        <f t="shared" si="151"/>
        <v>0</v>
      </c>
      <c r="BV129" s="84">
        <f t="shared" si="151"/>
        <v>0</v>
      </c>
      <c r="BW129" s="84">
        <f t="shared" si="151"/>
        <v>0</v>
      </c>
      <c r="BX129" s="84">
        <f t="shared" si="151"/>
        <v>0</v>
      </c>
      <c r="BY129" s="84">
        <f t="shared" si="151"/>
        <v>0</v>
      </c>
      <c r="BZ129" s="84">
        <f t="shared" si="151"/>
        <v>0</v>
      </c>
      <c r="CA129" s="84">
        <f t="shared" si="151"/>
        <v>0</v>
      </c>
      <c r="CB129" s="84">
        <f t="shared" si="151"/>
        <v>0</v>
      </c>
      <c r="CC129" s="84">
        <f t="shared" si="151"/>
        <v>0</v>
      </c>
      <c r="CD129" s="84">
        <f t="shared" si="151"/>
        <v>0</v>
      </c>
      <c r="CE129" s="84">
        <f t="shared" si="151"/>
        <v>0</v>
      </c>
      <c r="CF129" s="84">
        <f t="shared" si="151"/>
        <v>0</v>
      </c>
      <c r="CG129" s="84">
        <f t="shared" si="151"/>
        <v>0</v>
      </c>
      <c r="CH129" s="84">
        <f t="shared" si="151"/>
        <v>0</v>
      </c>
      <c r="CI129" s="84">
        <f t="shared" si="151"/>
        <v>0</v>
      </c>
      <c r="CJ129" s="84">
        <f t="shared" si="151"/>
        <v>0</v>
      </c>
      <c r="CK129" s="84">
        <f t="shared" si="151"/>
        <v>0</v>
      </c>
      <c r="CL129" s="84">
        <f t="shared" si="151"/>
        <v>0</v>
      </c>
      <c r="CM129" s="84">
        <f t="shared" si="151"/>
        <v>0</v>
      </c>
      <c r="CN129" s="84">
        <f t="shared" si="151"/>
        <v>0</v>
      </c>
      <c r="CO129" s="84">
        <f t="shared" si="151"/>
        <v>0</v>
      </c>
      <c r="CP129" s="84">
        <f t="shared" si="151"/>
        <v>0</v>
      </c>
      <c r="CQ129" s="84">
        <f t="shared" si="151"/>
        <v>0</v>
      </c>
      <c r="CR129" s="84">
        <f t="shared" si="151"/>
        <v>0</v>
      </c>
      <c r="CS129" s="84">
        <f t="shared" si="151"/>
        <v>0</v>
      </c>
      <c r="CT129" s="84">
        <f t="shared" si="151"/>
        <v>37.069704999999999</v>
      </c>
      <c r="CU129" s="84">
        <f t="shared" si="151"/>
        <v>0</v>
      </c>
      <c r="CV129" s="84">
        <f t="shared" si="152"/>
        <v>0</v>
      </c>
      <c r="CW129" s="84">
        <f t="shared" si="152"/>
        <v>0</v>
      </c>
      <c r="CX129" s="84">
        <f t="shared" si="152"/>
        <v>0</v>
      </c>
      <c r="CY129" s="84">
        <f t="shared" si="152"/>
        <v>0</v>
      </c>
      <c r="CZ129" s="84">
        <f t="shared" si="152"/>
        <v>0</v>
      </c>
      <c r="DA129" s="84">
        <f t="shared" si="152"/>
        <v>0</v>
      </c>
      <c r="DB129" s="84">
        <f t="shared" si="152"/>
        <v>0</v>
      </c>
      <c r="DC129" s="84">
        <f t="shared" si="152"/>
        <v>0</v>
      </c>
      <c r="DD129" s="84">
        <f t="shared" si="152"/>
        <v>0</v>
      </c>
      <c r="DE129" s="84">
        <f t="shared" si="152"/>
        <v>0</v>
      </c>
      <c r="DF129" s="84">
        <f t="shared" si="152"/>
        <v>0</v>
      </c>
      <c r="DG129" s="84">
        <f t="shared" si="152"/>
        <v>0</v>
      </c>
      <c r="DH129" s="84">
        <f t="shared" si="152"/>
        <v>0</v>
      </c>
      <c r="DI129" s="84">
        <f t="shared" si="152"/>
        <v>0</v>
      </c>
      <c r="DJ129" s="84">
        <f t="shared" si="152"/>
        <v>0</v>
      </c>
      <c r="DK129" s="84">
        <f t="shared" si="152"/>
        <v>0</v>
      </c>
      <c r="DL129" s="84">
        <f t="shared" si="152"/>
        <v>0</v>
      </c>
      <c r="DM129" s="84">
        <f t="shared" si="152"/>
        <v>0</v>
      </c>
      <c r="DN129" s="84">
        <f t="shared" si="152"/>
        <v>0</v>
      </c>
      <c r="DO129" s="84">
        <f t="shared" si="152"/>
        <v>0</v>
      </c>
      <c r="DP129" s="84">
        <f t="shared" si="152"/>
        <v>0</v>
      </c>
      <c r="DQ129" s="84">
        <f t="shared" si="152"/>
        <v>0</v>
      </c>
      <c r="DR129" s="84">
        <f t="shared" si="152"/>
        <v>0</v>
      </c>
      <c r="DS129" s="84">
        <f t="shared" si="152"/>
        <v>0</v>
      </c>
      <c r="DT129" s="84">
        <f t="shared" si="152"/>
        <v>0</v>
      </c>
      <c r="DU129" s="84">
        <f t="shared" si="152"/>
        <v>0</v>
      </c>
      <c r="DV129" s="84">
        <f t="shared" si="152"/>
        <v>0</v>
      </c>
      <c r="DW129" s="84">
        <f t="shared" si="152"/>
        <v>0</v>
      </c>
      <c r="DX129" s="84">
        <f t="shared" si="152"/>
        <v>0</v>
      </c>
      <c r="DY129" s="84">
        <f t="shared" si="152"/>
        <v>0</v>
      </c>
      <c r="DZ129" s="84">
        <f t="shared" si="152"/>
        <v>0</v>
      </c>
      <c r="EA129" s="84">
        <f t="shared" si="152"/>
        <v>0</v>
      </c>
      <c r="EB129" s="84">
        <f t="shared" si="152"/>
        <v>0</v>
      </c>
      <c r="EC129" s="84">
        <f t="shared" si="152"/>
        <v>0</v>
      </c>
      <c r="ED129" s="84">
        <f t="shared" si="152"/>
        <v>0</v>
      </c>
      <c r="EE129" s="84">
        <f t="shared" si="152"/>
        <v>0</v>
      </c>
      <c r="EF129" s="84">
        <f t="shared" si="152"/>
        <v>0</v>
      </c>
      <c r="EG129" s="84">
        <f t="shared" si="152"/>
        <v>0</v>
      </c>
      <c r="EH129" s="84">
        <f t="shared" si="152"/>
        <v>0</v>
      </c>
      <c r="EI129" s="84">
        <f t="shared" si="152"/>
        <v>0</v>
      </c>
      <c r="EJ129" s="84">
        <f t="shared" si="152"/>
        <v>0</v>
      </c>
      <c r="EK129" s="84">
        <f t="shared" si="152"/>
        <v>0</v>
      </c>
      <c r="EL129" s="84">
        <f t="shared" si="152"/>
        <v>0</v>
      </c>
      <c r="EM129" s="84">
        <f t="shared" si="142"/>
        <v>0</v>
      </c>
      <c r="EO129" s="2">
        <f t="shared" ca="1" si="135"/>
        <v>37.069704999999999</v>
      </c>
      <c r="EP129" s="2">
        <f t="shared" ca="1" si="145"/>
        <v>0</v>
      </c>
    </row>
    <row r="130" spans="1:146" x14ac:dyDescent="0.2">
      <c r="A130" s="66">
        <v>5</v>
      </c>
      <c r="B130" s="68" t="s">
        <v>12</v>
      </c>
      <c r="C130" s="68" t="s">
        <v>8</v>
      </c>
      <c r="D130" s="35" t="s">
        <v>43</v>
      </c>
      <c r="E130" s="69" t="s">
        <v>232</v>
      </c>
      <c r="F130" s="70">
        <v>37134</v>
      </c>
      <c r="G130" s="69"/>
      <c r="H130" s="69"/>
      <c r="I130" s="71" t="s">
        <v>45</v>
      </c>
      <c r="J130" s="69" t="s">
        <v>279</v>
      </c>
      <c r="M130" s="72" t="s">
        <v>41</v>
      </c>
      <c r="N130" s="72" t="s">
        <v>277</v>
      </c>
      <c r="O130" s="73" t="s">
        <v>183</v>
      </c>
      <c r="P130" s="74"/>
      <c r="Q130" s="74"/>
      <c r="R130" s="74"/>
      <c r="S130" s="75">
        <v>41.771000000000001</v>
      </c>
      <c r="T130" s="74" t="s">
        <v>57</v>
      </c>
      <c r="U130" s="19">
        <f t="shared" si="122"/>
        <v>41.771000000000001</v>
      </c>
      <c r="V130" s="267">
        <v>42795</v>
      </c>
      <c r="Z130" s="77">
        <f t="shared" si="149"/>
        <v>61</v>
      </c>
      <c r="AA130" s="100" t="e">
        <f>SUM(#REF!)</f>
        <v>#REF!</v>
      </c>
      <c r="AB130" s="103"/>
      <c r="AC130" s="79">
        <f t="shared" si="150"/>
        <v>3.3333333333333335E-3</v>
      </c>
      <c r="AD130" s="81" t="e">
        <f>+AC130+AB130*#REF!+AA130*#REF!</f>
        <v>#REF!</v>
      </c>
      <c r="AE130" s="81"/>
      <c r="AI130" s="84">
        <f t="shared" ca="1" si="124"/>
        <v>0</v>
      </c>
      <c r="AJ130" s="84">
        <f t="shared" si="151"/>
        <v>0</v>
      </c>
      <c r="AK130" s="84">
        <f t="shared" si="151"/>
        <v>0</v>
      </c>
      <c r="AL130" s="84">
        <f t="shared" si="151"/>
        <v>0</v>
      </c>
      <c r="AM130" s="84">
        <f t="shared" si="151"/>
        <v>0</v>
      </c>
      <c r="AN130" s="84">
        <f t="shared" si="151"/>
        <v>0</v>
      </c>
      <c r="AO130" s="84">
        <f t="shared" si="151"/>
        <v>0</v>
      </c>
      <c r="AP130" s="84">
        <f t="shared" si="151"/>
        <v>0</v>
      </c>
      <c r="AQ130" s="84">
        <f t="shared" si="151"/>
        <v>0</v>
      </c>
      <c r="AR130" s="84">
        <f t="shared" si="151"/>
        <v>0</v>
      </c>
      <c r="AS130" s="84">
        <f t="shared" si="151"/>
        <v>0</v>
      </c>
      <c r="AT130" s="84">
        <f t="shared" si="151"/>
        <v>0</v>
      </c>
      <c r="AU130" s="84">
        <f t="shared" si="151"/>
        <v>0</v>
      </c>
      <c r="AV130" s="84">
        <f t="shared" si="151"/>
        <v>0</v>
      </c>
      <c r="AW130" s="84">
        <f t="shared" si="151"/>
        <v>0</v>
      </c>
      <c r="AX130" s="84">
        <f t="shared" si="151"/>
        <v>0</v>
      </c>
      <c r="AY130" s="84">
        <f t="shared" si="151"/>
        <v>0</v>
      </c>
      <c r="AZ130" s="84">
        <f t="shared" si="151"/>
        <v>0</v>
      </c>
      <c r="BA130" s="84">
        <f t="shared" si="151"/>
        <v>0</v>
      </c>
      <c r="BB130" s="84">
        <f t="shared" si="151"/>
        <v>0</v>
      </c>
      <c r="BC130" s="84">
        <f t="shared" si="151"/>
        <v>0</v>
      </c>
      <c r="BD130" s="84">
        <f t="shared" si="151"/>
        <v>0</v>
      </c>
      <c r="BE130" s="84">
        <f t="shared" si="151"/>
        <v>0</v>
      </c>
      <c r="BF130" s="84">
        <f t="shared" si="151"/>
        <v>0</v>
      </c>
      <c r="BG130" s="84">
        <f t="shared" si="151"/>
        <v>0</v>
      </c>
      <c r="BH130" s="84">
        <f t="shared" si="151"/>
        <v>0</v>
      </c>
      <c r="BI130" s="84">
        <f t="shared" si="151"/>
        <v>0</v>
      </c>
      <c r="BJ130" s="84">
        <f t="shared" si="151"/>
        <v>0</v>
      </c>
      <c r="BK130" s="84">
        <f t="shared" si="151"/>
        <v>0</v>
      </c>
      <c r="BL130" s="84">
        <f t="shared" si="151"/>
        <v>0</v>
      </c>
      <c r="BM130" s="84">
        <f t="shared" si="151"/>
        <v>0</v>
      </c>
      <c r="BN130" s="84">
        <f t="shared" si="151"/>
        <v>0</v>
      </c>
      <c r="BO130" s="84">
        <f t="shared" si="151"/>
        <v>0</v>
      </c>
      <c r="BP130" s="84">
        <f t="shared" si="151"/>
        <v>0</v>
      </c>
      <c r="BQ130" s="84">
        <f t="shared" si="151"/>
        <v>0</v>
      </c>
      <c r="BR130" s="84">
        <f t="shared" si="151"/>
        <v>0</v>
      </c>
      <c r="BS130" s="84">
        <f t="shared" si="151"/>
        <v>0</v>
      </c>
      <c r="BT130" s="84">
        <f t="shared" si="151"/>
        <v>0</v>
      </c>
      <c r="BU130" s="84">
        <f t="shared" si="151"/>
        <v>0</v>
      </c>
      <c r="BV130" s="84">
        <f t="shared" si="151"/>
        <v>0</v>
      </c>
      <c r="BW130" s="84">
        <f t="shared" si="151"/>
        <v>0</v>
      </c>
      <c r="BX130" s="84">
        <f t="shared" si="151"/>
        <v>0</v>
      </c>
      <c r="BY130" s="84">
        <f t="shared" si="151"/>
        <v>0</v>
      </c>
      <c r="BZ130" s="84">
        <f t="shared" si="151"/>
        <v>0</v>
      </c>
      <c r="CA130" s="84">
        <f t="shared" si="151"/>
        <v>0</v>
      </c>
      <c r="CB130" s="84">
        <f t="shared" si="151"/>
        <v>0</v>
      </c>
      <c r="CC130" s="84">
        <f t="shared" si="151"/>
        <v>0</v>
      </c>
      <c r="CD130" s="84">
        <f t="shared" si="151"/>
        <v>0</v>
      </c>
      <c r="CE130" s="84">
        <f t="shared" si="151"/>
        <v>0</v>
      </c>
      <c r="CF130" s="84">
        <f t="shared" si="151"/>
        <v>0</v>
      </c>
      <c r="CG130" s="84">
        <f t="shared" si="151"/>
        <v>0</v>
      </c>
      <c r="CH130" s="84">
        <f t="shared" si="151"/>
        <v>0</v>
      </c>
      <c r="CI130" s="84">
        <f t="shared" si="151"/>
        <v>0</v>
      </c>
      <c r="CJ130" s="84">
        <f t="shared" si="151"/>
        <v>0</v>
      </c>
      <c r="CK130" s="84">
        <f t="shared" si="151"/>
        <v>0</v>
      </c>
      <c r="CL130" s="84">
        <f t="shared" si="151"/>
        <v>0</v>
      </c>
      <c r="CM130" s="84">
        <f t="shared" si="151"/>
        <v>0</v>
      </c>
      <c r="CN130" s="84">
        <f t="shared" si="151"/>
        <v>0</v>
      </c>
      <c r="CO130" s="84">
        <f t="shared" si="151"/>
        <v>0</v>
      </c>
      <c r="CP130" s="84">
        <f t="shared" si="151"/>
        <v>0</v>
      </c>
      <c r="CQ130" s="84">
        <f t="shared" si="151"/>
        <v>0</v>
      </c>
      <c r="CR130" s="84">
        <f t="shared" si="151"/>
        <v>41.771000000000001</v>
      </c>
      <c r="CS130" s="84">
        <f t="shared" si="151"/>
        <v>0</v>
      </c>
      <c r="CT130" s="84">
        <f t="shared" si="151"/>
        <v>0</v>
      </c>
      <c r="CU130" s="84">
        <f>IF(AND($V130&gt;CT$6,$V130&lt;=CU$6),+$U130,0)</f>
        <v>0</v>
      </c>
      <c r="CV130" s="84">
        <f t="shared" si="152"/>
        <v>0</v>
      </c>
      <c r="CW130" s="84">
        <f t="shared" si="152"/>
        <v>0</v>
      </c>
      <c r="CX130" s="84">
        <f t="shared" si="152"/>
        <v>0</v>
      </c>
      <c r="CY130" s="84">
        <f t="shared" si="152"/>
        <v>0</v>
      </c>
      <c r="CZ130" s="84">
        <f t="shared" si="152"/>
        <v>0</v>
      </c>
      <c r="DA130" s="84">
        <f t="shared" si="152"/>
        <v>0</v>
      </c>
      <c r="DB130" s="84">
        <f t="shared" si="152"/>
        <v>0</v>
      </c>
      <c r="DC130" s="84">
        <f t="shared" si="152"/>
        <v>0</v>
      </c>
      <c r="DD130" s="84">
        <f t="shared" si="152"/>
        <v>0</v>
      </c>
      <c r="DE130" s="84">
        <f t="shared" si="152"/>
        <v>0</v>
      </c>
      <c r="DF130" s="84">
        <f t="shared" si="152"/>
        <v>0</v>
      </c>
      <c r="DG130" s="84">
        <f t="shared" si="152"/>
        <v>0</v>
      </c>
      <c r="DH130" s="84">
        <f t="shared" si="152"/>
        <v>0</v>
      </c>
      <c r="DI130" s="84">
        <f t="shared" si="152"/>
        <v>0</v>
      </c>
      <c r="DJ130" s="84">
        <f t="shared" si="152"/>
        <v>0</v>
      </c>
      <c r="DK130" s="84">
        <f t="shared" si="152"/>
        <v>0</v>
      </c>
      <c r="DL130" s="84">
        <f t="shared" si="152"/>
        <v>0</v>
      </c>
      <c r="DM130" s="84">
        <f t="shared" si="152"/>
        <v>0</v>
      </c>
      <c r="DN130" s="84">
        <f t="shared" si="152"/>
        <v>0</v>
      </c>
      <c r="DO130" s="84">
        <f t="shared" si="152"/>
        <v>0</v>
      </c>
      <c r="DP130" s="84">
        <f t="shared" si="152"/>
        <v>0</v>
      </c>
      <c r="DQ130" s="84">
        <f t="shared" si="152"/>
        <v>0</v>
      </c>
      <c r="DR130" s="84">
        <f t="shared" si="152"/>
        <v>0</v>
      </c>
      <c r="DS130" s="84">
        <f t="shared" si="152"/>
        <v>0</v>
      </c>
      <c r="DT130" s="84">
        <f t="shared" si="152"/>
        <v>0</v>
      </c>
      <c r="DU130" s="84">
        <f t="shared" si="152"/>
        <v>0</v>
      </c>
      <c r="DV130" s="84">
        <f t="shared" si="152"/>
        <v>0</v>
      </c>
      <c r="DW130" s="84">
        <f t="shared" si="152"/>
        <v>0</v>
      </c>
      <c r="DX130" s="84">
        <f t="shared" si="152"/>
        <v>0</v>
      </c>
      <c r="DY130" s="84">
        <f t="shared" si="152"/>
        <v>0</v>
      </c>
      <c r="DZ130" s="84">
        <f t="shared" si="152"/>
        <v>0</v>
      </c>
      <c r="EA130" s="84">
        <f t="shared" si="152"/>
        <v>0</v>
      </c>
      <c r="EB130" s="84">
        <f t="shared" si="152"/>
        <v>0</v>
      </c>
      <c r="EC130" s="84">
        <f t="shared" si="152"/>
        <v>0</v>
      </c>
      <c r="ED130" s="84">
        <f t="shared" si="152"/>
        <v>0</v>
      </c>
      <c r="EE130" s="84">
        <f t="shared" si="152"/>
        <v>0</v>
      </c>
      <c r="EF130" s="84">
        <f t="shared" si="152"/>
        <v>0</v>
      </c>
      <c r="EG130" s="84">
        <f t="shared" si="152"/>
        <v>0</v>
      </c>
      <c r="EH130" s="84">
        <f t="shared" si="152"/>
        <v>0</v>
      </c>
      <c r="EI130" s="84">
        <f t="shared" si="152"/>
        <v>0</v>
      </c>
      <c r="EJ130" s="84">
        <f t="shared" si="152"/>
        <v>0</v>
      </c>
      <c r="EK130" s="84">
        <f t="shared" si="152"/>
        <v>0</v>
      </c>
      <c r="EL130" s="84">
        <f t="shared" si="152"/>
        <v>0</v>
      </c>
      <c r="EM130" s="84">
        <f t="shared" si="142"/>
        <v>0</v>
      </c>
      <c r="EO130" s="2">
        <f t="shared" ca="1" si="135"/>
        <v>41.771000000000001</v>
      </c>
      <c r="EP130" s="2">
        <f t="shared" ca="1" si="145"/>
        <v>0</v>
      </c>
    </row>
    <row r="131" spans="1:146" x14ac:dyDescent="0.2">
      <c r="A131" s="66">
        <v>5</v>
      </c>
      <c r="B131" s="68" t="s">
        <v>12</v>
      </c>
      <c r="C131" s="68" t="s">
        <v>8</v>
      </c>
      <c r="D131" s="35" t="s">
        <v>42</v>
      </c>
      <c r="E131" s="69" t="s">
        <v>232</v>
      </c>
      <c r="F131" s="70">
        <v>37134</v>
      </c>
      <c r="G131" s="69"/>
      <c r="H131" s="69"/>
      <c r="I131" s="71" t="s">
        <v>45</v>
      </c>
      <c r="J131" s="69" t="s">
        <v>279</v>
      </c>
      <c r="M131" s="72" t="s">
        <v>41</v>
      </c>
      <c r="N131" s="72" t="s">
        <v>277</v>
      </c>
      <c r="O131" s="73" t="s">
        <v>183</v>
      </c>
      <c r="P131" s="74"/>
      <c r="Q131" s="74"/>
      <c r="R131" s="74"/>
      <c r="S131" s="75">
        <v>18.541903000000001</v>
      </c>
      <c r="T131" s="74" t="s">
        <v>57</v>
      </c>
      <c r="U131" s="19">
        <f t="shared" si="122"/>
        <v>18.541903000000001</v>
      </c>
      <c r="V131" s="267">
        <v>39873</v>
      </c>
      <c r="Z131" s="77">
        <f t="shared" si="149"/>
        <v>61</v>
      </c>
      <c r="AA131" s="100" t="e">
        <f>SUM(#REF!)</f>
        <v>#REF!</v>
      </c>
      <c r="AB131" s="103"/>
      <c r="AC131" s="79">
        <f t="shared" si="150"/>
        <v>3.3333333333333335E-3</v>
      </c>
      <c r="AD131" s="81" t="e">
        <f>+AC131+AB131*#REF!+AA131*#REF!</f>
        <v>#REF!</v>
      </c>
      <c r="AE131" s="81"/>
      <c r="AI131" s="84">
        <f t="shared" ca="1" si="124"/>
        <v>0</v>
      </c>
      <c r="AJ131" s="84">
        <f t="shared" ref="AJ131:CU134" si="153">IF(AND($V131&gt;AI$6,$V131&lt;=AJ$6),+$U131,0)</f>
        <v>0</v>
      </c>
      <c r="AK131" s="84">
        <f t="shared" si="153"/>
        <v>0</v>
      </c>
      <c r="AL131" s="84">
        <f t="shared" si="153"/>
        <v>0</v>
      </c>
      <c r="AM131" s="84">
        <f t="shared" si="153"/>
        <v>0</v>
      </c>
      <c r="AN131" s="84">
        <f t="shared" si="153"/>
        <v>0</v>
      </c>
      <c r="AO131" s="84">
        <f t="shared" si="153"/>
        <v>0</v>
      </c>
      <c r="AP131" s="84">
        <f t="shared" si="153"/>
        <v>0</v>
      </c>
      <c r="AQ131" s="84">
        <f t="shared" si="153"/>
        <v>0</v>
      </c>
      <c r="AR131" s="84">
        <f t="shared" si="153"/>
        <v>0</v>
      </c>
      <c r="AS131" s="84">
        <f t="shared" si="153"/>
        <v>0</v>
      </c>
      <c r="AT131" s="84">
        <f t="shared" si="153"/>
        <v>0</v>
      </c>
      <c r="AU131" s="84">
        <f t="shared" si="153"/>
        <v>0</v>
      </c>
      <c r="AV131" s="84">
        <f t="shared" si="153"/>
        <v>0</v>
      </c>
      <c r="AW131" s="84">
        <f t="shared" si="153"/>
        <v>0</v>
      </c>
      <c r="AX131" s="84">
        <f t="shared" si="153"/>
        <v>0</v>
      </c>
      <c r="AY131" s="84">
        <f t="shared" si="153"/>
        <v>0</v>
      </c>
      <c r="AZ131" s="84">
        <f t="shared" si="153"/>
        <v>0</v>
      </c>
      <c r="BA131" s="84">
        <f t="shared" si="153"/>
        <v>0</v>
      </c>
      <c r="BB131" s="84">
        <f t="shared" si="153"/>
        <v>0</v>
      </c>
      <c r="BC131" s="84">
        <f t="shared" si="153"/>
        <v>0</v>
      </c>
      <c r="BD131" s="84">
        <f t="shared" si="153"/>
        <v>0</v>
      </c>
      <c r="BE131" s="84">
        <f t="shared" si="153"/>
        <v>0</v>
      </c>
      <c r="BF131" s="84">
        <f t="shared" si="153"/>
        <v>0</v>
      </c>
      <c r="BG131" s="84">
        <f t="shared" si="153"/>
        <v>0</v>
      </c>
      <c r="BH131" s="84">
        <f t="shared" si="153"/>
        <v>0</v>
      </c>
      <c r="BI131" s="84">
        <f t="shared" si="153"/>
        <v>0</v>
      </c>
      <c r="BJ131" s="84">
        <f t="shared" si="153"/>
        <v>0</v>
      </c>
      <c r="BK131" s="84">
        <f t="shared" si="153"/>
        <v>0</v>
      </c>
      <c r="BL131" s="84">
        <f t="shared" si="153"/>
        <v>18.541903000000001</v>
      </c>
      <c r="BM131" s="84">
        <f t="shared" si="153"/>
        <v>0</v>
      </c>
      <c r="BN131" s="84">
        <f t="shared" si="153"/>
        <v>0</v>
      </c>
      <c r="BO131" s="84">
        <f t="shared" si="153"/>
        <v>0</v>
      </c>
      <c r="BP131" s="84">
        <f t="shared" si="153"/>
        <v>0</v>
      </c>
      <c r="BQ131" s="84">
        <f t="shared" si="153"/>
        <v>0</v>
      </c>
      <c r="BR131" s="84">
        <f t="shared" si="153"/>
        <v>0</v>
      </c>
      <c r="BS131" s="84">
        <f t="shared" si="153"/>
        <v>0</v>
      </c>
      <c r="BT131" s="84">
        <f t="shared" si="153"/>
        <v>0</v>
      </c>
      <c r="BU131" s="84">
        <f t="shared" si="153"/>
        <v>0</v>
      </c>
      <c r="BV131" s="84">
        <f t="shared" si="153"/>
        <v>0</v>
      </c>
      <c r="BW131" s="84">
        <f t="shared" si="153"/>
        <v>0</v>
      </c>
      <c r="BX131" s="84">
        <f t="shared" si="153"/>
        <v>0</v>
      </c>
      <c r="BY131" s="84">
        <f t="shared" si="153"/>
        <v>0</v>
      </c>
      <c r="BZ131" s="84">
        <f t="shared" si="153"/>
        <v>0</v>
      </c>
      <c r="CA131" s="84">
        <f t="shared" si="153"/>
        <v>0</v>
      </c>
      <c r="CB131" s="84">
        <f t="shared" si="153"/>
        <v>0</v>
      </c>
      <c r="CC131" s="84">
        <f t="shared" si="153"/>
        <v>0</v>
      </c>
      <c r="CD131" s="84">
        <f t="shared" si="153"/>
        <v>0</v>
      </c>
      <c r="CE131" s="84">
        <f t="shared" si="153"/>
        <v>0</v>
      </c>
      <c r="CF131" s="84">
        <f t="shared" si="153"/>
        <v>0</v>
      </c>
      <c r="CG131" s="84">
        <f t="shared" si="153"/>
        <v>0</v>
      </c>
      <c r="CH131" s="84">
        <f t="shared" si="153"/>
        <v>0</v>
      </c>
      <c r="CI131" s="84">
        <f t="shared" si="153"/>
        <v>0</v>
      </c>
      <c r="CJ131" s="84">
        <f t="shared" si="153"/>
        <v>0</v>
      </c>
      <c r="CK131" s="84">
        <f t="shared" si="153"/>
        <v>0</v>
      </c>
      <c r="CL131" s="84">
        <f t="shared" si="153"/>
        <v>0</v>
      </c>
      <c r="CM131" s="84">
        <f t="shared" si="153"/>
        <v>0</v>
      </c>
      <c r="CN131" s="84">
        <f t="shared" si="153"/>
        <v>0</v>
      </c>
      <c r="CO131" s="84">
        <f t="shared" si="153"/>
        <v>0</v>
      </c>
      <c r="CP131" s="84">
        <f t="shared" si="153"/>
        <v>0</v>
      </c>
      <c r="CQ131" s="84">
        <f t="shared" si="153"/>
        <v>0</v>
      </c>
      <c r="CR131" s="84">
        <f t="shared" si="153"/>
        <v>0</v>
      </c>
      <c r="CS131" s="84">
        <f t="shared" si="153"/>
        <v>0</v>
      </c>
      <c r="CT131" s="84">
        <f t="shared" si="153"/>
        <v>0</v>
      </c>
      <c r="CU131" s="84">
        <f t="shared" si="153"/>
        <v>0</v>
      </c>
      <c r="CV131" s="84">
        <f t="shared" si="152"/>
        <v>0</v>
      </c>
      <c r="CW131" s="84">
        <f t="shared" si="152"/>
        <v>0</v>
      </c>
      <c r="CX131" s="84">
        <f t="shared" si="152"/>
        <v>0</v>
      </c>
      <c r="CY131" s="84">
        <f t="shared" si="152"/>
        <v>0</v>
      </c>
      <c r="CZ131" s="84">
        <f t="shared" si="152"/>
        <v>0</v>
      </c>
      <c r="DA131" s="84">
        <f t="shared" si="152"/>
        <v>0</v>
      </c>
      <c r="DB131" s="84">
        <f t="shared" si="152"/>
        <v>0</v>
      </c>
      <c r="DC131" s="84">
        <f t="shared" si="152"/>
        <v>0</v>
      </c>
      <c r="DD131" s="84">
        <f t="shared" si="152"/>
        <v>0</v>
      </c>
      <c r="DE131" s="84">
        <f t="shared" si="152"/>
        <v>0</v>
      </c>
      <c r="DF131" s="84">
        <f t="shared" si="152"/>
        <v>0</v>
      </c>
      <c r="DG131" s="84">
        <f t="shared" si="152"/>
        <v>0</v>
      </c>
      <c r="DH131" s="84">
        <f t="shared" si="152"/>
        <v>0</v>
      </c>
      <c r="DI131" s="84">
        <f t="shared" si="152"/>
        <v>0</v>
      </c>
      <c r="DJ131" s="84">
        <f t="shared" si="152"/>
        <v>0</v>
      </c>
      <c r="DK131" s="84">
        <f t="shared" si="152"/>
        <v>0</v>
      </c>
      <c r="DL131" s="84">
        <f t="shared" si="152"/>
        <v>0</v>
      </c>
      <c r="DM131" s="84">
        <f t="shared" si="152"/>
        <v>0</v>
      </c>
      <c r="DN131" s="84">
        <f t="shared" si="152"/>
        <v>0</v>
      </c>
      <c r="DO131" s="84">
        <f t="shared" si="152"/>
        <v>0</v>
      </c>
      <c r="DP131" s="84">
        <f t="shared" si="152"/>
        <v>0</v>
      </c>
      <c r="DQ131" s="84">
        <f t="shared" si="152"/>
        <v>0</v>
      </c>
      <c r="DR131" s="84">
        <f t="shared" si="152"/>
        <v>0</v>
      </c>
      <c r="DS131" s="84">
        <f t="shared" si="152"/>
        <v>0</v>
      </c>
      <c r="DT131" s="84">
        <f t="shared" si="152"/>
        <v>0</v>
      </c>
      <c r="DU131" s="84">
        <f t="shared" si="152"/>
        <v>0</v>
      </c>
      <c r="DV131" s="84">
        <f t="shared" si="152"/>
        <v>0</v>
      </c>
      <c r="DW131" s="84">
        <f t="shared" si="152"/>
        <v>0</v>
      </c>
      <c r="DX131" s="84">
        <f t="shared" si="152"/>
        <v>0</v>
      </c>
      <c r="DY131" s="84">
        <f t="shared" si="152"/>
        <v>0</v>
      </c>
      <c r="DZ131" s="84">
        <f t="shared" si="152"/>
        <v>0</v>
      </c>
      <c r="EA131" s="84">
        <f t="shared" si="152"/>
        <v>0</v>
      </c>
      <c r="EB131" s="84">
        <f t="shared" si="152"/>
        <v>0</v>
      </c>
      <c r="EC131" s="84">
        <f t="shared" si="152"/>
        <v>0</v>
      </c>
      <c r="ED131" s="84">
        <f t="shared" si="152"/>
        <v>0</v>
      </c>
      <c r="EE131" s="84">
        <f t="shared" si="152"/>
        <v>0</v>
      </c>
      <c r="EF131" s="84">
        <f t="shared" si="152"/>
        <v>0</v>
      </c>
      <c r="EG131" s="84">
        <f t="shared" si="152"/>
        <v>0</v>
      </c>
      <c r="EH131" s="84">
        <f t="shared" si="152"/>
        <v>0</v>
      </c>
      <c r="EI131" s="84">
        <f t="shared" si="152"/>
        <v>0</v>
      </c>
      <c r="EJ131" s="84">
        <f t="shared" si="152"/>
        <v>0</v>
      </c>
      <c r="EK131" s="84">
        <f t="shared" si="152"/>
        <v>0</v>
      </c>
      <c r="EL131" s="84">
        <f t="shared" si="152"/>
        <v>0</v>
      </c>
      <c r="EM131" s="84">
        <f t="shared" si="142"/>
        <v>0</v>
      </c>
      <c r="EO131" s="2">
        <f t="shared" ca="1" si="135"/>
        <v>18.541903000000001</v>
      </c>
      <c r="EP131" s="2">
        <f t="shared" ca="1" si="145"/>
        <v>0</v>
      </c>
    </row>
    <row r="132" spans="1:146" x14ac:dyDescent="0.2">
      <c r="A132" s="66">
        <v>5</v>
      </c>
      <c r="B132" s="68" t="s">
        <v>12</v>
      </c>
      <c r="C132" s="68" t="s">
        <v>8</v>
      </c>
      <c r="D132" s="35" t="s">
        <v>42</v>
      </c>
      <c r="E132" s="69" t="s">
        <v>232</v>
      </c>
      <c r="F132" s="70">
        <v>37134</v>
      </c>
      <c r="G132" s="69"/>
      <c r="H132" s="69"/>
      <c r="I132" s="71" t="s">
        <v>45</v>
      </c>
      <c r="J132" s="69" t="s">
        <v>279</v>
      </c>
      <c r="M132" s="72" t="s">
        <v>41</v>
      </c>
      <c r="N132" s="72" t="s">
        <v>277</v>
      </c>
      <c r="O132" s="73" t="s">
        <v>183</v>
      </c>
      <c r="P132" s="74"/>
      <c r="Q132" s="74"/>
      <c r="R132" s="74"/>
      <c r="S132" s="75">
        <v>13.952999999999999</v>
      </c>
      <c r="T132" s="74" t="s">
        <v>57</v>
      </c>
      <c r="U132" s="19">
        <f t="shared" si="122"/>
        <v>13.952999999999999</v>
      </c>
      <c r="V132" s="267">
        <v>39873</v>
      </c>
      <c r="Z132" s="77">
        <f t="shared" si="149"/>
        <v>61</v>
      </c>
      <c r="AA132" s="100" t="e">
        <f>SUM(#REF!)</f>
        <v>#REF!</v>
      </c>
      <c r="AB132" s="103"/>
      <c r="AC132" s="79">
        <f t="shared" si="150"/>
        <v>3.3333333333333335E-3</v>
      </c>
      <c r="AD132" s="81" t="e">
        <f>+AC132+AB132*#REF!+AA132*#REF!</f>
        <v>#REF!</v>
      </c>
      <c r="AE132" s="81"/>
      <c r="AI132" s="84">
        <f t="shared" ca="1" si="124"/>
        <v>0</v>
      </c>
      <c r="AJ132" s="84">
        <f t="shared" si="153"/>
        <v>0</v>
      </c>
      <c r="AK132" s="84">
        <f t="shared" si="153"/>
        <v>0</v>
      </c>
      <c r="AL132" s="84">
        <f t="shared" si="153"/>
        <v>0</v>
      </c>
      <c r="AM132" s="84">
        <f t="shared" si="153"/>
        <v>0</v>
      </c>
      <c r="AN132" s="84">
        <f t="shared" si="153"/>
        <v>0</v>
      </c>
      <c r="AO132" s="84">
        <f t="shared" si="153"/>
        <v>0</v>
      </c>
      <c r="AP132" s="84">
        <f t="shared" si="153"/>
        <v>0</v>
      </c>
      <c r="AQ132" s="84">
        <f t="shared" si="153"/>
        <v>0</v>
      </c>
      <c r="AR132" s="84">
        <f t="shared" si="153"/>
        <v>0</v>
      </c>
      <c r="AS132" s="84">
        <f t="shared" si="153"/>
        <v>0</v>
      </c>
      <c r="AT132" s="84">
        <f t="shared" si="153"/>
        <v>0</v>
      </c>
      <c r="AU132" s="84">
        <f t="shared" si="153"/>
        <v>0</v>
      </c>
      <c r="AV132" s="84">
        <f t="shared" si="153"/>
        <v>0</v>
      </c>
      <c r="AW132" s="84">
        <f t="shared" si="153"/>
        <v>0</v>
      </c>
      <c r="AX132" s="84">
        <f t="shared" si="153"/>
        <v>0</v>
      </c>
      <c r="AY132" s="84">
        <f t="shared" si="153"/>
        <v>0</v>
      </c>
      <c r="AZ132" s="84">
        <f t="shared" si="153"/>
        <v>0</v>
      </c>
      <c r="BA132" s="84">
        <f t="shared" si="153"/>
        <v>0</v>
      </c>
      <c r="BB132" s="84">
        <f t="shared" si="153"/>
        <v>0</v>
      </c>
      <c r="BC132" s="84">
        <f t="shared" si="153"/>
        <v>0</v>
      </c>
      <c r="BD132" s="84">
        <f t="shared" si="153"/>
        <v>0</v>
      </c>
      <c r="BE132" s="84">
        <f t="shared" si="153"/>
        <v>0</v>
      </c>
      <c r="BF132" s="84">
        <f t="shared" si="153"/>
        <v>0</v>
      </c>
      <c r="BG132" s="84">
        <f t="shared" si="153"/>
        <v>0</v>
      </c>
      <c r="BH132" s="84">
        <f t="shared" si="153"/>
        <v>0</v>
      </c>
      <c r="BI132" s="84">
        <f t="shared" si="153"/>
        <v>0</v>
      </c>
      <c r="BJ132" s="84">
        <f t="shared" si="153"/>
        <v>0</v>
      </c>
      <c r="BK132" s="84">
        <f t="shared" si="153"/>
        <v>0</v>
      </c>
      <c r="BL132" s="84">
        <f t="shared" si="153"/>
        <v>13.952999999999999</v>
      </c>
      <c r="BM132" s="84">
        <f t="shared" si="153"/>
        <v>0</v>
      </c>
      <c r="BN132" s="84">
        <f t="shared" si="153"/>
        <v>0</v>
      </c>
      <c r="BO132" s="84">
        <f t="shared" si="153"/>
        <v>0</v>
      </c>
      <c r="BP132" s="84">
        <f t="shared" si="153"/>
        <v>0</v>
      </c>
      <c r="BQ132" s="84">
        <f t="shared" si="153"/>
        <v>0</v>
      </c>
      <c r="BR132" s="84">
        <f t="shared" si="153"/>
        <v>0</v>
      </c>
      <c r="BS132" s="84">
        <f t="shared" si="153"/>
        <v>0</v>
      </c>
      <c r="BT132" s="84">
        <f t="shared" si="153"/>
        <v>0</v>
      </c>
      <c r="BU132" s="84">
        <f t="shared" si="153"/>
        <v>0</v>
      </c>
      <c r="BV132" s="84">
        <f t="shared" si="153"/>
        <v>0</v>
      </c>
      <c r="BW132" s="84">
        <f t="shared" si="153"/>
        <v>0</v>
      </c>
      <c r="BX132" s="84">
        <f t="shared" si="153"/>
        <v>0</v>
      </c>
      <c r="BY132" s="84">
        <f t="shared" si="153"/>
        <v>0</v>
      </c>
      <c r="BZ132" s="84">
        <f t="shared" si="153"/>
        <v>0</v>
      </c>
      <c r="CA132" s="84">
        <f t="shared" si="153"/>
        <v>0</v>
      </c>
      <c r="CB132" s="84">
        <f t="shared" si="153"/>
        <v>0</v>
      </c>
      <c r="CC132" s="84">
        <f t="shared" si="153"/>
        <v>0</v>
      </c>
      <c r="CD132" s="84">
        <f t="shared" si="153"/>
        <v>0</v>
      </c>
      <c r="CE132" s="84">
        <f t="shared" si="153"/>
        <v>0</v>
      </c>
      <c r="CF132" s="84">
        <f t="shared" si="153"/>
        <v>0</v>
      </c>
      <c r="CG132" s="84">
        <f t="shared" si="153"/>
        <v>0</v>
      </c>
      <c r="CH132" s="84">
        <f t="shared" si="153"/>
        <v>0</v>
      </c>
      <c r="CI132" s="84">
        <f t="shared" si="153"/>
        <v>0</v>
      </c>
      <c r="CJ132" s="84">
        <f t="shared" si="153"/>
        <v>0</v>
      </c>
      <c r="CK132" s="84">
        <f t="shared" si="153"/>
        <v>0</v>
      </c>
      <c r="CL132" s="84">
        <f t="shared" si="153"/>
        <v>0</v>
      </c>
      <c r="CM132" s="84">
        <f t="shared" si="153"/>
        <v>0</v>
      </c>
      <c r="CN132" s="84">
        <f t="shared" si="153"/>
        <v>0</v>
      </c>
      <c r="CO132" s="84">
        <f t="shared" si="153"/>
        <v>0</v>
      </c>
      <c r="CP132" s="84">
        <f t="shared" si="153"/>
        <v>0</v>
      </c>
      <c r="CQ132" s="84">
        <f t="shared" si="153"/>
        <v>0</v>
      </c>
      <c r="CR132" s="84">
        <f t="shared" si="153"/>
        <v>0</v>
      </c>
      <c r="CS132" s="84">
        <f t="shared" si="153"/>
        <v>0</v>
      </c>
      <c r="CT132" s="84">
        <f t="shared" si="153"/>
        <v>0</v>
      </c>
      <c r="CU132" s="84">
        <f t="shared" si="153"/>
        <v>0</v>
      </c>
      <c r="CV132" s="84">
        <f t="shared" si="152"/>
        <v>0</v>
      </c>
      <c r="CW132" s="84">
        <f t="shared" si="152"/>
        <v>0</v>
      </c>
      <c r="CX132" s="84">
        <f t="shared" si="152"/>
        <v>0</v>
      </c>
      <c r="CY132" s="84">
        <f t="shared" si="152"/>
        <v>0</v>
      </c>
      <c r="CZ132" s="84">
        <f t="shared" si="152"/>
        <v>0</v>
      </c>
      <c r="DA132" s="84">
        <f t="shared" si="152"/>
        <v>0</v>
      </c>
      <c r="DB132" s="84">
        <f t="shared" si="152"/>
        <v>0</v>
      </c>
      <c r="DC132" s="84">
        <f t="shared" si="152"/>
        <v>0</v>
      </c>
      <c r="DD132" s="84">
        <f t="shared" si="152"/>
        <v>0</v>
      </c>
      <c r="DE132" s="84">
        <f t="shared" si="152"/>
        <v>0</v>
      </c>
      <c r="DF132" s="84">
        <f t="shared" si="152"/>
        <v>0</v>
      </c>
      <c r="DG132" s="84">
        <f t="shared" si="152"/>
        <v>0</v>
      </c>
      <c r="DH132" s="84">
        <f t="shared" si="152"/>
        <v>0</v>
      </c>
      <c r="DI132" s="84">
        <f t="shared" si="152"/>
        <v>0</v>
      </c>
      <c r="DJ132" s="84">
        <f t="shared" si="152"/>
        <v>0</v>
      </c>
      <c r="DK132" s="84">
        <f t="shared" si="152"/>
        <v>0</v>
      </c>
      <c r="DL132" s="84">
        <f t="shared" si="152"/>
        <v>0</v>
      </c>
      <c r="DM132" s="84">
        <f t="shared" si="152"/>
        <v>0</v>
      </c>
      <c r="DN132" s="84">
        <f t="shared" si="152"/>
        <v>0</v>
      </c>
      <c r="DO132" s="84">
        <f t="shared" si="152"/>
        <v>0</v>
      </c>
      <c r="DP132" s="84">
        <f t="shared" si="152"/>
        <v>0</v>
      </c>
      <c r="DQ132" s="84">
        <f t="shared" si="152"/>
        <v>0</v>
      </c>
      <c r="DR132" s="84">
        <f t="shared" si="152"/>
        <v>0</v>
      </c>
      <c r="DS132" s="84">
        <f t="shared" si="152"/>
        <v>0</v>
      </c>
      <c r="DT132" s="84">
        <f t="shared" si="152"/>
        <v>0</v>
      </c>
      <c r="DU132" s="84">
        <f t="shared" si="152"/>
        <v>0</v>
      </c>
      <c r="DV132" s="84">
        <f t="shared" si="152"/>
        <v>0</v>
      </c>
      <c r="DW132" s="84">
        <f t="shared" si="152"/>
        <v>0</v>
      </c>
      <c r="DX132" s="84">
        <f t="shared" si="152"/>
        <v>0</v>
      </c>
      <c r="DY132" s="84">
        <f t="shared" si="152"/>
        <v>0</v>
      </c>
      <c r="DZ132" s="84">
        <f t="shared" si="152"/>
        <v>0</v>
      </c>
      <c r="EA132" s="84">
        <f t="shared" si="152"/>
        <v>0</v>
      </c>
      <c r="EB132" s="84">
        <f t="shared" si="152"/>
        <v>0</v>
      </c>
      <c r="EC132" s="84">
        <f t="shared" si="152"/>
        <v>0</v>
      </c>
      <c r="ED132" s="84">
        <f t="shared" si="152"/>
        <v>0</v>
      </c>
      <c r="EE132" s="84">
        <f t="shared" si="152"/>
        <v>0</v>
      </c>
      <c r="EF132" s="84">
        <f t="shared" si="152"/>
        <v>0</v>
      </c>
      <c r="EG132" s="84">
        <f t="shared" si="152"/>
        <v>0</v>
      </c>
      <c r="EH132" s="84">
        <f t="shared" si="152"/>
        <v>0</v>
      </c>
      <c r="EI132" s="84">
        <f t="shared" si="152"/>
        <v>0</v>
      </c>
      <c r="EJ132" s="84">
        <f>IF(AND($V132&gt;EI$6,$V132&lt;=EJ$6),+$U132,0)</f>
        <v>0</v>
      </c>
      <c r="EK132" s="84">
        <f>IF(AND($V132&gt;EJ$6,$V132&lt;=EK$6),+$U132,0)</f>
        <v>0</v>
      </c>
      <c r="EL132" s="84">
        <f>IF(AND($V132&gt;EK$6,$V132&lt;=EL$6),+$U132,0)</f>
        <v>0</v>
      </c>
      <c r="EM132" s="84">
        <f t="shared" si="142"/>
        <v>0</v>
      </c>
      <c r="EO132" s="2">
        <f t="shared" ca="1" si="135"/>
        <v>13.952999999999999</v>
      </c>
      <c r="EP132" s="2">
        <f t="shared" ca="1" si="145"/>
        <v>0</v>
      </c>
    </row>
    <row r="133" spans="1:146" x14ac:dyDescent="0.2">
      <c r="A133" s="66">
        <v>5</v>
      </c>
      <c r="B133" s="68" t="s">
        <v>12</v>
      </c>
      <c r="C133" s="68" t="s">
        <v>8</v>
      </c>
      <c r="D133" s="35" t="s">
        <v>43</v>
      </c>
      <c r="E133" s="69" t="s">
        <v>232</v>
      </c>
      <c r="F133" s="70">
        <v>37134</v>
      </c>
      <c r="G133" s="69"/>
      <c r="H133" s="69"/>
      <c r="I133" s="71" t="s">
        <v>45</v>
      </c>
      <c r="J133" s="69" t="s">
        <v>279</v>
      </c>
      <c r="M133" s="72" t="s">
        <v>41</v>
      </c>
      <c r="N133" s="72" t="s">
        <v>277</v>
      </c>
      <c r="O133" s="73" t="s">
        <v>183</v>
      </c>
      <c r="P133" s="74"/>
      <c r="Q133" s="74"/>
      <c r="R133" s="74"/>
      <c r="S133" s="75">
        <v>4.1630000000000003</v>
      </c>
      <c r="T133" s="74" t="s">
        <v>57</v>
      </c>
      <c r="U133" s="19">
        <f t="shared" si="122"/>
        <v>4.1630000000000003</v>
      </c>
      <c r="V133" s="267">
        <v>39903</v>
      </c>
      <c r="Z133" s="77">
        <f t="shared" si="149"/>
        <v>91</v>
      </c>
      <c r="AA133" s="100" t="e">
        <f>SUM(#REF!)</f>
        <v>#REF!</v>
      </c>
      <c r="AB133" s="103"/>
      <c r="AC133" s="79">
        <f t="shared" si="150"/>
        <v>3.3333333333333335E-3</v>
      </c>
      <c r="AD133" s="81" t="e">
        <f>+AC133+AB133*#REF!+AA133*#REF!</f>
        <v>#REF!</v>
      </c>
      <c r="AE133" s="81"/>
      <c r="AI133" s="84">
        <f t="shared" ca="1" si="124"/>
        <v>0</v>
      </c>
      <c r="AJ133" s="84">
        <f t="shared" si="153"/>
        <v>0</v>
      </c>
      <c r="AK133" s="84">
        <f t="shared" si="153"/>
        <v>0</v>
      </c>
      <c r="AL133" s="84">
        <f t="shared" si="153"/>
        <v>0</v>
      </c>
      <c r="AM133" s="84">
        <f t="shared" si="153"/>
        <v>0</v>
      </c>
      <c r="AN133" s="84">
        <f t="shared" si="153"/>
        <v>0</v>
      </c>
      <c r="AO133" s="84">
        <f t="shared" si="153"/>
        <v>0</v>
      </c>
      <c r="AP133" s="84">
        <f t="shared" si="153"/>
        <v>0</v>
      </c>
      <c r="AQ133" s="84">
        <f t="shared" si="153"/>
        <v>0</v>
      </c>
      <c r="AR133" s="84">
        <f t="shared" si="153"/>
        <v>0</v>
      </c>
      <c r="AS133" s="84">
        <f t="shared" si="153"/>
        <v>0</v>
      </c>
      <c r="AT133" s="84">
        <f t="shared" si="153"/>
        <v>0</v>
      </c>
      <c r="AU133" s="84">
        <f t="shared" si="153"/>
        <v>0</v>
      </c>
      <c r="AV133" s="84">
        <f t="shared" si="153"/>
        <v>0</v>
      </c>
      <c r="AW133" s="84">
        <f t="shared" si="153"/>
        <v>0</v>
      </c>
      <c r="AX133" s="84">
        <f t="shared" si="153"/>
        <v>0</v>
      </c>
      <c r="AY133" s="84">
        <f t="shared" si="153"/>
        <v>0</v>
      </c>
      <c r="AZ133" s="84">
        <f t="shared" si="153"/>
        <v>0</v>
      </c>
      <c r="BA133" s="84">
        <f t="shared" si="153"/>
        <v>0</v>
      </c>
      <c r="BB133" s="84">
        <f t="shared" si="153"/>
        <v>0</v>
      </c>
      <c r="BC133" s="84">
        <f t="shared" si="153"/>
        <v>0</v>
      </c>
      <c r="BD133" s="84">
        <f t="shared" si="153"/>
        <v>0</v>
      </c>
      <c r="BE133" s="84">
        <f t="shared" si="153"/>
        <v>0</v>
      </c>
      <c r="BF133" s="84">
        <f t="shared" si="153"/>
        <v>0</v>
      </c>
      <c r="BG133" s="84">
        <f t="shared" si="153"/>
        <v>0</v>
      </c>
      <c r="BH133" s="84">
        <f t="shared" si="153"/>
        <v>0</v>
      </c>
      <c r="BI133" s="84">
        <f t="shared" si="153"/>
        <v>0</v>
      </c>
      <c r="BJ133" s="84">
        <f t="shared" si="153"/>
        <v>0</v>
      </c>
      <c r="BK133" s="84">
        <f t="shared" si="153"/>
        <v>0</v>
      </c>
      <c r="BL133" s="84">
        <f t="shared" si="153"/>
        <v>4.1630000000000003</v>
      </c>
      <c r="BM133" s="84">
        <f t="shared" si="153"/>
        <v>0</v>
      </c>
      <c r="BN133" s="84">
        <f t="shared" si="153"/>
        <v>0</v>
      </c>
      <c r="BO133" s="84">
        <f t="shared" si="153"/>
        <v>0</v>
      </c>
      <c r="BP133" s="84">
        <f t="shared" si="153"/>
        <v>0</v>
      </c>
      <c r="BQ133" s="84">
        <f t="shared" si="153"/>
        <v>0</v>
      </c>
      <c r="BR133" s="84">
        <f t="shared" si="153"/>
        <v>0</v>
      </c>
      <c r="BS133" s="84">
        <f t="shared" si="153"/>
        <v>0</v>
      </c>
      <c r="BT133" s="84">
        <f t="shared" si="153"/>
        <v>0</v>
      </c>
      <c r="BU133" s="84">
        <f t="shared" si="153"/>
        <v>0</v>
      </c>
      <c r="BV133" s="84">
        <f t="shared" si="153"/>
        <v>0</v>
      </c>
      <c r="BW133" s="84">
        <f t="shared" si="153"/>
        <v>0</v>
      </c>
      <c r="BX133" s="84">
        <f t="shared" si="153"/>
        <v>0</v>
      </c>
      <c r="BY133" s="84">
        <f t="shared" si="153"/>
        <v>0</v>
      </c>
      <c r="BZ133" s="84">
        <f t="shared" si="153"/>
        <v>0</v>
      </c>
      <c r="CA133" s="84">
        <f t="shared" si="153"/>
        <v>0</v>
      </c>
      <c r="CB133" s="84">
        <f t="shared" si="153"/>
        <v>0</v>
      </c>
      <c r="CC133" s="84">
        <f t="shared" si="153"/>
        <v>0</v>
      </c>
      <c r="CD133" s="84">
        <f t="shared" si="153"/>
        <v>0</v>
      </c>
      <c r="CE133" s="84">
        <f t="shared" si="153"/>
        <v>0</v>
      </c>
      <c r="CF133" s="84">
        <f t="shared" si="153"/>
        <v>0</v>
      </c>
      <c r="CG133" s="84">
        <f t="shared" si="153"/>
        <v>0</v>
      </c>
      <c r="CH133" s="84">
        <f t="shared" si="153"/>
        <v>0</v>
      </c>
      <c r="CI133" s="84">
        <f t="shared" si="153"/>
        <v>0</v>
      </c>
      <c r="CJ133" s="84">
        <f t="shared" si="153"/>
        <v>0</v>
      </c>
      <c r="CK133" s="84">
        <f t="shared" si="153"/>
        <v>0</v>
      </c>
      <c r="CL133" s="84">
        <f t="shared" si="153"/>
        <v>0</v>
      </c>
      <c r="CM133" s="84">
        <f t="shared" si="153"/>
        <v>0</v>
      </c>
      <c r="CN133" s="84">
        <f t="shared" si="153"/>
        <v>0</v>
      </c>
      <c r="CO133" s="84">
        <f t="shared" si="153"/>
        <v>0</v>
      </c>
      <c r="CP133" s="84">
        <f t="shared" si="153"/>
        <v>0</v>
      </c>
      <c r="CQ133" s="84">
        <f t="shared" si="153"/>
        <v>0</v>
      </c>
      <c r="CR133" s="84">
        <f t="shared" si="153"/>
        <v>0</v>
      </c>
      <c r="CS133" s="84">
        <f t="shared" si="153"/>
        <v>0</v>
      </c>
      <c r="CT133" s="84">
        <f t="shared" si="153"/>
        <v>0</v>
      </c>
      <c r="CU133" s="84">
        <f t="shared" si="153"/>
        <v>0</v>
      </c>
      <c r="CV133" s="84">
        <f t="shared" ref="CV133:EL138" si="154">IF(AND($V133&gt;CU$6,$V133&lt;=CV$6),+$U133,0)</f>
        <v>0</v>
      </c>
      <c r="CW133" s="84">
        <f t="shared" si="154"/>
        <v>0</v>
      </c>
      <c r="CX133" s="84">
        <f t="shared" si="154"/>
        <v>0</v>
      </c>
      <c r="CY133" s="84">
        <f t="shared" si="154"/>
        <v>0</v>
      </c>
      <c r="CZ133" s="84">
        <f t="shared" si="154"/>
        <v>0</v>
      </c>
      <c r="DA133" s="84">
        <f t="shared" si="154"/>
        <v>0</v>
      </c>
      <c r="DB133" s="84">
        <f t="shared" si="154"/>
        <v>0</v>
      </c>
      <c r="DC133" s="84">
        <f t="shared" si="154"/>
        <v>0</v>
      </c>
      <c r="DD133" s="84">
        <f t="shared" si="154"/>
        <v>0</v>
      </c>
      <c r="DE133" s="84">
        <f t="shared" si="154"/>
        <v>0</v>
      </c>
      <c r="DF133" s="84">
        <f t="shared" si="154"/>
        <v>0</v>
      </c>
      <c r="DG133" s="84">
        <f t="shared" si="154"/>
        <v>0</v>
      </c>
      <c r="DH133" s="84">
        <f t="shared" si="154"/>
        <v>0</v>
      </c>
      <c r="DI133" s="84">
        <f t="shared" si="154"/>
        <v>0</v>
      </c>
      <c r="DJ133" s="84">
        <f t="shared" si="154"/>
        <v>0</v>
      </c>
      <c r="DK133" s="84">
        <f t="shared" si="154"/>
        <v>0</v>
      </c>
      <c r="DL133" s="84">
        <f t="shared" si="154"/>
        <v>0</v>
      </c>
      <c r="DM133" s="84">
        <f t="shared" si="154"/>
        <v>0</v>
      </c>
      <c r="DN133" s="84">
        <f t="shared" si="154"/>
        <v>0</v>
      </c>
      <c r="DO133" s="84">
        <f t="shared" si="154"/>
        <v>0</v>
      </c>
      <c r="DP133" s="84">
        <f t="shared" si="154"/>
        <v>0</v>
      </c>
      <c r="DQ133" s="84">
        <f t="shared" si="154"/>
        <v>0</v>
      </c>
      <c r="DR133" s="84">
        <f t="shared" si="154"/>
        <v>0</v>
      </c>
      <c r="DS133" s="84">
        <f t="shared" si="154"/>
        <v>0</v>
      </c>
      <c r="DT133" s="84">
        <f t="shared" si="154"/>
        <v>0</v>
      </c>
      <c r="DU133" s="84">
        <f t="shared" si="154"/>
        <v>0</v>
      </c>
      <c r="DV133" s="84">
        <f t="shared" si="154"/>
        <v>0</v>
      </c>
      <c r="DW133" s="84">
        <f t="shared" si="154"/>
        <v>0</v>
      </c>
      <c r="DX133" s="84">
        <f t="shared" si="154"/>
        <v>0</v>
      </c>
      <c r="DY133" s="84">
        <f t="shared" si="154"/>
        <v>0</v>
      </c>
      <c r="DZ133" s="84">
        <f t="shared" si="154"/>
        <v>0</v>
      </c>
      <c r="EA133" s="84">
        <f t="shared" si="154"/>
        <v>0</v>
      </c>
      <c r="EB133" s="84">
        <f t="shared" si="154"/>
        <v>0</v>
      </c>
      <c r="EC133" s="84">
        <f t="shared" si="154"/>
        <v>0</v>
      </c>
      <c r="ED133" s="84">
        <f t="shared" si="154"/>
        <v>0</v>
      </c>
      <c r="EE133" s="84">
        <f t="shared" si="154"/>
        <v>0</v>
      </c>
      <c r="EF133" s="84">
        <f t="shared" si="154"/>
        <v>0</v>
      </c>
      <c r="EG133" s="84">
        <f t="shared" si="154"/>
        <v>0</v>
      </c>
      <c r="EH133" s="84">
        <f t="shared" si="154"/>
        <v>0</v>
      </c>
      <c r="EI133" s="84">
        <f t="shared" si="154"/>
        <v>0</v>
      </c>
      <c r="EJ133" s="84">
        <f t="shared" si="154"/>
        <v>0</v>
      </c>
      <c r="EK133" s="84">
        <f t="shared" si="154"/>
        <v>0</v>
      </c>
      <c r="EL133" s="84">
        <f t="shared" si="154"/>
        <v>0</v>
      </c>
      <c r="EM133" s="84">
        <f t="shared" si="142"/>
        <v>0</v>
      </c>
      <c r="EO133" s="2">
        <f t="shared" ca="1" si="135"/>
        <v>4.1630000000000003</v>
      </c>
      <c r="EP133" s="2">
        <f t="shared" ca="1" si="145"/>
        <v>0</v>
      </c>
    </row>
    <row r="134" spans="1:146" x14ac:dyDescent="0.2">
      <c r="A134" s="66">
        <v>5</v>
      </c>
      <c r="B134" s="68" t="s">
        <v>12</v>
      </c>
      <c r="C134" s="68" t="s">
        <v>7</v>
      </c>
      <c r="D134" s="35" t="s">
        <v>42</v>
      </c>
      <c r="E134" s="69" t="s">
        <v>232</v>
      </c>
      <c r="F134" s="70">
        <v>37134</v>
      </c>
      <c r="G134" s="69"/>
      <c r="H134" s="69"/>
      <c r="I134" s="71" t="s">
        <v>45</v>
      </c>
      <c r="J134" s="69" t="s">
        <v>280</v>
      </c>
      <c r="M134" s="72" t="s">
        <v>41</v>
      </c>
      <c r="O134" s="73"/>
      <c r="P134" s="74"/>
      <c r="Q134" s="74" t="s">
        <v>56</v>
      </c>
      <c r="R134" s="74" t="s">
        <v>56</v>
      </c>
      <c r="S134" s="75">
        <v>18</v>
      </c>
      <c r="T134" s="74" t="s">
        <v>57</v>
      </c>
      <c r="U134" s="19">
        <f t="shared" si="122"/>
        <v>18</v>
      </c>
      <c r="V134" s="268">
        <v>40725</v>
      </c>
      <c r="Z134" s="77"/>
      <c r="AA134" s="78" t="e">
        <f>SUM(#REF!)</f>
        <v>#REF!</v>
      </c>
      <c r="AB134" s="103"/>
      <c r="AC134" s="79"/>
      <c r="AD134" s="81" t="e">
        <f>+AC134+AB134*#REF!+AA134*#REF!</f>
        <v>#REF!</v>
      </c>
      <c r="AE134" s="81"/>
      <c r="AI134" s="84">
        <f t="shared" ca="1" si="124"/>
        <v>0</v>
      </c>
      <c r="AJ134" s="84">
        <f t="shared" si="153"/>
        <v>0</v>
      </c>
      <c r="AK134" s="84">
        <f t="shared" si="153"/>
        <v>0</v>
      </c>
      <c r="AL134" s="84">
        <f t="shared" si="153"/>
        <v>0</v>
      </c>
      <c r="AM134" s="84">
        <f t="shared" si="153"/>
        <v>0</v>
      </c>
      <c r="AN134" s="84">
        <f t="shared" si="153"/>
        <v>0</v>
      </c>
      <c r="AO134" s="84">
        <f t="shared" si="153"/>
        <v>0</v>
      </c>
      <c r="AP134" s="84">
        <f t="shared" si="153"/>
        <v>0</v>
      </c>
      <c r="AQ134" s="84">
        <f t="shared" si="153"/>
        <v>0</v>
      </c>
      <c r="AR134" s="84">
        <f t="shared" si="153"/>
        <v>0</v>
      </c>
      <c r="AS134" s="84">
        <f t="shared" si="153"/>
        <v>0</v>
      </c>
      <c r="AT134" s="84">
        <f t="shared" si="153"/>
        <v>0</v>
      </c>
      <c r="AU134" s="84">
        <f t="shared" si="153"/>
        <v>0</v>
      </c>
      <c r="AV134" s="84">
        <f t="shared" si="153"/>
        <v>0</v>
      </c>
      <c r="AW134" s="84">
        <f t="shared" si="153"/>
        <v>0</v>
      </c>
      <c r="AX134" s="84">
        <f t="shared" si="153"/>
        <v>0</v>
      </c>
      <c r="AY134" s="84">
        <f t="shared" si="153"/>
        <v>0</v>
      </c>
      <c r="AZ134" s="84">
        <f t="shared" si="153"/>
        <v>0</v>
      </c>
      <c r="BA134" s="84">
        <f t="shared" si="153"/>
        <v>0</v>
      </c>
      <c r="BB134" s="84">
        <f t="shared" si="153"/>
        <v>0</v>
      </c>
      <c r="BC134" s="84">
        <f t="shared" si="153"/>
        <v>0</v>
      </c>
      <c r="BD134" s="84">
        <f t="shared" si="153"/>
        <v>0</v>
      </c>
      <c r="BE134" s="84">
        <f t="shared" si="153"/>
        <v>0</v>
      </c>
      <c r="BF134" s="84">
        <f t="shared" si="153"/>
        <v>0</v>
      </c>
      <c r="BG134" s="84">
        <f t="shared" si="153"/>
        <v>0</v>
      </c>
      <c r="BH134" s="84">
        <f t="shared" si="153"/>
        <v>0</v>
      </c>
      <c r="BI134" s="84">
        <f t="shared" si="153"/>
        <v>0</v>
      </c>
      <c r="BJ134" s="84">
        <f t="shared" si="153"/>
        <v>0</v>
      </c>
      <c r="BK134" s="84">
        <f t="shared" si="153"/>
        <v>0</v>
      </c>
      <c r="BL134" s="84">
        <f t="shared" si="153"/>
        <v>0</v>
      </c>
      <c r="BM134" s="84">
        <f t="shared" si="153"/>
        <v>0</v>
      </c>
      <c r="BN134" s="84">
        <f t="shared" si="153"/>
        <v>0</v>
      </c>
      <c r="BO134" s="84">
        <f t="shared" si="153"/>
        <v>0</v>
      </c>
      <c r="BP134" s="84">
        <f t="shared" si="153"/>
        <v>0</v>
      </c>
      <c r="BQ134" s="84">
        <f t="shared" si="153"/>
        <v>0</v>
      </c>
      <c r="BR134" s="84">
        <f t="shared" si="153"/>
        <v>0</v>
      </c>
      <c r="BS134" s="84">
        <f t="shared" si="153"/>
        <v>0</v>
      </c>
      <c r="BT134" s="84">
        <f t="shared" si="153"/>
        <v>0</v>
      </c>
      <c r="BU134" s="84">
        <f t="shared" si="153"/>
        <v>0</v>
      </c>
      <c r="BV134" s="84">
        <f t="shared" si="153"/>
        <v>18</v>
      </c>
      <c r="BW134" s="84">
        <f t="shared" si="153"/>
        <v>0</v>
      </c>
      <c r="BX134" s="84">
        <f t="shared" si="153"/>
        <v>0</v>
      </c>
      <c r="BY134" s="84">
        <f t="shared" si="153"/>
        <v>0</v>
      </c>
      <c r="BZ134" s="84">
        <f t="shared" si="153"/>
        <v>0</v>
      </c>
      <c r="CA134" s="84">
        <f t="shared" si="153"/>
        <v>0</v>
      </c>
      <c r="CB134" s="84">
        <f t="shared" si="153"/>
        <v>0</v>
      </c>
      <c r="CC134" s="84">
        <f t="shared" si="153"/>
        <v>0</v>
      </c>
      <c r="CD134" s="84">
        <f t="shared" si="153"/>
        <v>0</v>
      </c>
      <c r="CE134" s="84">
        <f t="shared" si="153"/>
        <v>0</v>
      </c>
      <c r="CF134" s="84">
        <f t="shared" si="153"/>
        <v>0</v>
      </c>
      <c r="CG134" s="84">
        <f t="shared" si="153"/>
        <v>0</v>
      </c>
      <c r="CH134" s="84">
        <f t="shared" si="153"/>
        <v>0</v>
      </c>
      <c r="CI134" s="84">
        <f t="shared" si="153"/>
        <v>0</v>
      </c>
      <c r="CJ134" s="84">
        <f t="shared" si="153"/>
        <v>0</v>
      </c>
      <c r="CK134" s="84">
        <f t="shared" si="153"/>
        <v>0</v>
      </c>
      <c r="CL134" s="84">
        <f t="shared" si="153"/>
        <v>0</v>
      </c>
      <c r="CM134" s="84">
        <f t="shared" si="153"/>
        <v>0</v>
      </c>
      <c r="CN134" s="84">
        <f t="shared" si="153"/>
        <v>0</v>
      </c>
      <c r="CO134" s="84">
        <f t="shared" si="153"/>
        <v>0</v>
      </c>
      <c r="CP134" s="84">
        <f t="shared" si="153"/>
        <v>0</v>
      </c>
      <c r="CQ134" s="84">
        <f t="shared" si="153"/>
        <v>0</v>
      </c>
      <c r="CR134" s="84">
        <f t="shared" si="153"/>
        <v>0</v>
      </c>
      <c r="CS134" s="84">
        <f t="shared" si="153"/>
        <v>0</v>
      </c>
      <c r="CT134" s="84">
        <f t="shared" si="153"/>
        <v>0</v>
      </c>
      <c r="CU134" s="84">
        <f>IF(AND($V134&gt;CT$6,$V134&lt;=CU$6),+$U134,0)</f>
        <v>0</v>
      </c>
      <c r="CV134" s="84">
        <f t="shared" si="154"/>
        <v>0</v>
      </c>
      <c r="CW134" s="84">
        <f t="shared" si="154"/>
        <v>0</v>
      </c>
      <c r="CX134" s="84">
        <f t="shared" si="154"/>
        <v>0</v>
      </c>
      <c r="CY134" s="84">
        <f t="shared" si="154"/>
        <v>0</v>
      </c>
      <c r="CZ134" s="84">
        <f t="shared" si="154"/>
        <v>0</v>
      </c>
      <c r="DA134" s="84">
        <f t="shared" si="154"/>
        <v>0</v>
      </c>
      <c r="DB134" s="84">
        <f t="shared" si="154"/>
        <v>0</v>
      </c>
      <c r="DC134" s="84">
        <f t="shared" si="154"/>
        <v>0</v>
      </c>
      <c r="DD134" s="84">
        <f t="shared" si="154"/>
        <v>0</v>
      </c>
      <c r="DE134" s="84">
        <f t="shared" si="154"/>
        <v>0</v>
      </c>
      <c r="DF134" s="84">
        <f t="shared" si="154"/>
        <v>0</v>
      </c>
      <c r="DG134" s="84">
        <f t="shared" si="154"/>
        <v>0</v>
      </c>
      <c r="DH134" s="84">
        <f t="shared" si="154"/>
        <v>0</v>
      </c>
      <c r="DI134" s="84">
        <f t="shared" si="154"/>
        <v>0</v>
      </c>
      <c r="DJ134" s="84">
        <f t="shared" si="154"/>
        <v>0</v>
      </c>
      <c r="DK134" s="84">
        <f t="shared" si="154"/>
        <v>0</v>
      </c>
      <c r="DL134" s="84">
        <f t="shared" si="154"/>
        <v>0</v>
      </c>
      <c r="DM134" s="84">
        <f t="shared" si="154"/>
        <v>0</v>
      </c>
      <c r="DN134" s="84">
        <f t="shared" si="154"/>
        <v>0</v>
      </c>
      <c r="DO134" s="84">
        <f t="shared" si="154"/>
        <v>0</v>
      </c>
      <c r="DP134" s="84">
        <f t="shared" si="154"/>
        <v>0</v>
      </c>
      <c r="DQ134" s="84">
        <f t="shared" si="154"/>
        <v>0</v>
      </c>
      <c r="DR134" s="84">
        <f t="shared" si="154"/>
        <v>0</v>
      </c>
      <c r="DS134" s="84">
        <f t="shared" si="154"/>
        <v>0</v>
      </c>
      <c r="DT134" s="84">
        <f t="shared" si="154"/>
        <v>0</v>
      </c>
      <c r="DU134" s="84">
        <f t="shared" si="154"/>
        <v>0</v>
      </c>
      <c r="DV134" s="84">
        <f t="shared" si="154"/>
        <v>0</v>
      </c>
      <c r="DW134" s="84">
        <f t="shared" si="154"/>
        <v>0</v>
      </c>
      <c r="DX134" s="84">
        <f t="shared" si="154"/>
        <v>0</v>
      </c>
      <c r="DY134" s="84">
        <f t="shared" si="154"/>
        <v>0</v>
      </c>
      <c r="DZ134" s="84">
        <f t="shared" si="154"/>
        <v>0</v>
      </c>
      <c r="EA134" s="84">
        <f t="shared" si="154"/>
        <v>0</v>
      </c>
      <c r="EB134" s="84">
        <f t="shared" si="154"/>
        <v>0</v>
      </c>
      <c r="EC134" s="84">
        <f t="shared" si="154"/>
        <v>0</v>
      </c>
      <c r="ED134" s="84">
        <f t="shared" si="154"/>
        <v>0</v>
      </c>
      <c r="EE134" s="84">
        <f t="shared" si="154"/>
        <v>0</v>
      </c>
      <c r="EF134" s="84">
        <f t="shared" si="154"/>
        <v>0</v>
      </c>
      <c r="EG134" s="84">
        <f t="shared" si="154"/>
        <v>0</v>
      </c>
      <c r="EH134" s="84">
        <f t="shared" si="154"/>
        <v>0</v>
      </c>
      <c r="EI134" s="84">
        <f t="shared" si="154"/>
        <v>0</v>
      </c>
      <c r="EJ134" s="84">
        <f t="shared" si="154"/>
        <v>0</v>
      </c>
      <c r="EK134" s="84">
        <f t="shared" si="154"/>
        <v>0</v>
      </c>
      <c r="EL134" s="84">
        <f t="shared" si="154"/>
        <v>0</v>
      </c>
      <c r="EM134" s="84">
        <f t="shared" si="142"/>
        <v>0</v>
      </c>
      <c r="EO134" s="2">
        <f t="shared" ca="1" si="135"/>
        <v>18</v>
      </c>
      <c r="EP134" s="2">
        <f t="shared" ca="1" si="145"/>
        <v>0</v>
      </c>
    </row>
    <row r="135" spans="1:146" x14ac:dyDescent="0.2">
      <c r="A135" s="66">
        <v>5</v>
      </c>
      <c r="B135" s="68" t="s">
        <v>12</v>
      </c>
      <c r="C135" s="68" t="s">
        <v>7</v>
      </c>
      <c r="D135" s="35" t="s">
        <v>43</v>
      </c>
      <c r="E135" s="69" t="s">
        <v>232</v>
      </c>
      <c r="F135" s="70">
        <v>37134</v>
      </c>
      <c r="G135" s="69"/>
      <c r="H135" s="69"/>
      <c r="I135" s="71" t="s">
        <v>45</v>
      </c>
      <c r="J135" s="69" t="s">
        <v>71</v>
      </c>
      <c r="M135" s="72" t="s">
        <v>41</v>
      </c>
      <c r="O135" s="73"/>
      <c r="P135" s="74"/>
      <c r="Q135" s="74"/>
      <c r="R135" s="74"/>
      <c r="S135" s="75">
        <v>235</v>
      </c>
      <c r="T135" s="74" t="s">
        <v>57</v>
      </c>
      <c r="U135" s="19">
        <f t="shared" si="122"/>
        <v>235</v>
      </c>
      <c r="V135" s="272">
        <v>40087</v>
      </c>
      <c r="Z135" s="11">
        <v>36434</v>
      </c>
      <c r="AA135" s="108" t="e">
        <f>SUM(#REF!)</f>
        <v>#REF!</v>
      </c>
      <c r="AB135" s="118"/>
      <c r="AC135" s="118">
        <f>+AE135/10/235</f>
        <v>2.6791489361702131E-3</v>
      </c>
      <c r="AD135" s="81" t="e">
        <f>+AC135+AB135*#REF!+AA135*#REF!</f>
        <v>#REF!</v>
      </c>
      <c r="AE135" s="119">
        <v>6.2960000000000003</v>
      </c>
      <c r="AI135" s="84">
        <f t="shared" ca="1" si="124"/>
        <v>0</v>
      </c>
      <c r="AJ135" s="84">
        <f t="shared" ref="AJ135:CU138" si="155">IF(AND($V135&gt;AI$6,$V135&lt;=AJ$6),+$U135,0)</f>
        <v>0</v>
      </c>
      <c r="AK135" s="84">
        <f t="shared" si="155"/>
        <v>0</v>
      </c>
      <c r="AL135" s="84">
        <f t="shared" si="155"/>
        <v>0</v>
      </c>
      <c r="AM135" s="84">
        <f t="shared" si="155"/>
        <v>0</v>
      </c>
      <c r="AN135" s="84">
        <f t="shared" si="155"/>
        <v>0</v>
      </c>
      <c r="AO135" s="84">
        <f t="shared" si="155"/>
        <v>0</v>
      </c>
      <c r="AP135" s="84">
        <f t="shared" si="155"/>
        <v>0</v>
      </c>
      <c r="AQ135" s="84">
        <f t="shared" si="155"/>
        <v>0</v>
      </c>
      <c r="AR135" s="84">
        <f t="shared" si="155"/>
        <v>0</v>
      </c>
      <c r="AS135" s="84">
        <f t="shared" si="155"/>
        <v>0</v>
      </c>
      <c r="AT135" s="84">
        <f t="shared" si="155"/>
        <v>0</v>
      </c>
      <c r="AU135" s="84">
        <f t="shared" si="155"/>
        <v>0</v>
      </c>
      <c r="AV135" s="84">
        <f t="shared" si="155"/>
        <v>0</v>
      </c>
      <c r="AW135" s="84">
        <f t="shared" si="155"/>
        <v>0</v>
      </c>
      <c r="AX135" s="84">
        <f t="shared" si="155"/>
        <v>0</v>
      </c>
      <c r="AY135" s="84">
        <f t="shared" si="155"/>
        <v>0</v>
      </c>
      <c r="AZ135" s="84">
        <f t="shared" si="155"/>
        <v>0</v>
      </c>
      <c r="BA135" s="84">
        <f t="shared" si="155"/>
        <v>0</v>
      </c>
      <c r="BB135" s="84">
        <f t="shared" si="155"/>
        <v>0</v>
      </c>
      <c r="BC135" s="84">
        <f t="shared" si="155"/>
        <v>0</v>
      </c>
      <c r="BD135" s="84">
        <f t="shared" si="155"/>
        <v>0</v>
      </c>
      <c r="BE135" s="84">
        <f t="shared" si="155"/>
        <v>0</v>
      </c>
      <c r="BF135" s="84">
        <f t="shared" si="155"/>
        <v>0</v>
      </c>
      <c r="BG135" s="84">
        <f t="shared" si="155"/>
        <v>0</v>
      </c>
      <c r="BH135" s="84">
        <f t="shared" si="155"/>
        <v>0</v>
      </c>
      <c r="BI135" s="84">
        <f t="shared" si="155"/>
        <v>0</v>
      </c>
      <c r="BJ135" s="84">
        <f t="shared" si="155"/>
        <v>0</v>
      </c>
      <c r="BK135" s="84">
        <f t="shared" si="155"/>
        <v>0</v>
      </c>
      <c r="BL135" s="84">
        <f t="shared" si="155"/>
        <v>0</v>
      </c>
      <c r="BM135" s="84">
        <f t="shared" si="155"/>
        <v>0</v>
      </c>
      <c r="BN135" s="84">
        <f t="shared" si="155"/>
        <v>0</v>
      </c>
      <c r="BO135" s="84">
        <f t="shared" si="155"/>
        <v>235</v>
      </c>
      <c r="BP135" s="84">
        <f t="shared" si="155"/>
        <v>0</v>
      </c>
      <c r="BQ135" s="84">
        <f t="shared" si="155"/>
        <v>0</v>
      </c>
      <c r="BR135" s="84">
        <f t="shared" si="155"/>
        <v>0</v>
      </c>
      <c r="BS135" s="84">
        <f t="shared" si="155"/>
        <v>0</v>
      </c>
      <c r="BT135" s="84">
        <f t="shared" si="155"/>
        <v>0</v>
      </c>
      <c r="BU135" s="84">
        <f t="shared" si="155"/>
        <v>0</v>
      </c>
      <c r="BV135" s="84">
        <f t="shared" si="155"/>
        <v>0</v>
      </c>
      <c r="BW135" s="84">
        <f t="shared" si="155"/>
        <v>0</v>
      </c>
      <c r="BX135" s="84">
        <f t="shared" si="155"/>
        <v>0</v>
      </c>
      <c r="BY135" s="84">
        <f t="shared" si="155"/>
        <v>0</v>
      </c>
      <c r="BZ135" s="84">
        <f t="shared" si="155"/>
        <v>0</v>
      </c>
      <c r="CA135" s="84">
        <f t="shared" si="155"/>
        <v>0</v>
      </c>
      <c r="CB135" s="84">
        <f t="shared" si="155"/>
        <v>0</v>
      </c>
      <c r="CC135" s="84">
        <f t="shared" si="155"/>
        <v>0</v>
      </c>
      <c r="CD135" s="84">
        <f t="shared" si="155"/>
        <v>0</v>
      </c>
      <c r="CE135" s="84">
        <f t="shared" si="155"/>
        <v>0</v>
      </c>
      <c r="CF135" s="84">
        <f t="shared" si="155"/>
        <v>0</v>
      </c>
      <c r="CG135" s="84">
        <f t="shared" si="155"/>
        <v>0</v>
      </c>
      <c r="CH135" s="84">
        <f t="shared" si="155"/>
        <v>0</v>
      </c>
      <c r="CI135" s="84">
        <f t="shared" si="155"/>
        <v>0</v>
      </c>
      <c r="CJ135" s="84">
        <f t="shared" si="155"/>
        <v>0</v>
      </c>
      <c r="CK135" s="84">
        <f t="shared" si="155"/>
        <v>0</v>
      </c>
      <c r="CL135" s="84">
        <f t="shared" si="155"/>
        <v>0</v>
      </c>
      <c r="CM135" s="84">
        <f t="shared" si="155"/>
        <v>0</v>
      </c>
      <c r="CN135" s="84">
        <f t="shared" si="155"/>
        <v>0</v>
      </c>
      <c r="CO135" s="84">
        <f t="shared" si="155"/>
        <v>0</v>
      </c>
      <c r="CP135" s="84">
        <f t="shared" si="155"/>
        <v>0</v>
      </c>
      <c r="CQ135" s="84">
        <f t="shared" si="155"/>
        <v>0</v>
      </c>
      <c r="CR135" s="84">
        <f t="shared" si="155"/>
        <v>0</v>
      </c>
      <c r="CS135" s="84">
        <f t="shared" si="155"/>
        <v>0</v>
      </c>
      <c r="CT135" s="84">
        <f t="shared" si="155"/>
        <v>0</v>
      </c>
      <c r="CU135" s="84">
        <f t="shared" si="155"/>
        <v>0</v>
      </c>
      <c r="CV135" s="84">
        <f t="shared" si="154"/>
        <v>0</v>
      </c>
      <c r="CW135" s="84">
        <f t="shared" si="154"/>
        <v>0</v>
      </c>
      <c r="CX135" s="84">
        <f t="shared" si="154"/>
        <v>0</v>
      </c>
      <c r="CY135" s="84">
        <f t="shared" si="154"/>
        <v>0</v>
      </c>
      <c r="CZ135" s="84">
        <f t="shared" si="154"/>
        <v>0</v>
      </c>
      <c r="DA135" s="84">
        <f t="shared" si="154"/>
        <v>0</v>
      </c>
      <c r="DB135" s="84">
        <f t="shared" si="154"/>
        <v>0</v>
      </c>
      <c r="DC135" s="84">
        <f t="shared" si="154"/>
        <v>0</v>
      </c>
      <c r="DD135" s="84">
        <f t="shared" si="154"/>
        <v>0</v>
      </c>
      <c r="DE135" s="84">
        <f t="shared" si="154"/>
        <v>0</v>
      </c>
      <c r="DF135" s="84">
        <f t="shared" si="154"/>
        <v>0</v>
      </c>
      <c r="DG135" s="84">
        <f t="shared" si="154"/>
        <v>0</v>
      </c>
      <c r="DH135" s="84">
        <f t="shared" si="154"/>
        <v>0</v>
      </c>
      <c r="DI135" s="84">
        <f t="shared" si="154"/>
        <v>0</v>
      </c>
      <c r="DJ135" s="84">
        <f t="shared" si="154"/>
        <v>0</v>
      </c>
      <c r="DK135" s="84">
        <f t="shared" si="154"/>
        <v>0</v>
      </c>
      <c r="DL135" s="84">
        <f t="shared" si="154"/>
        <v>0</v>
      </c>
      <c r="DM135" s="84">
        <f t="shared" si="154"/>
        <v>0</v>
      </c>
      <c r="DN135" s="84">
        <f t="shared" si="154"/>
        <v>0</v>
      </c>
      <c r="DO135" s="84">
        <f t="shared" si="154"/>
        <v>0</v>
      </c>
      <c r="DP135" s="84">
        <f t="shared" si="154"/>
        <v>0</v>
      </c>
      <c r="DQ135" s="84">
        <f t="shared" si="154"/>
        <v>0</v>
      </c>
      <c r="DR135" s="84">
        <f t="shared" si="154"/>
        <v>0</v>
      </c>
      <c r="DS135" s="84">
        <f t="shared" si="154"/>
        <v>0</v>
      </c>
      <c r="DT135" s="84">
        <f t="shared" si="154"/>
        <v>0</v>
      </c>
      <c r="DU135" s="84">
        <f t="shared" si="154"/>
        <v>0</v>
      </c>
      <c r="DV135" s="84">
        <f t="shared" si="154"/>
        <v>0</v>
      </c>
      <c r="DW135" s="84">
        <f t="shared" si="154"/>
        <v>0</v>
      </c>
      <c r="DX135" s="84">
        <f t="shared" si="154"/>
        <v>0</v>
      </c>
      <c r="DY135" s="84">
        <f t="shared" si="154"/>
        <v>0</v>
      </c>
      <c r="DZ135" s="84">
        <f t="shared" si="154"/>
        <v>0</v>
      </c>
      <c r="EA135" s="84">
        <f t="shared" si="154"/>
        <v>0</v>
      </c>
      <c r="EB135" s="84">
        <f t="shared" si="154"/>
        <v>0</v>
      </c>
      <c r="EC135" s="84">
        <f t="shared" si="154"/>
        <v>0</v>
      </c>
      <c r="ED135" s="84">
        <f t="shared" si="154"/>
        <v>0</v>
      </c>
      <c r="EE135" s="84">
        <f t="shared" si="154"/>
        <v>0</v>
      </c>
      <c r="EF135" s="84">
        <f t="shared" si="154"/>
        <v>0</v>
      </c>
      <c r="EG135" s="84">
        <f t="shared" si="154"/>
        <v>0</v>
      </c>
      <c r="EH135" s="84">
        <f t="shared" si="154"/>
        <v>0</v>
      </c>
      <c r="EI135" s="84">
        <f t="shared" si="154"/>
        <v>0</v>
      </c>
      <c r="EJ135" s="84">
        <f t="shared" si="154"/>
        <v>0</v>
      </c>
      <c r="EK135" s="84">
        <f t="shared" si="154"/>
        <v>0</v>
      </c>
      <c r="EL135" s="84">
        <f t="shared" si="154"/>
        <v>0</v>
      </c>
      <c r="EM135" s="84">
        <f t="shared" si="142"/>
        <v>0</v>
      </c>
      <c r="EO135" s="2">
        <f t="shared" ca="1" si="135"/>
        <v>235</v>
      </c>
      <c r="EP135" s="2">
        <f t="shared" ca="1" si="145"/>
        <v>0</v>
      </c>
    </row>
    <row r="136" spans="1:146" x14ac:dyDescent="0.2">
      <c r="A136" s="66">
        <v>5</v>
      </c>
      <c r="B136" s="68" t="s">
        <v>12</v>
      </c>
      <c r="C136" s="68" t="s">
        <v>8</v>
      </c>
      <c r="D136" s="35" t="s">
        <v>43</v>
      </c>
      <c r="E136" s="69" t="s">
        <v>240</v>
      </c>
      <c r="F136" s="70">
        <v>37134</v>
      </c>
      <c r="G136" s="69"/>
      <c r="H136" s="69"/>
      <c r="I136" s="71" t="s">
        <v>45</v>
      </c>
      <c r="J136" s="69" t="s">
        <v>281</v>
      </c>
      <c r="M136" s="72" t="s">
        <v>41</v>
      </c>
      <c r="O136" s="73"/>
      <c r="P136" s="74"/>
      <c r="Q136" s="74"/>
      <c r="R136" s="74"/>
      <c r="S136" s="75">
        <v>325</v>
      </c>
      <c r="T136" s="74" t="s">
        <v>57</v>
      </c>
      <c r="U136" s="19">
        <f t="shared" si="122"/>
        <v>325</v>
      </c>
      <c r="V136" s="267">
        <v>40513</v>
      </c>
      <c r="Z136" s="102">
        <v>36861</v>
      </c>
      <c r="AA136" s="100" t="e">
        <f>SUM(#REF!)</f>
        <v>#REF!</v>
      </c>
      <c r="AB136" s="103"/>
      <c r="AC136" s="79">
        <f t="shared" ref="AC136:AC141" si="156">0.0065/10</f>
        <v>6.4999999999999997E-4</v>
      </c>
      <c r="AD136" s="81" t="e">
        <f>+AC136+AB136*#REF!+AA136*#REF!</f>
        <v>#REF!</v>
      </c>
      <c r="AE136" s="81"/>
      <c r="AI136" s="84">
        <f t="shared" ca="1" si="124"/>
        <v>0</v>
      </c>
      <c r="AJ136" s="84">
        <f t="shared" si="155"/>
        <v>0</v>
      </c>
      <c r="AK136" s="84">
        <f t="shared" si="155"/>
        <v>0</v>
      </c>
      <c r="AL136" s="84">
        <f t="shared" si="155"/>
        <v>0</v>
      </c>
      <c r="AM136" s="84">
        <f t="shared" si="155"/>
        <v>0</v>
      </c>
      <c r="AN136" s="84">
        <f t="shared" si="155"/>
        <v>0</v>
      </c>
      <c r="AO136" s="84">
        <f t="shared" si="155"/>
        <v>0</v>
      </c>
      <c r="AP136" s="84">
        <f t="shared" si="155"/>
        <v>0</v>
      </c>
      <c r="AQ136" s="84">
        <f t="shared" si="155"/>
        <v>0</v>
      </c>
      <c r="AR136" s="84">
        <f t="shared" si="155"/>
        <v>0</v>
      </c>
      <c r="AS136" s="84">
        <f t="shared" si="155"/>
        <v>0</v>
      </c>
      <c r="AT136" s="84">
        <f t="shared" si="155"/>
        <v>0</v>
      </c>
      <c r="AU136" s="84">
        <f t="shared" si="155"/>
        <v>0</v>
      </c>
      <c r="AV136" s="84">
        <f t="shared" si="155"/>
        <v>0</v>
      </c>
      <c r="AW136" s="84">
        <f t="shared" si="155"/>
        <v>0</v>
      </c>
      <c r="AX136" s="84">
        <f t="shared" si="155"/>
        <v>0</v>
      </c>
      <c r="AY136" s="84">
        <f t="shared" si="155"/>
        <v>0</v>
      </c>
      <c r="AZ136" s="84">
        <f t="shared" si="155"/>
        <v>0</v>
      </c>
      <c r="BA136" s="84">
        <f t="shared" si="155"/>
        <v>0</v>
      </c>
      <c r="BB136" s="84">
        <f t="shared" si="155"/>
        <v>0</v>
      </c>
      <c r="BC136" s="84">
        <f t="shared" si="155"/>
        <v>0</v>
      </c>
      <c r="BD136" s="84">
        <f t="shared" si="155"/>
        <v>0</v>
      </c>
      <c r="BE136" s="84">
        <f t="shared" si="155"/>
        <v>0</v>
      </c>
      <c r="BF136" s="84">
        <f t="shared" si="155"/>
        <v>0</v>
      </c>
      <c r="BG136" s="84">
        <f t="shared" si="155"/>
        <v>0</v>
      </c>
      <c r="BH136" s="84">
        <f t="shared" si="155"/>
        <v>0</v>
      </c>
      <c r="BI136" s="84">
        <f t="shared" si="155"/>
        <v>0</v>
      </c>
      <c r="BJ136" s="84">
        <f t="shared" si="155"/>
        <v>0</v>
      </c>
      <c r="BK136" s="84">
        <f t="shared" si="155"/>
        <v>0</v>
      </c>
      <c r="BL136" s="84">
        <f t="shared" si="155"/>
        <v>0</v>
      </c>
      <c r="BM136" s="84">
        <f t="shared" si="155"/>
        <v>0</v>
      </c>
      <c r="BN136" s="84">
        <f t="shared" si="155"/>
        <v>0</v>
      </c>
      <c r="BO136" s="84">
        <f t="shared" si="155"/>
        <v>0</v>
      </c>
      <c r="BP136" s="84">
        <f t="shared" si="155"/>
        <v>0</v>
      </c>
      <c r="BQ136" s="84">
        <f t="shared" si="155"/>
        <v>0</v>
      </c>
      <c r="BR136" s="84">
        <f t="shared" si="155"/>
        <v>0</v>
      </c>
      <c r="BS136" s="84">
        <f t="shared" si="155"/>
        <v>325</v>
      </c>
      <c r="BT136" s="84">
        <f t="shared" si="155"/>
        <v>0</v>
      </c>
      <c r="BU136" s="84">
        <f t="shared" si="155"/>
        <v>0</v>
      </c>
      <c r="BV136" s="84">
        <f t="shared" si="155"/>
        <v>0</v>
      </c>
      <c r="BW136" s="84">
        <f t="shared" si="155"/>
        <v>0</v>
      </c>
      <c r="BX136" s="84">
        <f t="shared" si="155"/>
        <v>0</v>
      </c>
      <c r="BY136" s="84">
        <f t="shared" si="155"/>
        <v>0</v>
      </c>
      <c r="BZ136" s="84">
        <f t="shared" si="155"/>
        <v>0</v>
      </c>
      <c r="CA136" s="84">
        <f t="shared" si="155"/>
        <v>0</v>
      </c>
      <c r="CB136" s="84">
        <f t="shared" si="155"/>
        <v>0</v>
      </c>
      <c r="CC136" s="84">
        <f t="shared" si="155"/>
        <v>0</v>
      </c>
      <c r="CD136" s="84">
        <f t="shared" si="155"/>
        <v>0</v>
      </c>
      <c r="CE136" s="84">
        <f t="shared" si="155"/>
        <v>0</v>
      </c>
      <c r="CF136" s="84">
        <f t="shared" si="155"/>
        <v>0</v>
      </c>
      <c r="CG136" s="84">
        <f t="shared" si="155"/>
        <v>0</v>
      </c>
      <c r="CH136" s="84">
        <f t="shared" si="155"/>
        <v>0</v>
      </c>
      <c r="CI136" s="84">
        <f t="shared" si="155"/>
        <v>0</v>
      </c>
      <c r="CJ136" s="84">
        <f t="shared" si="155"/>
        <v>0</v>
      </c>
      <c r="CK136" s="84">
        <f t="shared" si="155"/>
        <v>0</v>
      </c>
      <c r="CL136" s="84">
        <f t="shared" si="155"/>
        <v>0</v>
      </c>
      <c r="CM136" s="84">
        <f t="shared" si="155"/>
        <v>0</v>
      </c>
      <c r="CN136" s="84">
        <f t="shared" si="155"/>
        <v>0</v>
      </c>
      <c r="CO136" s="84">
        <f t="shared" si="155"/>
        <v>0</v>
      </c>
      <c r="CP136" s="84">
        <f t="shared" si="155"/>
        <v>0</v>
      </c>
      <c r="CQ136" s="84">
        <f t="shared" si="155"/>
        <v>0</v>
      </c>
      <c r="CR136" s="84">
        <f t="shared" si="155"/>
        <v>0</v>
      </c>
      <c r="CS136" s="84">
        <f t="shared" si="155"/>
        <v>0</v>
      </c>
      <c r="CT136" s="84">
        <f t="shared" si="155"/>
        <v>0</v>
      </c>
      <c r="CU136" s="84">
        <f t="shared" si="155"/>
        <v>0</v>
      </c>
      <c r="CV136" s="84">
        <f t="shared" si="154"/>
        <v>0</v>
      </c>
      <c r="CW136" s="84">
        <f t="shared" si="154"/>
        <v>0</v>
      </c>
      <c r="CX136" s="84">
        <f t="shared" si="154"/>
        <v>0</v>
      </c>
      <c r="CY136" s="84">
        <f t="shared" si="154"/>
        <v>0</v>
      </c>
      <c r="CZ136" s="84">
        <f t="shared" si="154"/>
        <v>0</v>
      </c>
      <c r="DA136" s="84">
        <f t="shared" si="154"/>
        <v>0</v>
      </c>
      <c r="DB136" s="84">
        <f t="shared" si="154"/>
        <v>0</v>
      </c>
      <c r="DC136" s="84">
        <f t="shared" si="154"/>
        <v>0</v>
      </c>
      <c r="DD136" s="84">
        <f t="shared" si="154"/>
        <v>0</v>
      </c>
      <c r="DE136" s="84">
        <f t="shared" si="154"/>
        <v>0</v>
      </c>
      <c r="DF136" s="84">
        <f t="shared" si="154"/>
        <v>0</v>
      </c>
      <c r="DG136" s="84">
        <f t="shared" si="154"/>
        <v>0</v>
      </c>
      <c r="DH136" s="84">
        <f t="shared" si="154"/>
        <v>0</v>
      </c>
      <c r="DI136" s="84">
        <f t="shared" si="154"/>
        <v>0</v>
      </c>
      <c r="DJ136" s="84">
        <f t="shared" si="154"/>
        <v>0</v>
      </c>
      <c r="DK136" s="84">
        <f t="shared" si="154"/>
        <v>0</v>
      </c>
      <c r="DL136" s="84">
        <f t="shared" si="154"/>
        <v>0</v>
      </c>
      <c r="DM136" s="84">
        <f t="shared" si="154"/>
        <v>0</v>
      </c>
      <c r="DN136" s="84">
        <f t="shared" si="154"/>
        <v>0</v>
      </c>
      <c r="DO136" s="84">
        <f t="shared" si="154"/>
        <v>0</v>
      </c>
      <c r="DP136" s="84">
        <f t="shared" si="154"/>
        <v>0</v>
      </c>
      <c r="DQ136" s="84">
        <f t="shared" si="154"/>
        <v>0</v>
      </c>
      <c r="DR136" s="84">
        <f t="shared" si="154"/>
        <v>0</v>
      </c>
      <c r="DS136" s="84">
        <f t="shared" si="154"/>
        <v>0</v>
      </c>
      <c r="DT136" s="84">
        <f t="shared" si="154"/>
        <v>0</v>
      </c>
      <c r="DU136" s="84">
        <f t="shared" si="154"/>
        <v>0</v>
      </c>
      <c r="DV136" s="84">
        <f t="shared" si="154"/>
        <v>0</v>
      </c>
      <c r="DW136" s="84">
        <f t="shared" si="154"/>
        <v>0</v>
      </c>
      <c r="DX136" s="84">
        <f t="shared" si="154"/>
        <v>0</v>
      </c>
      <c r="DY136" s="84">
        <f t="shared" si="154"/>
        <v>0</v>
      </c>
      <c r="DZ136" s="84">
        <f t="shared" si="154"/>
        <v>0</v>
      </c>
      <c r="EA136" s="84">
        <f t="shared" si="154"/>
        <v>0</v>
      </c>
      <c r="EB136" s="84">
        <f t="shared" si="154"/>
        <v>0</v>
      </c>
      <c r="EC136" s="84">
        <f t="shared" si="154"/>
        <v>0</v>
      </c>
      <c r="ED136" s="84">
        <f t="shared" si="154"/>
        <v>0</v>
      </c>
      <c r="EE136" s="84">
        <f t="shared" si="154"/>
        <v>0</v>
      </c>
      <c r="EF136" s="84">
        <f t="shared" si="154"/>
        <v>0</v>
      </c>
      <c r="EG136" s="84">
        <f t="shared" si="154"/>
        <v>0</v>
      </c>
      <c r="EH136" s="84">
        <f t="shared" si="154"/>
        <v>0</v>
      </c>
      <c r="EI136" s="84">
        <f t="shared" si="154"/>
        <v>0</v>
      </c>
      <c r="EJ136" s="84">
        <f t="shared" si="154"/>
        <v>0</v>
      </c>
      <c r="EK136" s="84">
        <f t="shared" si="154"/>
        <v>0</v>
      </c>
      <c r="EL136" s="84">
        <f t="shared" si="154"/>
        <v>0</v>
      </c>
      <c r="EM136" s="84">
        <f t="shared" si="142"/>
        <v>0</v>
      </c>
      <c r="EO136" s="2">
        <f t="shared" ca="1" si="135"/>
        <v>325</v>
      </c>
      <c r="EP136" s="2">
        <f t="shared" ca="1" si="145"/>
        <v>0</v>
      </c>
    </row>
    <row r="137" spans="1:146" x14ac:dyDescent="0.2">
      <c r="A137" s="66">
        <v>5</v>
      </c>
      <c r="B137" s="68" t="s">
        <v>12</v>
      </c>
      <c r="C137" s="68" t="s">
        <v>8</v>
      </c>
      <c r="D137" s="35" t="s">
        <v>43</v>
      </c>
      <c r="E137" s="69" t="s">
        <v>240</v>
      </c>
      <c r="F137" s="70">
        <v>37134</v>
      </c>
      <c r="G137" s="69"/>
      <c r="H137" s="69"/>
      <c r="I137" s="71" t="s">
        <v>45</v>
      </c>
      <c r="J137" s="69" t="s">
        <v>281</v>
      </c>
      <c r="M137" s="72" t="s">
        <v>41</v>
      </c>
      <c r="O137" s="73"/>
      <c r="P137" s="74"/>
      <c r="Q137" s="74"/>
      <c r="R137" s="74"/>
      <c r="S137" s="75">
        <v>250</v>
      </c>
      <c r="T137" s="74" t="s">
        <v>57</v>
      </c>
      <c r="U137" s="19">
        <f t="shared" si="122"/>
        <v>250</v>
      </c>
      <c r="V137" s="267">
        <v>38292</v>
      </c>
      <c r="Z137" s="102">
        <v>34639</v>
      </c>
      <c r="AA137" s="100" t="e">
        <f>SUM(#REF!)</f>
        <v>#REF!</v>
      </c>
      <c r="AB137" s="103"/>
      <c r="AC137" s="79">
        <f t="shared" si="156"/>
        <v>6.4999999999999997E-4</v>
      </c>
      <c r="AD137" s="81" t="e">
        <f>+AC137+AB137*#REF!+AA137*#REF!</f>
        <v>#REF!</v>
      </c>
      <c r="AE137" s="81"/>
      <c r="AI137" s="84">
        <f t="shared" ca="1" si="124"/>
        <v>0</v>
      </c>
      <c r="AJ137" s="84">
        <f t="shared" si="155"/>
        <v>0</v>
      </c>
      <c r="AK137" s="84">
        <f t="shared" si="155"/>
        <v>0</v>
      </c>
      <c r="AL137" s="84">
        <f t="shared" si="155"/>
        <v>0</v>
      </c>
      <c r="AM137" s="84">
        <f t="shared" si="155"/>
        <v>0</v>
      </c>
      <c r="AN137" s="84">
        <f t="shared" si="155"/>
        <v>0</v>
      </c>
      <c r="AO137" s="84">
        <f t="shared" si="155"/>
        <v>0</v>
      </c>
      <c r="AP137" s="84">
        <f t="shared" si="155"/>
        <v>0</v>
      </c>
      <c r="AQ137" s="84">
        <f t="shared" si="155"/>
        <v>0</v>
      </c>
      <c r="AR137" s="84">
        <f t="shared" si="155"/>
        <v>0</v>
      </c>
      <c r="AS137" s="84">
        <f t="shared" si="155"/>
        <v>0</v>
      </c>
      <c r="AT137" s="84">
        <f t="shared" si="155"/>
        <v>0</v>
      </c>
      <c r="AU137" s="84">
        <f t="shared" si="155"/>
        <v>250</v>
      </c>
      <c r="AV137" s="84">
        <f t="shared" si="155"/>
        <v>0</v>
      </c>
      <c r="AW137" s="84">
        <f t="shared" si="155"/>
        <v>0</v>
      </c>
      <c r="AX137" s="84">
        <f t="shared" si="155"/>
        <v>0</v>
      </c>
      <c r="AY137" s="84">
        <f t="shared" si="155"/>
        <v>0</v>
      </c>
      <c r="AZ137" s="84">
        <f t="shared" si="155"/>
        <v>0</v>
      </c>
      <c r="BA137" s="84">
        <f t="shared" si="155"/>
        <v>0</v>
      </c>
      <c r="BB137" s="84">
        <f t="shared" si="155"/>
        <v>0</v>
      </c>
      <c r="BC137" s="84">
        <f t="shared" si="155"/>
        <v>0</v>
      </c>
      <c r="BD137" s="84">
        <f t="shared" si="155"/>
        <v>0</v>
      </c>
      <c r="BE137" s="84">
        <f t="shared" si="155"/>
        <v>0</v>
      </c>
      <c r="BF137" s="84">
        <f t="shared" si="155"/>
        <v>0</v>
      </c>
      <c r="BG137" s="84">
        <f t="shared" si="155"/>
        <v>0</v>
      </c>
      <c r="BH137" s="84">
        <f t="shared" si="155"/>
        <v>0</v>
      </c>
      <c r="BI137" s="84">
        <f t="shared" si="155"/>
        <v>0</v>
      </c>
      <c r="BJ137" s="84">
        <f t="shared" si="155"/>
        <v>0</v>
      </c>
      <c r="BK137" s="84">
        <f t="shared" si="155"/>
        <v>0</v>
      </c>
      <c r="BL137" s="84">
        <f t="shared" si="155"/>
        <v>0</v>
      </c>
      <c r="BM137" s="84">
        <f t="shared" si="155"/>
        <v>0</v>
      </c>
      <c r="BN137" s="84">
        <f t="shared" si="155"/>
        <v>0</v>
      </c>
      <c r="BO137" s="84">
        <f t="shared" si="155"/>
        <v>0</v>
      </c>
      <c r="BP137" s="84">
        <f t="shared" si="155"/>
        <v>0</v>
      </c>
      <c r="BQ137" s="84">
        <f t="shared" si="155"/>
        <v>0</v>
      </c>
      <c r="BR137" s="84">
        <f t="shared" si="155"/>
        <v>0</v>
      </c>
      <c r="BS137" s="84">
        <f t="shared" si="155"/>
        <v>0</v>
      </c>
      <c r="BT137" s="84">
        <f t="shared" si="155"/>
        <v>0</v>
      </c>
      <c r="BU137" s="84">
        <f t="shared" si="155"/>
        <v>0</v>
      </c>
      <c r="BV137" s="84">
        <f t="shared" si="155"/>
        <v>0</v>
      </c>
      <c r="BW137" s="84">
        <f t="shared" si="155"/>
        <v>0</v>
      </c>
      <c r="BX137" s="84">
        <f t="shared" si="155"/>
        <v>0</v>
      </c>
      <c r="BY137" s="84">
        <f t="shared" si="155"/>
        <v>0</v>
      </c>
      <c r="BZ137" s="84">
        <f t="shared" si="155"/>
        <v>0</v>
      </c>
      <c r="CA137" s="84">
        <f t="shared" si="155"/>
        <v>0</v>
      </c>
      <c r="CB137" s="84">
        <f t="shared" si="155"/>
        <v>0</v>
      </c>
      <c r="CC137" s="84">
        <f t="shared" si="155"/>
        <v>0</v>
      </c>
      <c r="CD137" s="84">
        <f t="shared" si="155"/>
        <v>0</v>
      </c>
      <c r="CE137" s="84">
        <f t="shared" si="155"/>
        <v>0</v>
      </c>
      <c r="CF137" s="84">
        <f t="shared" si="155"/>
        <v>0</v>
      </c>
      <c r="CG137" s="84">
        <f t="shared" si="155"/>
        <v>0</v>
      </c>
      <c r="CH137" s="84">
        <f t="shared" si="155"/>
        <v>0</v>
      </c>
      <c r="CI137" s="84">
        <f t="shared" si="155"/>
        <v>0</v>
      </c>
      <c r="CJ137" s="84">
        <f t="shared" si="155"/>
        <v>0</v>
      </c>
      <c r="CK137" s="84">
        <f t="shared" si="155"/>
        <v>0</v>
      </c>
      <c r="CL137" s="84">
        <f t="shared" si="155"/>
        <v>0</v>
      </c>
      <c r="CM137" s="84">
        <f t="shared" si="155"/>
        <v>0</v>
      </c>
      <c r="CN137" s="84">
        <f t="shared" si="155"/>
        <v>0</v>
      </c>
      <c r="CO137" s="84">
        <f t="shared" si="155"/>
        <v>0</v>
      </c>
      <c r="CP137" s="84">
        <f t="shared" si="155"/>
        <v>0</v>
      </c>
      <c r="CQ137" s="84">
        <f t="shared" si="155"/>
        <v>0</v>
      </c>
      <c r="CR137" s="84">
        <f t="shared" si="155"/>
        <v>0</v>
      </c>
      <c r="CS137" s="84">
        <f t="shared" si="155"/>
        <v>0</v>
      </c>
      <c r="CT137" s="84">
        <f t="shared" si="155"/>
        <v>0</v>
      </c>
      <c r="CU137" s="84">
        <f t="shared" si="155"/>
        <v>0</v>
      </c>
      <c r="CV137" s="84">
        <f t="shared" si="154"/>
        <v>0</v>
      </c>
      <c r="CW137" s="84">
        <f t="shared" si="154"/>
        <v>0</v>
      </c>
      <c r="CX137" s="84">
        <f t="shared" si="154"/>
        <v>0</v>
      </c>
      <c r="CY137" s="84">
        <f t="shared" si="154"/>
        <v>0</v>
      </c>
      <c r="CZ137" s="84">
        <f t="shared" si="154"/>
        <v>0</v>
      </c>
      <c r="DA137" s="84">
        <f t="shared" si="154"/>
        <v>0</v>
      </c>
      <c r="DB137" s="84">
        <f t="shared" si="154"/>
        <v>0</v>
      </c>
      <c r="DC137" s="84">
        <f t="shared" si="154"/>
        <v>0</v>
      </c>
      <c r="DD137" s="84">
        <f t="shared" si="154"/>
        <v>0</v>
      </c>
      <c r="DE137" s="84">
        <f t="shared" si="154"/>
        <v>0</v>
      </c>
      <c r="DF137" s="84">
        <f t="shared" si="154"/>
        <v>0</v>
      </c>
      <c r="DG137" s="84">
        <f t="shared" si="154"/>
        <v>0</v>
      </c>
      <c r="DH137" s="84">
        <f t="shared" si="154"/>
        <v>0</v>
      </c>
      <c r="DI137" s="84">
        <f t="shared" si="154"/>
        <v>0</v>
      </c>
      <c r="DJ137" s="84">
        <f t="shared" si="154"/>
        <v>0</v>
      </c>
      <c r="DK137" s="84">
        <f t="shared" si="154"/>
        <v>0</v>
      </c>
      <c r="DL137" s="84">
        <f t="shared" si="154"/>
        <v>0</v>
      </c>
      <c r="DM137" s="84">
        <f t="shared" si="154"/>
        <v>0</v>
      </c>
      <c r="DN137" s="84">
        <f t="shared" si="154"/>
        <v>0</v>
      </c>
      <c r="DO137" s="84">
        <f t="shared" si="154"/>
        <v>0</v>
      </c>
      <c r="DP137" s="84">
        <f t="shared" si="154"/>
        <v>0</v>
      </c>
      <c r="DQ137" s="84">
        <f t="shared" si="154"/>
        <v>0</v>
      </c>
      <c r="DR137" s="84">
        <f t="shared" si="154"/>
        <v>0</v>
      </c>
      <c r="DS137" s="84">
        <f t="shared" si="154"/>
        <v>0</v>
      </c>
      <c r="DT137" s="84">
        <f t="shared" si="154"/>
        <v>0</v>
      </c>
      <c r="DU137" s="84">
        <f t="shared" si="154"/>
        <v>0</v>
      </c>
      <c r="DV137" s="84">
        <f t="shared" si="154"/>
        <v>0</v>
      </c>
      <c r="DW137" s="84">
        <f t="shared" si="154"/>
        <v>0</v>
      </c>
      <c r="DX137" s="84">
        <f t="shared" si="154"/>
        <v>0</v>
      </c>
      <c r="DY137" s="84">
        <f t="shared" si="154"/>
        <v>0</v>
      </c>
      <c r="DZ137" s="84">
        <f t="shared" si="154"/>
        <v>0</v>
      </c>
      <c r="EA137" s="84">
        <f t="shared" si="154"/>
        <v>0</v>
      </c>
      <c r="EB137" s="84">
        <f t="shared" si="154"/>
        <v>0</v>
      </c>
      <c r="EC137" s="84">
        <f t="shared" si="154"/>
        <v>0</v>
      </c>
      <c r="ED137" s="84">
        <f t="shared" si="154"/>
        <v>0</v>
      </c>
      <c r="EE137" s="84">
        <f t="shared" si="154"/>
        <v>0</v>
      </c>
      <c r="EF137" s="84">
        <f t="shared" si="154"/>
        <v>0</v>
      </c>
      <c r="EG137" s="84">
        <f t="shared" si="154"/>
        <v>0</v>
      </c>
      <c r="EH137" s="84">
        <f t="shared" si="154"/>
        <v>0</v>
      </c>
      <c r="EI137" s="84">
        <f t="shared" si="154"/>
        <v>0</v>
      </c>
      <c r="EJ137" s="84">
        <f t="shared" si="154"/>
        <v>0</v>
      </c>
      <c r="EK137" s="84">
        <f t="shared" si="154"/>
        <v>0</v>
      </c>
      <c r="EL137" s="84">
        <f t="shared" si="154"/>
        <v>0</v>
      </c>
      <c r="EM137" s="84">
        <f t="shared" si="142"/>
        <v>0</v>
      </c>
      <c r="EO137" s="2">
        <f t="shared" ca="1" si="135"/>
        <v>250</v>
      </c>
      <c r="EP137" s="2">
        <f t="shared" ca="1" si="145"/>
        <v>0</v>
      </c>
    </row>
    <row r="138" spans="1:146" x14ac:dyDescent="0.2">
      <c r="A138" s="66">
        <v>5</v>
      </c>
      <c r="B138" s="68" t="s">
        <v>12</v>
      </c>
      <c r="C138" s="68" t="s">
        <v>8</v>
      </c>
      <c r="D138" s="35" t="s">
        <v>43</v>
      </c>
      <c r="E138" s="69" t="s">
        <v>240</v>
      </c>
      <c r="F138" s="70">
        <v>37134</v>
      </c>
      <c r="G138" s="69"/>
      <c r="H138" s="69"/>
      <c r="I138" s="71" t="s">
        <v>45</v>
      </c>
      <c r="J138" s="69" t="s">
        <v>281</v>
      </c>
      <c r="M138" s="72" t="s">
        <v>41</v>
      </c>
      <c r="O138" s="73"/>
      <c r="P138" s="74"/>
      <c r="Q138" s="74"/>
      <c r="R138" s="74"/>
      <c r="S138" s="75">
        <v>90</v>
      </c>
      <c r="T138" s="74" t="s">
        <v>57</v>
      </c>
      <c r="U138" s="19">
        <f t="shared" si="122"/>
        <v>90</v>
      </c>
      <c r="V138" s="267">
        <v>45597</v>
      </c>
      <c r="Z138" s="102">
        <v>34639</v>
      </c>
      <c r="AA138" s="100" t="e">
        <f>SUM(#REF!)</f>
        <v>#REF!</v>
      </c>
      <c r="AB138" s="103"/>
      <c r="AC138" s="79">
        <f t="shared" si="156"/>
        <v>6.4999999999999997E-4</v>
      </c>
      <c r="AD138" s="81" t="e">
        <f>+AC138+AB138*#REF!+AA138*#REF!</f>
        <v>#REF!</v>
      </c>
      <c r="AE138" s="81"/>
      <c r="AI138" s="84">
        <f t="shared" ca="1" si="124"/>
        <v>0</v>
      </c>
      <c r="AJ138" s="84">
        <f t="shared" si="155"/>
        <v>0</v>
      </c>
      <c r="AK138" s="84">
        <f t="shared" si="155"/>
        <v>0</v>
      </c>
      <c r="AL138" s="84">
        <f t="shared" si="155"/>
        <v>0</v>
      </c>
      <c r="AM138" s="84">
        <f t="shared" si="155"/>
        <v>0</v>
      </c>
      <c r="AN138" s="84">
        <f t="shared" si="155"/>
        <v>0</v>
      </c>
      <c r="AO138" s="84">
        <f t="shared" si="155"/>
        <v>0</v>
      </c>
      <c r="AP138" s="84">
        <f t="shared" si="155"/>
        <v>0</v>
      </c>
      <c r="AQ138" s="84">
        <f t="shared" si="155"/>
        <v>0</v>
      </c>
      <c r="AR138" s="84">
        <f t="shared" si="155"/>
        <v>0</v>
      </c>
      <c r="AS138" s="84">
        <f t="shared" si="155"/>
        <v>0</v>
      </c>
      <c r="AT138" s="84">
        <f t="shared" si="155"/>
        <v>0</v>
      </c>
      <c r="AU138" s="84">
        <f t="shared" si="155"/>
        <v>0</v>
      </c>
      <c r="AV138" s="84">
        <f t="shared" si="155"/>
        <v>0</v>
      </c>
      <c r="AW138" s="84">
        <f t="shared" si="155"/>
        <v>0</v>
      </c>
      <c r="AX138" s="84">
        <f t="shared" si="155"/>
        <v>0</v>
      </c>
      <c r="AY138" s="84">
        <f t="shared" si="155"/>
        <v>0</v>
      </c>
      <c r="AZ138" s="84">
        <f t="shared" si="155"/>
        <v>0</v>
      </c>
      <c r="BA138" s="84">
        <f t="shared" si="155"/>
        <v>0</v>
      </c>
      <c r="BB138" s="84">
        <f t="shared" si="155"/>
        <v>0</v>
      </c>
      <c r="BC138" s="84">
        <f t="shared" si="155"/>
        <v>0</v>
      </c>
      <c r="BD138" s="84">
        <f t="shared" si="155"/>
        <v>0</v>
      </c>
      <c r="BE138" s="84">
        <f t="shared" si="155"/>
        <v>0</v>
      </c>
      <c r="BF138" s="84">
        <f t="shared" si="155"/>
        <v>0</v>
      </c>
      <c r="BG138" s="84">
        <f t="shared" si="155"/>
        <v>0</v>
      </c>
      <c r="BH138" s="84">
        <f t="shared" si="155"/>
        <v>0</v>
      </c>
      <c r="BI138" s="84">
        <f t="shared" si="155"/>
        <v>0</v>
      </c>
      <c r="BJ138" s="84">
        <f t="shared" si="155"/>
        <v>0</v>
      </c>
      <c r="BK138" s="84">
        <f t="shared" si="155"/>
        <v>0</v>
      </c>
      <c r="BL138" s="84">
        <f t="shared" si="155"/>
        <v>0</v>
      </c>
      <c r="BM138" s="84">
        <f t="shared" si="155"/>
        <v>0</v>
      </c>
      <c r="BN138" s="84">
        <f t="shared" si="155"/>
        <v>0</v>
      </c>
      <c r="BO138" s="84">
        <f t="shared" si="155"/>
        <v>0</v>
      </c>
      <c r="BP138" s="84">
        <f t="shared" si="155"/>
        <v>0</v>
      </c>
      <c r="BQ138" s="84">
        <f t="shared" si="155"/>
        <v>0</v>
      </c>
      <c r="BR138" s="84">
        <f t="shared" si="155"/>
        <v>0</v>
      </c>
      <c r="BS138" s="84">
        <f t="shared" si="155"/>
        <v>0</v>
      </c>
      <c r="BT138" s="84">
        <f t="shared" si="155"/>
        <v>0</v>
      </c>
      <c r="BU138" s="84">
        <f t="shared" si="155"/>
        <v>0</v>
      </c>
      <c r="BV138" s="84">
        <f t="shared" si="155"/>
        <v>0</v>
      </c>
      <c r="BW138" s="84">
        <f t="shared" si="155"/>
        <v>0</v>
      </c>
      <c r="BX138" s="84">
        <f t="shared" si="155"/>
        <v>0</v>
      </c>
      <c r="BY138" s="84">
        <f t="shared" si="155"/>
        <v>0</v>
      </c>
      <c r="BZ138" s="84">
        <f t="shared" si="155"/>
        <v>0</v>
      </c>
      <c r="CA138" s="84">
        <f t="shared" si="155"/>
        <v>0</v>
      </c>
      <c r="CB138" s="84">
        <f t="shared" si="155"/>
        <v>0</v>
      </c>
      <c r="CC138" s="84">
        <f t="shared" si="155"/>
        <v>0</v>
      </c>
      <c r="CD138" s="84">
        <f t="shared" si="155"/>
        <v>0</v>
      </c>
      <c r="CE138" s="84">
        <f t="shared" si="155"/>
        <v>0</v>
      </c>
      <c r="CF138" s="84">
        <f t="shared" si="155"/>
        <v>0</v>
      </c>
      <c r="CG138" s="84">
        <f t="shared" si="155"/>
        <v>0</v>
      </c>
      <c r="CH138" s="84">
        <f t="shared" si="155"/>
        <v>0</v>
      </c>
      <c r="CI138" s="84">
        <f t="shared" si="155"/>
        <v>0</v>
      </c>
      <c r="CJ138" s="84">
        <f t="shared" si="155"/>
        <v>0</v>
      </c>
      <c r="CK138" s="84">
        <f t="shared" si="155"/>
        <v>0</v>
      </c>
      <c r="CL138" s="84">
        <f t="shared" si="155"/>
        <v>0</v>
      </c>
      <c r="CM138" s="84">
        <f t="shared" si="155"/>
        <v>0</v>
      </c>
      <c r="CN138" s="84">
        <f t="shared" si="155"/>
        <v>0</v>
      </c>
      <c r="CO138" s="84">
        <f t="shared" si="155"/>
        <v>0</v>
      </c>
      <c r="CP138" s="84">
        <f t="shared" si="155"/>
        <v>0</v>
      </c>
      <c r="CQ138" s="84">
        <f t="shared" si="155"/>
        <v>0</v>
      </c>
      <c r="CR138" s="84">
        <f t="shared" si="155"/>
        <v>0</v>
      </c>
      <c r="CS138" s="84">
        <f t="shared" si="155"/>
        <v>0</v>
      </c>
      <c r="CT138" s="84">
        <f t="shared" si="155"/>
        <v>0</v>
      </c>
      <c r="CU138" s="84">
        <f>IF(AND($V138&gt;CT$6,$V138&lt;=CU$6),+$U138,0)</f>
        <v>0</v>
      </c>
      <c r="CV138" s="84">
        <f t="shared" si="154"/>
        <v>0</v>
      </c>
      <c r="CW138" s="84">
        <f t="shared" si="154"/>
        <v>0</v>
      </c>
      <c r="CX138" s="84">
        <f t="shared" si="154"/>
        <v>0</v>
      </c>
      <c r="CY138" s="84">
        <f t="shared" si="154"/>
        <v>0</v>
      </c>
      <c r="CZ138" s="84">
        <f t="shared" si="154"/>
        <v>0</v>
      </c>
      <c r="DA138" s="84">
        <f t="shared" si="154"/>
        <v>0</v>
      </c>
      <c r="DB138" s="84">
        <f t="shared" si="154"/>
        <v>0</v>
      </c>
      <c r="DC138" s="84">
        <f t="shared" si="154"/>
        <v>0</v>
      </c>
      <c r="DD138" s="84">
        <f t="shared" si="154"/>
        <v>0</v>
      </c>
      <c r="DE138" s="84">
        <f t="shared" si="154"/>
        <v>0</v>
      </c>
      <c r="DF138" s="84">
        <f t="shared" si="154"/>
        <v>0</v>
      </c>
      <c r="DG138" s="84">
        <f t="shared" si="154"/>
        <v>0</v>
      </c>
      <c r="DH138" s="84">
        <f t="shared" si="154"/>
        <v>0</v>
      </c>
      <c r="DI138" s="84">
        <f t="shared" si="154"/>
        <v>0</v>
      </c>
      <c r="DJ138" s="84">
        <f t="shared" si="154"/>
        <v>0</v>
      </c>
      <c r="DK138" s="84">
        <f t="shared" si="154"/>
        <v>0</v>
      </c>
      <c r="DL138" s="84">
        <f t="shared" si="154"/>
        <v>0</v>
      </c>
      <c r="DM138" s="84">
        <f t="shared" si="154"/>
        <v>0</v>
      </c>
      <c r="DN138" s="84">
        <f t="shared" si="154"/>
        <v>0</v>
      </c>
      <c r="DO138" s="84">
        <f t="shared" si="154"/>
        <v>0</v>
      </c>
      <c r="DP138" s="84">
        <f t="shared" si="154"/>
        <v>0</v>
      </c>
      <c r="DQ138" s="84">
        <f t="shared" si="154"/>
        <v>0</v>
      </c>
      <c r="DR138" s="84">
        <f t="shared" si="154"/>
        <v>0</v>
      </c>
      <c r="DS138" s="84">
        <f t="shared" si="154"/>
        <v>0</v>
      </c>
      <c r="DT138" s="84">
        <f t="shared" si="154"/>
        <v>0</v>
      </c>
      <c r="DU138" s="84">
        <f t="shared" si="154"/>
        <v>0</v>
      </c>
      <c r="DV138" s="84">
        <f t="shared" si="154"/>
        <v>0</v>
      </c>
      <c r="DW138" s="84">
        <f t="shared" si="154"/>
        <v>90</v>
      </c>
      <c r="DX138" s="84">
        <f t="shared" si="154"/>
        <v>0</v>
      </c>
      <c r="DY138" s="84">
        <f t="shared" si="154"/>
        <v>0</v>
      </c>
      <c r="DZ138" s="84">
        <f t="shared" si="154"/>
        <v>0</v>
      </c>
      <c r="EA138" s="84">
        <f t="shared" si="154"/>
        <v>0</v>
      </c>
      <c r="EB138" s="84">
        <f t="shared" si="154"/>
        <v>0</v>
      </c>
      <c r="EC138" s="84">
        <f t="shared" si="154"/>
        <v>0</v>
      </c>
      <c r="ED138" s="84">
        <f t="shared" si="154"/>
        <v>0</v>
      </c>
      <c r="EE138" s="84">
        <f t="shared" si="154"/>
        <v>0</v>
      </c>
      <c r="EF138" s="84">
        <f t="shared" si="154"/>
        <v>0</v>
      </c>
      <c r="EG138" s="84">
        <f t="shared" si="154"/>
        <v>0</v>
      </c>
      <c r="EH138" s="84">
        <f t="shared" si="154"/>
        <v>0</v>
      </c>
      <c r="EI138" s="84">
        <f t="shared" si="154"/>
        <v>0</v>
      </c>
      <c r="EJ138" s="84">
        <f>IF(AND($V138&gt;EI$6,$V138&lt;=EJ$6),+$U138,0)</f>
        <v>0</v>
      </c>
      <c r="EK138" s="84">
        <f>IF(AND($V138&gt;EJ$6,$V138&lt;=EK$6),+$U138,0)</f>
        <v>0</v>
      </c>
      <c r="EL138" s="84">
        <f>IF(AND($V138&gt;EK$6,$V138&lt;=EL$6),+$U138,0)</f>
        <v>0</v>
      </c>
      <c r="EM138" s="84">
        <f t="shared" si="142"/>
        <v>0</v>
      </c>
      <c r="EO138" s="2">
        <f t="shared" ca="1" si="135"/>
        <v>90</v>
      </c>
      <c r="EP138" s="2">
        <f t="shared" ca="1" si="145"/>
        <v>0</v>
      </c>
    </row>
    <row r="139" spans="1:146" x14ac:dyDescent="0.2">
      <c r="A139" s="66">
        <v>5</v>
      </c>
      <c r="B139" s="68" t="s">
        <v>12</v>
      </c>
      <c r="C139" s="68" t="s">
        <v>8</v>
      </c>
      <c r="D139" s="35" t="s">
        <v>43</v>
      </c>
      <c r="E139" s="69" t="s">
        <v>240</v>
      </c>
      <c r="F139" s="70">
        <v>37134</v>
      </c>
      <c r="G139" s="69"/>
      <c r="H139" s="69"/>
      <c r="I139" s="71" t="s">
        <v>45</v>
      </c>
      <c r="J139" s="69" t="s">
        <v>281</v>
      </c>
      <c r="M139" s="72" t="s">
        <v>41</v>
      </c>
      <c r="O139" s="73"/>
      <c r="P139" s="74"/>
      <c r="Q139" s="74"/>
      <c r="R139" s="74"/>
      <c r="S139" s="75">
        <v>70</v>
      </c>
      <c r="T139" s="74" t="s">
        <v>57</v>
      </c>
      <c r="U139" s="19">
        <f t="shared" si="122"/>
        <v>70</v>
      </c>
      <c r="V139" s="267">
        <v>41365</v>
      </c>
      <c r="Z139" s="77">
        <v>34060</v>
      </c>
      <c r="AA139" s="100" t="e">
        <f>SUM(#REF!)</f>
        <v>#REF!</v>
      </c>
      <c r="AB139" s="103"/>
      <c r="AC139" s="79">
        <f t="shared" si="156"/>
        <v>6.4999999999999997E-4</v>
      </c>
      <c r="AD139" s="81" t="e">
        <f>+AC139+AB139*#REF!+AA139*#REF!</f>
        <v>#REF!</v>
      </c>
      <c r="AE139" s="81"/>
      <c r="AI139" s="84">
        <f t="shared" ca="1" si="124"/>
        <v>0</v>
      </c>
      <c r="AJ139" s="84">
        <f t="shared" ref="AJ139:CU142" si="157">IF(AND($V139&gt;AI$6,$V139&lt;=AJ$6),+$U139,0)</f>
        <v>0</v>
      </c>
      <c r="AK139" s="84">
        <f t="shared" si="157"/>
        <v>0</v>
      </c>
      <c r="AL139" s="84">
        <f t="shared" si="157"/>
        <v>0</v>
      </c>
      <c r="AM139" s="84">
        <f t="shared" si="157"/>
        <v>0</v>
      </c>
      <c r="AN139" s="84">
        <f t="shared" si="157"/>
        <v>0</v>
      </c>
      <c r="AO139" s="84">
        <f t="shared" si="157"/>
        <v>0</v>
      </c>
      <c r="AP139" s="84">
        <f t="shared" si="157"/>
        <v>0</v>
      </c>
      <c r="AQ139" s="84">
        <f t="shared" si="157"/>
        <v>0</v>
      </c>
      <c r="AR139" s="84">
        <f t="shared" si="157"/>
        <v>0</v>
      </c>
      <c r="AS139" s="84">
        <f t="shared" si="157"/>
        <v>0</v>
      </c>
      <c r="AT139" s="84">
        <f t="shared" si="157"/>
        <v>0</v>
      </c>
      <c r="AU139" s="84">
        <f t="shared" si="157"/>
        <v>0</v>
      </c>
      <c r="AV139" s="84">
        <f t="shared" si="157"/>
        <v>0</v>
      </c>
      <c r="AW139" s="84">
        <f t="shared" si="157"/>
        <v>0</v>
      </c>
      <c r="AX139" s="84">
        <f t="shared" si="157"/>
        <v>0</v>
      </c>
      <c r="AY139" s="84">
        <f t="shared" si="157"/>
        <v>0</v>
      </c>
      <c r="AZ139" s="84">
        <f t="shared" si="157"/>
        <v>0</v>
      </c>
      <c r="BA139" s="84">
        <f t="shared" si="157"/>
        <v>0</v>
      </c>
      <c r="BB139" s="84">
        <f t="shared" si="157"/>
        <v>0</v>
      </c>
      <c r="BC139" s="84">
        <f t="shared" si="157"/>
        <v>0</v>
      </c>
      <c r="BD139" s="84">
        <f t="shared" si="157"/>
        <v>0</v>
      </c>
      <c r="BE139" s="84">
        <f t="shared" si="157"/>
        <v>0</v>
      </c>
      <c r="BF139" s="84">
        <f t="shared" si="157"/>
        <v>0</v>
      </c>
      <c r="BG139" s="84">
        <f t="shared" si="157"/>
        <v>0</v>
      </c>
      <c r="BH139" s="84">
        <f t="shared" si="157"/>
        <v>0</v>
      </c>
      <c r="BI139" s="84">
        <f t="shared" si="157"/>
        <v>0</v>
      </c>
      <c r="BJ139" s="84">
        <f t="shared" si="157"/>
        <v>0</v>
      </c>
      <c r="BK139" s="84">
        <f t="shared" si="157"/>
        <v>0</v>
      </c>
      <c r="BL139" s="84">
        <f t="shared" si="157"/>
        <v>0</v>
      </c>
      <c r="BM139" s="84">
        <f t="shared" si="157"/>
        <v>0</v>
      </c>
      <c r="BN139" s="84">
        <f t="shared" si="157"/>
        <v>0</v>
      </c>
      <c r="BO139" s="84">
        <f t="shared" si="157"/>
        <v>0</v>
      </c>
      <c r="BP139" s="84">
        <f t="shared" si="157"/>
        <v>0</v>
      </c>
      <c r="BQ139" s="84">
        <f t="shared" si="157"/>
        <v>0</v>
      </c>
      <c r="BR139" s="84">
        <f t="shared" si="157"/>
        <v>0</v>
      </c>
      <c r="BS139" s="84">
        <f t="shared" si="157"/>
        <v>0</v>
      </c>
      <c r="BT139" s="84">
        <f t="shared" si="157"/>
        <v>0</v>
      </c>
      <c r="BU139" s="84">
        <f t="shared" si="157"/>
        <v>0</v>
      </c>
      <c r="BV139" s="84">
        <f t="shared" si="157"/>
        <v>0</v>
      </c>
      <c r="BW139" s="84">
        <f t="shared" si="157"/>
        <v>0</v>
      </c>
      <c r="BX139" s="84">
        <f t="shared" si="157"/>
        <v>0</v>
      </c>
      <c r="BY139" s="84">
        <f t="shared" si="157"/>
        <v>0</v>
      </c>
      <c r="BZ139" s="84">
        <f t="shared" si="157"/>
        <v>0</v>
      </c>
      <c r="CA139" s="84">
        <f t="shared" si="157"/>
        <v>0</v>
      </c>
      <c r="CB139" s="84">
        <f t="shared" si="157"/>
        <v>0</v>
      </c>
      <c r="CC139" s="84">
        <f t="shared" si="157"/>
        <v>70</v>
      </c>
      <c r="CD139" s="84">
        <f t="shared" si="157"/>
        <v>0</v>
      </c>
      <c r="CE139" s="84">
        <f t="shared" si="157"/>
        <v>0</v>
      </c>
      <c r="CF139" s="84">
        <f t="shared" si="157"/>
        <v>0</v>
      </c>
      <c r="CG139" s="84">
        <f t="shared" si="157"/>
        <v>0</v>
      </c>
      <c r="CH139" s="84">
        <f t="shared" si="157"/>
        <v>0</v>
      </c>
      <c r="CI139" s="84">
        <f t="shared" si="157"/>
        <v>0</v>
      </c>
      <c r="CJ139" s="84">
        <f t="shared" si="157"/>
        <v>0</v>
      </c>
      <c r="CK139" s="84">
        <f t="shared" si="157"/>
        <v>0</v>
      </c>
      <c r="CL139" s="84">
        <f t="shared" si="157"/>
        <v>0</v>
      </c>
      <c r="CM139" s="84">
        <f t="shared" si="157"/>
        <v>0</v>
      </c>
      <c r="CN139" s="84">
        <f t="shared" si="157"/>
        <v>0</v>
      </c>
      <c r="CO139" s="84">
        <f t="shared" si="157"/>
        <v>0</v>
      </c>
      <c r="CP139" s="84">
        <f t="shared" si="157"/>
        <v>0</v>
      </c>
      <c r="CQ139" s="84">
        <f t="shared" si="157"/>
        <v>0</v>
      </c>
      <c r="CR139" s="84">
        <f t="shared" si="157"/>
        <v>0</v>
      </c>
      <c r="CS139" s="84">
        <f t="shared" si="157"/>
        <v>0</v>
      </c>
      <c r="CT139" s="84">
        <f t="shared" si="157"/>
        <v>0</v>
      </c>
      <c r="CU139" s="84">
        <f t="shared" si="157"/>
        <v>0</v>
      </c>
      <c r="CV139" s="84">
        <f t="shared" ref="CV139:EL144" si="158">IF(AND($V139&gt;CU$6,$V139&lt;=CV$6),+$U139,0)</f>
        <v>0</v>
      </c>
      <c r="CW139" s="84">
        <f t="shared" si="158"/>
        <v>0</v>
      </c>
      <c r="CX139" s="84">
        <f t="shared" si="158"/>
        <v>0</v>
      </c>
      <c r="CY139" s="84">
        <f t="shared" si="158"/>
        <v>0</v>
      </c>
      <c r="CZ139" s="84">
        <f t="shared" si="158"/>
        <v>0</v>
      </c>
      <c r="DA139" s="84">
        <f t="shared" si="158"/>
        <v>0</v>
      </c>
      <c r="DB139" s="84">
        <f t="shared" si="158"/>
        <v>0</v>
      </c>
      <c r="DC139" s="84">
        <f t="shared" si="158"/>
        <v>0</v>
      </c>
      <c r="DD139" s="84">
        <f t="shared" si="158"/>
        <v>0</v>
      </c>
      <c r="DE139" s="84">
        <f t="shared" si="158"/>
        <v>0</v>
      </c>
      <c r="DF139" s="84">
        <f t="shared" si="158"/>
        <v>0</v>
      </c>
      <c r="DG139" s="84">
        <f t="shared" si="158"/>
        <v>0</v>
      </c>
      <c r="DH139" s="84">
        <f t="shared" si="158"/>
        <v>0</v>
      </c>
      <c r="DI139" s="84">
        <f t="shared" si="158"/>
        <v>0</v>
      </c>
      <c r="DJ139" s="84">
        <f t="shared" si="158"/>
        <v>0</v>
      </c>
      <c r="DK139" s="84">
        <f t="shared" si="158"/>
        <v>0</v>
      </c>
      <c r="DL139" s="84">
        <f t="shared" si="158"/>
        <v>0</v>
      </c>
      <c r="DM139" s="84">
        <f t="shared" si="158"/>
        <v>0</v>
      </c>
      <c r="DN139" s="84">
        <f t="shared" si="158"/>
        <v>0</v>
      </c>
      <c r="DO139" s="84">
        <f t="shared" si="158"/>
        <v>0</v>
      </c>
      <c r="DP139" s="84">
        <f t="shared" si="158"/>
        <v>0</v>
      </c>
      <c r="DQ139" s="84">
        <f t="shared" si="158"/>
        <v>0</v>
      </c>
      <c r="DR139" s="84">
        <f t="shared" si="158"/>
        <v>0</v>
      </c>
      <c r="DS139" s="84">
        <f t="shared" si="158"/>
        <v>0</v>
      </c>
      <c r="DT139" s="84">
        <f t="shared" si="158"/>
        <v>0</v>
      </c>
      <c r="DU139" s="84">
        <f t="shared" si="158"/>
        <v>0</v>
      </c>
      <c r="DV139" s="84">
        <f t="shared" si="158"/>
        <v>0</v>
      </c>
      <c r="DW139" s="84">
        <f t="shared" si="158"/>
        <v>0</v>
      </c>
      <c r="DX139" s="84">
        <f t="shared" si="158"/>
        <v>0</v>
      </c>
      <c r="DY139" s="84">
        <f t="shared" si="158"/>
        <v>0</v>
      </c>
      <c r="DZ139" s="84">
        <f t="shared" si="158"/>
        <v>0</v>
      </c>
      <c r="EA139" s="84">
        <f t="shared" si="158"/>
        <v>0</v>
      </c>
      <c r="EB139" s="84">
        <f t="shared" si="158"/>
        <v>0</v>
      </c>
      <c r="EC139" s="84">
        <f t="shared" si="158"/>
        <v>0</v>
      </c>
      <c r="ED139" s="84">
        <f t="shared" si="158"/>
        <v>0</v>
      </c>
      <c r="EE139" s="84">
        <f t="shared" si="158"/>
        <v>0</v>
      </c>
      <c r="EF139" s="84">
        <f t="shared" si="158"/>
        <v>0</v>
      </c>
      <c r="EG139" s="84">
        <f t="shared" si="158"/>
        <v>0</v>
      </c>
      <c r="EH139" s="84">
        <f t="shared" si="158"/>
        <v>0</v>
      </c>
      <c r="EI139" s="84">
        <f t="shared" si="158"/>
        <v>0</v>
      </c>
      <c r="EJ139" s="84">
        <f t="shared" si="158"/>
        <v>0</v>
      </c>
      <c r="EK139" s="84">
        <f t="shared" si="158"/>
        <v>0</v>
      </c>
      <c r="EL139" s="84">
        <f t="shared" si="158"/>
        <v>0</v>
      </c>
      <c r="EM139" s="84">
        <f t="shared" si="142"/>
        <v>0</v>
      </c>
      <c r="EO139" s="2">
        <f t="shared" ca="1" si="135"/>
        <v>70</v>
      </c>
      <c r="EP139" s="2">
        <f t="shared" ca="1" si="145"/>
        <v>0</v>
      </c>
    </row>
    <row r="140" spans="1:146" x14ac:dyDescent="0.2">
      <c r="A140" s="66">
        <v>5</v>
      </c>
      <c r="B140" s="68" t="s">
        <v>12</v>
      </c>
      <c r="C140" s="68" t="s">
        <v>7</v>
      </c>
      <c r="D140" s="35" t="s">
        <v>43</v>
      </c>
      <c r="E140" s="69" t="s">
        <v>240</v>
      </c>
      <c r="F140" s="70">
        <v>37134</v>
      </c>
      <c r="G140" s="69"/>
      <c r="H140" s="69"/>
      <c r="I140" s="71" t="s">
        <v>45</v>
      </c>
      <c r="J140" s="69" t="s">
        <v>281</v>
      </c>
      <c r="M140" s="72" t="s">
        <v>41</v>
      </c>
      <c r="O140" s="73"/>
      <c r="P140" s="74"/>
      <c r="Q140" s="74"/>
      <c r="R140" s="74"/>
      <c r="S140" s="75">
        <v>60</v>
      </c>
      <c r="T140" s="74" t="s">
        <v>57</v>
      </c>
      <c r="U140" s="19">
        <f t="shared" si="122"/>
        <v>60</v>
      </c>
      <c r="V140" s="267">
        <v>45597</v>
      </c>
      <c r="Z140" s="102">
        <v>34639</v>
      </c>
      <c r="AA140" s="100" t="e">
        <f>SUM(#REF!)</f>
        <v>#REF!</v>
      </c>
      <c r="AB140" s="103"/>
      <c r="AC140" s="103">
        <f t="shared" si="156"/>
        <v>6.4999999999999997E-4</v>
      </c>
      <c r="AD140" s="81" t="e">
        <f>+AC140+AB140*#REF!+AA140*#REF!</f>
        <v>#REF!</v>
      </c>
      <c r="AE140" s="81"/>
      <c r="AI140" s="84">
        <f t="shared" ca="1" si="124"/>
        <v>0</v>
      </c>
      <c r="AJ140" s="84">
        <f t="shared" si="157"/>
        <v>0</v>
      </c>
      <c r="AK140" s="84">
        <f t="shared" si="157"/>
        <v>0</v>
      </c>
      <c r="AL140" s="84">
        <f t="shared" si="157"/>
        <v>0</v>
      </c>
      <c r="AM140" s="84">
        <f t="shared" si="157"/>
        <v>0</v>
      </c>
      <c r="AN140" s="84">
        <f t="shared" si="157"/>
        <v>0</v>
      </c>
      <c r="AO140" s="84">
        <f t="shared" si="157"/>
        <v>0</v>
      </c>
      <c r="AP140" s="84">
        <f t="shared" si="157"/>
        <v>0</v>
      </c>
      <c r="AQ140" s="84">
        <f t="shared" si="157"/>
        <v>0</v>
      </c>
      <c r="AR140" s="84">
        <f t="shared" si="157"/>
        <v>0</v>
      </c>
      <c r="AS140" s="84">
        <f t="shared" si="157"/>
        <v>0</v>
      </c>
      <c r="AT140" s="84">
        <f t="shared" si="157"/>
        <v>0</v>
      </c>
      <c r="AU140" s="84">
        <f t="shared" si="157"/>
        <v>0</v>
      </c>
      <c r="AV140" s="84">
        <f t="shared" si="157"/>
        <v>0</v>
      </c>
      <c r="AW140" s="84">
        <f t="shared" si="157"/>
        <v>0</v>
      </c>
      <c r="AX140" s="84">
        <f t="shared" si="157"/>
        <v>0</v>
      </c>
      <c r="AY140" s="84">
        <f t="shared" si="157"/>
        <v>0</v>
      </c>
      <c r="AZ140" s="84">
        <f t="shared" si="157"/>
        <v>0</v>
      </c>
      <c r="BA140" s="84">
        <f t="shared" si="157"/>
        <v>0</v>
      </c>
      <c r="BB140" s="84">
        <f t="shared" si="157"/>
        <v>0</v>
      </c>
      <c r="BC140" s="84">
        <f t="shared" si="157"/>
        <v>0</v>
      </c>
      <c r="BD140" s="84">
        <f t="shared" si="157"/>
        <v>0</v>
      </c>
      <c r="BE140" s="84">
        <f t="shared" si="157"/>
        <v>0</v>
      </c>
      <c r="BF140" s="84">
        <f t="shared" si="157"/>
        <v>0</v>
      </c>
      <c r="BG140" s="84">
        <f t="shared" si="157"/>
        <v>0</v>
      </c>
      <c r="BH140" s="84">
        <f t="shared" si="157"/>
        <v>0</v>
      </c>
      <c r="BI140" s="84">
        <f t="shared" si="157"/>
        <v>0</v>
      </c>
      <c r="BJ140" s="84">
        <f t="shared" si="157"/>
        <v>0</v>
      </c>
      <c r="BK140" s="84">
        <f t="shared" si="157"/>
        <v>0</v>
      </c>
      <c r="BL140" s="84">
        <f t="shared" si="157"/>
        <v>0</v>
      </c>
      <c r="BM140" s="84">
        <f t="shared" si="157"/>
        <v>0</v>
      </c>
      <c r="BN140" s="84">
        <f t="shared" si="157"/>
        <v>0</v>
      </c>
      <c r="BO140" s="84">
        <f t="shared" si="157"/>
        <v>0</v>
      </c>
      <c r="BP140" s="84">
        <f t="shared" si="157"/>
        <v>0</v>
      </c>
      <c r="BQ140" s="84">
        <f t="shared" si="157"/>
        <v>0</v>
      </c>
      <c r="BR140" s="84">
        <f t="shared" si="157"/>
        <v>0</v>
      </c>
      <c r="BS140" s="84">
        <f t="shared" si="157"/>
        <v>0</v>
      </c>
      <c r="BT140" s="84">
        <f t="shared" si="157"/>
        <v>0</v>
      </c>
      <c r="BU140" s="84">
        <f t="shared" si="157"/>
        <v>0</v>
      </c>
      <c r="BV140" s="84">
        <f t="shared" si="157"/>
        <v>0</v>
      </c>
      <c r="BW140" s="84">
        <f t="shared" si="157"/>
        <v>0</v>
      </c>
      <c r="BX140" s="84">
        <f t="shared" si="157"/>
        <v>0</v>
      </c>
      <c r="BY140" s="84">
        <f t="shared" si="157"/>
        <v>0</v>
      </c>
      <c r="BZ140" s="84">
        <f t="shared" si="157"/>
        <v>0</v>
      </c>
      <c r="CA140" s="84">
        <f t="shared" si="157"/>
        <v>0</v>
      </c>
      <c r="CB140" s="84">
        <f t="shared" si="157"/>
        <v>0</v>
      </c>
      <c r="CC140" s="84">
        <f t="shared" si="157"/>
        <v>0</v>
      </c>
      <c r="CD140" s="84">
        <f t="shared" si="157"/>
        <v>0</v>
      </c>
      <c r="CE140" s="84">
        <f t="shared" si="157"/>
        <v>0</v>
      </c>
      <c r="CF140" s="84">
        <f t="shared" si="157"/>
        <v>0</v>
      </c>
      <c r="CG140" s="84">
        <f t="shared" si="157"/>
        <v>0</v>
      </c>
      <c r="CH140" s="84">
        <f t="shared" si="157"/>
        <v>0</v>
      </c>
      <c r="CI140" s="84">
        <f t="shared" si="157"/>
        <v>0</v>
      </c>
      <c r="CJ140" s="84">
        <f t="shared" si="157"/>
        <v>0</v>
      </c>
      <c r="CK140" s="84">
        <f t="shared" si="157"/>
        <v>0</v>
      </c>
      <c r="CL140" s="84">
        <f t="shared" si="157"/>
        <v>0</v>
      </c>
      <c r="CM140" s="84">
        <f t="shared" si="157"/>
        <v>0</v>
      </c>
      <c r="CN140" s="84">
        <f t="shared" si="157"/>
        <v>0</v>
      </c>
      <c r="CO140" s="84">
        <f t="shared" si="157"/>
        <v>0</v>
      </c>
      <c r="CP140" s="84">
        <f t="shared" si="157"/>
        <v>0</v>
      </c>
      <c r="CQ140" s="84">
        <f t="shared" si="157"/>
        <v>0</v>
      </c>
      <c r="CR140" s="84">
        <f t="shared" si="157"/>
        <v>0</v>
      </c>
      <c r="CS140" s="84">
        <f t="shared" si="157"/>
        <v>0</v>
      </c>
      <c r="CT140" s="84">
        <f t="shared" si="157"/>
        <v>0</v>
      </c>
      <c r="CU140" s="84">
        <f t="shared" si="157"/>
        <v>0</v>
      </c>
      <c r="CV140" s="84">
        <f t="shared" si="158"/>
        <v>0</v>
      </c>
      <c r="CW140" s="84">
        <f t="shared" si="158"/>
        <v>0</v>
      </c>
      <c r="CX140" s="84">
        <f t="shared" si="158"/>
        <v>0</v>
      </c>
      <c r="CY140" s="84">
        <f t="shared" si="158"/>
        <v>0</v>
      </c>
      <c r="CZ140" s="84">
        <f t="shared" si="158"/>
        <v>0</v>
      </c>
      <c r="DA140" s="84">
        <f t="shared" si="158"/>
        <v>0</v>
      </c>
      <c r="DB140" s="84">
        <f t="shared" si="158"/>
        <v>0</v>
      </c>
      <c r="DC140" s="84">
        <f t="shared" si="158"/>
        <v>0</v>
      </c>
      <c r="DD140" s="84">
        <f t="shared" si="158"/>
        <v>0</v>
      </c>
      <c r="DE140" s="84">
        <f t="shared" si="158"/>
        <v>0</v>
      </c>
      <c r="DF140" s="84">
        <f t="shared" si="158"/>
        <v>0</v>
      </c>
      <c r="DG140" s="84">
        <f t="shared" si="158"/>
        <v>0</v>
      </c>
      <c r="DH140" s="84">
        <f t="shared" si="158"/>
        <v>0</v>
      </c>
      <c r="DI140" s="84">
        <f t="shared" si="158"/>
        <v>0</v>
      </c>
      <c r="DJ140" s="84">
        <f t="shared" si="158"/>
        <v>0</v>
      </c>
      <c r="DK140" s="84">
        <f t="shared" si="158"/>
        <v>0</v>
      </c>
      <c r="DL140" s="84">
        <f t="shared" si="158"/>
        <v>0</v>
      </c>
      <c r="DM140" s="84">
        <f t="shared" si="158"/>
        <v>0</v>
      </c>
      <c r="DN140" s="84">
        <f t="shared" si="158"/>
        <v>0</v>
      </c>
      <c r="DO140" s="84">
        <f t="shared" si="158"/>
        <v>0</v>
      </c>
      <c r="DP140" s="84">
        <f t="shared" si="158"/>
        <v>0</v>
      </c>
      <c r="DQ140" s="84">
        <f t="shared" si="158"/>
        <v>0</v>
      </c>
      <c r="DR140" s="84">
        <f t="shared" si="158"/>
        <v>0</v>
      </c>
      <c r="DS140" s="84">
        <f t="shared" si="158"/>
        <v>0</v>
      </c>
      <c r="DT140" s="84">
        <f t="shared" si="158"/>
        <v>0</v>
      </c>
      <c r="DU140" s="84">
        <f t="shared" si="158"/>
        <v>0</v>
      </c>
      <c r="DV140" s="84">
        <f t="shared" si="158"/>
        <v>0</v>
      </c>
      <c r="DW140" s="84">
        <f t="shared" si="158"/>
        <v>60</v>
      </c>
      <c r="DX140" s="84">
        <f t="shared" si="158"/>
        <v>0</v>
      </c>
      <c r="DY140" s="84">
        <f t="shared" si="158"/>
        <v>0</v>
      </c>
      <c r="DZ140" s="84">
        <f t="shared" si="158"/>
        <v>0</v>
      </c>
      <c r="EA140" s="84">
        <f t="shared" si="158"/>
        <v>0</v>
      </c>
      <c r="EB140" s="84">
        <f t="shared" si="158"/>
        <v>0</v>
      </c>
      <c r="EC140" s="84">
        <f t="shared" si="158"/>
        <v>0</v>
      </c>
      <c r="ED140" s="84">
        <f t="shared" si="158"/>
        <v>0</v>
      </c>
      <c r="EE140" s="84">
        <f t="shared" si="158"/>
        <v>0</v>
      </c>
      <c r="EF140" s="84">
        <f t="shared" si="158"/>
        <v>0</v>
      </c>
      <c r="EG140" s="84">
        <f t="shared" si="158"/>
        <v>0</v>
      </c>
      <c r="EH140" s="84">
        <f t="shared" si="158"/>
        <v>0</v>
      </c>
      <c r="EI140" s="84">
        <f t="shared" si="158"/>
        <v>0</v>
      </c>
      <c r="EJ140" s="84">
        <f t="shared" si="158"/>
        <v>0</v>
      </c>
      <c r="EK140" s="84">
        <f t="shared" si="158"/>
        <v>0</v>
      </c>
      <c r="EL140" s="84">
        <f t="shared" si="158"/>
        <v>0</v>
      </c>
      <c r="EM140" s="84">
        <f t="shared" si="142"/>
        <v>0</v>
      </c>
      <c r="EO140" s="2">
        <f t="shared" ca="1" si="135"/>
        <v>60</v>
      </c>
      <c r="EP140" s="2">
        <f t="shared" ca="1" si="145"/>
        <v>0</v>
      </c>
    </row>
    <row r="141" spans="1:146" x14ac:dyDescent="0.2">
      <c r="A141" s="66">
        <v>5</v>
      </c>
      <c r="B141" s="68" t="s">
        <v>12</v>
      </c>
      <c r="C141" s="68" t="s">
        <v>8</v>
      </c>
      <c r="D141" s="35" t="s">
        <v>43</v>
      </c>
      <c r="E141" s="69" t="s">
        <v>240</v>
      </c>
      <c r="F141" s="70">
        <v>37134</v>
      </c>
      <c r="G141" s="69"/>
      <c r="H141" s="69"/>
      <c r="I141" s="71" t="s">
        <v>45</v>
      </c>
      <c r="J141" s="69" t="s">
        <v>281</v>
      </c>
      <c r="M141" s="72" t="s">
        <v>41</v>
      </c>
      <c r="O141" s="73"/>
      <c r="P141" s="74"/>
      <c r="Q141" s="74"/>
      <c r="R141" s="74"/>
      <c r="S141" s="75">
        <v>45.5</v>
      </c>
      <c r="T141" s="74" t="s">
        <v>57</v>
      </c>
      <c r="U141" s="19">
        <f t="shared" si="122"/>
        <v>45.5</v>
      </c>
      <c r="V141" s="267">
        <v>39539</v>
      </c>
      <c r="Z141" s="102">
        <v>35886</v>
      </c>
      <c r="AA141" s="100" t="e">
        <f>SUM(#REF!)</f>
        <v>#REF!</v>
      </c>
      <c r="AB141" s="103"/>
      <c r="AC141" s="103">
        <f t="shared" si="156"/>
        <v>6.4999999999999997E-4</v>
      </c>
      <c r="AD141" s="81" t="e">
        <f>+AC141+AB141*#REF!+AA141*#REF!</f>
        <v>#REF!</v>
      </c>
      <c r="AE141" s="81"/>
      <c r="AI141" s="84">
        <f t="shared" ca="1" si="124"/>
        <v>0</v>
      </c>
      <c r="AJ141" s="84">
        <f t="shared" si="157"/>
        <v>0</v>
      </c>
      <c r="AK141" s="84">
        <f t="shared" si="157"/>
        <v>0</v>
      </c>
      <c r="AL141" s="84">
        <f t="shared" si="157"/>
        <v>0</v>
      </c>
      <c r="AM141" s="84">
        <f t="shared" si="157"/>
        <v>0</v>
      </c>
      <c r="AN141" s="84">
        <f t="shared" si="157"/>
        <v>0</v>
      </c>
      <c r="AO141" s="84">
        <f t="shared" si="157"/>
        <v>0</v>
      </c>
      <c r="AP141" s="84">
        <f t="shared" si="157"/>
        <v>0</v>
      </c>
      <c r="AQ141" s="84">
        <f t="shared" si="157"/>
        <v>0</v>
      </c>
      <c r="AR141" s="84">
        <f t="shared" si="157"/>
        <v>0</v>
      </c>
      <c r="AS141" s="84">
        <f t="shared" si="157"/>
        <v>0</v>
      </c>
      <c r="AT141" s="84">
        <f t="shared" si="157"/>
        <v>0</v>
      </c>
      <c r="AU141" s="84">
        <f t="shared" si="157"/>
        <v>0</v>
      </c>
      <c r="AV141" s="84">
        <f t="shared" si="157"/>
        <v>0</v>
      </c>
      <c r="AW141" s="84">
        <f t="shared" si="157"/>
        <v>0</v>
      </c>
      <c r="AX141" s="84">
        <f t="shared" si="157"/>
        <v>0</v>
      </c>
      <c r="AY141" s="84">
        <f t="shared" si="157"/>
        <v>0</v>
      </c>
      <c r="AZ141" s="84">
        <f t="shared" si="157"/>
        <v>0</v>
      </c>
      <c r="BA141" s="84">
        <f t="shared" si="157"/>
        <v>0</v>
      </c>
      <c r="BB141" s="84">
        <f t="shared" si="157"/>
        <v>0</v>
      </c>
      <c r="BC141" s="84">
        <f t="shared" si="157"/>
        <v>0</v>
      </c>
      <c r="BD141" s="84">
        <f t="shared" si="157"/>
        <v>0</v>
      </c>
      <c r="BE141" s="84">
        <f t="shared" si="157"/>
        <v>0</v>
      </c>
      <c r="BF141" s="84">
        <f t="shared" si="157"/>
        <v>0</v>
      </c>
      <c r="BG141" s="84">
        <f t="shared" si="157"/>
        <v>0</v>
      </c>
      <c r="BH141" s="84">
        <f t="shared" si="157"/>
        <v>0</v>
      </c>
      <c r="BI141" s="84">
        <f t="shared" si="157"/>
        <v>45.5</v>
      </c>
      <c r="BJ141" s="84">
        <f t="shared" si="157"/>
        <v>0</v>
      </c>
      <c r="BK141" s="84">
        <f t="shared" si="157"/>
        <v>0</v>
      </c>
      <c r="BL141" s="84">
        <f t="shared" si="157"/>
        <v>0</v>
      </c>
      <c r="BM141" s="84">
        <f t="shared" si="157"/>
        <v>0</v>
      </c>
      <c r="BN141" s="84">
        <f t="shared" si="157"/>
        <v>0</v>
      </c>
      <c r="BO141" s="84">
        <f t="shared" si="157"/>
        <v>0</v>
      </c>
      <c r="BP141" s="84">
        <f t="shared" si="157"/>
        <v>0</v>
      </c>
      <c r="BQ141" s="84">
        <f t="shared" si="157"/>
        <v>0</v>
      </c>
      <c r="BR141" s="84">
        <f t="shared" si="157"/>
        <v>0</v>
      </c>
      <c r="BS141" s="84">
        <f t="shared" si="157"/>
        <v>0</v>
      </c>
      <c r="BT141" s="84">
        <f t="shared" si="157"/>
        <v>0</v>
      </c>
      <c r="BU141" s="84">
        <f t="shared" si="157"/>
        <v>0</v>
      </c>
      <c r="BV141" s="84">
        <f t="shared" si="157"/>
        <v>0</v>
      </c>
      <c r="BW141" s="84">
        <f t="shared" si="157"/>
        <v>0</v>
      </c>
      <c r="BX141" s="84">
        <f t="shared" si="157"/>
        <v>0</v>
      </c>
      <c r="BY141" s="84">
        <f t="shared" si="157"/>
        <v>0</v>
      </c>
      <c r="BZ141" s="84">
        <f t="shared" si="157"/>
        <v>0</v>
      </c>
      <c r="CA141" s="84">
        <f t="shared" si="157"/>
        <v>0</v>
      </c>
      <c r="CB141" s="84">
        <f t="shared" si="157"/>
        <v>0</v>
      </c>
      <c r="CC141" s="84">
        <f t="shared" si="157"/>
        <v>0</v>
      </c>
      <c r="CD141" s="84">
        <f t="shared" si="157"/>
        <v>0</v>
      </c>
      <c r="CE141" s="84">
        <f t="shared" si="157"/>
        <v>0</v>
      </c>
      <c r="CF141" s="84">
        <f t="shared" si="157"/>
        <v>0</v>
      </c>
      <c r="CG141" s="84">
        <f t="shared" si="157"/>
        <v>0</v>
      </c>
      <c r="CH141" s="84">
        <f t="shared" si="157"/>
        <v>0</v>
      </c>
      <c r="CI141" s="84">
        <f t="shared" si="157"/>
        <v>0</v>
      </c>
      <c r="CJ141" s="84">
        <f t="shared" si="157"/>
        <v>0</v>
      </c>
      <c r="CK141" s="84">
        <f t="shared" si="157"/>
        <v>0</v>
      </c>
      <c r="CL141" s="84">
        <f t="shared" si="157"/>
        <v>0</v>
      </c>
      <c r="CM141" s="84">
        <f t="shared" si="157"/>
        <v>0</v>
      </c>
      <c r="CN141" s="84">
        <f t="shared" si="157"/>
        <v>0</v>
      </c>
      <c r="CO141" s="84">
        <f t="shared" si="157"/>
        <v>0</v>
      </c>
      <c r="CP141" s="84">
        <f t="shared" si="157"/>
        <v>0</v>
      </c>
      <c r="CQ141" s="84">
        <f t="shared" si="157"/>
        <v>0</v>
      </c>
      <c r="CR141" s="84">
        <f t="shared" si="157"/>
        <v>0</v>
      </c>
      <c r="CS141" s="84">
        <f t="shared" si="157"/>
        <v>0</v>
      </c>
      <c r="CT141" s="84">
        <f t="shared" si="157"/>
        <v>0</v>
      </c>
      <c r="CU141" s="84">
        <f t="shared" si="157"/>
        <v>0</v>
      </c>
      <c r="CV141" s="84">
        <f t="shared" si="158"/>
        <v>0</v>
      </c>
      <c r="CW141" s="84">
        <f t="shared" si="158"/>
        <v>0</v>
      </c>
      <c r="CX141" s="84">
        <f t="shared" si="158"/>
        <v>0</v>
      </c>
      <c r="CY141" s="84">
        <f t="shared" si="158"/>
        <v>0</v>
      </c>
      <c r="CZ141" s="84">
        <f t="shared" si="158"/>
        <v>0</v>
      </c>
      <c r="DA141" s="84">
        <f t="shared" si="158"/>
        <v>0</v>
      </c>
      <c r="DB141" s="84">
        <f t="shared" si="158"/>
        <v>0</v>
      </c>
      <c r="DC141" s="84">
        <f t="shared" si="158"/>
        <v>0</v>
      </c>
      <c r="DD141" s="84">
        <f t="shared" si="158"/>
        <v>0</v>
      </c>
      <c r="DE141" s="84">
        <f t="shared" si="158"/>
        <v>0</v>
      </c>
      <c r="DF141" s="84">
        <f t="shared" si="158"/>
        <v>0</v>
      </c>
      <c r="DG141" s="84">
        <f t="shared" si="158"/>
        <v>0</v>
      </c>
      <c r="DH141" s="84">
        <f t="shared" si="158"/>
        <v>0</v>
      </c>
      <c r="DI141" s="84">
        <f t="shared" si="158"/>
        <v>0</v>
      </c>
      <c r="DJ141" s="84">
        <f t="shared" si="158"/>
        <v>0</v>
      </c>
      <c r="DK141" s="84">
        <f t="shared" si="158"/>
        <v>0</v>
      </c>
      <c r="DL141" s="84">
        <f t="shared" si="158"/>
        <v>0</v>
      </c>
      <c r="DM141" s="84">
        <f t="shared" si="158"/>
        <v>0</v>
      </c>
      <c r="DN141" s="84">
        <f t="shared" si="158"/>
        <v>0</v>
      </c>
      <c r="DO141" s="84">
        <f t="shared" si="158"/>
        <v>0</v>
      </c>
      <c r="DP141" s="84">
        <f t="shared" si="158"/>
        <v>0</v>
      </c>
      <c r="DQ141" s="84">
        <f t="shared" si="158"/>
        <v>0</v>
      </c>
      <c r="DR141" s="84">
        <f t="shared" si="158"/>
        <v>0</v>
      </c>
      <c r="DS141" s="84">
        <f t="shared" si="158"/>
        <v>0</v>
      </c>
      <c r="DT141" s="84">
        <f t="shared" si="158"/>
        <v>0</v>
      </c>
      <c r="DU141" s="84">
        <f t="shared" si="158"/>
        <v>0</v>
      </c>
      <c r="DV141" s="84">
        <f t="shared" si="158"/>
        <v>0</v>
      </c>
      <c r="DW141" s="84">
        <f t="shared" si="158"/>
        <v>0</v>
      </c>
      <c r="DX141" s="84">
        <f t="shared" si="158"/>
        <v>0</v>
      </c>
      <c r="DY141" s="84">
        <f t="shared" si="158"/>
        <v>0</v>
      </c>
      <c r="DZ141" s="84">
        <f t="shared" si="158"/>
        <v>0</v>
      </c>
      <c r="EA141" s="84">
        <f t="shared" si="158"/>
        <v>0</v>
      </c>
      <c r="EB141" s="84">
        <f t="shared" si="158"/>
        <v>0</v>
      </c>
      <c r="EC141" s="84">
        <f t="shared" si="158"/>
        <v>0</v>
      </c>
      <c r="ED141" s="84">
        <f t="shared" si="158"/>
        <v>0</v>
      </c>
      <c r="EE141" s="84">
        <f t="shared" si="158"/>
        <v>0</v>
      </c>
      <c r="EF141" s="84">
        <f t="shared" si="158"/>
        <v>0</v>
      </c>
      <c r="EG141" s="84">
        <f t="shared" si="158"/>
        <v>0</v>
      </c>
      <c r="EH141" s="84">
        <f t="shared" si="158"/>
        <v>0</v>
      </c>
      <c r="EI141" s="84">
        <f t="shared" si="158"/>
        <v>0</v>
      </c>
      <c r="EJ141" s="84">
        <f t="shared" si="158"/>
        <v>0</v>
      </c>
      <c r="EK141" s="84">
        <f t="shared" si="158"/>
        <v>0</v>
      </c>
      <c r="EL141" s="84">
        <f t="shared" si="158"/>
        <v>0</v>
      </c>
      <c r="EM141" s="84">
        <f t="shared" si="142"/>
        <v>0</v>
      </c>
      <c r="EO141" s="2">
        <f t="shared" ca="1" si="135"/>
        <v>45.5</v>
      </c>
      <c r="EP141" s="2">
        <f t="shared" ca="1" si="145"/>
        <v>0</v>
      </c>
    </row>
    <row r="142" spans="1:146" x14ac:dyDescent="0.2">
      <c r="A142" s="66">
        <v>5</v>
      </c>
      <c r="B142" s="68" t="s">
        <v>12</v>
      </c>
      <c r="C142" s="68" t="s">
        <v>7</v>
      </c>
      <c r="D142" s="35" t="s">
        <v>43</v>
      </c>
      <c r="E142" s="69" t="s">
        <v>232</v>
      </c>
      <c r="F142" s="70">
        <v>37134</v>
      </c>
      <c r="G142" s="69"/>
      <c r="H142" s="69"/>
      <c r="I142" s="71" t="s">
        <v>45</v>
      </c>
      <c r="J142" s="69" t="s">
        <v>282</v>
      </c>
      <c r="M142" s="72" t="s">
        <v>41</v>
      </c>
      <c r="O142" s="73"/>
      <c r="P142" s="74"/>
      <c r="Q142" s="74"/>
      <c r="R142" s="74"/>
      <c r="S142" s="75">
        <v>25</v>
      </c>
      <c r="T142" s="74" t="s">
        <v>57</v>
      </c>
      <c r="U142" s="19">
        <f t="shared" si="122"/>
        <v>25</v>
      </c>
      <c r="V142" s="268">
        <v>40725</v>
      </c>
      <c r="Z142" s="77"/>
      <c r="AA142" s="78" t="e">
        <f>SUM(#REF!)</f>
        <v>#REF!</v>
      </c>
      <c r="AB142" s="103"/>
      <c r="AC142" s="79"/>
      <c r="AD142" s="81" t="e">
        <f>+AC142+AB142*#REF!+AA142*#REF!</f>
        <v>#REF!</v>
      </c>
      <c r="AE142" s="81"/>
      <c r="AI142" s="84">
        <f t="shared" ca="1" si="124"/>
        <v>0</v>
      </c>
      <c r="AJ142" s="84">
        <f t="shared" si="157"/>
        <v>0</v>
      </c>
      <c r="AK142" s="84">
        <f t="shared" si="157"/>
        <v>0</v>
      </c>
      <c r="AL142" s="84">
        <f t="shared" si="157"/>
        <v>0</v>
      </c>
      <c r="AM142" s="84">
        <f t="shared" si="157"/>
        <v>0</v>
      </c>
      <c r="AN142" s="84">
        <f t="shared" si="157"/>
        <v>0</v>
      </c>
      <c r="AO142" s="84">
        <f t="shared" si="157"/>
        <v>0</v>
      </c>
      <c r="AP142" s="84">
        <f t="shared" si="157"/>
        <v>0</v>
      </c>
      <c r="AQ142" s="84">
        <f t="shared" si="157"/>
        <v>0</v>
      </c>
      <c r="AR142" s="84">
        <f t="shared" si="157"/>
        <v>0</v>
      </c>
      <c r="AS142" s="84">
        <f t="shared" si="157"/>
        <v>0</v>
      </c>
      <c r="AT142" s="84">
        <f t="shared" si="157"/>
        <v>0</v>
      </c>
      <c r="AU142" s="84">
        <f t="shared" si="157"/>
        <v>0</v>
      </c>
      <c r="AV142" s="84">
        <f t="shared" si="157"/>
        <v>0</v>
      </c>
      <c r="AW142" s="84">
        <f t="shared" si="157"/>
        <v>0</v>
      </c>
      <c r="AX142" s="84">
        <f t="shared" si="157"/>
        <v>0</v>
      </c>
      <c r="AY142" s="84">
        <f t="shared" si="157"/>
        <v>0</v>
      </c>
      <c r="AZ142" s="84">
        <f t="shared" si="157"/>
        <v>0</v>
      </c>
      <c r="BA142" s="84">
        <f t="shared" si="157"/>
        <v>0</v>
      </c>
      <c r="BB142" s="84">
        <f t="shared" si="157"/>
        <v>0</v>
      </c>
      <c r="BC142" s="84">
        <f t="shared" si="157"/>
        <v>0</v>
      </c>
      <c r="BD142" s="84">
        <f t="shared" si="157"/>
        <v>0</v>
      </c>
      <c r="BE142" s="84">
        <f t="shared" si="157"/>
        <v>0</v>
      </c>
      <c r="BF142" s="84">
        <f t="shared" si="157"/>
        <v>0</v>
      </c>
      <c r="BG142" s="84">
        <f t="shared" si="157"/>
        <v>0</v>
      </c>
      <c r="BH142" s="84">
        <f t="shared" si="157"/>
        <v>0</v>
      </c>
      <c r="BI142" s="84">
        <f t="shared" si="157"/>
        <v>0</v>
      </c>
      <c r="BJ142" s="84">
        <f t="shared" si="157"/>
        <v>0</v>
      </c>
      <c r="BK142" s="84">
        <f t="shared" si="157"/>
        <v>0</v>
      </c>
      <c r="BL142" s="84">
        <f t="shared" si="157"/>
        <v>0</v>
      </c>
      <c r="BM142" s="84">
        <f t="shared" si="157"/>
        <v>0</v>
      </c>
      <c r="BN142" s="84">
        <f t="shared" si="157"/>
        <v>0</v>
      </c>
      <c r="BO142" s="84">
        <f t="shared" si="157"/>
        <v>0</v>
      </c>
      <c r="BP142" s="84">
        <f t="shared" si="157"/>
        <v>0</v>
      </c>
      <c r="BQ142" s="84">
        <f t="shared" si="157"/>
        <v>0</v>
      </c>
      <c r="BR142" s="84">
        <f t="shared" si="157"/>
        <v>0</v>
      </c>
      <c r="BS142" s="84">
        <f t="shared" si="157"/>
        <v>0</v>
      </c>
      <c r="BT142" s="84">
        <f t="shared" si="157"/>
        <v>0</v>
      </c>
      <c r="BU142" s="84">
        <f t="shared" si="157"/>
        <v>0</v>
      </c>
      <c r="BV142" s="84">
        <f t="shared" si="157"/>
        <v>25</v>
      </c>
      <c r="BW142" s="84">
        <f t="shared" si="157"/>
        <v>0</v>
      </c>
      <c r="BX142" s="84">
        <f t="shared" si="157"/>
        <v>0</v>
      </c>
      <c r="BY142" s="84">
        <f t="shared" si="157"/>
        <v>0</v>
      </c>
      <c r="BZ142" s="84">
        <f t="shared" si="157"/>
        <v>0</v>
      </c>
      <c r="CA142" s="84">
        <f t="shared" si="157"/>
        <v>0</v>
      </c>
      <c r="CB142" s="84">
        <f t="shared" si="157"/>
        <v>0</v>
      </c>
      <c r="CC142" s="84">
        <f t="shared" si="157"/>
        <v>0</v>
      </c>
      <c r="CD142" s="84">
        <f t="shared" si="157"/>
        <v>0</v>
      </c>
      <c r="CE142" s="84">
        <f t="shared" si="157"/>
        <v>0</v>
      </c>
      <c r="CF142" s="84">
        <f t="shared" si="157"/>
        <v>0</v>
      </c>
      <c r="CG142" s="84">
        <f t="shared" si="157"/>
        <v>0</v>
      </c>
      <c r="CH142" s="84">
        <f t="shared" si="157"/>
        <v>0</v>
      </c>
      <c r="CI142" s="84">
        <f t="shared" si="157"/>
        <v>0</v>
      </c>
      <c r="CJ142" s="84">
        <f t="shared" si="157"/>
        <v>0</v>
      </c>
      <c r="CK142" s="84">
        <f t="shared" si="157"/>
        <v>0</v>
      </c>
      <c r="CL142" s="84">
        <f t="shared" si="157"/>
        <v>0</v>
      </c>
      <c r="CM142" s="84">
        <f t="shared" si="157"/>
        <v>0</v>
      </c>
      <c r="CN142" s="84">
        <f t="shared" si="157"/>
        <v>0</v>
      </c>
      <c r="CO142" s="84">
        <f t="shared" si="157"/>
        <v>0</v>
      </c>
      <c r="CP142" s="84">
        <f t="shared" si="157"/>
        <v>0</v>
      </c>
      <c r="CQ142" s="84">
        <f t="shared" si="157"/>
        <v>0</v>
      </c>
      <c r="CR142" s="84">
        <f t="shared" si="157"/>
        <v>0</v>
      </c>
      <c r="CS142" s="84">
        <f t="shared" si="157"/>
        <v>0</v>
      </c>
      <c r="CT142" s="84">
        <f t="shared" si="157"/>
        <v>0</v>
      </c>
      <c r="CU142" s="84">
        <f>IF(AND($V142&gt;CT$6,$V142&lt;=CU$6),+$U142,0)</f>
        <v>0</v>
      </c>
      <c r="CV142" s="84">
        <f t="shared" si="158"/>
        <v>0</v>
      </c>
      <c r="CW142" s="84">
        <f t="shared" si="158"/>
        <v>0</v>
      </c>
      <c r="CX142" s="84">
        <f t="shared" si="158"/>
        <v>0</v>
      </c>
      <c r="CY142" s="84">
        <f t="shared" si="158"/>
        <v>0</v>
      </c>
      <c r="CZ142" s="84">
        <f t="shared" si="158"/>
        <v>0</v>
      </c>
      <c r="DA142" s="84">
        <f t="shared" si="158"/>
        <v>0</v>
      </c>
      <c r="DB142" s="84">
        <f t="shared" si="158"/>
        <v>0</v>
      </c>
      <c r="DC142" s="84">
        <f t="shared" si="158"/>
        <v>0</v>
      </c>
      <c r="DD142" s="84">
        <f t="shared" si="158"/>
        <v>0</v>
      </c>
      <c r="DE142" s="84">
        <f t="shared" si="158"/>
        <v>0</v>
      </c>
      <c r="DF142" s="84">
        <f t="shared" si="158"/>
        <v>0</v>
      </c>
      <c r="DG142" s="84">
        <f t="shared" si="158"/>
        <v>0</v>
      </c>
      <c r="DH142" s="84">
        <f t="shared" si="158"/>
        <v>0</v>
      </c>
      <c r="DI142" s="84">
        <f t="shared" si="158"/>
        <v>0</v>
      </c>
      <c r="DJ142" s="84">
        <f t="shared" si="158"/>
        <v>0</v>
      </c>
      <c r="DK142" s="84">
        <f t="shared" si="158"/>
        <v>0</v>
      </c>
      <c r="DL142" s="84">
        <f t="shared" si="158"/>
        <v>0</v>
      </c>
      <c r="DM142" s="84">
        <f t="shared" si="158"/>
        <v>0</v>
      </c>
      <c r="DN142" s="84">
        <f t="shared" si="158"/>
        <v>0</v>
      </c>
      <c r="DO142" s="84">
        <f t="shared" si="158"/>
        <v>0</v>
      </c>
      <c r="DP142" s="84">
        <f t="shared" si="158"/>
        <v>0</v>
      </c>
      <c r="DQ142" s="84">
        <f t="shared" si="158"/>
        <v>0</v>
      </c>
      <c r="DR142" s="84">
        <f t="shared" si="158"/>
        <v>0</v>
      </c>
      <c r="DS142" s="84">
        <f t="shared" si="158"/>
        <v>0</v>
      </c>
      <c r="DT142" s="84">
        <f t="shared" si="158"/>
        <v>0</v>
      </c>
      <c r="DU142" s="84">
        <f t="shared" si="158"/>
        <v>0</v>
      </c>
      <c r="DV142" s="84">
        <f t="shared" si="158"/>
        <v>0</v>
      </c>
      <c r="DW142" s="84">
        <f t="shared" si="158"/>
        <v>0</v>
      </c>
      <c r="DX142" s="84">
        <f t="shared" si="158"/>
        <v>0</v>
      </c>
      <c r="DY142" s="84">
        <f t="shared" si="158"/>
        <v>0</v>
      </c>
      <c r="DZ142" s="84">
        <f t="shared" si="158"/>
        <v>0</v>
      </c>
      <c r="EA142" s="84">
        <f t="shared" si="158"/>
        <v>0</v>
      </c>
      <c r="EB142" s="84">
        <f t="shared" si="158"/>
        <v>0</v>
      </c>
      <c r="EC142" s="84">
        <f t="shared" si="158"/>
        <v>0</v>
      </c>
      <c r="ED142" s="84">
        <f t="shared" si="158"/>
        <v>0</v>
      </c>
      <c r="EE142" s="84">
        <f t="shared" si="158"/>
        <v>0</v>
      </c>
      <c r="EF142" s="84">
        <f t="shared" si="158"/>
        <v>0</v>
      </c>
      <c r="EG142" s="84">
        <f t="shared" si="158"/>
        <v>0</v>
      </c>
      <c r="EH142" s="84">
        <f t="shared" si="158"/>
        <v>0</v>
      </c>
      <c r="EI142" s="84">
        <f t="shared" si="158"/>
        <v>0</v>
      </c>
      <c r="EJ142" s="84">
        <f t="shared" si="158"/>
        <v>0</v>
      </c>
      <c r="EK142" s="84">
        <f t="shared" si="158"/>
        <v>0</v>
      </c>
      <c r="EL142" s="84">
        <f t="shared" si="158"/>
        <v>0</v>
      </c>
      <c r="EM142" s="84">
        <f t="shared" si="142"/>
        <v>0</v>
      </c>
      <c r="EO142" s="2">
        <f t="shared" ca="1" si="135"/>
        <v>25</v>
      </c>
      <c r="EP142" s="2">
        <f t="shared" ca="1" si="145"/>
        <v>0</v>
      </c>
    </row>
    <row r="143" spans="1:146" x14ac:dyDescent="0.2">
      <c r="A143" s="66">
        <v>5</v>
      </c>
      <c r="B143" s="68" t="s">
        <v>12</v>
      </c>
      <c r="C143" s="68" t="s">
        <v>7</v>
      </c>
      <c r="D143" s="35" t="s">
        <v>43</v>
      </c>
      <c r="E143" s="69" t="s">
        <v>232</v>
      </c>
      <c r="F143" s="70">
        <v>37134</v>
      </c>
      <c r="G143" s="69"/>
      <c r="H143" s="69"/>
      <c r="I143" s="71" t="s">
        <v>45</v>
      </c>
      <c r="J143" s="69" t="s">
        <v>283</v>
      </c>
      <c r="M143" s="72" t="s">
        <v>41</v>
      </c>
      <c r="O143" s="73" t="s">
        <v>244</v>
      </c>
      <c r="P143" s="74"/>
      <c r="Q143" s="74"/>
      <c r="R143" s="74"/>
      <c r="S143" s="75">
        <v>481</v>
      </c>
      <c r="T143" s="74" t="s">
        <v>57</v>
      </c>
      <c r="U143" s="19">
        <f t="shared" si="122"/>
        <v>481</v>
      </c>
      <c r="V143" s="268">
        <v>40725</v>
      </c>
      <c r="Z143" s="77"/>
      <c r="AA143" s="78" t="e">
        <f>SUM(#REF!)</f>
        <v>#REF!</v>
      </c>
      <c r="AB143" s="103"/>
      <c r="AC143" s="79"/>
      <c r="AD143" s="81" t="e">
        <f>+AC143+AB143*#REF!+AA143*#REF!</f>
        <v>#REF!</v>
      </c>
      <c r="AE143" s="81"/>
      <c r="AI143" s="84">
        <f t="shared" ref="AI143:AI173" ca="1" si="159">IF($V143&gt;AH$6,IF($V143&lt;=AI$6,$U143,0),0)</f>
        <v>0</v>
      </c>
      <c r="AJ143" s="84">
        <f t="shared" ref="AJ143:CU146" si="160">IF(AND($V143&gt;AI$6,$V143&lt;=AJ$6),+$U143,0)</f>
        <v>0</v>
      </c>
      <c r="AK143" s="84">
        <f t="shared" si="160"/>
        <v>0</v>
      </c>
      <c r="AL143" s="84">
        <f t="shared" si="160"/>
        <v>0</v>
      </c>
      <c r="AM143" s="84">
        <f t="shared" si="160"/>
        <v>0</v>
      </c>
      <c r="AN143" s="84">
        <f t="shared" si="160"/>
        <v>0</v>
      </c>
      <c r="AO143" s="84">
        <f t="shared" si="160"/>
        <v>0</v>
      </c>
      <c r="AP143" s="84">
        <f t="shared" si="160"/>
        <v>0</v>
      </c>
      <c r="AQ143" s="84">
        <f t="shared" si="160"/>
        <v>0</v>
      </c>
      <c r="AR143" s="84">
        <f t="shared" si="160"/>
        <v>0</v>
      </c>
      <c r="AS143" s="84">
        <f t="shared" si="160"/>
        <v>0</v>
      </c>
      <c r="AT143" s="84">
        <f t="shared" si="160"/>
        <v>0</v>
      </c>
      <c r="AU143" s="84">
        <f t="shared" si="160"/>
        <v>0</v>
      </c>
      <c r="AV143" s="84">
        <f t="shared" si="160"/>
        <v>0</v>
      </c>
      <c r="AW143" s="84">
        <f t="shared" si="160"/>
        <v>0</v>
      </c>
      <c r="AX143" s="84">
        <f t="shared" si="160"/>
        <v>0</v>
      </c>
      <c r="AY143" s="84">
        <f t="shared" si="160"/>
        <v>0</v>
      </c>
      <c r="AZ143" s="84">
        <f t="shared" si="160"/>
        <v>0</v>
      </c>
      <c r="BA143" s="84">
        <f t="shared" si="160"/>
        <v>0</v>
      </c>
      <c r="BB143" s="84">
        <f t="shared" si="160"/>
        <v>0</v>
      </c>
      <c r="BC143" s="84">
        <f t="shared" si="160"/>
        <v>0</v>
      </c>
      <c r="BD143" s="84">
        <f t="shared" si="160"/>
        <v>0</v>
      </c>
      <c r="BE143" s="84">
        <f t="shared" si="160"/>
        <v>0</v>
      </c>
      <c r="BF143" s="84">
        <f t="shared" si="160"/>
        <v>0</v>
      </c>
      <c r="BG143" s="84">
        <f t="shared" si="160"/>
        <v>0</v>
      </c>
      <c r="BH143" s="84">
        <f t="shared" si="160"/>
        <v>0</v>
      </c>
      <c r="BI143" s="84">
        <f t="shared" si="160"/>
        <v>0</v>
      </c>
      <c r="BJ143" s="84">
        <f t="shared" si="160"/>
        <v>0</v>
      </c>
      <c r="BK143" s="84">
        <f t="shared" si="160"/>
        <v>0</v>
      </c>
      <c r="BL143" s="84">
        <f t="shared" si="160"/>
        <v>0</v>
      </c>
      <c r="BM143" s="84">
        <f t="shared" si="160"/>
        <v>0</v>
      </c>
      <c r="BN143" s="84">
        <f t="shared" si="160"/>
        <v>0</v>
      </c>
      <c r="BO143" s="84">
        <f t="shared" si="160"/>
        <v>0</v>
      </c>
      <c r="BP143" s="84">
        <f t="shared" si="160"/>
        <v>0</v>
      </c>
      <c r="BQ143" s="84">
        <f t="shared" si="160"/>
        <v>0</v>
      </c>
      <c r="BR143" s="84">
        <f t="shared" si="160"/>
        <v>0</v>
      </c>
      <c r="BS143" s="84">
        <f t="shared" si="160"/>
        <v>0</v>
      </c>
      <c r="BT143" s="84">
        <f t="shared" si="160"/>
        <v>0</v>
      </c>
      <c r="BU143" s="84">
        <f t="shared" si="160"/>
        <v>0</v>
      </c>
      <c r="BV143" s="84">
        <f t="shared" si="160"/>
        <v>481</v>
      </c>
      <c r="BW143" s="84">
        <f t="shared" si="160"/>
        <v>0</v>
      </c>
      <c r="BX143" s="84">
        <f t="shared" si="160"/>
        <v>0</v>
      </c>
      <c r="BY143" s="84">
        <f t="shared" si="160"/>
        <v>0</v>
      </c>
      <c r="BZ143" s="84">
        <f t="shared" si="160"/>
        <v>0</v>
      </c>
      <c r="CA143" s="84">
        <f t="shared" si="160"/>
        <v>0</v>
      </c>
      <c r="CB143" s="84">
        <f t="shared" si="160"/>
        <v>0</v>
      </c>
      <c r="CC143" s="84">
        <f t="shared" si="160"/>
        <v>0</v>
      </c>
      <c r="CD143" s="84">
        <f t="shared" si="160"/>
        <v>0</v>
      </c>
      <c r="CE143" s="84">
        <f t="shared" si="160"/>
        <v>0</v>
      </c>
      <c r="CF143" s="84">
        <f t="shared" si="160"/>
        <v>0</v>
      </c>
      <c r="CG143" s="84">
        <f t="shared" si="160"/>
        <v>0</v>
      </c>
      <c r="CH143" s="84">
        <f t="shared" si="160"/>
        <v>0</v>
      </c>
      <c r="CI143" s="84">
        <f t="shared" si="160"/>
        <v>0</v>
      </c>
      <c r="CJ143" s="84">
        <f t="shared" si="160"/>
        <v>0</v>
      </c>
      <c r="CK143" s="84">
        <f t="shared" si="160"/>
        <v>0</v>
      </c>
      <c r="CL143" s="84">
        <f t="shared" si="160"/>
        <v>0</v>
      </c>
      <c r="CM143" s="84">
        <f t="shared" si="160"/>
        <v>0</v>
      </c>
      <c r="CN143" s="84">
        <f t="shared" si="160"/>
        <v>0</v>
      </c>
      <c r="CO143" s="84">
        <f t="shared" si="160"/>
        <v>0</v>
      </c>
      <c r="CP143" s="84">
        <f t="shared" si="160"/>
        <v>0</v>
      </c>
      <c r="CQ143" s="84">
        <f t="shared" si="160"/>
        <v>0</v>
      </c>
      <c r="CR143" s="84">
        <f t="shared" si="160"/>
        <v>0</v>
      </c>
      <c r="CS143" s="84">
        <f t="shared" si="160"/>
        <v>0</v>
      </c>
      <c r="CT143" s="84">
        <f t="shared" si="160"/>
        <v>0</v>
      </c>
      <c r="CU143" s="84">
        <f t="shared" si="160"/>
        <v>0</v>
      </c>
      <c r="CV143" s="84">
        <f t="shared" si="158"/>
        <v>0</v>
      </c>
      <c r="CW143" s="84">
        <f t="shared" si="158"/>
        <v>0</v>
      </c>
      <c r="CX143" s="84">
        <f t="shared" si="158"/>
        <v>0</v>
      </c>
      <c r="CY143" s="84">
        <f t="shared" si="158"/>
        <v>0</v>
      </c>
      <c r="CZ143" s="84">
        <f t="shared" si="158"/>
        <v>0</v>
      </c>
      <c r="DA143" s="84">
        <f t="shared" si="158"/>
        <v>0</v>
      </c>
      <c r="DB143" s="84">
        <f t="shared" si="158"/>
        <v>0</v>
      </c>
      <c r="DC143" s="84">
        <f t="shared" si="158"/>
        <v>0</v>
      </c>
      <c r="DD143" s="84">
        <f t="shared" si="158"/>
        <v>0</v>
      </c>
      <c r="DE143" s="84">
        <f t="shared" si="158"/>
        <v>0</v>
      </c>
      <c r="DF143" s="84">
        <f t="shared" si="158"/>
        <v>0</v>
      </c>
      <c r="DG143" s="84">
        <f t="shared" si="158"/>
        <v>0</v>
      </c>
      <c r="DH143" s="84">
        <f t="shared" si="158"/>
        <v>0</v>
      </c>
      <c r="DI143" s="84">
        <f t="shared" si="158"/>
        <v>0</v>
      </c>
      <c r="DJ143" s="84">
        <f t="shared" si="158"/>
        <v>0</v>
      </c>
      <c r="DK143" s="84">
        <f t="shared" si="158"/>
        <v>0</v>
      </c>
      <c r="DL143" s="84">
        <f t="shared" si="158"/>
        <v>0</v>
      </c>
      <c r="DM143" s="84">
        <f t="shared" si="158"/>
        <v>0</v>
      </c>
      <c r="DN143" s="84">
        <f t="shared" si="158"/>
        <v>0</v>
      </c>
      <c r="DO143" s="84">
        <f t="shared" si="158"/>
        <v>0</v>
      </c>
      <c r="DP143" s="84">
        <f t="shared" si="158"/>
        <v>0</v>
      </c>
      <c r="DQ143" s="84">
        <f t="shared" si="158"/>
        <v>0</v>
      </c>
      <c r="DR143" s="84">
        <f t="shared" si="158"/>
        <v>0</v>
      </c>
      <c r="DS143" s="84">
        <f t="shared" si="158"/>
        <v>0</v>
      </c>
      <c r="DT143" s="84">
        <f t="shared" si="158"/>
        <v>0</v>
      </c>
      <c r="DU143" s="84">
        <f t="shared" si="158"/>
        <v>0</v>
      </c>
      <c r="DV143" s="84">
        <f t="shared" si="158"/>
        <v>0</v>
      </c>
      <c r="DW143" s="84">
        <f t="shared" si="158"/>
        <v>0</v>
      </c>
      <c r="DX143" s="84">
        <f t="shared" si="158"/>
        <v>0</v>
      </c>
      <c r="DY143" s="84">
        <f t="shared" si="158"/>
        <v>0</v>
      </c>
      <c r="DZ143" s="84">
        <f t="shared" si="158"/>
        <v>0</v>
      </c>
      <c r="EA143" s="84">
        <f t="shared" si="158"/>
        <v>0</v>
      </c>
      <c r="EB143" s="84">
        <f t="shared" si="158"/>
        <v>0</v>
      </c>
      <c r="EC143" s="84">
        <f t="shared" si="158"/>
        <v>0</v>
      </c>
      <c r="ED143" s="84">
        <f t="shared" si="158"/>
        <v>0</v>
      </c>
      <c r="EE143" s="84">
        <f t="shared" si="158"/>
        <v>0</v>
      </c>
      <c r="EF143" s="84">
        <f t="shared" si="158"/>
        <v>0</v>
      </c>
      <c r="EG143" s="84">
        <f t="shared" si="158"/>
        <v>0</v>
      </c>
      <c r="EH143" s="84">
        <f t="shared" si="158"/>
        <v>0</v>
      </c>
      <c r="EI143" s="84">
        <f t="shared" si="158"/>
        <v>0</v>
      </c>
      <c r="EJ143" s="84">
        <f t="shared" si="158"/>
        <v>0</v>
      </c>
      <c r="EK143" s="84">
        <f t="shared" si="158"/>
        <v>0</v>
      </c>
      <c r="EL143" s="84">
        <f t="shared" si="158"/>
        <v>0</v>
      </c>
      <c r="EM143" s="84">
        <f t="shared" si="142"/>
        <v>0</v>
      </c>
      <c r="EO143" s="2">
        <f t="shared" ca="1" si="135"/>
        <v>481</v>
      </c>
      <c r="EP143" s="2">
        <f t="shared" ca="1" si="145"/>
        <v>0</v>
      </c>
    </row>
    <row r="144" spans="1:146" x14ac:dyDescent="0.2">
      <c r="A144" s="66">
        <v>5</v>
      </c>
      <c r="B144" s="68" t="s">
        <v>12</v>
      </c>
      <c r="C144" s="68" t="s">
        <v>7</v>
      </c>
      <c r="D144" s="35" t="s">
        <v>43</v>
      </c>
      <c r="E144" s="69" t="s">
        <v>232</v>
      </c>
      <c r="F144" s="70">
        <v>37134</v>
      </c>
      <c r="G144" s="69"/>
      <c r="H144" s="69"/>
      <c r="I144" s="71" t="s">
        <v>45</v>
      </c>
      <c r="J144" s="69" t="s">
        <v>284</v>
      </c>
      <c r="M144" s="72" t="s">
        <v>41</v>
      </c>
      <c r="O144" s="73"/>
      <c r="P144" s="74"/>
      <c r="Q144" s="74"/>
      <c r="R144" s="74"/>
      <c r="S144" s="75">
        <v>95</v>
      </c>
      <c r="T144" s="74" t="s">
        <v>57</v>
      </c>
      <c r="U144" s="19">
        <f t="shared" si="122"/>
        <v>95</v>
      </c>
      <c r="V144" s="268">
        <v>40725</v>
      </c>
      <c r="Z144" s="77"/>
      <c r="AA144" s="78" t="e">
        <f>SUM(#REF!)</f>
        <v>#REF!</v>
      </c>
      <c r="AB144" s="103"/>
      <c r="AC144" s="79"/>
      <c r="AD144" s="81" t="e">
        <f>+AC144+AB144*#REF!+AA144*#REF!</f>
        <v>#REF!</v>
      </c>
      <c r="AE144" s="81"/>
      <c r="AI144" s="84">
        <f t="shared" ca="1" si="159"/>
        <v>0</v>
      </c>
      <c r="AJ144" s="84">
        <f t="shared" si="160"/>
        <v>0</v>
      </c>
      <c r="AK144" s="84">
        <f t="shared" si="160"/>
        <v>0</v>
      </c>
      <c r="AL144" s="84">
        <f t="shared" si="160"/>
        <v>0</v>
      </c>
      <c r="AM144" s="84">
        <f t="shared" si="160"/>
        <v>0</v>
      </c>
      <c r="AN144" s="84">
        <f t="shared" si="160"/>
        <v>0</v>
      </c>
      <c r="AO144" s="84">
        <f t="shared" si="160"/>
        <v>0</v>
      </c>
      <c r="AP144" s="84">
        <f t="shared" si="160"/>
        <v>0</v>
      </c>
      <c r="AQ144" s="84">
        <f t="shared" si="160"/>
        <v>0</v>
      </c>
      <c r="AR144" s="84">
        <f t="shared" si="160"/>
        <v>0</v>
      </c>
      <c r="AS144" s="84">
        <f t="shared" si="160"/>
        <v>0</v>
      </c>
      <c r="AT144" s="84">
        <f t="shared" si="160"/>
        <v>0</v>
      </c>
      <c r="AU144" s="84">
        <f t="shared" si="160"/>
        <v>0</v>
      </c>
      <c r="AV144" s="84">
        <f t="shared" si="160"/>
        <v>0</v>
      </c>
      <c r="AW144" s="84">
        <f t="shared" si="160"/>
        <v>0</v>
      </c>
      <c r="AX144" s="84">
        <f t="shared" si="160"/>
        <v>0</v>
      </c>
      <c r="AY144" s="84">
        <f t="shared" si="160"/>
        <v>0</v>
      </c>
      <c r="AZ144" s="84">
        <f t="shared" si="160"/>
        <v>0</v>
      </c>
      <c r="BA144" s="84">
        <f t="shared" si="160"/>
        <v>0</v>
      </c>
      <c r="BB144" s="84">
        <f t="shared" si="160"/>
        <v>0</v>
      </c>
      <c r="BC144" s="84">
        <f t="shared" si="160"/>
        <v>0</v>
      </c>
      <c r="BD144" s="84">
        <f t="shared" si="160"/>
        <v>0</v>
      </c>
      <c r="BE144" s="84">
        <f t="shared" si="160"/>
        <v>0</v>
      </c>
      <c r="BF144" s="84">
        <f t="shared" si="160"/>
        <v>0</v>
      </c>
      <c r="BG144" s="84">
        <f t="shared" si="160"/>
        <v>0</v>
      </c>
      <c r="BH144" s="84">
        <f t="shared" si="160"/>
        <v>0</v>
      </c>
      <c r="BI144" s="84">
        <f t="shared" si="160"/>
        <v>0</v>
      </c>
      <c r="BJ144" s="84">
        <f t="shared" si="160"/>
        <v>0</v>
      </c>
      <c r="BK144" s="84">
        <f t="shared" si="160"/>
        <v>0</v>
      </c>
      <c r="BL144" s="84">
        <f t="shared" si="160"/>
        <v>0</v>
      </c>
      <c r="BM144" s="84">
        <f t="shared" si="160"/>
        <v>0</v>
      </c>
      <c r="BN144" s="84">
        <f t="shared" si="160"/>
        <v>0</v>
      </c>
      <c r="BO144" s="84">
        <f t="shared" si="160"/>
        <v>0</v>
      </c>
      <c r="BP144" s="84">
        <f t="shared" si="160"/>
        <v>0</v>
      </c>
      <c r="BQ144" s="84">
        <f t="shared" si="160"/>
        <v>0</v>
      </c>
      <c r="BR144" s="84">
        <f t="shared" si="160"/>
        <v>0</v>
      </c>
      <c r="BS144" s="84">
        <f t="shared" si="160"/>
        <v>0</v>
      </c>
      <c r="BT144" s="84">
        <f t="shared" si="160"/>
        <v>0</v>
      </c>
      <c r="BU144" s="84">
        <f t="shared" si="160"/>
        <v>0</v>
      </c>
      <c r="BV144" s="84">
        <f t="shared" si="160"/>
        <v>95</v>
      </c>
      <c r="BW144" s="84">
        <f t="shared" si="160"/>
        <v>0</v>
      </c>
      <c r="BX144" s="84">
        <f t="shared" si="160"/>
        <v>0</v>
      </c>
      <c r="BY144" s="84">
        <f t="shared" si="160"/>
        <v>0</v>
      </c>
      <c r="BZ144" s="84">
        <f t="shared" si="160"/>
        <v>0</v>
      </c>
      <c r="CA144" s="84">
        <f t="shared" si="160"/>
        <v>0</v>
      </c>
      <c r="CB144" s="84">
        <f t="shared" si="160"/>
        <v>0</v>
      </c>
      <c r="CC144" s="84">
        <f t="shared" si="160"/>
        <v>0</v>
      </c>
      <c r="CD144" s="84">
        <f t="shared" si="160"/>
        <v>0</v>
      </c>
      <c r="CE144" s="84">
        <f t="shared" si="160"/>
        <v>0</v>
      </c>
      <c r="CF144" s="84">
        <f t="shared" si="160"/>
        <v>0</v>
      </c>
      <c r="CG144" s="84">
        <f t="shared" si="160"/>
        <v>0</v>
      </c>
      <c r="CH144" s="84">
        <f t="shared" si="160"/>
        <v>0</v>
      </c>
      <c r="CI144" s="84">
        <f t="shared" si="160"/>
        <v>0</v>
      </c>
      <c r="CJ144" s="84">
        <f t="shared" si="160"/>
        <v>0</v>
      </c>
      <c r="CK144" s="84">
        <f t="shared" si="160"/>
        <v>0</v>
      </c>
      <c r="CL144" s="84">
        <f t="shared" si="160"/>
        <v>0</v>
      </c>
      <c r="CM144" s="84">
        <f t="shared" si="160"/>
        <v>0</v>
      </c>
      <c r="CN144" s="84">
        <f t="shared" si="160"/>
        <v>0</v>
      </c>
      <c r="CO144" s="84">
        <f t="shared" si="160"/>
        <v>0</v>
      </c>
      <c r="CP144" s="84">
        <f t="shared" si="160"/>
        <v>0</v>
      </c>
      <c r="CQ144" s="84">
        <f t="shared" si="160"/>
        <v>0</v>
      </c>
      <c r="CR144" s="84">
        <f t="shared" si="160"/>
        <v>0</v>
      </c>
      <c r="CS144" s="84">
        <f t="shared" si="160"/>
        <v>0</v>
      </c>
      <c r="CT144" s="84">
        <f t="shared" si="160"/>
        <v>0</v>
      </c>
      <c r="CU144" s="84">
        <f t="shared" si="160"/>
        <v>0</v>
      </c>
      <c r="CV144" s="84">
        <f t="shared" si="158"/>
        <v>0</v>
      </c>
      <c r="CW144" s="84">
        <f t="shared" si="158"/>
        <v>0</v>
      </c>
      <c r="CX144" s="84">
        <f t="shared" si="158"/>
        <v>0</v>
      </c>
      <c r="CY144" s="84">
        <f t="shared" si="158"/>
        <v>0</v>
      </c>
      <c r="CZ144" s="84">
        <f t="shared" si="158"/>
        <v>0</v>
      </c>
      <c r="DA144" s="84">
        <f t="shared" si="158"/>
        <v>0</v>
      </c>
      <c r="DB144" s="84">
        <f t="shared" si="158"/>
        <v>0</v>
      </c>
      <c r="DC144" s="84">
        <f t="shared" si="158"/>
        <v>0</v>
      </c>
      <c r="DD144" s="84">
        <f t="shared" si="158"/>
        <v>0</v>
      </c>
      <c r="DE144" s="84">
        <f t="shared" si="158"/>
        <v>0</v>
      </c>
      <c r="DF144" s="84">
        <f t="shared" si="158"/>
        <v>0</v>
      </c>
      <c r="DG144" s="84">
        <f t="shared" si="158"/>
        <v>0</v>
      </c>
      <c r="DH144" s="84">
        <f t="shared" si="158"/>
        <v>0</v>
      </c>
      <c r="DI144" s="84">
        <f t="shared" si="158"/>
        <v>0</v>
      </c>
      <c r="DJ144" s="84">
        <f t="shared" si="158"/>
        <v>0</v>
      </c>
      <c r="DK144" s="84">
        <f t="shared" si="158"/>
        <v>0</v>
      </c>
      <c r="DL144" s="84">
        <f t="shared" si="158"/>
        <v>0</v>
      </c>
      <c r="DM144" s="84">
        <f t="shared" si="158"/>
        <v>0</v>
      </c>
      <c r="DN144" s="84">
        <f t="shared" si="158"/>
        <v>0</v>
      </c>
      <c r="DO144" s="84">
        <f t="shared" si="158"/>
        <v>0</v>
      </c>
      <c r="DP144" s="84">
        <f t="shared" si="158"/>
        <v>0</v>
      </c>
      <c r="DQ144" s="84">
        <f t="shared" si="158"/>
        <v>0</v>
      </c>
      <c r="DR144" s="84">
        <f t="shared" si="158"/>
        <v>0</v>
      </c>
      <c r="DS144" s="84">
        <f t="shared" si="158"/>
        <v>0</v>
      </c>
      <c r="DT144" s="84">
        <f t="shared" si="158"/>
        <v>0</v>
      </c>
      <c r="DU144" s="84">
        <f t="shared" si="158"/>
        <v>0</v>
      </c>
      <c r="DV144" s="84">
        <f t="shared" si="158"/>
        <v>0</v>
      </c>
      <c r="DW144" s="84">
        <f t="shared" si="158"/>
        <v>0</v>
      </c>
      <c r="DX144" s="84">
        <f t="shared" si="158"/>
        <v>0</v>
      </c>
      <c r="DY144" s="84">
        <f t="shared" si="158"/>
        <v>0</v>
      </c>
      <c r="DZ144" s="84">
        <f t="shared" si="158"/>
        <v>0</v>
      </c>
      <c r="EA144" s="84">
        <f t="shared" si="158"/>
        <v>0</v>
      </c>
      <c r="EB144" s="84">
        <f t="shared" si="158"/>
        <v>0</v>
      </c>
      <c r="EC144" s="84">
        <f t="shared" si="158"/>
        <v>0</v>
      </c>
      <c r="ED144" s="84">
        <f t="shared" si="158"/>
        <v>0</v>
      </c>
      <c r="EE144" s="84">
        <f t="shared" si="158"/>
        <v>0</v>
      </c>
      <c r="EF144" s="84">
        <f t="shared" si="158"/>
        <v>0</v>
      </c>
      <c r="EG144" s="84">
        <f t="shared" si="158"/>
        <v>0</v>
      </c>
      <c r="EH144" s="84">
        <f t="shared" si="158"/>
        <v>0</v>
      </c>
      <c r="EI144" s="84">
        <f t="shared" si="158"/>
        <v>0</v>
      </c>
      <c r="EJ144" s="84">
        <f>IF(AND($V144&gt;EI$6,$V144&lt;=EJ$6),+$U144,0)</f>
        <v>0</v>
      </c>
      <c r="EK144" s="84">
        <f>IF(AND($V144&gt;EJ$6,$V144&lt;=EK$6),+$U144,0)</f>
        <v>0</v>
      </c>
      <c r="EL144" s="84">
        <f>IF(AND($V144&gt;EK$6,$V144&lt;=EL$6),+$U144,0)</f>
        <v>0</v>
      </c>
      <c r="EM144" s="84">
        <f t="shared" si="142"/>
        <v>0</v>
      </c>
      <c r="EO144" s="2">
        <f t="shared" ca="1" si="135"/>
        <v>95</v>
      </c>
      <c r="EP144" s="2">
        <f t="shared" ca="1" si="145"/>
        <v>0</v>
      </c>
    </row>
    <row r="145" spans="1:146" x14ac:dyDescent="0.2">
      <c r="A145" s="66">
        <v>5</v>
      </c>
      <c r="B145" s="68" t="s">
        <v>12</v>
      </c>
      <c r="C145" s="68" t="s">
        <v>7</v>
      </c>
      <c r="D145" s="35" t="s">
        <v>43</v>
      </c>
      <c r="E145" s="69" t="s">
        <v>232</v>
      </c>
      <c r="F145" s="70">
        <v>37134</v>
      </c>
      <c r="G145" s="69"/>
      <c r="H145" s="69"/>
      <c r="I145" s="71" t="s">
        <v>45</v>
      </c>
      <c r="J145" s="69" t="s">
        <v>285</v>
      </c>
      <c r="M145" s="72" t="s">
        <v>41</v>
      </c>
      <c r="N145" s="72" t="s">
        <v>100</v>
      </c>
      <c r="O145" s="73" t="s">
        <v>138</v>
      </c>
      <c r="P145" s="74"/>
      <c r="Q145" s="74"/>
      <c r="R145" s="74"/>
      <c r="S145" s="75">
        <v>0</v>
      </c>
      <c r="T145" s="74" t="s">
        <v>57</v>
      </c>
      <c r="U145" s="19">
        <f t="shared" si="122"/>
        <v>0</v>
      </c>
      <c r="V145" s="268">
        <v>40725</v>
      </c>
      <c r="Z145" s="77"/>
      <c r="AA145" s="78" t="e">
        <f>SUM(#REF!)</f>
        <v>#REF!</v>
      </c>
      <c r="AB145" s="103"/>
      <c r="AC145" s="79"/>
      <c r="AD145" s="81" t="e">
        <f>+AC145+AB145*#REF!+AA145*#REF!</f>
        <v>#REF!</v>
      </c>
      <c r="AE145" s="81"/>
      <c r="AI145" s="84">
        <f t="shared" ca="1" si="159"/>
        <v>0</v>
      </c>
      <c r="AJ145" s="84">
        <f t="shared" si="160"/>
        <v>0</v>
      </c>
      <c r="AK145" s="84">
        <f t="shared" si="160"/>
        <v>0</v>
      </c>
      <c r="AL145" s="84">
        <f t="shared" si="160"/>
        <v>0</v>
      </c>
      <c r="AM145" s="84">
        <f t="shared" si="160"/>
        <v>0</v>
      </c>
      <c r="AN145" s="84">
        <f t="shared" si="160"/>
        <v>0</v>
      </c>
      <c r="AO145" s="84">
        <f t="shared" si="160"/>
        <v>0</v>
      </c>
      <c r="AP145" s="84">
        <f t="shared" si="160"/>
        <v>0</v>
      </c>
      <c r="AQ145" s="84">
        <f t="shared" si="160"/>
        <v>0</v>
      </c>
      <c r="AR145" s="84">
        <f t="shared" si="160"/>
        <v>0</v>
      </c>
      <c r="AS145" s="84">
        <f t="shared" si="160"/>
        <v>0</v>
      </c>
      <c r="AT145" s="84">
        <f t="shared" si="160"/>
        <v>0</v>
      </c>
      <c r="AU145" s="84">
        <f t="shared" si="160"/>
        <v>0</v>
      </c>
      <c r="AV145" s="84">
        <f t="shared" si="160"/>
        <v>0</v>
      </c>
      <c r="AW145" s="84">
        <f t="shared" si="160"/>
        <v>0</v>
      </c>
      <c r="AX145" s="84">
        <f t="shared" si="160"/>
        <v>0</v>
      </c>
      <c r="AY145" s="84">
        <f t="shared" si="160"/>
        <v>0</v>
      </c>
      <c r="AZ145" s="84">
        <f t="shared" si="160"/>
        <v>0</v>
      </c>
      <c r="BA145" s="84">
        <f t="shared" si="160"/>
        <v>0</v>
      </c>
      <c r="BB145" s="84">
        <f t="shared" si="160"/>
        <v>0</v>
      </c>
      <c r="BC145" s="84">
        <f t="shared" si="160"/>
        <v>0</v>
      </c>
      <c r="BD145" s="84">
        <f t="shared" si="160"/>
        <v>0</v>
      </c>
      <c r="BE145" s="84">
        <f t="shared" si="160"/>
        <v>0</v>
      </c>
      <c r="BF145" s="84">
        <f t="shared" si="160"/>
        <v>0</v>
      </c>
      <c r="BG145" s="84">
        <f t="shared" si="160"/>
        <v>0</v>
      </c>
      <c r="BH145" s="84">
        <f t="shared" si="160"/>
        <v>0</v>
      </c>
      <c r="BI145" s="84">
        <f t="shared" si="160"/>
        <v>0</v>
      </c>
      <c r="BJ145" s="84">
        <f t="shared" si="160"/>
        <v>0</v>
      </c>
      <c r="BK145" s="84">
        <f t="shared" si="160"/>
        <v>0</v>
      </c>
      <c r="BL145" s="84">
        <f t="shared" si="160"/>
        <v>0</v>
      </c>
      <c r="BM145" s="84">
        <f t="shared" si="160"/>
        <v>0</v>
      </c>
      <c r="BN145" s="84">
        <f t="shared" si="160"/>
        <v>0</v>
      </c>
      <c r="BO145" s="84">
        <f t="shared" si="160"/>
        <v>0</v>
      </c>
      <c r="BP145" s="84">
        <f t="shared" si="160"/>
        <v>0</v>
      </c>
      <c r="BQ145" s="84">
        <f t="shared" si="160"/>
        <v>0</v>
      </c>
      <c r="BR145" s="84">
        <f t="shared" si="160"/>
        <v>0</v>
      </c>
      <c r="BS145" s="84">
        <f t="shared" si="160"/>
        <v>0</v>
      </c>
      <c r="BT145" s="84">
        <f t="shared" si="160"/>
        <v>0</v>
      </c>
      <c r="BU145" s="84">
        <f t="shared" si="160"/>
        <v>0</v>
      </c>
      <c r="BV145" s="84">
        <f t="shared" si="160"/>
        <v>0</v>
      </c>
      <c r="BW145" s="84">
        <f t="shared" si="160"/>
        <v>0</v>
      </c>
      <c r="BX145" s="84">
        <f t="shared" si="160"/>
        <v>0</v>
      </c>
      <c r="BY145" s="84">
        <f t="shared" si="160"/>
        <v>0</v>
      </c>
      <c r="BZ145" s="84">
        <f t="shared" si="160"/>
        <v>0</v>
      </c>
      <c r="CA145" s="84">
        <f t="shared" si="160"/>
        <v>0</v>
      </c>
      <c r="CB145" s="84">
        <f t="shared" si="160"/>
        <v>0</v>
      </c>
      <c r="CC145" s="84">
        <f t="shared" si="160"/>
        <v>0</v>
      </c>
      <c r="CD145" s="84">
        <f t="shared" si="160"/>
        <v>0</v>
      </c>
      <c r="CE145" s="84">
        <f t="shared" si="160"/>
        <v>0</v>
      </c>
      <c r="CF145" s="84">
        <f t="shared" si="160"/>
        <v>0</v>
      </c>
      <c r="CG145" s="84">
        <f t="shared" si="160"/>
        <v>0</v>
      </c>
      <c r="CH145" s="84">
        <f t="shared" si="160"/>
        <v>0</v>
      </c>
      <c r="CI145" s="84">
        <f t="shared" si="160"/>
        <v>0</v>
      </c>
      <c r="CJ145" s="84">
        <f t="shared" si="160"/>
        <v>0</v>
      </c>
      <c r="CK145" s="84">
        <f t="shared" si="160"/>
        <v>0</v>
      </c>
      <c r="CL145" s="84">
        <f t="shared" si="160"/>
        <v>0</v>
      </c>
      <c r="CM145" s="84">
        <f t="shared" si="160"/>
        <v>0</v>
      </c>
      <c r="CN145" s="84">
        <f t="shared" si="160"/>
        <v>0</v>
      </c>
      <c r="CO145" s="84">
        <f t="shared" si="160"/>
        <v>0</v>
      </c>
      <c r="CP145" s="84">
        <f t="shared" si="160"/>
        <v>0</v>
      </c>
      <c r="CQ145" s="84">
        <f t="shared" si="160"/>
        <v>0</v>
      </c>
      <c r="CR145" s="84">
        <f t="shared" si="160"/>
        <v>0</v>
      </c>
      <c r="CS145" s="84">
        <f t="shared" si="160"/>
        <v>0</v>
      </c>
      <c r="CT145" s="84">
        <f t="shared" si="160"/>
        <v>0</v>
      </c>
      <c r="CU145" s="84">
        <f t="shared" si="160"/>
        <v>0</v>
      </c>
      <c r="CV145" s="84">
        <f t="shared" ref="CV145:EL150" si="161">IF(AND($V145&gt;CU$6,$V145&lt;=CV$6),+$U145,0)</f>
        <v>0</v>
      </c>
      <c r="CW145" s="84">
        <f t="shared" si="161"/>
        <v>0</v>
      </c>
      <c r="CX145" s="84">
        <f t="shared" si="161"/>
        <v>0</v>
      </c>
      <c r="CY145" s="84">
        <f t="shared" si="161"/>
        <v>0</v>
      </c>
      <c r="CZ145" s="84">
        <f t="shared" si="161"/>
        <v>0</v>
      </c>
      <c r="DA145" s="84">
        <f t="shared" si="161"/>
        <v>0</v>
      </c>
      <c r="DB145" s="84">
        <f t="shared" si="161"/>
        <v>0</v>
      </c>
      <c r="DC145" s="84">
        <f t="shared" si="161"/>
        <v>0</v>
      </c>
      <c r="DD145" s="84">
        <f t="shared" si="161"/>
        <v>0</v>
      </c>
      <c r="DE145" s="84">
        <f t="shared" si="161"/>
        <v>0</v>
      </c>
      <c r="DF145" s="84">
        <f t="shared" si="161"/>
        <v>0</v>
      </c>
      <c r="DG145" s="84">
        <f t="shared" si="161"/>
        <v>0</v>
      </c>
      <c r="DH145" s="84">
        <f t="shared" si="161"/>
        <v>0</v>
      </c>
      <c r="DI145" s="84">
        <f t="shared" si="161"/>
        <v>0</v>
      </c>
      <c r="DJ145" s="84">
        <f t="shared" si="161"/>
        <v>0</v>
      </c>
      <c r="DK145" s="84">
        <f t="shared" si="161"/>
        <v>0</v>
      </c>
      <c r="DL145" s="84">
        <f t="shared" si="161"/>
        <v>0</v>
      </c>
      <c r="DM145" s="84">
        <f t="shared" si="161"/>
        <v>0</v>
      </c>
      <c r="DN145" s="84">
        <f t="shared" si="161"/>
        <v>0</v>
      </c>
      <c r="DO145" s="84">
        <f t="shared" si="161"/>
        <v>0</v>
      </c>
      <c r="DP145" s="84">
        <f t="shared" si="161"/>
        <v>0</v>
      </c>
      <c r="DQ145" s="84">
        <f t="shared" si="161"/>
        <v>0</v>
      </c>
      <c r="DR145" s="84">
        <f t="shared" si="161"/>
        <v>0</v>
      </c>
      <c r="DS145" s="84">
        <f t="shared" si="161"/>
        <v>0</v>
      </c>
      <c r="DT145" s="84">
        <f t="shared" si="161"/>
        <v>0</v>
      </c>
      <c r="DU145" s="84">
        <f t="shared" si="161"/>
        <v>0</v>
      </c>
      <c r="DV145" s="84">
        <f t="shared" si="161"/>
        <v>0</v>
      </c>
      <c r="DW145" s="84">
        <f t="shared" si="161"/>
        <v>0</v>
      </c>
      <c r="DX145" s="84">
        <f t="shared" si="161"/>
        <v>0</v>
      </c>
      <c r="DY145" s="84">
        <f t="shared" si="161"/>
        <v>0</v>
      </c>
      <c r="DZ145" s="84">
        <f t="shared" si="161"/>
        <v>0</v>
      </c>
      <c r="EA145" s="84">
        <f t="shared" si="161"/>
        <v>0</v>
      </c>
      <c r="EB145" s="84">
        <f t="shared" si="161"/>
        <v>0</v>
      </c>
      <c r="EC145" s="84">
        <f t="shared" si="161"/>
        <v>0</v>
      </c>
      <c r="ED145" s="84">
        <f t="shared" si="161"/>
        <v>0</v>
      </c>
      <c r="EE145" s="84">
        <f t="shared" si="161"/>
        <v>0</v>
      </c>
      <c r="EF145" s="84">
        <f t="shared" si="161"/>
        <v>0</v>
      </c>
      <c r="EG145" s="84">
        <f t="shared" si="161"/>
        <v>0</v>
      </c>
      <c r="EH145" s="84">
        <f t="shared" si="161"/>
        <v>0</v>
      </c>
      <c r="EI145" s="84">
        <f t="shared" si="161"/>
        <v>0</v>
      </c>
      <c r="EJ145" s="84">
        <f t="shared" si="161"/>
        <v>0</v>
      </c>
      <c r="EK145" s="84">
        <f t="shared" si="161"/>
        <v>0</v>
      </c>
      <c r="EL145" s="84">
        <f t="shared" si="161"/>
        <v>0</v>
      </c>
      <c r="EM145" s="84">
        <f t="shared" si="142"/>
        <v>0</v>
      </c>
      <c r="EO145" s="2">
        <f t="shared" ca="1" si="135"/>
        <v>0</v>
      </c>
      <c r="EP145" s="2">
        <f t="shared" ca="1" si="145"/>
        <v>0</v>
      </c>
    </row>
    <row r="146" spans="1:146" x14ac:dyDescent="0.2">
      <c r="A146" s="120">
        <v>5</v>
      </c>
      <c r="B146" s="121" t="s">
        <v>12</v>
      </c>
      <c r="C146" s="121" t="s">
        <v>7</v>
      </c>
      <c r="D146" s="122" t="s">
        <v>43</v>
      </c>
      <c r="E146" s="123" t="s">
        <v>232</v>
      </c>
      <c r="F146" s="124">
        <v>37134</v>
      </c>
      <c r="G146" s="123"/>
      <c r="H146" s="123"/>
      <c r="I146" s="71" t="s">
        <v>45</v>
      </c>
      <c r="J146" s="69" t="s">
        <v>286</v>
      </c>
      <c r="M146" s="72" t="s">
        <v>41</v>
      </c>
      <c r="O146" s="73"/>
      <c r="P146" s="74"/>
      <c r="Q146" s="74"/>
      <c r="R146" s="74"/>
      <c r="S146" s="75"/>
      <c r="T146" s="74" t="s">
        <v>57</v>
      </c>
      <c r="U146" s="19">
        <f t="shared" si="122"/>
        <v>0</v>
      </c>
      <c r="V146" s="272"/>
      <c r="W146" s="125"/>
      <c r="X146" s="126"/>
      <c r="Y146" s="127"/>
      <c r="Z146" s="128"/>
      <c r="AA146" s="129" t="e">
        <f>SUM(#REF!)</f>
        <v>#REF!</v>
      </c>
      <c r="AB146" s="130"/>
      <c r="AC146" s="131"/>
      <c r="AD146" s="132" t="e">
        <f>+AC146+AB146*#REF!+AA146*#REF!</f>
        <v>#REF!</v>
      </c>
      <c r="AE146" s="132"/>
      <c r="AF146" s="133"/>
      <c r="AI146" s="84">
        <f t="shared" ca="1" si="159"/>
        <v>0</v>
      </c>
      <c r="AJ146" s="84">
        <f t="shared" si="160"/>
        <v>0</v>
      </c>
      <c r="AK146" s="84">
        <f t="shared" si="160"/>
        <v>0</v>
      </c>
      <c r="AL146" s="84">
        <f t="shared" si="160"/>
        <v>0</v>
      </c>
      <c r="AM146" s="84">
        <f t="shared" si="160"/>
        <v>0</v>
      </c>
      <c r="AN146" s="84">
        <f t="shared" si="160"/>
        <v>0</v>
      </c>
      <c r="AO146" s="84">
        <f t="shared" si="160"/>
        <v>0</v>
      </c>
      <c r="AP146" s="84">
        <f t="shared" si="160"/>
        <v>0</v>
      </c>
      <c r="AQ146" s="84">
        <f t="shared" si="160"/>
        <v>0</v>
      </c>
      <c r="AR146" s="84">
        <f t="shared" si="160"/>
        <v>0</v>
      </c>
      <c r="AS146" s="84">
        <f t="shared" si="160"/>
        <v>0</v>
      </c>
      <c r="AT146" s="84">
        <f t="shared" si="160"/>
        <v>0</v>
      </c>
      <c r="AU146" s="84">
        <f t="shared" si="160"/>
        <v>0</v>
      </c>
      <c r="AV146" s="84">
        <f t="shared" si="160"/>
        <v>0</v>
      </c>
      <c r="AW146" s="84">
        <f t="shared" si="160"/>
        <v>0</v>
      </c>
      <c r="AX146" s="84">
        <f t="shared" si="160"/>
        <v>0</v>
      </c>
      <c r="AY146" s="84">
        <f t="shared" si="160"/>
        <v>0</v>
      </c>
      <c r="AZ146" s="84">
        <f t="shared" si="160"/>
        <v>0</v>
      </c>
      <c r="BA146" s="84">
        <f t="shared" si="160"/>
        <v>0</v>
      </c>
      <c r="BB146" s="84">
        <f t="shared" si="160"/>
        <v>0</v>
      </c>
      <c r="BC146" s="84">
        <f t="shared" si="160"/>
        <v>0</v>
      </c>
      <c r="BD146" s="84">
        <f t="shared" si="160"/>
        <v>0</v>
      </c>
      <c r="BE146" s="84">
        <f t="shared" si="160"/>
        <v>0</v>
      </c>
      <c r="BF146" s="84">
        <f t="shared" si="160"/>
        <v>0</v>
      </c>
      <c r="BG146" s="84">
        <f t="shared" si="160"/>
        <v>0</v>
      </c>
      <c r="BH146" s="84">
        <f t="shared" si="160"/>
        <v>0</v>
      </c>
      <c r="BI146" s="84">
        <f t="shared" si="160"/>
        <v>0</v>
      </c>
      <c r="BJ146" s="84">
        <f t="shared" si="160"/>
        <v>0</v>
      </c>
      <c r="BK146" s="84">
        <f t="shared" si="160"/>
        <v>0</v>
      </c>
      <c r="BL146" s="84">
        <f t="shared" si="160"/>
        <v>0</v>
      </c>
      <c r="BM146" s="84">
        <f t="shared" si="160"/>
        <v>0</v>
      </c>
      <c r="BN146" s="84">
        <f t="shared" si="160"/>
        <v>0</v>
      </c>
      <c r="BO146" s="84">
        <f t="shared" si="160"/>
        <v>0</v>
      </c>
      <c r="BP146" s="84">
        <f t="shared" si="160"/>
        <v>0</v>
      </c>
      <c r="BQ146" s="84">
        <f t="shared" si="160"/>
        <v>0</v>
      </c>
      <c r="BR146" s="84">
        <f t="shared" si="160"/>
        <v>0</v>
      </c>
      <c r="BS146" s="84">
        <f t="shared" si="160"/>
        <v>0</v>
      </c>
      <c r="BT146" s="84">
        <f t="shared" si="160"/>
        <v>0</v>
      </c>
      <c r="BU146" s="84">
        <f t="shared" si="160"/>
        <v>0</v>
      </c>
      <c r="BV146" s="84">
        <f t="shared" si="160"/>
        <v>0</v>
      </c>
      <c r="BW146" s="84">
        <f t="shared" si="160"/>
        <v>0</v>
      </c>
      <c r="BX146" s="84">
        <f t="shared" si="160"/>
        <v>0</v>
      </c>
      <c r="BY146" s="84">
        <f t="shared" si="160"/>
        <v>0</v>
      </c>
      <c r="BZ146" s="84">
        <f t="shared" si="160"/>
        <v>0</v>
      </c>
      <c r="CA146" s="84">
        <f t="shared" si="160"/>
        <v>0</v>
      </c>
      <c r="CB146" s="84">
        <f t="shared" si="160"/>
        <v>0</v>
      </c>
      <c r="CC146" s="84">
        <f t="shared" si="160"/>
        <v>0</v>
      </c>
      <c r="CD146" s="84">
        <f t="shared" si="160"/>
        <v>0</v>
      </c>
      <c r="CE146" s="84">
        <f t="shared" si="160"/>
        <v>0</v>
      </c>
      <c r="CF146" s="84">
        <f t="shared" si="160"/>
        <v>0</v>
      </c>
      <c r="CG146" s="84">
        <f t="shared" si="160"/>
        <v>0</v>
      </c>
      <c r="CH146" s="84">
        <f t="shared" si="160"/>
        <v>0</v>
      </c>
      <c r="CI146" s="84">
        <f t="shared" si="160"/>
        <v>0</v>
      </c>
      <c r="CJ146" s="84">
        <f t="shared" si="160"/>
        <v>0</v>
      </c>
      <c r="CK146" s="84">
        <f t="shared" si="160"/>
        <v>0</v>
      </c>
      <c r="CL146" s="84">
        <f t="shared" si="160"/>
        <v>0</v>
      </c>
      <c r="CM146" s="84">
        <f t="shared" si="160"/>
        <v>0</v>
      </c>
      <c r="CN146" s="84">
        <f t="shared" si="160"/>
        <v>0</v>
      </c>
      <c r="CO146" s="84">
        <f t="shared" si="160"/>
        <v>0</v>
      </c>
      <c r="CP146" s="84">
        <f t="shared" si="160"/>
        <v>0</v>
      </c>
      <c r="CQ146" s="84">
        <f t="shared" si="160"/>
        <v>0</v>
      </c>
      <c r="CR146" s="84">
        <f t="shared" si="160"/>
        <v>0</v>
      </c>
      <c r="CS146" s="84">
        <f t="shared" si="160"/>
        <v>0</v>
      </c>
      <c r="CT146" s="84">
        <f t="shared" si="160"/>
        <v>0</v>
      </c>
      <c r="CU146" s="84">
        <f>IF(AND($V146&gt;CT$6,$V146&lt;=CU$6),+$U146,0)</f>
        <v>0</v>
      </c>
      <c r="CV146" s="84">
        <f t="shared" si="161"/>
        <v>0</v>
      </c>
      <c r="CW146" s="84">
        <f t="shared" si="161"/>
        <v>0</v>
      </c>
      <c r="CX146" s="84">
        <f t="shared" si="161"/>
        <v>0</v>
      </c>
      <c r="CY146" s="84">
        <f t="shared" si="161"/>
        <v>0</v>
      </c>
      <c r="CZ146" s="84">
        <f t="shared" si="161"/>
        <v>0</v>
      </c>
      <c r="DA146" s="84">
        <f t="shared" si="161"/>
        <v>0</v>
      </c>
      <c r="DB146" s="84">
        <f t="shared" si="161"/>
        <v>0</v>
      </c>
      <c r="DC146" s="84">
        <f t="shared" si="161"/>
        <v>0</v>
      </c>
      <c r="DD146" s="84">
        <f t="shared" si="161"/>
        <v>0</v>
      </c>
      <c r="DE146" s="84">
        <f t="shared" si="161"/>
        <v>0</v>
      </c>
      <c r="DF146" s="84">
        <f t="shared" si="161"/>
        <v>0</v>
      </c>
      <c r="DG146" s="84">
        <f t="shared" si="161"/>
        <v>0</v>
      </c>
      <c r="DH146" s="84">
        <f t="shared" si="161"/>
        <v>0</v>
      </c>
      <c r="DI146" s="84">
        <f t="shared" si="161"/>
        <v>0</v>
      </c>
      <c r="DJ146" s="84">
        <f t="shared" si="161"/>
        <v>0</v>
      </c>
      <c r="DK146" s="84">
        <f t="shared" si="161"/>
        <v>0</v>
      </c>
      <c r="DL146" s="84">
        <f t="shared" si="161"/>
        <v>0</v>
      </c>
      <c r="DM146" s="84">
        <f t="shared" si="161"/>
        <v>0</v>
      </c>
      <c r="DN146" s="84">
        <f t="shared" si="161"/>
        <v>0</v>
      </c>
      <c r="DO146" s="84">
        <f t="shared" si="161"/>
        <v>0</v>
      </c>
      <c r="DP146" s="84">
        <f t="shared" si="161"/>
        <v>0</v>
      </c>
      <c r="DQ146" s="84">
        <f t="shared" si="161"/>
        <v>0</v>
      </c>
      <c r="DR146" s="84">
        <f t="shared" si="161"/>
        <v>0</v>
      </c>
      <c r="DS146" s="84">
        <f t="shared" si="161"/>
        <v>0</v>
      </c>
      <c r="DT146" s="84">
        <f t="shared" si="161"/>
        <v>0</v>
      </c>
      <c r="DU146" s="84">
        <f t="shared" si="161"/>
        <v>0</v>
      </c>
      <c r="DV146" s="84">
        <f t="shared" si="161"/>
        <v>0</v>
      </c>
      <c r="DW146" s="84">
        <f t="shared" si="161"/>
        <v>0</v>
      </c>
      <c r="DX146" s="84">
        <f t="shared" si="161"/>
        <v>0</v>
      </c>
      <c r="DY146" s="84">
        <f t="shared" si="161"/>
        <v>0</v>
      </c>
      <c r="DZ146" s="84">
        <f t="shared" si="161"/>
        <v>0</v>
      </c>
      <c r="EA146" s="84">
        <f t="shared" si="161"/>
        <v>0</v>
      </c>
      <c r="EB146" s="84">
        <f t="shared" si="161"/>
        <v>0</v>
      </c>
      <c r="EC146" s="84">
        <f t="shared" si="161"/>
        <v>0</v>
      </c>
      <c r="ED146" s="84">
        <f t="shared" si="161"/>
        <v>0</v>
      </c>
      <c r="EE146" s="84">
        <f t="shared" si="161"/>
        <v>0</v>
      </c>
      <c r="EF146" s="84">
        <f t="shared" si="161"/>
        <v>0</v>
      </c>
      <c r="EG146" s="84">
        <f t="shared" si="161"/>
        <v>0</v>
      </c>
      <c r="EH146" s="84">
        <f t="shared" si="161"/>
        <v>0</v>
      </c>
      <c r="EI146" s="84">
        <f t="shared" si="161"/>
        <v>0</v>
      </c>
      <c r="EJ146" s="84">
        <f t="shared" si="161"/>
        <v>0</v>
      </c>
      <c r="EK146" s="84">
        <f t="shared" si="161"/>
        <v>0</v>
      </c>
      <c r="EL146" s="84">
        <f t="shared" si="161"/>
        <v>0</v>
      </c>
      <c r="EM146" s="84">
        <f t="shared" si="142"/>
        <v>0</v>
      </c>
      <c r="EO146" s="2">
        <f t="shared" ca="1" si="135"/>
        <v>0</v>
      </c>
      <c r="EP146" s="2">
        <f t="shared" ca="1" si="145"/>
        <v>0</v>
      </c>
    </row>
    <row r="147" spans="1:146" x14ac:dyDescent="0.2">
      <c r="A147" s="66">
        <v>5</v>
      </c>
      <c r="B147" s="68" t="s">
        <v>12</v>
      </c>
      <c r="C147" s="68" t="s">
        <v>8</v>
      </c>
      <c r="D147" s="35" t="s">
        <v>43</v>
      </c>
      <c r="E147" s="69" t="s">
        <v>240</v>
      </c>
      <c r="F147" s="70">
        <v>37134</v>
      </c>
      <c r="G147" s="69"/>
      <c r="H147" s="69"/>
      <c r="I147" s="71" t="s">
        <v>45</v>
      </c>
      <c r="J147" s="69" t="s">
        <v>287</v>
      </c>
      <c r="M147" s="72" t="s">
        <v>41</v>
      </c>
      <c r="O147" s="73"/>
      <c r="P147" s="74"/>
      <c r="Q147" s="74"/>
      <c r="R147" s="74"/>
      <c r="S147" s="75">
        <v>250</v>
      </c>
      <c r="T147" s="74" t="s">
        <v>57</v>
      </c>
      <c r="U147" s="19">
        <f t="shared" si="122"/>
        <v>250</v>
      </c>
      <c r="V147" s="267">
        <v>40344</v>
      </c>
      <c r="Z147" s="102">
        <v>36679</v>
      </c>
      <c r="AA147" s="100" t="e">
        <f>SUM(#REF!)</f>
        <v>#REF!</v>
      </c>
      <c r="AB147" s="103"/>
      <c r="AC147" s="79">
        <f t="shared" ref="AC147:AC152" si="162">0.0065/10</f>
        <v>6.4999999999999997E-4</v>
      </c>
      <c r="AD147" s="81" t="e">
        <f>+AC147+AB147*#REF!+AA147*#REF!</f>
        <v>#REF!</v>
      </c>
      <c r="AE147" s="81"/>
      <c r="AI147" s="84">
        <f t="shared" ca="1" si="159"/>
        <v>0</v>
      </c>
      <c r="AJ147" s="84">
        <f t="shared" ref="AJ147:CU150" si="163">IF(AND($V147&gt;AI$6,$V147&lt;=AJ$6),+$U147,0)</f>
        <v>0</v>
      </c>
      <c r="AK147" s="84">
        <f t="shared" si="163"/>
        <v>0</v>
      </c>
      <c r="AL147" s="84">
        <f t="shared" si="163"/>
        <v>0</v>
      </c>
      <c r="AM147" s="84">
        <f t="shared" si="163"/>
        <v>0</v>
      </c>
      <c r="AN147" s="84">
        <f t="shared" si="163"/>
        <v>0</v>
      </c>
      <c r="AO147" s="84">
        <f t="shared" si="163"/>
        <v>0</v>
      </c>
      <c r="AP147" s="84">
        <f t="shared" si="163"/>
        <v>0</v>
      </c>
      <c r="AQ147" s="84">
        <f t="shared" si="163"/>
        <v>0</v>
      </c>
      <c r="AR147" s="84">
        <f t="shared" si="163"/>
        <v>0</v>
      </c>
      <c r="AS147" s="84">
        <f t="shared" si="163"/>
        <v>0</v>
      </c>
      <c r="AT147" s="84">
        <f t="shared" si="163"/>
        <v>0</v>
      </c>
      <c r="AU147" s="84">
        <f t="shared" si="163"/>
        <v>0</v>
      </c>
      <c r="AV147" s="84">
        <f t="shared" si="163"/>
        <v>0</v>
      </c>
      <c r="AW147" s="84">
        <f t="shared" si="163"/>
        <v>0</v>
      </c>
      <c r="AX147" s="84">
        <f t="shared" si="163"/>
        <v>0</v>
      </c>
      <c r="AY147" s="84">
        <f t="shared" si="163"/>
        <v>0</v>
      </c>
      <c r="AZ147" s="84">
        <f t="shared" si="163"/>
        <v>0</v>
      </c>
      <c r="BA147" s="84">
        <f t="shared" si="163"/>
        <v>0</v>
      </c>
      <c r="BB147" s="84">
        <f t="shared" si="163"/>
        <v>0</v>
      </c>
      <c r="BC147" s="84">
        <f t="shared" si="163"/>
        <v>0</v>
      </c>
      <c r="BD147" s="84">
        <f t="shared" si="163"/>
        <v>0</v>
      </c>
      <c r="BE147" s="84">
        <f t="shared" si="163"/>
        <v>0</v>
      </c>
      <c r="BF147" s="84">
        <f t="shared" si="163"/>
        <v>0</v>
      </c>
      <c r="BG147" s="84">
        <f t="shared" si="163"/>
        <v>0</v>
      </c>
      <c r="BH147" s="84">
        <f t="shared" si="163"/>
        <v>0</v>
      </c>
      <c r="BI147" s="84">
        <f t="shared" si="163"/>
        <v>0</v>
      </c>
      <c r="BJ147" s="84">
        <f t="shared" si="163"/>
        <v>0</v>
      </c>
      <c r="BK147" s="84">
        <f t="shared" si="163"/>
        <v>0</v>
      </c>
      <c r="BL147" s="84">
        <f t="shared" si="163"/>
        <v>0</v>
      </c>
      <c r="BM147" s="84">
        <f t="shared" si="163"/>
        <v>0</v>
      </c>
      <c r="BN147" s="84">
        <f t="shared" si="163"/>
        <v>0</v>
      </c>
      <c r="BO147" s="84">
        <f t="shared" si="163"/>
        <v>0</v>
      </c>
      <c r="BP147" s="84">
        <f t="shared" si="163"/>
        <v>0</v>
      </c>
      <c r="BQ147" s="84">
        <f t="shared" si="163"/>
        <v>250</v>
      </c>
      <c r="BR147" s="84">
        <f t="shared" si="163"/>
        <v>0</v>
      </c>
      <c r="BS147" s="84">
        <f t="shared" si="163"/>
        <v>0</v>
      </c>
      <c r="BT147" s="84">
        <f t="shared" si="163"/>
        <v>0</v>
      </c>
      <c r="BU147" s="84">
        <f t="shared" si="163"/>
        <v>0</v>
      </c>
      <c r="BV147" s="84">
        <f t="shared" si="163"/>
        <v>0</v>
      </c>
      <c r="BW147" s="84">
        <f t="shared" si="163"/>
        <v>0</v>
      </c>
      <c r="BX147" s="84">
        <f t="shared" si="163"/>
        <v>0</v>
      </c>
      <c r="BY147" s="84">
        <f t="shared" si="163"/>
        <v>0</v>
      </c>
      <c r="BZ147" s="84">
        <f t="shared" si="163"/>
        <v>0</v>
      </c>
      <c r="CA147" s="84">
        <f t="shared" si="163"/>
        <v>0</v>
      </c>
      <c r="CB147" s="84">
        <f t="shared" si="163"/>
        <v>0</v>
      </c>
      <c r="CC147" s="84">
        <f t="shared" si="163"/>
        <v>0</v>
      </c>
      <c r="CD147" s="84">
        <f t="shared" si="163"/>
        <v>0</v>
      </c>
      <c r="CE147" s="84">
        <f t="shared" si="163"/>
        <v>0</v>
      </c>
      <c r="CF147" s="84">
        <f t="shared" si="163"/>
        <v>0</v>
      </c>
      <c r="CG147" s="84">
        <f t="shared" si="163"/>
        <v>0</v>
      </c>
      <c r="CH147" s="84">
        <f t="shared" si="163"/>
        <v>0</v>
      </c>
      <c r="CI147" s="84">
        <f t="shared" si="163"/>
        <v>0</v>
      </c>
      <c r="CJ147" s="84">
        <f t="shared" si="163"/>
        <v>0</v>
      </c>
      <c r="CK147" s="84">
        <f t="shared" si="163"/>
        <v>0</v>
      </c>
      <c r="CL147" s="84">
        <f t="shared" si="163"/>
        <v>0</v>
      </c>
      <c r="CM147" s="84">
        <f t="shared" si="163"/>
        <v>0</v>
      </c>
      <c r="CN147" s="84">
        <f t="shared" si="163"/>
        <v>0</v>
      </c>
      <c r="CO147" s="84">
        <f t="shared" si="163"/>
        <v>0</v>
      </c>
      <c r="CP147" s="84">
        <f t="shared" si="163"/>
        <v>0</v>
      </c>
      <c r="CQ147" s="84">
        <f t="shared" si="163"/>
        <v>0</v>
      </c>
      <c r="CR147" s="84">
        <f t="shared" si="163"/>
        <v>0</v>
      </c>
      <c r="CS147" s="84">
        <f t="shared" si="163"/>
        <v>0</v>
      </c>
      <c r="CT147" s="84">
        <f t="shared" si="163"/>
        <v>0</v>
      </c>
      <c r="CU147" s="84">
        <f t="shared" si="163"/>
        <v>0</v>
      </c>
      <c r="CV147" s="84">
        <f t="shared" si="161"/>
        <v>0</v>
      </c>
      <c r="CW147" s="84">
        <f t="shared" si="161"/>
        <v>0</v>
      </c>
      <c r="CX147" s="84">
        <f t="shared" si="161"/>
        <v>0</v>
      </c>
      <c r="CY147" s="84">
        <f t="shared" si="161"/>
        <v>0</v>
      </c>
      <c r="CZ147" s="84">
        <f t="shared" si="161"/>
        <v>0</v>
      </c>
      <c r="DA147" s="84">
        <f t="shared" si="161"/>
        <v>0</v>
      </c>
      <c r="DB147" s="84">
        <f t="shared" si="161"/>
        <v>0</v>
      </c>
      <c r="DC147" s="84">
        <f t="shared" si="161"/>
        <v>0</v>
      </c>
      <c r="DD147" s="84">
        <f t="shared" si="161"/>
        <v>0</v>
      </c>
      <c r="DE147" s="84">
        <f t="shared" si="161"/>
        <v>0</v>
      </c>
      <c r="DF147" s="84">
        <f t="shared" si="161"/>
        <v>0</v>
      </c>
      <c r="DG147" s="84">
        <f t="shared" si="161"/>
        <v>0</v>
      </c>
      <c r="DH147" s="84">
        <f t="shared" si="161"/>
        <v>0</v>
      </c>
      <c r="DI147" s="84">
        <f t="shared" si="161"/>
        <v>0</v>
      </c>
      <c r="DJ147" s="84">
        <f t="shared" si="161"/>
        <v>0</v>
      </c>
      <c r="DK147" s="84">
        <f t="shared" si="161"/>
        <v>0</v>
      </c>
      <c r="DL147" s="84">
        <f t="shared" si="161"/>
        <v>0</v>
      </c>
      <c r="DM147" s="84">
        <f t="shared" si="161"/>
        <v>0</v>
      </c>
      <c r="DN147" s="84">
        <f t="shared" si="161"/>
        <v>0</v>
      </c>
      <c r="DO147" s="84">
        <f t="shared" si="161"/>
        <v>0</v>
      </c>
      <c r="DP147" s="84">
        <f t="shared" si="161"/>
        <v>0</v>
      </c>
      <c r="DQ147" s="84">
        <f t="shared" si="161"/>
        <v>0</v>
      </c>
      <c r="DR147" s="84">
        <f t="shared" si="161"/>
        <v>0</v>
      </c>
      <c r="DS147" s="84">
        <f t="shared" si="161"/>
        <v>0</v>
      </c>
      <c r="DT147" s="84">
        <f t="shared" si="161"/>
        <v>0</v>
      </c>
      <c r="DU147" s="84">
        <f t="shared" si="161"/>
        <v>0</v>
      </c>
      <c r="DV147" s="84">
        <f t="shared" si="161"/>
        <v>0</v>
      </c>
      <c r="DW147" s="84">
        <f t="shared" si="161"/>
        <v>0</v>
      </c>
      <c r="DX147" s="84">
        <f t="shared" si="161"/>
        <v>0</v>
      </c>
      <c r="DY147" s="84">
        <f t="shared" si="161"/>
        <v>0</v>
      </c>
      <c r="DZ147" s="84">
        <f t="shared" si="161"/>
        <v>0</v>
      </c>
      <c r="EA147" s="84">
        <f t="shared" si="161"/>
        <v>0</v>
      </c>
      <c r="EB147" s="84">
        <f t="shared" si="161"/>
        <v>0</v>
      </c>
      <c r="EC147" s="84">
        <f t="shared" si="161"/>
        <v>0</v>
      </c>
      <c r="ED147" s="84">
        <f t="shared" si="161"/>
        <v>0</v>
      </c>
      <c r="EE147" s="84">
        <f t="shared" si="161"/>
        <v>0</v>
      </c>
      <c r="EF147" s="84">
        <f t="shared" si="161"/>
        <v>0</v>
      </c>
      <c r="EG147" s="84">
        <f t="shared" si="161"/>
        <v>0</v>
      </c>
      <c r="EH147" s="84">
        <f t="shared" si="161"/>
        <v>0</v>
      </c>
      <c r="EI147" s="84">
        <f t="shared" si="161"/>
        <v>0</v>
      </c>
      <c r="EJ147" s="84">
        <f t="shared" si="161"/>
        <v>0</v>
      </c>
      <c r="EK147" s="84">
        <f t="shared" si="161"/>
        <v>0</v>
      </c>
      <c r="EL147" s="84">
        <f t="shared" si="161"/>
        <v>0</v>
      </c>
      <c r="EM147" s="84">
        <f t="shared" si="142"/>
        <v>0</v>
      </c>
      <c r="EO147" s="2">
        <f t="shared" ca="1" si="135"/>
        <v>250</v>
      </c>
      <c r="EP147" s="2">
        <f t="shared" ca="1" si="145"/>
        <v>0</v>
      </c>
    </row>
    <row r="148" spans="1:146" x14ac:dyDescent="0.2">
      <c r="A148" s="66">
        <v>5</v>
      </c>
      <c r="B148" s="68" t="s">
        <v>12</v>
      </c>
      <c r="C148" s="68" t="s">
        <v>8</v>
      </c>
      <c r="D148" s="35" t="s">
        <v>43</v>
      </c>
      <c r="E148" s="69" t="s">
        <v>240</v>
      </c>
      <c r="F148" s="70">
        <v>37134</v>
      </c>
      <c r="G148" s="69"/>
      <c r="H148" s="69"/>
      <c r="I148" s="71" t="s">
        <v>45</v>
      </c>
      <c r="J148" s="69" t="s">
        <v>287</v>
      </c>
      <c r="M148" s="72" t="s">
        <v>41</v>
      </c>
      <c r="O148" s="73"/>
      <c r="P148" s="74"/>
      <c r="Q148" s="74"/>
      <c r="R148" s="74"/>
      <c r="S148" s="75">
        <v>225</v>
      </c>
      <c r="T148" s="74" t="s">
        <v>57</v>
      </c>
      <c r="U148" s="19">
        <f t="shared" si="122"/>
        <v>225</v>
      </c>
      <c r="V148" s="267">
        <v>40617</v>
      </c>
      <c r="Z148" s="102">
        <v>36971</v>
      </c>
      <c r="AA148" s="100" t="e">
        <f>SUM(#REF!)</f>
        <v>#REF!</v>
      </c>
      <c r="AB148" s="103"/>
      <c r="AC148" s="79">
        <f t="shared" si="162"/>
        <v>6.4999999999999997E-4</v>
      </c>
      <c r="AD148" s="81" t="e">
        <f>+AC148+AB148*#REF!+AA148*#REF!</f>
        <v>#REF!</v>
      </c>
      <c r="AE148" s="81"/>
      <c r="AI148" s="84">
        <f t="shared" ca="1" si="159"/>
        <v>0</v>
      </c>
      <c r="AJ148" s="84">
        <f t="shared" si="163"/>
        <v>0</v>
      </c>
      <c r="AK148" s="84">
        <f t="shared" si="163"/>
        <v>0</v>
      </c>
      <c r="AL148" s="84">
        <f t="shared" si="163"/>
        <v>0</v>
      </c>
      <c r="AM148" s="84">
        <f t="shared" si="163"/>
        <v>0</v>
      </c>
      <c r="AN148" s="84">
        <f t="shared" si="163"/>
        <v>0</v>
      </c>
      <c r="AO148" s="84">
        <f t="shared" si="163"/>
        <v>0</v>
      </c>
      <c r="AP148" s="84">
        <f t="shared" si="163"/>
        <v>0</v>
      </c>
      <c r="AQ148" s="84">
        <f t="shared" si="163"/>
        <v>0</v>
      </c>
      <c r="AR148" s="84">
        <f t="shared" si="163"/>
        <v>0</v>
      </c>
      <c r="AS148" s="84">
        <f t="shared" si="163"/>
        <v>0</v>
      </c>
      <c r="AT148" s="84">
        <f t="shared" si="163"/>
        <v>0</v>
      </c>
      <c r="AU148" s="84">
        <f t="shared" si="163"/>
        <v>0</v>
      </c>
      <c r="AV148" s="84">
        <f t="shared" si="163"/>
        <v>0</v>
      </c>
      <c r="AW148" s="84">
        <f t="shared" si="163"/>
        <v>0</v>
      </c>
      <c r="AX148" s="84">
        <f t="shared" si="163"/>
        <v>0</v>
      </c>
      <c r="AY148" s="84">
        <f t="shared" si="163"/>
        <v>0</v>
      </c>
      <c r="AZ148" s="84">
        <f t="shared" si="163"/>
        <v>0</v>
      </c>
      <c r="BA148" s="84">
        <f t="shared" si="163"/>
        <v>0</v>
      </c>
      <c r="BB148" s="84">
        <f t="shared" si="163"/>
        <v>0</v>
      </c>
      <c r="BC148" s="84">
        <f t="shared" si="163"/>
        <v>0</v>
      </c>
      <c r="BD148" s="84">
        <f t="shared" si="163"/>
        <v>0</v>
      </c>
      <c r="BE148" s="84">
        <f t="shared" si="163"/>
        <v>0</v>
      </c>
      <c r="BF148" s="84">
        <f t="shared" si="163"/>
        <v>0</v>
      </c>
      <c r="BG148" s="84">
        <f t="shared" si="163"/>
        <v>0</v>
      </c>
      <c r="BH148" s="84">
        <f t="shared" si="163"/>
        <v>0</v>
      </c>
      <c r="BI148" s="84">
        <f t="shared" si="163"/>
        <v>0</v>
      </c>
      <c r="BJ148" s="84">
        <f t="shared" si="163"/>
        <v>0</v>
      </c>
      <c r="BK148" s="84">
        <f t="shared" si="163"/>
        <v>0</v>
      </c>
      <c r="BL148" s="84">
        <f t="shared" si="163"/>
        <v>0</v>
      </c>
      <c r="BM148" s="84">
        <f t="shared" si="163"/>
        <v>0</v>
      </c>
      <c r="BN148" s="84">
        <f t="shared" si="163"/>
        <v>0</v>
      </c>
      <c r="BO148" s="84">
        <f t="shared" si="163"/>
        <v>0</v>
      </c>
      <c r="BP148" s="84">
        <f t="shared" si="163"/>
        <v>0</v>
      </c>
      <c r="BQ148" s="84">
        <f t="shared" si="163"/>
        <v>0</v>
      </c>
      <c r="BR148" s="84">
        <f t="shared" si="163"/>
        <v>0</v>
      </c>
      <c r="BS148" s="84">
        <f t="shared" si="163"/>
        <v>0</v>
      </c>
      <c r="BT148" s="84">
        <f t="shared" si="163"/>
        <v>225</v>
      </c>
      <c r="BU148" s="84">
        <f t="shared" si="163"/>
        <v>0</v>
      </c>
      <c r="BV148" s="84">
        <f t="shared" si="163"/>
        <v>0</v>
      </c>
      <c r="BW148" s="84">
        <f t="shared" si="163"/>
        <v>0</v>
      </c>
      <c r="BX148" s="84">
        <f t="shared" si="163"/>
        <v>0</v>
      </c>
      <c r="BY148" s="84">
        <f t="shared" si="163"/>
        <v>0</v>
      </c>
      <c r="BZ148" s="84">
        <f t="shared" si="163"/>
        <v>0</v>
      </c>
      <c r="CA148" s="84">
        <f t="shared" si="163"/>
        <v>0</v>
      </c>
      <c r="CB148" s="84">
        <f t="shared" si="163"/>
        <v>0</v>
      </c>
      <c r="CC148" s="84">
        <f t="shared" si="163"/>
        <v>0</v>
      </c>
      <c r="CD148" s="84">
        <f t="shared" si="163"/>
        <v>0</v>
      </c>
      <c r="CE148" s="84">
        <f t="shared" si="163"/>
        <v>0</v>
      </c>
      <c r="CF148" s="84">
        <f t="shared" si="163"/>
        <v>0</v>
      </c>
      <c r="CG148" s="84">
        <f t="shared" si="163"/>
        <v>0</v>
      </c>
      <c r="CH148" s="84">
        <f t="shared" si="163"/>
        <v>0</v>
      </c>
      <c r="CI148" s="84">
        <f t="shared" si="163"/>
        <v>0</v>
      </c>
      <c r="CJ148" s="84">
        <f t="shared" si="163"/>
        <v>0</v>
      </c>
      <c r="CK148" s="84">
        <f t="shared" si="163"/>
        <v>0</v>
      </c>
      <c r="CL148" s="84">
        <f t="shared" si="163"/>
        <v>0</v>
      </c>
      <c r="CM148" s="84">
        <f t="shared" si="163"/>
        <v>0</v>
      </c>
      <c r="CN148" s="84">
        <f t="shared" si="163"/>
        <v>0</v>
      </c>
      <c r="CO148" s="84">
        <f t="shared" si="163"/>
        <v>0</v>
      </c>
      <c r="CP148" s="84">
        <f t="shared" si="163"/>
        <v>0</v>
      </c>
      <c r="CQ148" s="84">
        <f t="shared" si="163"/>
        <v>0</v>
      </c>
      <c r="CR148" s="84">
        <f t="shared" si="163"/>
        <v>0</v>
      </c>
      <c r="CS148" s="84">
        <f t="shared" si="163"/>
        <v>0</v>
      </c>
      <c r="CT148" s="84">
        <f t="shared" si="163"/>
        <v>0</v>
      </c>
      <c r="CU148" s="84">
        <f t="shared" si="163"/>
        <v>0</v>
      </c>
      <c r="CV148" s="84">
        <f t="shared" si="161"/>
        <v>0</v>
      </c>
      <c r="CW148" s="84">
        <f t="shared" si="161"/>
        <v>0</v>
      </c>
      <c r="CX148" s="84">
        <f t="shared" si="161"/>
        <v>0</v>
      </c>
      <c r="CY148" s="84">
        <f t="shared" si="161"/>
        <v>0</v>
      </c>
      <c r="CZ148" s="84">
        <f t="shared" si="161"/>
        <v>0</v>
      </c>
      <c r="DA148" s="84">
        <f t="shared" si="161"/>
        <v>0</v>
      </c>
      <c r="DB148" s="84">
        <f t="shared" si="161"/>
        <v>0</v>
      </c>
      <c r="DC148" s="84">
        <f t="shared" si="161"/>
        <v>0</v>
      </c>
      <c r="DD148" s="84">
        <f t="shared" si="161"/>
        <v>0</v>
      </c>
      <c r="DE148" s="84">
        <f t="shared" si="161"/>
        <v>0</v>
      </c>
      <c r="DF148" s="84">
        <f t="shared" si="161"/>
        <v>0</v>
      </c>
      <c r="DG148" s="84">
        <f t="shared" si="161"/>
        <v>0</v>
      </c>
      <c r="DH148" s="84">
        <f t="shared" si="161"/>
        <v>0</v>
      </c>
      <c r="DI148" s="84">
        <f t="shared" si="161"/>
        <v>0</v>
      </c>
      <c r="DJ148" s="84">
        <f t="shared" si="161"/>
        <v>0</v>
      </c>
      <c r="DK148" s="84">
        <f t="shared" si="161"/>
        <v>0</v>
      </c>
      <c r="DL148" s="84">
        <f t="shared" si="161"/>
        <v>0</v>
      </c>
      <c r="DM148" s="84">
        <f t="shared" si="161"/>
        <v>0</v>
      </c>
      <c r="DN148" s="84">
        <f t="shared" si="161"/>
        <v>0</v>
      </c>
      <c r="DO148" s="84">
        <f t="shared" si="161"/>
        <v>0</v>
      </c>
      <c r="DP148" s="84">
        <f t="shared" si="161"/>
        <v>0</v>
      </c>
      <c r="DQ148" s="84">
        <f t="shared" si="161"/>
        <v>0</v>
      </c>
      <c r="DR148" s="84">
        <f t="shared" si="161"/>
        <v>0</v>
      </c>
      <c r="DS148" s="84">
        <f t="shared" si="161"/>
        <v>0</v>
      </c>
      <c r="DT148" s="84">
        <f t="shared" si="161"/>
        <v>0</v>
      </c>
      <c r="DU148" s="84">
        <f t="shared" si="161"/>
        <v>0</v>
      </c>
      <c r="DV148" s="84">
        <f t="shared" si="161"/>
        <v>0</v>
      </c>
      <c r="DW148" s="84">
        <f t="shared" si="161"/>
        <v>0</v>
      </c>
      <c r="DX148" s="84">
        <f t="shared" si="161"/>
        <v>0</v>
      </c>
      <c r="DY148" s="84">
        <f t="shared" si="161"/>
        <v>0</v>
      </c>
      <c r="DZ148" s="84">
        <f t="shared" si="161"/>
        <v>0</v>
      </c>
      <c r="EA148" s="84">
        <f t="shared" si="161"/>
        <v>0</v>
      </c>
      <c r="EB148" s="84">
        <f t="shared" si="161"/>
        <v>0</v>
      </c>
      <c r="EC148" s="84">
        <f t="shared" si="161"/>
        <v>0</v>
      </c>
      <c r="ED148" s="84">
        <f t="shared" si="161"/>
        <v>0</v>
      </c>
      <c r="EE148" s="84">
        <f t="shared" si="161"/>
        <v>0</v>
      </c>
      <c r="EF148" s="84">
        <f t="shared" si="161"/>
        <v>0</v>
      </c>
      <c r="EG148" s="84">
        <f t="shared" si="161"/>
        <v>0</v>
      </c>
      <c r="EH148" s="84">
        <f t="shared" si="161"/>
        <v>0</v>
      </c>
      <c r="EI148" s="84">
        <f t="shared" si="161"/>
        <v>0</v>
      </c>
      <c r="EJ148" s="84">
        <f t="shared" si="161"/>
        <v>0</v>
      </c>
      <c r="EK148" s="84">
        <f t="shared" si="161"/>
        <v>0</v>
      </c>
      <c r="EL148" s="84">
        <f t="shared" si="161"/>
        <v>0</v>
      </c>
      <c r="EM148" s="84">
        <f t="shared" si="142"/>
        <v>0</v>
      </c>
      <c r="EO148" s="2">
        <f t="shared" ca="1" si="135"/>
        <v>225</v>
      </c>
      <c r="EP148" s="2">
        <f t="shared" ca="1" si="145"/>
        <v>0</v>
      </c>
    </row>
    <row r="149" spans="1:146" x14ac:dyDescent="0.2">
      <c r="A149" s="66">
        <v>5</v>
      </c>
      <c r="B149" s="68" t="s">
        <v>12</v>
      </c>
      <c r="C149" s="68" t="s">
        <v>7</v>
      </c>
      <c r="D149" s="35" t="s">
        <v>42</v>
      </c>
      <c r="E149" s="69" t="s">
        <v>240</v>
      </c>
      <c r="F149" s="70">
        <v>37134</v>
      </c>
      <c r="G149" s="69"/>
      <c r="H149" s="69"/>
      <c r="I149" s="71" t="s">
        <v>45</v>
      </c>
      <c r="J149" s="69" t="s">
        <v>288</v>
      </c>
      <c r="M149" s="72" t="s">
        <v>41</v>
      </c>
      <c r="O149" s="73"/>
      <c r="P149" s="74"/>
      <c r="Q149" s="74"/>
      <c r="R149" s="74"/>
      <c r="S149" s="75">
        <v>32</v>
      </c>
      <c r="T149" s="74" t="s">
        <v>57</v>
      </c>
      <c r="U149" s="19">
        <f t="shared" si="122"/>
        <v>32</v>
      </c>
      <c r="V149" s="268">
        <v>37621</v>
      </c>
      <c r="Z149" s="102">
        <v>36389</v>
      </c>
      <c r="AA149" s="100" t="e">
        <f>SUM(#REF!)</f>
        <v>#REF!</v>
      </c>
      <c r="AB149" s="103"/>
      <c r="AC149" s="79">
        <f t="shared" si="162"/>
        <v>6.4999999999999997E-4</v>
      </c>
      <c r="AD149" s="81" t="e">
        <f>+AC149+AB149*#REF!+AA149*#REF!</f>
        <v>#REF!</v>
      </c>
      <c r="AE149" s="81"/>
      <c r="AI149" s="84">
        <f t="shared" ca="1" si="159"/>
        <v>0</v>
      </c>
      <c r="AJ149" s="84">
        <f t="shared" si="163"/>
        <v>0</v>
      </c>
      <c r="AK149" s="84">
        <f t="shared" si="163"/>
        <v>0</v>
      </c>
      <c r="AL149" s="84">
        <f t="shared" si="163"/>
        <v>0</v>
      </c>
      <c r="AM149" s="84">
        <f t="shared" si="163"/>
        <v>32</v>
      </c>
      <c r="AN149" s="84">
        <f t="shared" si="163"/>
        <v>0</v>
      </c>
      <c r="AO149" s="84">
        <f t="shared" si="163"/>
        <v>0</v>
      </c>
      <c r="AP149" s="84">
        <f t="shared" si="163"/>
        <v>0</v>
      </c>
      <c r="AQ149" s="84">
        <f t="shared" si="163"/>
        <v>0</v>
      </c>
      <c r="AR149" s="84">
        <f t="shared" si="163"/>
        <v>0</v>
      </c>
      <c r="AS149" s="84">
        <f t="shared" si="163"/>
        <v>0</v>
      </c>
      <c r="AT149" s="84">
        <f t="shared" si="163"/>
        <v>0</v>
      </c>
      <c r="AU149" s="84">
        <f t="shared" si="163"/>
        <v>0</v>
      </c>
      <c r="AV149" s="84">
        <f t="shared" si="163"/>
        <v>0</v>
      </c>
      <c r="AW149" s="84">
        <f t="shared" si="163"/>
        <v>0</v>
      </c>
      <c r="AX149" s="84">
        <f t="shared" si="163"/>
        <v>0</v>
      </c>
      <c r="AY149" s="84">
        <f t="shared" si="163"/>
        <v>0</v>
      </c>
      <c r="AZ149" s="84">
        <f t="shared" si="163"/>
        <v>0</v>
      </c>
      <c r="BA149" s="84">
        <f t="shared" si="163"/>
        <v>0</v>
      </c>
      <c r="BB149" s="84">
        <f t="shared" si="163"/>
        <v>0</v>
      </c>
      <c r="BC149" s="84">
        <f t="shared" si="163"/>
        <v>0</v>
      </c>
      <c r="BD149" s="84">
        <f t="shared" si="163"/>
        <v>0</v>
      </c>
      <c r="BE149" s="84">
        <f t="shared" si="163"/>
        <v>0</v>
      </c>
      <c r="BF149" s="84">
        <f t="shared" si="163"/>
        <v>0</v>
      </c>
      <c r="BG149" s="84">
        <f t="shared" si="163"/>
        <v>0</v>
      </c>
      <c r="BH149" s="84">
        <f t="shared" si="163"/>
        <v>0</v>
      </c>
      <c r="BI149" s="84">
        <f t="shared" si="163"/>
        <v>0</v>
      </c>
      <c r="BJ149" s="84">
        <f t="shared" si="163"/>
        <v>0</v>
      </c>
      <c r="BK149" s="84">
        <f t="shared" si="163"/>
        <v>0</v>
      </c>
      <c r="BL149" s="84">
        <f t="shared" si="163"/>
        <v>0</v>
      </c>
      <c r="BM149" s="84">
        <f t="shared" si="163"/>
        <v>0</v>
      </c>
      <c r="BN149" s="84">
        <f t="shared" si="163"/>
        <v>0</v>
      </c>
      <c r="BO149" s="84">
        <f t="shared" si="163"/>
        <v>0</v>
      </c>
      <c r="BP149" s="84">
        <f t="shared" si="163"/>
        <v>0</v>
      </c>
      <c r="BQ149" s="84">
        <f t="shared" si="163"/>
        <v>0</v>
      </c>
      <c r="BR149" s="84">
        <f t="shared" si="163"/>
        <v>0</v>
      </c>
      <c r="BS149" s="84">
        <f t="shared" si="163"/>
        <v>0</v>
      </c>
      <c r="BT149" s="84">
        <f t="shared" si="163"/>
        <v>0</v>
      </c>
      <c r="BU149" s="84">
        <f t="shared" si="163"/>
        <v>0</v>
      </c>
      <c r="BV149" s="84">
        <f t="shared" si="163"/>
        <v>0</v>
      </c>
      <c r="BW149" s="84">
        <f t="shared" si="163"/>
        <v>0</v>
      </c>
      <c r="BX149" s="84">
        <f t="shared" si="163"/>
        <v>0</v>
      </c>
      <c r="BY149" s="84">
        <f t="shared" si="163"/>
        <v>0</v>
      </c>
      <c r="BZ149" s="84">
        <f t="shared" si="163"/>
        <v>0</v>
      </c>
      <c r="CA149" s="84">
        <f t="shared" si="163"/>
        <v>0</v>
      </c>
      <c r="CB149" s="84">
        <f t="shared" si="163"/>
        <v>0</v>
      </c>
      <c r="CC149" s="84">
        <f t="shared" si="163"/>
        <v>0</v>
      </c>
      <c r="CD149" s="84">
        <f t="shared" si="163"/>
        <v>0</v>
      </c>
      <c r="CE149" s="84">
        <f t="shared" si="163"/>
        <v>0</v>
      </c>
      <c r="CF149" s="84">
        <f t="shared" si="163"/>
        <v>0</v>
      </c>
      <c r="CG149" s="84">
        <f t="shared" si="163"/>
        <v>0</v>
      </c>
      <c r="CH149" s="84">
        <f t="shared" si="163"/>
        <v>0</v>
      </c>
      <c r="CI149" s="84">
        <f t="shared" si="163"/>
        <v>0</v>
      </c>
      <c r="CJ149" s="84">
        <f t="shared" si="163"/>
        <v>0</v>
      </c>
      <c r="CK149" s="84">
        <f t="shared" si="163"/>
        <v>0</v>
      </c>
      <c r="CL149" s="84">
        <f t="shared" si="163"/>
        <v>0</v>
      </c>
      <c r="CM149" s="84">
        <f t="shared" si="163"/>
        <v>0</v>
      </c>
      <c r="CN149" s="84">
        <f t="shared" si="163"/>
        <v>0</v>
      </c>
      <c r="CO149" s="84">
        <f t="shared" si="163"/>
        <v>0</v>
      </c>
      <c r="CP149" s="84">
        <f t="shared" si="163"/>
        <v>0</v>
      </c>
      <c r="CQ149" s="84">
        <f t="shared" si="163"/>
        <v>0</v>
      </c>
      <c r="CR149" s="84">
        <f t="shared" si="163"/>
        <v>0</v>
      </c>
      <c r="CS149" s="84">
        <f t="shared" si="163"/>
        <v>0</v>
      </c>
      <c r="CT149" s="84">
        <f t="shared" si="163"/>
        <v>0</v>
      </c>
      <c r="CU149" s="84">
        <f t="shared" si="163"/>
        <v>0</v>
      </c>
      <c r="CV149" s="84">
        <f t="shared" si="161"/>
        <v>0</v>
      </c>
      <c r="CW149" s="84">
        <f t="shared" si="161"/>
        <v>0</v>
      </c>
      <c r="CX149" s="84">
        <f t="shared" si="161"/>
        <v>0</v>
      </c>
      <c r="CY149" s="84">
        <f t="shared" si="161"/>
        <v>0</v>
      </c>
      <c r="CZ149" s="84">
        <f t="shared" si="161"/>
        <v>0</v>
      </c>
      <c r="DA149" s="84">
        <f t="shared" si="161"/>
        <v>0</v>
      </c>
      <c r="DB149" s="84">
        <f t="shared" si="161"/>
        <v>0</v>
      </c>
      <c r="DC149" s="84">
        <f t="shared" si="161"/>
        <v>0</v>
      </c>
      <c r="DD149" s="84">
        <f t="shared" si="161"/>
        <v>0</v>
      </c>
      <c r="DE149" s="84">
        <f t="shared" si="161"/>
        <v>0</v>
      </c>
      <c r="DF149" s="84">
        <f t="shared" si="161"/>
        <v>0</v>
      </c>
      <c r="DG149" s="84">
        <f t="shared" si="161"/>
        <v>0</v>
      </c>
      <c r="DH149" s="84">
        <f t="shared" si="161"/>
        <v>0</v>
      </c>
      <c r="DI149" s="84">
        <f t="shared" si="161"/>
        <v>0</v>
      </c>
      <c r="DJ149" s="84">
        <f t="shared" si="161"/>
        <v>0</v>
      </c>
      <c r="DK149" s="84">
        <f t="shared" si="161"/>
        <v>0</v>
      </c>
      <c r="DL149" s="84">
        <f t="shared" si="161"/>
        <v>0</v>
      </c>
      <c r="DM149" s="84">
        <f t="shared" si="161"/>
        <v>0</v>
      </c>
      <c r="DN149" s="84">
        <f t="shared" si="161"/>
        <v>0</v>
      </c>
      <c r="DO149" s="84">
        <f t="shared" si="161"/>
        <v>0</v>
      </c>
      <c r="DP149" s="84">
        <f t="shared" si="161"/>
        <v>0</v>
      </c>
      <c r="DQ149" s="84">
        <f t="shared" si="161"/>
        <v>0</v>
      </c>
      <c r="DR149" s="84">
        <f t="shared" si="161"/>
        <v>0</v>
      </c>
      <c r="DS149" s="84">
        <f t="shared" si="161"/>
        <v>0</v>
      </c>
      <c r="DT149" s="84">
        <f t="shared" si="161"/>
        <v>0</v>
      </c>
      <c r="DU149" s="84">
        <f t="shared" si="161"/>
        <v>0</v>
      </c>
      <c r="DV149" s="84">
        <f t="shared" si="161"/>
        <v>0</v>
      </c>
      <c r="DW149" s="84">
        <f t="shared" si="161"/>
        <v>0</v>
      </c>
      <c r="DX149" s="84">
        <f t="shared" si="161"/>
        <v>0</v>
      </c>
      <c r="DY149" s="84">
        <f t="shared" si="161"/>
        <v>0</v>
      </c>
      <c r="DZ149" s="84">
        <f t="shared" si="161"/>
        <v>0</v>
      </c>
      <c r="EA149" s="84">
        <f t="shared" si="161"/>
        <v>0</v>
      </c>
      <c r="EB149" s="84">
        <f t="shared" si="161"/>
        <v>0</v>
      </c>
      <c r="EC149" s="84">
        <f t="shared" si="161"/>
        <v>0</v>
      </c>
      <c r="ED149" s="84">
        <f t="shared" si="161"/>
        <v>0</v>
      </c>
      <c r="EE149" s="84">
        <f t="shared" si="161"/>
        <v>0</v>
      </c>
      <c r="EF149" s="84">
        <f t="shared" si="161"/>
        <v>0</v>
      </c>
      <c r="EG149" s="84">
        <f t="shared" si="161"/>
        <v>0</v>
      </c>
      <c r="EH149" s="84">
        <f t="shared" si="161"/>
        <v>0</v>
      </c>
      <c r="EI149" s="84">
        <f t="shared" si="161"/>
        <v>0</v>
      </c>
      <c r="EJ149" s="84">
        <f t="shared" si="161"/>
        <v>0</v>
      </c>
      <c r="EK149" s="84">
        <f t="shared" si="161"/>
        <v>0</v>
      </c>
      <c r="EL149" s="84">
        <f t="shared" si="161"/>
        <v>0</v>
      </c>
      <c r="EM149" s="84">
        <f t="shared" si="142"/>
        <v>0</v>
      </c>
      <c r="EO149" s="2">
        <f t="shared" ca="1" si="135"/>
        <v>32</v>
      </c>
      <c r="EP149" s="2">
        <f t="shared" ca="1" si="145"/>
        <v>0</v>
      </c>
    </row>
    <row r="150" spans="1:146" x14ac:dyDescent="0.2">
      <c r="A150" s="66">
        <v>5</v>
      </c>
      <c r="B150" s="68" t="s">
        <v>12</v>
      </c>
      <c r="C150" s="68" t="s">
        <v>8</v>
      </c>
      <c r="D150" s="35" t="s">
        <v>43</v>
      </c>
      <c r="E150" s="69" t="s">
        <v>240</v>
      </c>
      <c r="F150" s="70">
        <v>37134</v>
      </c>
      <c r="G150" s="69"/>
      <c r="H150" s="69"/>
      <c r="I150" s="71" t="s">
        <v>45</v>
      </c>
      <c r="J150" s="69" t="s">
        <v>289</v>
      </c>
      <c r="M150" s="72" t="s">
        <v>41</v>
      </c>
      <c r="O150" s="73"/>
      <c r="P150" s="74"/>
      <c r="Q150" s="74"/>
      <c r="R150" s="74"/>
      <c r="S150" s="75">
        <v>184</v>
      </c>
      <c r="T150" s="74" t="s">
        <v>57</v>
      </c>
      <c r="U150" s="19">
        <f t="shared" si="122"/>
        <v>184</v>
      </c>
      <c r="V150" s="267">
        <v>40057</v>
      </c>
      <c r="Z150" s="102">
        <v>36389</v>
      </c>
      <c r="AA150" s="100" t="e">
        <f>SUM(#REF!)</f>
        <v>#REF!</v>
      </c>
      <c r="AB150" s="103"/>
      <c r="AC150" s="79">
        <f t="shared" si="162"/>
        <v>6.4999999999999997E-4</v>
      </c>
      <c r="AD150" s="81" t="e">
        <f>+AC150+AB150*#REF!+AA150*#REF!</f>
        <v>#REF!</v>
      </c>
      <c r="AE150" s="81"/>
      <c r="AI150" s="84">
        <f t="shared" ca="1" si="159"/>
        <v>0</v>
      </c>
      <c r="AJ150" s="84">
        <f t="shared" si="163"/>
        <v>0</v>
      </c>
      <c r="AK150" s="84">
        <f t="shared" si="163"/>
        <v>0</v>
      </c>
      <c r="AL150" s="84">
        <f t="shared" si="163"/>
        <v>0</v>
      </c>
      <c r="AM150" s="84">
        <f t="shared" si="163"/>
        <v>0</v>
      </c>
      <c r="AN150" s="84">
        <f t="shared" si="163"/>
        <v>0</v>
      </c>
      <c r="AO150" s="84">
        <f t="shared" si="163"/>
        <v>0</v>
      </c>
      <c r="AP150" s="84">
        <f t="shared" si="163"/>
        <v>0</v>
      </c>
      <c r="AQ150" s="84">
        <f t="shared" si="163"/>
        <v>0</v>
      </c>
      <c r="AR150" s="84">
        <f t="shared" si="163"/>
        <v>0</v>
      </c>
      <c r="AS150" s="84">
        <f t="shared" si="163"/>
        <v>0</v>
      </c>
      <c r="AT150" s="84">
        <f t="shared" si="163"/>
        <v>0</v>
      </c>
      <c r="AU150" s="84">
        <f t="shared" si="163"/>
        <v>0</v>
      </c>
      <c r="AV150" s="84">
        <f t="shared" si="163"/>
        <v>0</v>
      </c>
      <c r="AW150" s="84">
        <f t="shared" si="163"/>
        <v>0</v>
      </c>
      <c r="AX150" s="84">
        <f t="shared" si="163"/>
        <v>0</v>
      </c>
      <c r="AY150" s="84">
        <f t="shared" si="163"/>
        <v>0</v>
      </c>
      <c r="AZ150" s="84">
        <f t="shared" si="163"/>
        <v>0</v>
      </c>
      <c r="BA150" s="84">
        <f t="shared" si="163"/>
        <v>0</v>
      </c>
      <c r="BB150" s="84">
        <f t="shared" si="163"/>
        <v>0</v>
      </c>
      <c r="BC150" s="84">
        <f t="shared" si="163"/>
        <v>0</v>
      </c>
      <c r="BD150" s="84">
        <f t="shared" si="163"/>
        <v>0</v>
      </c>
      <c r="BE150" s="84">
        <f t="shared" si="163"/>
        <v>0</v>
      </c>
      <c r="BF150" s="84">
        <f t="shared" si="163"/>
        <v>0</v>
      </c>
      <c r="BG150" s="84">
        <f t="shared" si="163"/>
        <v>0</v>
      </c>
      <c r="BH150" s="84">
        <f t="shared" si="163"/>
        <v>0</v>
      </c>
      <c r="BI150" s="84">
        <f t="shared" si="163"/>
        <v>0</v>
      </c>
      <c r="BJ150" s="84">
        <f t="shared" si="163"/>
        <v>0</v>
      </c>
      <c r="BK150" s="84">
        <f t="shared" si="163"/>
        <v>0</v>
      </c>
      <c r="BL150" s="84">
        <f t="shared" si="163"/>
        <v>0</v>
      </c>
      <c r="BM150" s="84">
        <f t="shared" si="163"/>
        <v>0</v>
      </c>
      <c r="BN150" s="84">
        <f t="shared" si="163"/>
        <v>184</v>
      </c>
      <c r="BO150" s="84">
        <f t="shared" si="163"/>
        <v>0</v>
      </c>
      <c r="BP150" s="84">
        <f t="shared" si="163"/>
        <v>0</v>
      </c>
      <c r="BQ150" s="84">
        <f t="shared" si="163"/>
        <v>0</v>
      </c>
      <c r="BR150" s="84">
        <f t="shared" si="163"/>
        <v>0</v>
      </c>
      <c r="BS150" s="84">
        <f t="shared" si="163"/>
        <v>0</v>
      </c>
      <c r="BT150" s="84">
        <f t="shared" si="163"/>
        <v>0</v>
      </c>
      <c r="BU150" s="84">
        <f t="shared" si="163"/>
        <v>0</v>
      </c>
      <c r="BV150" s="84">
        <f t="shared" si="163"/>
        <v>0</v>
      </c>
      <c r="BW150" s="84">
        <f t="shared" si="163"/>
        <v>0</v>
      </c>
      <c r="BX150" s="84">
        <f t="shared" si="163"/>
        <v>0</v>
      </c>
      <c r="BY150" s="84">
        <f t="shared" si="163"/>
        <v>0</v>
      </c>
      <c r="BZ150" s="84">
        <f t="shared" si="163"/>
        <v>0</v>
      </c>
      <c r="CA150" s="84">
        <f t="shared" si="163"/>
        <v>0</v>
      </c>
      <c r="CB150" s="84">
        <f t="shared" si="163"/>
        <v>0</v>
      </c>
      <c r="CC150" s="84">
        <f t="shared" si="163"/>
        <v>0</v>
      </c>
      <c r="CD150" s="84">
        <f t="shared" si="163"/>
        <v>0</v>
      </c>
      <c r="CE150" s="84">
        <f t="shared" si="163"/>
        <v>0</v>
      </c>
      <c r="CF150" s="84">
        <f t="shared" si="163"/>
        <v>0</v>
      </c>
      <c r="CG150" s="84">
        <f t="shared" si="163"/>
        <v>0</v>
      </c>
      <c r="CH150" s="84">
        <f t="shared" si="163"/>
        <v>0</v>
      </c>
      <c r="CI150" s="84">
        <f t="shared" si="163"/>
        <v>0</v>
      </c>
      <c r="CJ150" s="84">
        <f t="shared" si="163"/>
        <v>0</v>
      </c>
      <c r="CK150" s="84">
        <f t="shared" si="163"/>
        <v>0</v>
      </c>
      <c r="CL150" s="84">
        <f t="shared" si="163"/>
        <v>0</v>
      </c>
      <c r="CM150" s="84">
        <f t="shared" si="163"/>
        <v>0</v>
      </c>
      <c r="CN150" s="84">
        <f t="shared" si="163"/>
        <v>0</v>
      </c>
      <c r="CO150" s="84">
        <f t="shared" si="163"/>
        <v>0</v>
      </c>
      <c r="CP150" s="84">
        <f t="shared" si="163"/>
        <v>0</v>
      </c>
      <c r="CQ150" s="84">
        <f t="shared" si="163"/>
        <v>0</v>
      </c>
      <c r="CR150" s="84">
        <f t="shared" si="163"/>
        <v>0</v>
      </c>
      <c r="CS150" s="84">
        <f t="shared" si="163"/>
        <v>0</v>
      </c>
      <c r="CT150" s="84">
        <f t="shared" si="163"/>
        <v>0</v>
      </c>
      <c r="CU150" s="84">
        <f>IF(AND($V150&gt;CT$6,$V150&lt;=CU$6),+$U150,0)</f>
        <v>0</v>
      </c>
      <c r="CV150" s="84">
        <f t="shared" si="161"/>
        <v>0</v>
      </c>
      <c r="CW150" s="84">
        <f t="shared" si="161"/>
        <v>0</v>
      </c>
      <c r="CX150" s="84">
        <f t="shared" si="161"/>
        <v>0</v>
      </c>
      <c r="CY150" s="84">
        <f t="shared" si="161"/>
        <v>0</v>
      </c>
      <c r="CZ150" s="84">
        <f t="shared" si="161"/>
        <v>0</v>
      </c>
      <c r="DA150" s="84">
        <f t="shared" si="161"/>
        <v>0</v>
      </c>
      <c r="DB150" s="84">
        <f t="shared" si="161"/>
        <v>0</v>
      </c>
      <c r="DC150" s="84">
        <f t="shared" si="161"/>
        <v>0</v>
      </c>
      <c r="DD150" s="84">
        <f t="shared" si="161"/>
        <v>0</v>
      </c>
      <c r="DE150" s="84">
        <f t="shared" si="161"/>
        <v>0</v>
      </c>
      <c r="DF150" s="84">
        <f t="shared" si="161"/>
        <v>0</v>
      </c>
      <c r="DG150" s="84">
        <f t="shared" si="161"/>
        <v>0</v>
      </c>
      <c r="DH150" s="84">
        <f t="shared" si="161"/>
        <v>0</v>
      </c>
      <c r="DI150" s="84">
        <f t="shared" si="161"/>
        <v>0</v>
      </c>
      <c r="DJ150" s="84">
        <f t="shared" si="161"/>
        <v>0</v>
      </c>
      <c r="DK150" s="84">
        <f t="shared" si="161"/>
        <v>0</v>
      </c>
      <c r="DL150" s="84">
        <f t="shared" si="161"/>
        <v>0</v>
      </c>
      <c r="DM150" s="84">
        <f t="shared" si="161"/>
        <v>0</v>
      </c>
      <c r="DN150" s="84">
        <f t="shared" si="161"/>
        <v>0</v>
      </c>
      <c r="DO150" s="84">
        <f t="shared" si="161"/>
        <v>0</v>
      </c>
      <c r="DP150" s="84">
        <f t="shared" si="161"/>
        <v>0</v>
      </c>
      <c r="DQ150" s="84">
        <f t="shared" si="161"/>
        <v>0</v>
      </c>
      <c r="DR150" s="84">
        <f t="shared" si="161"/>
        <v>0</v>
      </c>
      <c r="DS150" s="84">
        <f t="shared" si="161"/>
        <v>0</v>
      </c>
      <c r="DT150" s="84">
        <f t="shared" si="161"/>
        <v>0</v>
      </c>
      <c r="DU150" s="84">
        <f t="shared" si="161"/>
        <v>0</v>
      </c>
      <c r="DV150" s="84">
        <f t="shared" si="161"/>
        <v>0</v>
      </c>
      <c r="DW150" s="84">
        <f t="shared" si="161"/>
        <v>0</v>
      </c>
      <c r="DX150" s="84">
        <f t="shared" si="161"/>
        <v>0</v>
      </c>
      <c r="DY150" s="84">
        <f t="shared" si="161"/>
        <v>0</v>
      </c>
      <c r="DZ150" s="84">
        <f t="shared" si="161"/>
        <v>0</v>
      </c>
      <c r="EA150" s="84">
        <f t="shared" si="161"/>
        <v>0</v>
      </c>
      <c r="EB150" s="84">
        <f t="shared" si="161"/>
        <v>0</v>
      </c>
      <c r="EC150" s="84">
        <f t="shared" si="161"/>
        <v>0</v>
      </c>
      <c r="ED150" s="84">
        <f t="shared" si="161"/>
        <v>0</v>
      </c>
      <c r="EE150" s="84">
        <f t="shared" si="161"/>
        <v>0</v>
      </c>
      <c r="EF150" s="84">
        <f t="shared" si="161"/>
        <v>0</v>
      </c>
      <c r="EG150" s="84">
        <f t="shared" si="161"/>
        <v>0</v>
      </c>
      <c r="EH150" s="84">
        <f t="shared" si="161"/>
        <v>0</v>
      </c>
      <c r="EI150" s="84">
        <f t="shared" si="161"/>
        <v>0</v>
      </c>
      <c r="EJ150" s="84">
        <f>IF(AND($V150&gt;EI$6,$V150&lt;=EJ$6),+$U150,0)</f>
        <v>0</v>
      </c>
      <c r="EK150" s="84">
        <f>IF(AND($V150&gt;EJ$6,$V150&lt;=EK$6),+$U150,0)</f>
        <v>0</v>
      </c>
      <c r="EL150" s="84">
        <f>IF(AND($V150&gt;EK$6,$V150&lt;=EL$6),+$U150,0)</f>
        <v>0</v>
      </c>
      <c r="EM150" s="84">
        <f t="shared" si="142"/>
        <v>0</v>
      </c>
      <c r="EO150" s="2">
        <f t="shared" ca="1" si="135"/>
        <v>184</v>
      </c>
      <c r="EP150" s="2">
        <f t="shared" ref="EP150:EP174" ca="1" si="164">+EO150-U150</f>
        <v>0</v>
      </c>
    </row>
    <row r="151" spans="1:146" x14ac:dyDescent="0.2">
      <c r="A151" s="66">
        <v>5</v>
      </c>
      <c r="B151" s="68" t="s">
        <v>12</v>
      </c>
      <c r="C151" s="68" t="s">
        <v>8</v>
      </c>
      <c r="D151" s="35" t="s">
        <v>43</v>
      </c>
      <c r="E151" s="69" t="s">
        <v>240</v>
      </c>
      <c r="F151" s="70">
        <v>37134</v>
      </c>
      <c r="G151" s="69"/>
      <c r="H151" s="69"/>
      <c r="I151" s="71" t="s">
        <v>45</v>
      </c>
      <c r="J151" s="69" t="s">
        <v>290</v>
      </c>
      <c r="M151" s="72" t="s">
        <v>41</v>
      </c>
      <c r="O151" s="73"/>
      <c r="P151" s="74"/>
      <c r="Q151" s="74"/>
      <c r="R151" s="74"/>
      <c r="S151" s="75">
        <v>200</v>
      </c>
      <c r="T151" s="74" t="s">
        <v>57</v>
      </c>
      <c r="U151" s="19">
        <f t="shared" si="122"/>
        <v>200</v>
      </c>
      <c r="V151" s="267">
        <v>40057</v>
      </c>
      <c r="Z151" s="102">
        <v>35659</v>
      </c>
      <c r="AA151" s="100" t="e">
        <f>SUM(#REF!)</f>
        <v>#REF!</v>
      </c>
      <c r="AB151" s="103"/>
      <c r="AC151" s="79">
        <f t="shared" si="162"/>
        <v>6.4999999999999997E-4</v>
      </c>
      <c r="AD151" s="81" t="e">
        <f>+AC151+AB151*#REF!+AA151*#REF!</f>
        <v>#REF!</v>
      </c>
      <c r="AE151" s="81"/>
      <c r="AI151" s="84">
        <f t="shared" ca="1" si="159"/>
        <v>0</v>
      </c>
      <c r="AJ151" s="84">
        <f t="shared" ref="AJ151:CU154" si="165">IF(AND($V151&gt;AI$6,$V151&lt;=AJ$6),+$U151,0)</f>
        <v>0</v>
      </c>
      <c r="AK151" s="84">
        <f t="shared" si="165"/>
        <v>0</v>
      </c>
      <c r="AL151" s="84">
        <f t="shared" si="165"/>
        <v>0</v>
      </c>
      <c r="AM151" s="84">
        <f t="shared" si="165"/>
        <v>0</v>
      </c>
      <c r="AN151" s="84">
        <f t="shared" si="165"/>
        <v>0</v>
      </c>
      <c r="AO151" s="84">
        <f t="shared" si="165"/>
        <v>0</v>
      </c>
      <c r="AP151" s="84">
        <f t="shared" si="165"/>
        <v>0</v>
      </c>
      <c r="AQ151" s="84">
        <f t="shared" si="165"/>
        <v>0</v>
      </c>
      <c r="AR151" s="84">
        <f t="shared" si="165"/>
        <v>0</v>
      </c>
      <c r="AS151" s="84">
        <f t="shared" si="165"/>
        <v>0</v>
      </c>
      <c r="AT151" s="84">
        <f t="shared" si="165"/>
        <v>0</v>
      </c>
      <c r="AU151" s="84">
        <f t="shared" si="165"/>
        <v>0</v>
      </c>
      <c r="AV151" s="84">
        <f t="shared" si="165"/>
        <v>0</v>
      </c>
      <c r="AW151" s="84">
        <f t="shared" si="165"/>
        <v>0</v>
      </c>
      <c r="AX151" s="84">
        <f t="shared" si="165"/>
        <v>0</v>
      </c>
      <c r="AY151" s="84">
        <f t="shared" si="165"/>
        <v>0</v>
      </c>
      <c r="AZ151" s="84">
        <f t="shared" si="165"/>
        <v>0</v>
      </c>
      <c r="BA151" s="84">
        <f t="shared" si="165"/>
        <v>0</v>
      </c>
      <c r="BB151" s="84">
        <f t="shared" si="165"/>
        <v>0</v>
      </c>
      <c r="BC151" s="84">
        <f t="shared" si="165"/>
        <v>0</v>
      </c>
      <c r="BD151" s="84">
        <f t="shared" si="165"/>
        <v>0</v>
      </c>
      <c r="BE151" s="84">
        <f t="shared" si="165"/>
        <v>0</v>
      </c>
      <c r="BF151" s="84">
        <f t="shared" si="165"/>
        <v>0</v>
      </c>
      <c r="BG151" s="84">
        <f t="shared" si="165"/>
        <v>0</v>
      </c>
      <c r="BH151" s="84">
        <f t="shared" si="165"/>
        <v>0</v>
      </c>
      <c r="BI151" s="84">
        <f t="shared" si="165"/>
        <v>0</v>
      </c>
      <c r="BJ151" s="84">
        <f t="shared" si="165"/>
        <v>0</v>
      </c>
      <c r="BK151" s="84">
        <f t="shared" si="165"/>
        <v>0</v>
      </c>
      <c r="BL151" s="84">
        <f t="shared" si="165"/>
        <v>0</v>
      </c>
      <c r="BM151" s="84">
        <f t="shared" si="165"/>
        <v>0</v>
      </c>
      <c r="BN151" s="84">
        <f t="shared" si="165"/>
        <v>200</v>
      </c>
      <c r="BO151" s="84">
        <f t="shared" si="165"/>
        <v>0</v>
      </c>
      <c r="BP151" s="84">
        <f t="shared" si="165"/>
        <v>0</v>
      </c>
      <c r="BQ151" s="84">
        <f t="shared" si="165"/>
        <v>0</v>
      </c>
      <c r="BR151" s="84">
        <f t="shared" si="165"/>
        <v>0</v>
      </c>
      <c r="BS151" s="84">
        <f t="shared" si="165"/>
        <v>0</v>
      </c>
      <c r="BT151" s="84">
        <f t="shared" si="165"/>
        <v>0</v>
      </c>
      <c r="BU151" s="84">
        <f t="shared" si="165"/>
        <v>0</v>
      </c>
      <c r="BV151" s="84">
        <f t="shared" si="165"/>
        <v>0</v>
      </c>
      <c r="BW151" s="84">
        <f t="shared" si="165"/>
        <v>0</v>
      </c>
      <c r="BX151" s="84">
        <f t="shared" si="165"/>
        <v>0</v>
      </c>
      <c r="BY151" s="84">
        <f t="shared" si="165"/>
        <v>0</v>
      </c>
      <c r="BZ151" s="84">
        <f t="shared" si="165"/>
        <v>0</v>
      </c>
      <c r="CA151" s="84">
        <f t="shared" si="165"/>
        <v>0</v>
      </c>
      <c r="CB151" s="84">
        <f t="shared" si="165"/>
        <v>0</v>
      </c>
      <c r="CC151" s="84">
        <f t="shared" si="165"/>
        <v>0</v>
      </c>
      <c r="CD151" s="84">
        <f t="shared" si="165"/>
        <v>0</v>
      </c>
      <c r="CE151" s="84">
        <f t="shared" si="165"/>
        <v>0</v>
      </c>
      <c r="CF151" s="84">
        <f t="shared" si="165"/>
        <v>0</v>
      </c>
      <c r="CG151" s="84">
        <f t="shared" si="165"/>
        <v>0</v>
      </c>
      <c r="CH151" s="84">
        <f t="shared" si="165"/>
        <v>0</v>
      </c>
      <c r="CI151" s="84">
        <f t="shared" si="165"/>
        <v>0</v>
      </c>
      <c r="CJ151" s="84">
        <f t="shared" si="165"/>
        <v>0</v>
      </c>
      <c r="CK151" s="84">
        <f t="shared" si="165"/>
        <v>0</v>
      </c>
      <c r="CL151" s="84">
        <f t="shared" si="165"/>
        <v>0</v>
      </c>
      <c r="CM151" s="84">
        <f t="shared" si="165"/>
        <v>0</v>
      </c>
      <c r="CN151" s="84">
        <f t="shared" si="165"/>
        <v>0</v>
      </c>
      <c r="CO151" s="84">
        <f t="shared" si="165"/>
        <v>0</v>
      </c>
      <c r="CP151" s="84">
        <f t="shared" si="165"/>
        <v>0</v>
      </c>
      <c r="CQ151" s="84">
        <f t="shared" si="165"/>
        <v>0</v>
      </c>
      <c r="CR151" s="84">
        <f t="shared" si="165"/>
        <v>0</v>
      </c>
      <c r="CS151" s="84">
        <f t="shared" si="165"/>
        <v>0</v>
      </c>
      <c r="CT151" s="84">
        <f t="shared" si="165"/>
        <v>0</v>
      </c>
      <c r="CU151" s="84">
        <f t="shared" si="165"/>
        <v>0</v>
      </c>
      <c r="CV151" s="84">
        <f t="shared" ref="CV151:EL156" si="166">IF(AND($V151&gt;CU$6,$V151&lt;=CV$6),+$U151,0)</f>
        <v>0</v>
      </c>
      <c r="CW151" s="84">
        <f t="shared" si="166"/>
        <v>0</v>
      </c>
      <c r="CX151" s="84">
        <f t="shared" si="166"/>
        <v>0</v>
      </c>
      <c r="CY151" s="84">
        <f t="shared" si="166"/>
        <v>0</v>
      </c>
      <c r="CZ151" s="84">
        <f t="shared" si="166"/>
        <v>0</v>
      </c>
      <c r="DA151" s="84">
        <f t="shared" si="166"/>
        <v>0</v>
      </c>
      <c r="DB151" s="84">
        <f t="shared" si="166"/>
        <v>0</v>
      </c>
      <c r="DC151" s="84">
        <f t="shared" si="166"/>
        <v>0</v>
      </c>
      <c r="DD151" s="84">
        <f t="shared" si="166"/>
        <v>0</v>
      </c>
      <c r="DE151" s="84">
        <f t="shared" si="166"/>
        <v>0</v>
      </c>
      <c r="DF151" s="84">
        <f t="shared" si="166"/>
        <v>0</v>
      </c>
      <c r="DG151" s="84">
        <f t="shared" si="166"/>
        <v>0</v>
      </c>
      <c r="DH151" s="84">
        <f t="shared" si="166"/>
        <v>0</v>
      </c>
      <c r="DI151" s="84">
        <f t="shared" si="166"/>
        <v>0</v>
      </c>
      <c r="DJ151" s="84">
        <f t="shared" si="166"/>
        <v>0</v>
      </c>
      <c r="DK151" s="84">
        <f t="shared" si="166"/>
        <v>0</v>
      </c>
      <c r="DL151" s="84">
        <f t="shared" si="166"/>
        <v>0</v>
      </c>
      <c r="DM151" s="84">
        <f t="shared" si="166"/>
        <v>0</v>
      </c>
      <c r="DN151" s="84">
        <f t="shared" si="166"/>
        <v>0</v>
      </c>
      <c r="DO151" s="84">
        <f t="shared" si="166"/>
        <v>0</v>
      </c>
      <c r="DP151" s="84">
        <f t="shared" si="166"/>
        <v>0</v>
      </c>
      <c r="DQ151" s="84">
        <f t="shared" si="166"/>
        <v>0</v>
      </c>
      <c r="DR151" s="84">
        <f t="shared" si="166"/>
        <v>0</v>
      </c>
      <c r="DS151" s="84">
        <f t="shared" si="166"/>
        <v>0</v>
      </c>
      <c r="DT151" s="84">
        <f t="shared" si="166"/>
        <v>0</v>
      </c>
      <c r="DU151" s="84">
        <f t="shared" si="166"/>
        <v>0</v>
      </c>
      <c r="DV151" s="84">
        <f t="shared" si="166"/>
        <v>0</v>
      </c>
      <c r="DW151" s="84">
        <f t="shared" si="166"/>
        <v>0</v>
      </c>
      <c r="DX151" s="84">
        <f t="shared" si="166"/>
        <v>0</v>
      </c>
      <c r="DY151" s="84">
        <f t="shared" si="166"/>
        <v>0</v>
      </c>
      <c r="DZ151" s="84">
        <f t="shared" si="166"/>
        <v>0</v>
      </c>
      <c r="EA151" s="84">
        <f t="shared" si="166"/>
        <v>0</v>
      </c>
      <c r="EB151" s="84">
        <f t="shared" si="166"/>
        <v>0</v>
      </c>
      <c r="EC151" s="84">
        <f t="shared" si="166"/>
        <v>0</v>
      </c>
      <c r="ED151" s="84">
        <f t="shared" si="166"/>
        <v>0</v>
      </c>
      <c r="EE151" s="84">
        <f t="shared" si="166"/>
        <v>0</v>
      </c>
      <c r="EF151" s="84">
        <f t="shared" si="166"/>
        <v>0</v>
      </c>
      <c r="EG151" s="84">
        <f t="shared" si="166"/>
        <v>0</v>
      </c>
      <c r="EH151" s="84">
        <f t="shared" si="166"/>
        <v>0</v>
      </c>
      <c r="EI151" s="84">
        <f t="shared" si="166"/>
        <v>0</v>
      </c>
      <c r="EJ151" s="84">
        <f t="shared" si="166"/>
        <v>0</v>
      </c>
      <c r="EK151" s="84">
        <f t="shared" si="166"/>
        <v>0</v>
      </c>
      <c r="EL151" s="84">
        <f t="shared" si="166"/>
        <v>0</v>
      </c>
      <c r="EM151" s="84">
        <f t="shared" si="142"/>
        <v>0</v>
      </c>
      <c r="EO151" s="2">
        <f t="shared" ca="1" si="135"/>
        <v>200</v>
      </c>
      <c r="EP151" s="2">
        <f t="shared" ca="1" si="164"/>
        <v>0</v>
      </c>
    </row>
    <row r="152" spans="1:146" x14ac:dyDescent="0.2">
      <c r="A152" s="66">
        <v>5</v>
      </c>
      <c r="B152" s="68" t="s">
        <v>12</v>
      </c>
      <c r="C152" s="68" t="s">
        <v>7</v>
      </c>
      <c r="D152" s="35" t="s">
        <v>42</v>
      </c>
      <c r="E152" s="69" t="s">
        <v>240</v>
      </c>
      <c r="F152" s="70">
        <v>37134</v>
      </c>
      <c r="G152" s="69"/>
      <c r="H152" s="69"/>
      <c r="I152" s="71" t="s">
        <v>45</v>
      </c>
      <c r="J152" s="69" t="s">
        <v>291</v>
      </c>
      <c r="M152" s="72" t="s">
        <v>41</v>
      </c>
      <c r="O152" s="73"/>
      <c r="P152" s="74"/>
      <c r="Q152" s="74"/>
      <c r="R152" s="74"/>
      <c r="S152" s="75">
        <v>474</v>
      </c>
      <c r="T152" s="74" t="s">
        <v>57</v>
      </c>
      <c r="U152" s="19">
        <f t="shared" si="122"/>
        <v>474</v>
      </c>
      <c r="V152" s="267">
        <v>40057</v>
      </c>
      <c r="Z152" s="102">
        <v>36679</v>
      </c>
      <c r="AA152" s="100" t="e">
        <f>SUM(#REF!)</f>
        <v>#REF!</v>
      </c>
      <c r="AB152" s="103"/>
      <c r="AC152" s="79">
        <f t="shared" si="162"/>
        <v>6.4999999999999997E-4</v>
      </c>
      <c r="AD152" s="81" t="e">
        <f>+AC152+AB152*#REF!+AA152*#REF!</f>
        <v>#REF!</v>
      </c>
      <c r="AE152" s="81"/>
      <c r="AI152" s="84">
        <f t="shared" ca="1" si="159"/>
        <v>0</v>
      </c>
      <c r="AJ152" s="84">
        <f t="shared" si="165"/>
        <v>0</v>
      </c>
      <c r="AK152" s="84">
        <f t="shared" si="165"/>
        <v>0</v>
      </c>
      <c r="AL152" s="84">
        <f t="shared" si="165"/>
        <v>0</v>
      </c>
      <c r="AM152" s="84">
        <f t="shared" si="165"/>
        <v>0</v>
      </c>
      <c r="AN152" s="84">
        <f t="shared" si="165"/>
        <v>0</v>
      </c>
      <c r="AO152" s="84">
        <f t="shared" si="165"/>
        <v>0</v>
      </c>
      <c r="AP152" s="84">
        <f t="shared" si="165"/>
        <v>0</v>
      </c>
      <c r="AQ152" s="84">
        <f t="shared" si="165"/>
        <v>0</v>
      </c>
      <c r="AR152" s="84">
        <f t="shared" si="165"/>
        <v>0</v>
      </c>
      <c r="AS152" s="84">
        <f t="shared" si="165"/>
        <v>0</v>
      </c>
      <c r="AT152" s="84">
        <f t="shared" si="165"/>
        <v>0</v>
      </c>
      <c r="AU152" s="84">
        <f t="shared" si="165"/>
        <v>0</v>
      </c>
      <c r="AV152" s="84">
        <f t="shared" si="165"/>
        <v>0</v>
      </c>
      <c r="AW152" s="84">
        <f t="shared" si="165"/>
        <v>0</v>
      </c>
      <c r="AX152" s="84">
        <f t="shared" si="165"/>
        <v>0</v>
      </c>
      <c r="AY152" s="84">
        <f t="shared" si="165"/>
        <v>0</v>
      </c>
      <c r="AZ152" s="84">
        <f t="shared" si="165"/>
        <v>0</v>
      </c>
      <c r="BA152" s="84">
        <f t="shared" si="165"/>
        <v>0</v>
      </c>
      <c r="BB152" s="84">
        <f t="shared" si="165"/>
        <v>0</v>
      </c>
      <c r="BC152" s="84">
        <f t="shared" si="165"/>
        <v>0</v>
      </c>
      <c r="BD152" s="84">
        <f t="shared" si="165"/>
        <v>0</v>
      </c>
      <c r="BE152" s="84">
        <f t="shared" si="165"/>
        <v>0</v>
      </c>
      <c r="BF152" s="84">
        <f t="shared" si="165"/>
        <v>0</v>
      </c>
      <c r="BG152" s="84">
        <f t="shared" si="165"/>
        <v>0</v>
      </c>
      <c r="BH152" s="84">
        <f t="shared" si="165"/>
        <v>0</v>
      </c>
      <c r="BI152" s="84">
        <f t="shared" si="165"/>
        <v>0</v>
      </c>
      <c r="BJ152" s="84">
        <f t="shared" si="165"/>
        <v>0</v>
      </c>
      <c r="BK152" s="84">
        <f t="shared" si="165"/>
        <v>0</v>
      </c>
      <c r="BL152" s="84">
        <f t="shared" si="165"/>
        <v>0</v>
      </c>
      <c r="BM152" s="84">
        <f t="shared" si="165"/>
        <v>0</v>
      </c>
      <c r="BN152" s="84">
        <f t="shared" si="165"/>
        <v>474</v>
      </c>
      <c r="BO152" s="84">
        <f t="shared" si="165"/>
        <v>0</v>
      </c>
      <c r="BP152" s="84">
        <f t="shared" si="165"/>
        <v>0</v>
      </c>
      <c r="BQ152" s="84">
        <f t="shared" si="165"/>
        <v>0</v>
      </c>
      <c r="BR152" s="84">
        <f t="shared" si="165"/>
        <v>0</v>
      </c>
      <c r="BS152" s="84">
        <f t="shared" si="165"/>
        <v>0</v>
      </c>
      <c r="BT152" s="84">
        <f t="shared" si="165"/>
        <v>0</v>
      </c>
      <c r="BU152" s="84">
        <f t="shared" si="165"/>
        <v>0</v>
      </c>
      <c r="BV152" s="84">
        <f t="shared" si="165"/>
        <v>0</v>
      </c>
      <c r="BW152" s="84">
        <f t="shared" si="165"/>
        <v>0</v>
      </c>
      <c r="BX152" s="84">
        <f t="shared" si="165"/>
        <v>0</v>
      </c>
      <c r="BY152" s="84">
        <f t="shared" si="165"/>
        <v>0</v>
      </c>
      <c r="BZ152" s="84">
        <f t="shared" si="165"/>
        <v>0</v>
      </c>
      <c r="CA152" s="84">
        <f t="shared" si="165"/>
        <v>0</v>
      </c>
      <c r="CB152" s="84">
        <f t="shared" si="165"/>
        <v>0</v>
      </c>
      <c r="CC152" s="84">
        <f t="shared" si="165"/>
        <v>0</v>
      </c>
      <c r="CD152" s="84">
        <f t="shared" si="165"/>
        <v>0</v>
      </c>
      <c r="CE152" s="84">
        <f t="shared" si="165"/>
        <v>0</v>
      </c>
      <c r="CF152" s="84">
        <f t="shared" si="165"/>
        <v>0</v>
      </c>
      <c r="CG152" s="84">
        <f t="shared" si="165"/>
        <v>0</v>
      </c>
      <c r="CH152" s="84">
        <f t="shared" si="165"/>
        <v>0</v>
      </c>
      <c r="CI152" s="84">
        <f t="shared" si="165"/>
        <v>0</v>
      </c>
      <c r="CJ152" s="84">
        <f t="shared" si="165"/>
        <v>0</v>
      </c>
      <c r="CK152" s="84">
        <f t="shared" si="165"/>
        <v>0</v>
      </c>
      <c r="CL152" s="84">
        <f t="shared" si="165"/>
        <v>0</v>
      </c>
      <c r="CM152" s="84">
        <f t="shared" si="165"/>
        <v>0</v>
      </c>
      <c r="CN152" s="84">
        <f t="shared" si="165"/>
        <v>0</v>
      </c>
      <c r="CO152" s="84">
        <f t="shared" si="165"/>
        <v>0</v>
      </c>
      <c r="CP152" s="84">
        <f t="shared" si="165"/>
        <v>0</v>
      </c>
      <c r="CQ152" s="84">
        <f t="shared" si="165"/>
        <v>0</v>
      </c>
      <c r="CR152" s="84">
        <f t="shared" si="165"/>
        <v>0</v>
      </c>
      <c r="CS152" s="84">
        <f t="shared" si="165"/>
        <v>0</v>
      </c>
      <c r="CT152" s="84">
        <f t="shared" si="165"/>
        <v>0</v>
      </c>
      <c r="CU152" s="84">
        <f t="shared" si="165"/>
        <v>0</v>
      </c>
      <c r="CV152" s="84">
        <f t="shared" si="166"/>
        <v>0</v>
      </c>
      <c r="CW152" s="84">
        <f t="shared" si="166"/>
        <v>0</v>
      </c>
      <c r="CX152" s="84">
        <f t="shared" si="166"/>
        <v>0</v>
      </c>
      <c r="CY152" s="84">
        <f t="shared" si="166"/>
        <v>0</v>
      </c>
      <c r="CZ152" s="84">
        <f t="shared" si="166"/>
        <v>0</v>
      </c>
      <c r="DA152" s="84">
        <f t="shared" si="166"/>
        <v>0</v>
      </c>
      <c r="DB152" s="84">
        <f t="shared" si="166"/>
        <v>0</v>
      </c>
      <c r="DC152" s="84">
        <f t="shared" si="166"/>
        <v>0</v>
      </c>
      <c r="DD152" s="84">
        <f t="shared" si="166"/>
        <v>0</v>
      </c>
      <c r="DE152" s="84">
        <f t="shared" si="166"/>
        <v>0</v>
      </c>
      <c r="DF152" s="84">
        <f t="shared" si="166"/>
        <v>0</v>
      </c>
      <c r="DG152" s="84">
        <f t="shared" si="166"/>
        <v>0</v>
      </c>
      <c r="DH152" s="84">
        <f t="shared" si="166"/>
        <v>0</v>
      </c>
      <c r="DI152" s="84">
        <f t="shared" si="166"/>
        <v>0</v>
      </c>
      <c r="DJ152" s="84">
        <f t="shared" si="166"/>
        <v>0</v>
      </c>
      <c r="DK152" s="84">
        <f t="shared" si="166"/>
        <v>0</v>
      </c>
      <c r="DL152" s="84">
        <f t="shared" si="166"/>
        <v>0</v>
      </c>
      <c r="DM152" s="84">
        <f t="shared" si="166"/>
        <v>0</v>
      </c>
      <c r="DN152" s="84">
        <f t="shared" si="166"/>
        <v>0</v>
      </c>
      <c r="DO152" s="84">
        <f t="shared" si="166"/>
        <v>0</v>
      </c>
      <c r="DP152" s="84">
        <f t="shared" si="166"/>
        <v>0</v>
      </c>
      <c r="DQ152" s="84">
        <f t="shared" si="166"/>
        <v>0</v>
      </c>
      <c r="DR152" s="84">
        <f t="shared" si="166"/>
        <v>0</v>
      </c>
      <c r="DS152" s="84">
        <f t="shared" si="166"/>
        <v>0</v>
      </c>
      <c r="DT152" s="84">
        <f t="shared" si="166"/>
        <v>0</v>
      </c>
      <c r="DU152" s="84">
        <f t="shared" si="166"/>
        <v>0</v>
      </c>
      <c r="DV152" s="84">
        <f t="shared" si="166"/>
        <v>0</v>
      </c>
      <c r="DW152" s="84">
        <f t="shared" si="166"/>
        <v>0</v>
      </c>
      <c r="DX152" s="84">
        <f t="shared" si="166"/>
        <v>0</v>
      </c>
      <c r="DY152" s="84">
        <f t="shared" si="166"/>
        <v>0</v>
      </c>
      <c r="DZ152" s="84">
        <f t="shared" si="166"/>
        <v>0</v>
      </c>
      <c r="EA152" s="84">
        <f t="shared" si="166"/>
        <v>0</v>
      </c>
      <c r="EB152" s="84">
        <f t="shared" si="166"/>
        <v>0</v>
      </c>
      <c r="EC152" s="84">
        <f t="shared" si="166"/>
        <v>0</v>
      </c>
      <c r="ED152" s="84">
        <f t="shared" si="166"/>
        <v>0</v>
      </c>
      <c r="EE152" s="84">
        <f t="shared" si="166"/>
        <v>0</v>
      </c>
      <c r="EF152" s="84">
        <f t="shared" si="166"/>
        <v>0</v>
      </c>
      <c r="EG152" s="84">
        <f t="shared" si="166"/>
        <v>0</v>
      </c>
      <c r="EH152" s="84">
        <f t="shared" si="166"/>
        <v>0</v>
      </c>
      <c r="EI152" s="84">
        <f t="shared" si="166"/>
        <v>0</v>
      </c>
      <c r="EJ152" s="84">
        <f t="shared" si="166"/>
        <v>0</v>
      </c>
      <c r="EK152" s="84">
        <f t="shared" si="166"/>
        <v>0</v>
      </c>
      <c r="EL152" s="84">
        <f t="shared" si="166"/>
        <v>0</v>
      </c>
      <c r="EM152" s="84">
        <f t="shared" si="142"/>
        <v>0</v>
      </c>
      <c r="EO152" s="2">
        <f t="shared" ca="1" si="135"/>
        <v>474</v>
      </c>
      <c r="EP152" s="2">
        <f t="shared" ca="1" si="164"/>
        <v>0</v>
      </c>
    </row>
    <row r="153" spans="1:146" x14ac:dyDescent="0.2">
      <c r="A153" s="66">
        <v>5</v>
      </c>
      <c r="B153" s="68" t="s">
        <v>12</v>
      </c>
      <c r="C153" s="68" t="s">
        <v>7</v>
      </c>
      <c r="D153" s="35" t="s">
        <v>43</v>
      </c>
      <c r="E153" s="69" t="s">
        <v>232</v>
      </c>
      <c r="F153" s="70">
        <v>37134</v>
      </c>
      <c r="G153" s="69"/>
      <c r="H153" s="69"/>
      <c r="I153" s="71" t="s">
        <v>45</v>
      </c>
      <c r="J153" s="69" t="s">
        <v>292</v>
      </c>
      <c r="M153" s="72" t="s">
        <v>41</v>
      </c>
      <c r="O153" s="73"/>
      <c r="P153" s="74"/>
      <c r="Q153" s="74"/>
      <c r="R153" s="74"/>
      <c r="S153" s="75">
        <v>10</v>
      </c>
      <c r="T153" s="74" t="s">
        <v>57</v>
      </c>
      <c r="U153" s="19">
        <f t="shared" si="122"/>
        <v>10</v>
      </c>
      <c r="V153" s="268">
        <v>40725</v>
      </c>
      <c r="Z153" s="77"/>
      <c r="AA153" s="78" t="e">
        <f>SUM(#REF!)</f>
        <v>#REF!</v>
      </c>
      <c r="AB153" s="103"/>
      <c r="AC153" s="79"/>
      <c r="AD153" s="81" t="e">
        <f>+AC153+AB153*#REF!+AA153*#REF!</f>
        <v>#REF!</v>
      </c>
      <c r="AE153" s="81"/>
      <c r="AI153" s="84">
        <f t="shared" ca="1" si="159"/>
        <v>0</v>
      </c>
      <c r="AJ153" s="84">
        <f t="shared" si="165"/>
        <v>0</v>
      </c>
      <c r="AK153" s="84">
        <f t="shared" si="165"/>
        <v>0</v>
      </c>
      <c r="AL153" s="84">
        <f t="shared" si="165"/>
        <v>0</v>
      </c>
      <c r="AM153" s="84">
        <f t="shared" si="165"/>
        <v>0</v>
      </c>
      <c r="AN153" s="84">
        <f t="shared" si="165"/>
        <v>0</v>
      </c>
      <c r="AO153" s="84">
        <f t="shared" si="165"/>
        <v>0</v>
      </c>
      <c r="AP153" s="84">
        <f t="shared" si="165"/>
        <v>0</v>
      </c>
      <c r="AQ153" s="84">
        <f t="shared" si="165"/>
        <v>0</v>
      </c>
      <c r="AR153" s="84">
        <f t="shared" si="165"/>
        <v>0</v>
      </c>
      <c r="AS153" s="84">
        <f t="shared" si="165"/>
        <v>0</v>
      </c>
      <c r="AT153" s="84">
        <f t="shared" si="165"/>
        <v>0</v>
      </c>
      <c r="AU153" s="84">
        <f t="shared" si="165"/>
        <v>0</v>
      </c>
      <c r="AV153" s="84">
        <f t="shared" si="165"/>
        <v>0</v>
      </c>
      <c r="AW153" s="84">
        <f t="shared" si="165"/>
        <v>0</v>
      </c>
      <c r="AX153" s="84">
        <f t="shared" si="165"/>
        <v>0</v>
      </c>
      <c r="AY153" s="84">
        <f t="shared" si="165"/>
        <v>0</v>
      </c>
      <c r="AZ153" s="84">
        <f t="shared" si="165"/>
        <v>0</v>
      </c>
      <c r="BA153" s="84">
        <f t="shared" si="165"/>
        <v>0</v>
      </c>
      <c r="BB153" s="84">
        <f t="shared" si="165"/>
        <v>0</v>
      </c>
      <c r="BC153" s="84">
        <f t="shared" si="165"/>
        <v>0</v>
      </c>
      <c r="BD153" s="84">
        <f t="shared" si="165"/>
        <v>0</v>
      </c>
      <c r="BE153" s="84">
        <f t="shared" si="165"/>
        <v>0</v>
      </c>
      <c r="BF153" s="84">
        <f t="shared" si="165"/>
        <v>0</v>
      </c>
      <c r="BG153" s="84">
        <f t="shared" si="165"/>
        <v>0</v>
      </c>
      <c r="BH153" s="84">
        <f t="shared" si="165"/>
        <v>0</v>
      </c>
      <c r="BI153" s="84">
        <f t="shared" si="165"/>
        <v>0</v>
      </c>
      <c r="BJ153" s="84">
        <f t="shared" si="165"/>
        <v>0</v>
      </c>
      <c r="BK153" s="84">
        <f t="shared" si="165"/>
        <v>0</v>
      </c>
      <c r="BL153" s="84">
        <f t="shared" si="165"/>
        <v>0</v>
      </c>
      <c r="BM153" s="84">
        <f t="shared" si="165"/>
        <v>0</v>
      </c>
      <c r="BN153" s="84">
        <f t="shared" si="165"/>
        <v>0</v>
      </c>
      <c r="BO153" s="84">
        <f t="shared" si="165"/>
        <v>0</v>
      </c>
      <c r="BP153" s="84">
        <f t="shared" si="165"/>
        <v>0</v>
      </c>
      <c r="BQ153" s="84">
        <f t="shared" si="165"/>
        <v>0</v>
      </c>
      <c r="BR153" s="84">
        <f t="shared" si="165"/>
        <v>0</v>
      </c>
      <c r="BS153" s="84">
        <f t="shared" si="165"/>
        <v>0</v>
      </c>
      <c r="BT153" s="84">
        <f t="shared" si="165"/>
        <v>0</v>
      </c>
      <c r="BU153" s="84">
        <f t="shared" si="165"/>
        <v>0</v>
      </c>
      <c r="BV153" s="84">
        <f t="shared" si="165"/>
        <v>10</v>
      </c>
      <c r="BW153" s="84">
        <f t="shared" si="165"/>
        <v>0</v>
      </c>
      <c r="BX153" s="84">
        <f t="shared" si="165"/>
        <v>0</v>
      </c>
      <c r="BY153" s="84">
        <f t="shared" si="165"/>
        <v>0</v>
      </c>
      <c r="BZ153" s="84">
        <f t="shared" si="165"/>
        <v>0</v>
      </c>
      <c r="CA153" s="84">
        <f t="shared" si="165"/>
        <v>0</v>
      </c>
      <c r="CB153" s="84">
        <f t="shared" si="165"/>
        <v>0</v>
      </c>
      <c r="CC153" s="84">
        <f t="shared" si="165"/>
        <v>0</v>
      </c>
      <c r="CD153" s="84">
        <f t="shared" si="165"/>
        <v>0</v>
      </c>
      <c r="CE153" s="84">
        <f t="shared" si="165"/>
        <v>0</v>
      </c>
      <c r="CF153" s="84">
        <f t="shared" si="165"/>
        <v>0</v>
      </c>
      <c r="CG153" s="84">
        <f t="shared" si="165"/>
        <v>0</v>
      </c>
      <c r="CH153" s="84">
        <f t="shared" si="165"/>
        <v>0</v>
      </c>
      <c r="CI153" s="84">
        <f t="shared" si="165"/>
        <v>0</v>
      </c>
      <c r="CJ153" s="84">
        <f t="shared" si="165"/>
        <v>0</v>
      </c>
      <c r="CK153" s="84">
        <f t="shared" si="165"/>
        <v>0</v>
      </c>
      <c r="CL153" s="84">
        <f t="shared" si="165"/>
        <v>0</v>
      </c>
      <c r="CM153" s="84">
        <f t="shared" si="165"/>
        <v>0</v>
      </c>
      <c r="CN153" s="84">
        <f t="shared" si="165"/>
        <v>0</v>
      </c>
      <c r="CO153" s="84">
        <f t="shared" si="165"/>
        <v>0</v>
      </c>
      <c r="CP153" s="84">
        <f t="shared" si="165"/>
        <v>0</v>
      </c>
      <c r="CQ153" s="84">
        <f t="shared" si="165"/>
        <v>0</v>
      </c>
      <c r="CR153" s="84">
        <f t="shared" si="165"/>
        <v>0</v>
      </c>
      <c r="CS153" s="84">
        <f t="shared" si="165"/>
        <v>0</v>
      </c>
      <c r="CT153" s="84">
        <f t="shared" si="165"/>
        <v>0</v>
      </c>
      <c r="CU153" s="84">
        <f t="shared" si="165"/>
        <v>0</v>
      </c>
      <c r="CV153" s="84">
        <f t="shared" si="166"/>
        <v>0</v>
      </c>
      <c r="CW153" s="84">
        <f t="shared" si="166"/>
        <v>0</v>
      </c>
      <c r="CX153" s="84">
        <f t="shared" si="166"/>
        <v>0</v>
      </c>
      <c r="CY153" s="84">
        <f t="shared" si="166"/>
        <v>0</v>
      </c>
      <c r="CZ153" s="84">
        <f t="shared" si="166"/>
        <v>0</v>
      </c>
      <c r="DA153" s="84">
        <f t="shared" si="166"/>
        <v>0</v>
      </c>
      <c r="DB153" s="84">
        <f t="shared" si="166"/>
        <v>0</v>
      </c>
      <c r="DC153" s="84">
        <f t="shared" si="166"/>
        <v>0</v>
      </c>
      <c r="DD153" s="84">
        <f t="shared" si="166"/>
        <v>0</v>
      </c>
      <c r="DE153" s="84">
        <f t="shared" si="166"/>
        <v>0</v>
      </c>
      <c r="DF153" s="84">
        <f t="shared" si="166"/>
        <v>0</v>
      </c>
      <c r="DG153" s="84">
        <f t="shared" si="166"/>
        <v>0</v>
      </c>
      <c r="DH153" s="84">
        <f t="shared" si="166"/>
        <v>0</v>
      </c>
      <c r="DI153" s="84">
        <f t="shared" si="166"/>
        <v>0</v>
      </c>
      <c r="DJ153" s="84">
        <f t="shared" si="166"/>
        <v>0</v>
      </c>
      <c r="DK153" s="84">
        <f t="shared" si="166"/>
        <v>0</v>
      </c>
      <c r="DL153" s="84">
        <f t="shared" si="166"/>
        <v>0</v>
      </c>
      <c r="DM153" s="84">
        <f t="shared" si="166"/>
        <v>0</v>
      </c>
      <c r="DN153" s="84">
        <f t="shared" si="166"/>
        <v>0</v>
      </c>
      <c r="DO153" s="84">
        <f t="shared" si="166"/>
        <v>0</v>
      </c>
      <c r="DP153" s="84">
        <f t="shared" si="166"/>
        <v>0</v>
      </c>
      <c r="DQ153" s="84">
        <f t="shared" si="166"/>
        <v>0</v>
      </c>
      <c r="DR153" s="84">
        <f t="shared" si="166"/>
        <v>0</v>
      </c>
      <c r="DS153" s="84">
        <f t="shared" si="166"/>
        <v>0</v>
      </c>
      <c r="DT153" s="84">
        <f t="shared" si="166"/>
        <v>0</v>
      </c>
      <c r="DU153" s="84">
        <f t="shared" si="166"/>
        <v>0</v>
      </c>
      <c r="DV153" s="84">
        <f t="shared" si="166"/>
        <v>0</v>
      </c>
      <c r="DW153" s="84">
        <f t="shared" si="166"/>
        <v>0</v>
      </c>
      <c r="DX153" s="84">
        <f t="shared" si="166"/>
        <v>0</v>
      </c>
      <c r="DY153" s="84">
        <f t="shared" si="166"/>
        <v>0</v>
      </c>
      <c r="DZ153" s="84">
        <f t="shared" si="166"/>
        <v>0</v>
      </c>
      <c r="EA153" s="84">
        <f t="shared" si="166"/>
        <v>0</v>
      </c>
      <c r="EB153" s="84">
        <f t="shared" si="166"/>
        <v>0</v>
      </c>
      <c r="EC153" s="84">
        <f t="shared" si="166"/>
        <v>0</v>
      </c>
      <c r="ED153" s="84">
        <f t="shared" si="166"/>
        <v>0</v>
      </c>
      <c r="EE153" s="84">
        <f t="shared" si="166"/>
        <v>0</v>
      </c>
      <c r="EF153" s="84">
        <f t="shared" si="166"/>
        <v>0</v>
      </c>
      <c r="EG153" s="84">
        <f t="shared" si="166"/>
        <v>0</v>
      </c>
      <c r="EH153" s="84">
        <f t="shared" si="166"/>
        <v>0</v>
      </c>
      <c r="EI153" s="84">
        <f t="shared" si="166"/>
        <v>0</v>
      </c>
      <c r="EJ153" s="84">
        <f t="shared" si="166"/>
        <v>0</v>
      </c>
      <c r="EK153" s="84">
        <f t="shared" si="166"/>
        <v>0</v>
      </c>
      <c r="EL153" s="84">
        <f t="shared" si="166"/>
        <v>0</v>
      </c>
      <c r="EM153" s="84">
        <f t="shared" si="142"/>
        <v>0</v>
      </c>
      <c r="EO153" s="2">
        <f t="shared" ca="1" si="135"/>
        <v>10</v>
      </c>
      <c r="EP153" s="2">
        <f t="shared" ca="1" si="164"/>
        <v>0</v>
      </c>
    </row>
    <row r="154" spans="1:146" x14ac:dyDescent="0.2">
      <c r="A154" s="66">
        <v>5</v>
      </c>
      <c r="B154" s="68" t="s">
        <v>12</v>
      </c>
      <c r="C154" s="68" t="s">
        <v>7</v>
      </c>
      <c r="D154" s="35" t="s">
        <v>43</v>
      </c>
      <c r="E154" s="69" t="s">
        <v>232</v>
      </c>
      <c r="F154" s="70">
        <v>37134</v>
      </c>
      <c r="G154" s="69"/>
      <c r="H154" s="69"/>
      <c r="I154" s="71" t="s">
        <v>45</v>
      </c>
      <c r="J154" s="69" t="s">
        <v>293</v>
      </c>
      <c r="M154" s="72" t="s">
        <v>41</v>
      </c>
      <c r="O154" s="73"/>
      <c r="P154" s="74"/>
      <c r="Q154" s="74"/>
      <c r="R154" s="74"/>
      <c r="S154" s="75">
        <v>29.5</v>
      </c>
      <c r="T154" s="74" t="s">
        <v>57</v>
      </c>
      <c r="U154" s="19">
        <f t="shared" si="122"/>
        <v>29.5</v>
      </c>
      <c r="V154" s="272">
        <v>39066</v>
      </c>
      <c r="Z154" s="77">
        <v>35065</v>
      </c>
      <c r="AA154" s="108" t="e">
        <f>SUM(#REF!)</f>
        <v>#REF!</v>
      </c>
      <c r="AB154" s="103"/>
      <c r="AC154" s="79"/>
      <c r="AD154" s="81" t="e">
        <f>+AC154+AB154*#REF!+AA154*#REF!</f>
        <v>#REF!</v>
      </c>
      <c r="AE154" s="81"/>
      <c r="AI154" s="84">
        <f t="shared" ca="1" si="159"/>
        <v>0</v>
      </c>
      <c r="AJ154" s="84">
        <f t="shared" si="165"/>
        <v>0</v>
      </c>
      <c r="AK154" s="84">
        <f t="shared" si="165"/>
        <v>0</v>
      </c>
      <c r="AL154" s="84">
        <f t="shared" si="165"/>
        <v>0</v>
      </c>
      <c r="AM154" s="84">
        <f t="shared" si="165"/>
        <v>0</v>
      </c>
      <c r="AN154" s="84">
        <f t="shared" si="165"/>
        <v>0</v>
      </c>
      <c r="AO154" s="84">
        <f t="shared" si="165"/>
        <v>0</v>
      </c>
      <c r="AP154" s="84">
        <f t="shared" si="165"/>
        <v>0</v>
      </c>
      <c r="AQ154" s="84">
        <f t="shared" si="165"/>
        <v>0</v>
      </c>
      <c r="AR154" s="84">
        <f t="shared" si="165"/>
        <v>0</v>
      </c>
      <c r="AS154" s="84">
        <f t="shared" si="165"/>
        <v>0</v>
      </c>
      <c r="AT154" s="84">
        <f t="shared" si="165"/>
        <v>0</v>
      </c>
      <c r="AU154" s="84">
        <f t="shared" si="165"/>
        <v>0</v>
      </c>
      <c r="AV154" s="84">
        <f t="shared" si="165"/>
        <v>0</v>
      </c>
      <c r="AW154" s="84">
        <f t="shared" si="165"/>
        <v>0</v>
      </c>
      <c r="AX154" s="84">
        <f t="shared" si="165"/>
        <v>0</v>
      </c>
      <c r="AY154" s="84">
        <f t="shared" si="165"/>
        <v>0</v>
      </c>
      <c r="AZ154" s="84">
        <f t="shared" si="165"/>
        <v>0</v>
      </c>
      <c r="BA154" s="84">
        <f t="shared" si="165"/>
        <v>0</v>
      </c>
      <c r="BB154" s="84">
        <f t="shared" si="165"/>
        <v>0</v>
      </c>
      <c r="BC154" s="84">
        <f t="shared" si="165"/>
        <v>29.5</v>
      </c>
      <c r="BD154" s="84">
        <f t="shared" si="165"/>
        <v>0</v>
      </c>
      <c r="BE154" s="84">
        <f t="shared" si="165"/>
        <v>0</v>
      </c>
      <c r="BF154" s="84">
        <f t="shared" si="165"/>
        <v>0</v>
      </c>
      <c r="BG154" s="84">
        <f t="shared" si="165"/>
        <v>0</v>
      </c>
      <c r="BH154" s="84">
        <f t="shared" si="165"/>
        <v>0</v>
      </c>
      <c r="BI154" s="84">
        <f t="shared" si="165"/>
        <v>0</v>
      </c>
      <c r="BJ154" s="84">
        <f t="shared" si="165"/>
        <v>0</v>
      </c>
      <c r="BK154" s="84">
        <f t="shared" si="165"/>
        <v>0</v>
      </c>
      <c r="BL154" s="84">
        <f t="shared" si="165"/>
        <v>0</v>
      </c>
      <c r="BM154" s="84">
        <f t="shared" si="165"/>
        <v>0</v>
      </c>
      <c r="BN154" s="84">
        <f t="shared" si="165"/>
        <v>0</v>
      </c>
      <c r="BO154" s="84">
        <f t="shared" si="165"/>
        <v>0</v>
      </c>
      <c r="BP154" s="84">
        <f t="shared" si="165"/>
        <v>0</v>
      </c>
      <c r="BQ154" s="84">
        <f t="shared" si="165"/>
        <v>0</v>
      </c>
      <c r="BR154" s="84">
        <f t="shared" si="165"/>
        <v>0</v>
      </c>
      <c r="BS154" s="84">
        <f t="shared" si="165"/>
        <v>0</v>
      </c>
      <c r="BT154" s="84">
        <f t="shared" si="165"/>
        <v>0</v>
      </c>
      <c r="BU154" s="84">
        <f t="shared" si="165"/>
        <v>0</v>
      </c>
      <c r="BV154" s="84">
        <f t="shared" si="165"/>
        <v>0</v>
      </c>
      <c r="BW154" s="84">
        <f t="shared" si="165"/>
        <v>0</v>
      </c>
      <c r="BX154" s="84">
        <f t="shared" si="165"/>
        <v>0</v>
      </c>
      <c r="BY154" s="84">
        <f t="shared" si="165"/>
        <v>0</v>
      </c>
      <c r="BZ154" s="84">
        <f t="shared" si="165"/>
        <v>0</v>
      </c>
      <c r="CA154" s="84">
        <f t="shared" si="165"/>
        <v>0</v>
      </c>
      <c r="CB154" s="84">
        <f t="shared" si="165"/>
        <v>0</v>
      </c>
      <c r="CC154" s="84">
        <f t="shared" si="165"/>
        <v>0</v>
      </c>
      <c r="CD154" s="84">
        <f t="shared" si="165"/>
        <v>0</v>
      </c>
      <c r="CE154" s="84">
        <f t="shared" si="165"/>
        <v>0</v>
      </c>
      <c r="CF154" s="84">
        <f t="shared" si="165"/>
        <v>0</v>
      </c>
      <c r="CG154" s="84">
        <f t="shared" si="165"/>
        <v>0</v>
      </c>
      <c r="CH154" s="84">
        <f t="shared" si="165"/>
        <v>0</v>
      </c>
      <c r="CI154" s="84">
        <f t="shared" si="165"/>
        <v>0</v>
      </c>
      <c r="CJ154" s="84">
        <f t="shared" si="165"/>
        <v>0</v>
      </c>
      <c r="CK154" s="84">
        <f t="shared" si="165"/>
        <v>0</v>
      </c>
      <c r="CL154" s="84">
        <f t="shared" si="165"/>
        <v>0</v>
      </c>
      <c r="CM154" s="84">
        <f t="shared" si="165"/>
        <v>0</v>
      </c>
      <c r="CN154" s="84">
        <f t="shared" si="165"/>
        <v>0</v>
      </c>
      <c r="CO154" s="84">
        <f t="shared" si="165"/>
        <v>0</v>
      </c>
      <c r="CP154" s="84">
        <f t="shared" si="165"/>
        <v>0</v>
      </c>
      <c r="CQ154" s="84">
        <f t="shared" si="165"/>
        <v>0</v>
      </c>
      <c r="CR154" s="84">
        <f t="shared" si="165"/>
        <v>0</v>
      </c>
      <c r="CS154" s="84">
        <f t="shared" si="165"/>
        <v>0</v>
      </c>
      <c r="CT154" s="84">
        <f t="shared" si="165"/>
        <v>0</v>
      </c>
      <c r="CU154" s="84">
        <f>IF(AND($V154&gt;CT$6,$V154&lt;=CU$6),+$U154,0)</f>
        <v>0</v>
      </c>
      <c r="CV154" s="84">
        <f t="shared" si="166"/>
        <v>0</v>
      </c>
      <c r="CW154" s="84">
        <f t="shared" si="166"/>
        <v>0</v>
      </c>
      <c r="CX154" s="84">
        <f t="shared" si="166"/>
        <v>0</v>
      </c>
      <c r="CY154" s="84">
        <f t="shared" si="166"/>
        <v>0</v>
      </c>
      <c r="CZ154" s="84">
        <f t="shared" si="166"/>
        <v>0</v>
      </c>
      <c r="DA154" s="84">
        <f t="shared" si="166"/>
        <v>0</v>
      </c>
      <c r="DB154" s="84">
        <f t="shared" si="166"/>
        <v>0</v>
      </c>
      <c r="DC154" s="84">
        <f t="shared" si="166"/>
        <v>0</v>
      </c>
      <c r="DD154" s="84">
        <f t="shared" si="166"/>
        <v>0</v>
      </c>
      <c r="DE154" s="84">
        <f t="shared" si="166"/>
        <v>0</v>
      </c>
      <c r="DF154" s="84">
        <f t="shared" si="166"/>
        <v>0</v>
      </c>
      <c r="DG154" s="84">
        <f t="shared" si="166"/>
        <v>0</v>
      </c>
      <c r="DH154" s="84">
        <f t="shared" si="166"/>
        <v>0</v>
      </c>
      <c r="DI154" s="84">
        <f t="shared" si="166"/>
        <v>0</v>
      </c>
      <c r="DJ154" s="84">
        <f t="shared" si="166"/>
        <v>0</v>
      </c>
      <c r="DK154" s="84">
        <f t="shared" si="166"/>
        <v>0</v>
      </c>
      <c r="DL154" s="84">
        <f t="shared" si="166"/>
        <v>0</v>
      </c>
      <c r="DM154" s="84">
        <f t="shared" si="166"/>
        <v>0</v>
      </c>
      <c r="DN154" s="84">
        <f t="shared" si="166"/>
        <v>0</v>
      </c>
      <c r="DO154" s="84">
        <f t="shared" si="166"/>
        <v>0</v>
      </c>
      <c r="DP154" s="84">
        <f t="shared" si="166"/>
        <v>0</v>
      </c>
      <c r="DQ154" s="84">
        <f t="shared" si="166"/>
        <v>0</v>
      </c>
      <c r="DR154" s="84">
        <f t="shared" si="166"/>
        <v>0</v>
      </c>
      <c r="DS154" s="84">
        <f t="shared" si="166"/>
        <v>0</v>
      </c>
      <c r="DT154" s="84">
        <f t="shared" si="166"/>
        <v>0</v>
      </c>
      <c r="DU154" s="84">
        <f t="shared" si="166"/>
        <v>0</v>
      </c>
      <c r="DV154" s="84">
        <f t="shared" si="166"/>
        <v>0</v>
      </c>
      <c r="DW154" s="84">
        <f t="shared" si="166"/>
        <v>0</v>
      </c>
      <c r="DX154" s="84">
        <f t="shared" si="166"/>
        <v>0</v>
      </c>
      <c r="DY154" s="84">
        <f t="shared" si="166"/>
        <v>0</v>
      </c>
      <c r="DZ154" s="84">
        <f t="shared" si="166"/>
        <v>0</v>
      </c>
      <c r="EA154" s="84">
        <f t="shared" si="166"/>
        <v>0</v>
      </c>
      <c r="EB154" s="84">
        <f t="shared" si="166"/>
        <v>0</v>
      </c>
      <c r="EC154" s="84">
        <f t="shared" si="166"/>
        <v>0</v>
      </c>
      <c r="ED154" s="84">
        <f t="shared" si="166"/>
        <v>0</v>
      </c>
      <c r="EE154" s="84">
        <f t="shared" si="166"/>
        <v>0</v>
      </c>
      <c r="EF154" s="84">
        <f t="shared" si="166"/>
        <v>0</v>
      </c>
      <c r="EG154" s="84">
        <f t="shared" si="166"/>
        <v>0</v>
      </c>
      <c r="EH154" s="84">
        <f t="shared" si="166"/>
        <v>0</v>
      </c>
      <c r="EI154" s="84">
        <f t="shared" si="166"/>
        <v>0</v>
      </c>
      <c r="EJ154" s="84">
        <f t="shared" si="166"/>
        <v>0</v>
      </c>
      <c r="EK154" s="84">
        <f t="shared" si="166"/>
        <v>0</v>
      </c>
      <c r="EL154" s="84">
        <f t="shared" si="166"/>
        <v>0</v>
      </c>
      <c r="EM154" s="84">
        <f t="shared" si="142"/>
        <v>0</v>
      </c>
      <c r="EO154" s="2">
        <f t="shared" ca="1" si="135"/>
        <v>29.5</v>
      </c>
      <c r="EP154" s="2">
        <f t="shared" ca="1" si="164"/>
        <v>0</v>
      </c>
    </row>
    <row r="155" spans="1:146" x14ac:dyDescent="0.2">
      <c r="A155" s="66">
        <v>5</v>
      </c>
      <c r="B155" s="68" t="s">
        <v>12</v>
      </c>
      <c r="C155" s="68" t="s">
        <v>7</v>
      </c>
      <c r="D155" s="35" t="s">
        <v>43</v>
      </c>
      <c r="E155" s="69" t="s">
        <v>232</v>
      </c>
      <c r="F155" s="70">
        <v>37134</v>
      </c>
      <c r="G155" s="69"/>
      <c r="H155" s="69"/>
      <c r="I155" s="71" t="s">
        <v>45</v>
      </c>
      <c r="J155" s="69" t="s">
        <v>293</v>
      </c>
      <c r="M155" s="72" t="s">
        <v>41</v>
      </c>
      <c r="O155" s="73"/>
      <c r="P155" s="74"/>
      <c r="Q155" s="74"/>
      <c r="R155" s="74"/>
      <c r="S155" s="75">
        <v>17.091042000000002</v>
      </c>
      <c r="T155" s="74" t="s">
        <v>57</v>
      </c>
      <c r="U155" s="19">
        <f t="shared" si="122"/>
        <v>17.091042000000002</v>
      </c>
      <c r="V155" s="272">
        <v>39082</v>
      </c>
      <c r="Z155" s="77">
        <v>35065</v>
      </c>
      <c r="AA155" s="108" t="e">
        <f>SUM(#REF!)</f>
        <v>#REF!</v>
      </c>
      <c r="AB155" s="103"/>
      <c r="AC155" s="79"/>
      <c r="AD155" s="81" t="e">
        <f>+AC155+AB155*#REF!+AA155*#REF!</f>
        <v>#REF!</v>
      </c>
      <c r="AE155" s="81"/>
      <c r="AI155" s="84">
        <f t="shared" ca="1" si="159"/>
        <v>0</v>
      </c>
      <c r="AJ155" s="84">
        <f t="shared" ref="AJ155:CU158" si="167">IF(AND($V155&gt;AI$6,$V155&lt;=AJ$6),+$U155,0)</f>
        <v>0</v>
      </c>
      <c r="AK155" s="84">
        <f t="shared" si="167"/>
        <v>0</v>
      </c>
      <c r="AL155" s="84">
        <f t="shared" si="167"/>
        <v>0</v>
      </c>
      <c r="AM155" s="84">
        <f t="shared" si="167"/>
        <v>0</v>
      </c>
      <c r="AN155" s="84">
        <f t="shared" si="167"/>
        <v>0</v>
      </c>
      <c r="AO155" s="84">
        <f t="shared" si="167"/>
        <v>0</v>
      </c>
      <c r="AP155" s="84">
        <f t="shared" si="167"/>
        <v>0</v>
      </c>
      <c r="AQ155" s="84">
        <f t="shared" si="167"/>
        <v>0</v>
      </c>
      <c r="AR155" s="84">
        <f t="shared" si="167"/>
        <v>0</v>
      </c>
      <c r="AS155" s="84">
        <f t="shared" si="167"/>
        <v>0</v>
      </c>
      <c r="AT155" s="84">
        <f t="shared" si="167"/>
        <v>0</v>
      </c>
      <c r="AU155" s="84">
        <f t="shared" si="167"/>
        <v>0</v>
      </c>
      <c r="AV155" s="84">
        <f t="shared" si="167"/>
        <v>0</v>
      </c>
      <c r="AW155" s="84">
        <f t="shared" si="167"/>
        <v>0</v>
      </c>
      <c r="AX155" s="84">
        <f t="shared" si="167"/>
        <v>0</v>
      </c>
      <c r="AY155" s="84">
        <f t="shared" si="167"/>
        <v>0</v>
      </c>
      <c r="AZ155" s="84">
        <f t="shared" si="167"/>
        <v>0</v>
      </c>
      <c r="BA155" s="84">
        <f t="shared" si="167"/>
        <v>0</v>
      </c>
      <c r="BB155" s="84">
        <f t="shared" si="167"/>
        <v>0</v>
      </c>
      <c r="BC155" s="84">
        <f t="shared" si="167"/>
        <v>17.091042000000002</v>
      </c>
      <c r="BD155" s="84">
        <f t="shared" si="167"/>
        <v>0</v>
      </c>
      <c r="BE155" s="84">
        <f t="shared" si="167"/>
        <v>0</v>
      </c>
      <c r="BF155" s="84">
        <f t="shared" si="167"/>
        <v>0</v>
      </c>
      <c r="BG155" s="84">
        <f t="shared" si="167"/>
        <v>0</v>
      </c>
      <c r="BH155" s="84">
        <f t="shared" si="167"/>
        <v>0</v>
      </c>
      <c r="BI155" s="84">
        <f t="shared" si="167"/>
        <v>0</v>
      </c>
      <c r="BJ155" s="84">
        <f t="shared" si="167"/>
        <v>0</v>
      </c>
      <c r="BK155" s="84">
        <f t="shared" si="167"/>
        <v>0</v>
      </c>
      <c r="BL155" s="84">
        <f t="shared" si="167"/>
        <v>0</v>
      </c>
      <c r="BM155" s="84">
        <f t="shared" si="167"/>
        <v>0</v>
      </c>
      <c r="BN155" s="84">
        <f t="shared" si="167"/>
        <v>0</v>
      </c>
      <c r="BO155" s="84">
        <f t="shared" si="167"/>
        <v>0</v>
      </c>
      <c r="BP155" s="84">
        <f t="shared" si="167"/>
        <v>0</v>
      </c>
      <c r="BQ155" s="84">
        <f t="shared" si="167"/>
        <v>0</v>
      </c>
      <c r="BR155" s="84">
        <f t="shared" si="167"/>
        <v>0</v>
      </c>
      <c r="BS155" s="84">
        <f t="shared" si="167"/>
        <v>0</v>
      </c>
      <c r="BT155" s="84">
        <f t="shared" si="167"/>
        <v>0</v>
      </c>
      <c r="BU155" s="84">
        <f t="shared" si="167"/>
        <v>0</v>
      </c>
      <c r="BV155" s="84">
        <f t="shared" si="167"/>
        <v>0</v>
      </c>
      <c r="BW155" s="84">
        <f t="shared" si="167"/>
        <v>0</v>
      </c>
      <c r="BX155" s="84">
        <f t="shared" si="167"/>
        <v>0</v>
      </c>
      <c r="BY155" s="84">
        <f t="shared" si="167"/>
        <v>0</v>
      </c>
      <c r="BZ155" s="84">
        <f t="shared" si="167"/>
        <v>0</v>
      </c>
      <c r="CA155" s="84">
        <f t="shared" si="167"/>
        <v>0</v>
      </c>
      <c r="CB155" s="84">
        <f t="shared" si="167"/>
        <v>0</v>
      </c>
      <c r="CC155" s="84">
        <f t="shared" si="167"/>
        <v>0</v>
      </c>
      <c r="CD155" s="84">
        <f t="shared" si="167"/>
        <v>0</v>
      </c>
      <c r="CE155" s="84">
        <f t="shared" si="167"/>
        <v>0</v>
      </c>
      <c r="CF155" s="84">
        <f t="shared" si="167"/>
        <v>0</v>
      </c>
      <c r="CG155" s="84">
        <f t="shared" si="167"/>
        <v>0</v>
      </c>
      <c r="CH155" s="84">
        <f t="shared" si="167"/>
        <v>0</v>
      </c>
      <c r="CI155" s="84">
        <f t="shared" si="167"/>
        <v>0</v>
      </c>
      <c r="CJ155" s="84">
        <f t="shared" si="167"/>
        <v>0</v>
      </c>
      <c r="CK155" s="84">
        <f t="shared" si="167"/>
        <v>0</v>
      </c>
      <c r="CL155" s="84">
        <f t="shared" si="167"/>
        <v>0</v>
      </c>
      <c r="CM155" s="84">
        <f t="shared" si="167"/>
        <v>0</v>
      </c>
      <c r="CN155" s="84">
        <f t="shared" si="167"/>
        <v>0</v>
      </c>
      <c r="CO155" s="84">
        <f t="shared" si="167"/>
        <v>0</v>
      </c>
      <c r="CP155" s="84">
        <f t="shared" si="167"/>
        <v>0</v>
      </c>
      <c r="CQ155" s="84">
        <f t="shared" si="167"/>
        <v>0</v>
      </c>
      <c r="CR155" s="84">
        <f t="shared" si="167"/>
        <v>0</v>
      </c>
      <c r="CS155" s="84">
        <f t="shared" si="167"/>
        <v>0</v>
      </c>
      <c r="CT155" s="84">
        <f t="shared" si="167"/>
        <v>0</v>
      </c>
      <c r="CU155" s="84">
        <f t="shared" si="167"/>
        <v>0</v>
      </c>
      <c r="CV155" s="84">
        <f t="shared" si="166"/>
        <v>0</v>
      </c>
      <c r="CW155" s="84">
        <f t="shared" si="166"/>
        <v>0</v>
      </c>
      <c r="CX155" s="84">
        <f t="shared" si="166"/>
        <v>0</v>
      </c>
      <c r="CY155" s="84">
        <f t="shared" si="166"/>
        <v>0</v>
      </c>
      <c r="CZ155" s="84">
        <f t="shared" si="166"/>
        <v>0</v>
      </c>
      <c r="DA155" s="84">
        <f t="shared" si="166"/>
        <v>0</v>
      </c>
      <c r="DB155" s="84">
        <f t="shared" si="166"/>
        <v>0</v>
      </c>
      <c r="DC155" s="84">
        <f t="shared" si="166"/>
        <v>0</v>
      </c>
      <c r="DD155" s="84">
        <f t="shared" si="166"/>
        <v>0</v>
      </c>
      <c r="DE155" s="84">
        <f t="shared" si="166"/>
        <v>0</v>
      </c>
      <c r="DF155" s="84">
        <f t="shared" si="166"/>
        <v>0</v>
      </c>
      <c r="DG155" s="84">
        <f t="shared" si="166"/>
        <v>0</v>
      </c>
      <c r="DH155" s="84">
        <f t="shared" si="166"/>
        <v>0</v>
      </c>
      <c r="DI155" s="84">
        <f t="shared" si="166"/>
        <v>0</v>
      </c>
      <c r="DJ155" s="84">
        <f t="shared" si="166"/>
        <v>0</v>
      </c>
      <c r="DK155" s="84">
        <f t="shared" si="166"/>
        <v>0</v>
      </c>
      <c r="DL155" s="84">
        <f t="shared" si="166"/>
        <v>0</v>
      </c>
      <c r="DM155" s="84">
        <f t="shared" si="166"/>
        <v>0</v>
      </c>
      <c r="DN155" s="84">
        <f t="shared" si="166"/>
        <v>0</v>
      </c>
      <c r="DO155" s="84">
        <f t="shared" si="166"/>
        <v>0</v>
      </c>
      <c r="DP155" s="84">
        <f t="shared" si="166"/>
        <v>0</v>
      </c>
      <c r="DQ155" s="84">
        <f t="shared" si="166"/>
        <v>0</v>
      </c>
      <c r="DR155" s="84">
        <f t="shared" si="166"/>
        <v>0</v>
      </c>
      <c r="DS155" s="84">
        <f t="shared" si="166"/>
        <v>0</v>
      </c>
      <c r="DT155" s="84">
        <f t="shared" si="166"/>
        <v>0</v>
      </c>
      <c r="DU155" s="84">
        <f t="shared" si="166"/>
        <v>0</v>
      </c>
      <c r="DV155" s="84">
        <f t="shared" si="166"/>
        <v>0</v>
      </c>
      <c r="DW155" s="84">
        <f t="shared" si="166"/>
        <v>0</v>
      </c>
      <c r="DX155" s="84">
        <f t="shared" si="166"/>
        <v>0</v>
      </c>
      <c r="DY155" s="84">
        <f t="shared" si="166"/>
        <v>0</v>
      </c>
      <c r="DZ155" s="84">
        <f t="shared" si="166"/>
        <v>0</v>
      </c>
      <c r="EA155" s="84">
        <f t="shared" si="166"/>
        <v>0</v>
      </c>
      <c r="EB155" s="84">
        <f t="shared" si="166"/>
        <v>0</v>
      </c>
      <c r="EC155" s="84">
        <f t="shared" si="166"/>
        <v>0</v>
      </c>
      <c r="ED155" s="84">
        <f t="shared" si="166"/>
        <v>0</v>
      </c>
      <c r="EE155" s="84">
        <f t="shared" si="166"/>
        <v>0</v>
      </c>
      <c r="EF155" s="84">
        <f t="shared" si="166"/>
        <v>0</v>
      </c>
      <c r="EG155" s="84">
        <f t="shared" si="166"/>
        <v>0</v>
      </c>
      <c r="EH155" s="84">
        <f t="shared" si="166"/>
        <v>0</v>
      </c>
      <c r="EI155" s="84">
        <f t="shared" si="166"/>
        <v>0</v>
      </c>
      <c r="EJ155" s="84">
        <f t="shared" si="166"/>
        <v>0</v>
      </c>
      <c r="EK155" s="84">
        <f t="shared" si="166"/>
        <v>0</v>
      </c>
      <c r="EL155" s="84">
        <f t="shared" si="166"/>
        <v>0</v>
      </c>
      <c r="EM155" s="84">
        <f t="shared" si="142"/>
        <v>0</v>
      </c>
      <c r="EO155" s="2">
        <f t="shared" ca="1" si="135"/>
        <v>17.091042000000002</v>
      </c>
      <c r="EP155" s="2">
        <f t="shared" ca="1" si="164"/>
        <v>0</v>
      </c>
    </row>
    <row r="156" spans="1:146" x14ac:dyDescent="0.2">
      <c r="A156" s="66">
        <v>5</v>
      </c>
      <c r="B156" s="68" t="s">
        <v>12</v>
      </c>
      <c r="C156" s="68" t="s">
        <v>7</v>
      </c>
      <c r="D156" s="35" t="s">
        <v>43</v>
      </c>
      <c r="E156" s="69" t="s">
        <v>232</v>
      </c>
      <c r="F156" s="70">
        <v>37134</v>
      </c>
      <c r="G156" s="69"/>
      <c r="H156" s="69"/>
      <c r="I156" s="71" t="s">
        <v>45</v>
      </c>
      <c r="J156" s="69" t="s">
        <v>293</v>
      </c>
      <c r="M156" s="72" t="s">
        <v>41</v>
      </c>
      <c r="O156" s="73"/>
      <c r="P156" s="74"/>
      <c r="Q156" s="74"/>
      <c r="R156" s="74"/>
      <c r="S156" s="75">
        <v>6.7464709999999997</v>
      </c>
      <c r="T156" s="74" t="s">
        <v>57</v>
      </c>
      <c r="U156" s="19">
        <f t="shared" si="122"/>
        <v>6.7464709999999997</v>
      </c>
      <c r="V156" s="272">
        <v>38336</v>
      </c>
      <c r="Z156" s="77">
        <v>35065</v>
      </c>
      <c r="AA156" s="108" t="e">
        <f>SUM(#REF!)</f>
        <v>#REF!</v>
      </c>
      <c r="AB156" s="103"/>
      <c r="AC156" s="79"/>
      <c r="AD156" s="81" t="e">
        <f>+AC156+AB156*#REF!+AA156*#REF!</f>
        <v>#REF!</v>
      </c>
      <c r="AE156" s="81"/>
      <c r="AI156" s="84">
        <f t="shared" ca="1" si="159"/>
        <v>0</v>
      </c>
      <c r="AJ156" s="84">
        <f t="shared" si="167"/>
        <v>0</v>
      </c>
      <c r="AK156" s="84">
        <f t="shared" si="167"/>
        <v>0</v>
      </c>
      <c r="AL156" s="84">
        <f t="shared" si="167"/>
        <v>0</v>
      </c>
      <c r="AM156" s="84">
        <f t="shared" si="167"/>
        <v>0</v>
      </c>
      <c r="AN156" s="84">
        <f t="shared" si="167"/>
        <v>0</v>
      </c>
      <c r="AO156" s="84">
        <f t="shared" si="167"/>
        <v>0</v>
      </c>
      <c r="AP156" s="84">
        <f t="shared" si="167"/>
        <v>0</v>
      </c>
      <c r="AQ156" s="84">
        <f t="shared" si="167"/>
        <v>0</v>
      </c>
      <c r="AR156" s="84">
        <f t="shared" si="167"/>
        <v>0</v>
      </c>
      <c r="AS156" s="84">
        <f t="shared" si="167"/>
        <v>0</v>
      </c>
      <c r="AT156" s="84">
        <f t="shared" si="167"/>
        <v>0</v>
      </c>
      <c r="AU156" s="84">
        <f t="shared" si="167"/>
        <v>6.7464709999999997</v>
      </c>
      <c r="AV156" s="84">
        <f t="shared" si="167"/>
        <v>0</v>
      </c>
      <c r="AW156" s="84">
        <f t="shared" si="167"/>
        <v>0</v>
      </c>
      <c r="AX156" s="84">
        <f t="shared" si="167"/>
        <v>0</v>
      </c>
      <c r="AY156" s="84">
        <f t="shared" si="167"/>
        <v>0</v>
      </c>
      <c r="AZ156" s="84">
        <f t="shared" si="167"/>
        <v>0</v>
      </c>
      <c r="BA156" s="84">
        <f t="shared" si="167"/>
        <v>0</v>
      </c>
      <c r="BB156" s="84">
        <f t="shared" si="167"/>
        <v>0</v>
      </c>
      <c r="BC156" s="84">
        <f t="shared" si="167"/>
        <v>0</v>
      </c>
      <c r="BD156" s="84">
        <f t="shared" si="167"/>
        <v>0</v>
      </c>
      <c r="BE156" s="84">
        <f t="shared" si="167"/>
        <v>0</v>
      </c>
      <c r="BF156" s="84">
        <f t="shared" si="167"/>
        <v>0</v>
      </c>
      <c r="BG156" s="84">
        <f t="shared" si="167"/>
        <v>0</v>
      </c>
      <c r="BH156" s="84">
        <f t="shared" si="167"/>
        <v>0</v>
      </c>
      <c r="BI156" s="84">
        <f t="shared" si="167"/>
        <v>0</v>
      </c>
      <c r="BJ156" s="84">
        <f t="shared" si="167"/>
        <v>0</v>
      </c>
      <c r="BK156" s="84">
        <f t="shared" si="167"/>
        <v>0</v>
      </c>
      <c r="BL156" s="84">
        <f t="shared" si="167"/>
        <v>0</v>
      </c>
      <c r="BM156" s="84">
        <f t="shared" si="167"/>
        <v>0</v>
      </c>
      <c r="BN156" s="84">
        <f t="shared" si="167"/>
        <v>0</v>
      </c>
      <c r="BO156" s="84">
        <f t="shared" si="167"/>
        <v>0</v>
      </c>
      <c r="BP156" s="84">
        <f t="shared" si="167"/>
        <v>0</v>
      </c>
      <c r="BQ156" s="84">
        <f t="shared" si="167"/>
        <v>0</v>
      </c>
      <c r="BR156" s="84">
        <f t="shared" si="167"/>
        <v>0</v>
      </c>
      <c r="BS156" s="84">
        <f t="shared" si="167"/>
        <v>0</v>
      </c>
      <c r="BT156" s="84">
        <f t="shared" si="167"/>
        <v>0</v>
      </c>
      <c r="BU156" s="84">
        <f t="shared" si="167"/>
        <v>0</v>
      </c>
      <c r="BV156" s="84">
        <f t="shared" si="167"/>
        <v>0</v>
      </c>
      <c r="BW156" s="84">
        <f t="shared" si="167"/>
        <v>0</v>
      </c>
      <c r="BX156" s="84">
        <f t="shared" si="167"/>
        <v>0</v>
      </c>
      <c r="BY156" s="84">
        <f t="shared" si="167"/>
        <v>0</v>
      </c>
      <c r="BZ156" s="84">
        <f t="shared" si="167"/>
        <v>0</v>
      </c>
      <c r="CA156" s="84">
        <f t="shared" si="167"/>
        <v>0</v>
      </c>
      <c r="CB156" s="84">
        <f t="shared" si="167"/>
        <v>0</v>
      </c>
      <c r="CC156" s="84">
        <f t="shared" si="167"/>
        <v>0</v>
      </c>
      <c r="CD156" s="84">
        <f t="shared" si="167"/>
        <v>0</v>
      </c>
      <c r="CE156" s="84">
        <f t="shared" si="167"/>
        <v>0</v>
      </c>
      <c r="CF156" s="84">
        <f t="shared" si="167"/>
        <v>0</v>
      </c>
      <c r="CG156" s="84">
        <f t="shared" si="167"/>
        <v>0</v>
      </c>
      <c r="CH156" s="84">
        <f t="shared" si="167"/>
        <v>0</v>
      </c>
      <c r="CI156" s="84">
        <f t="shared" si="167"/>
        <v>0</v>
      </c>
      <c r="CJ156" s="84">
        <f t="shared" si="167"/>
        <v>0</v>
      </c>
      <c r="CK156" s="84">
        <f t="shared" si="167"/>
        <v>0</v>
      </c>
      <c r="CL156" s="84">
        <f t="shared" si="167"/>
        <v>0</v>
      </c>
      <c r="CM156" s="84">
        <f t="shared" si="167"/>
        <v>0</v>
      </c>
      <c r="CN156" s="84">
        <f t="shared" si="167"/>
        <v>0</v>
      </c>
      <c r="CO156" s="84">
        <f t="shared" si="167"/>
        <v>0</v>
      </c>
      <c r="CP156" s="84">
        <f t="shared" si="167"/>
        <v>0</v>
      </c>
      <c r="CQ156" s="84">
        <f t="shared" si="167"/>
        <v>0</v>
      </c>
      <c r="CR156" s="84">
        <f t="shared" si="167"/>
        <v>0</v>
      </c>
      <c r="CS156" s="84">
        <f t="shared" si="167"/>
        <v>0</v>
      </c>
      <c r="CT156" s="84">
        <f t="shared" si="167"/>
        <v>0</v>
      </c>
      <c r="CU156" s="84">
        <f t="shared" si="167"/>
        <v>0</v>
      </c>
      <c r="CV156" s="84">
        <f t="shared" si="166"/>
        <v>0</v>
      </c>
      <c r="CW156" s="84">
        <f t="shared" si="166"/>
        <v>0</v>
      </c>
      <c r="CX156" s="84">
        <f t="shared" si="166"/>
        <v>0</v>
      </c>
      <c r="CY156" s="84">
        <f t="shared" si="166"/>
        <v>0</v>
      </c>
      <c r="CZ156" s="84">
        <f t="shared" si="166"/>
        <v>0</v>
      </c>
      <c r="DA156" s="84">
        <f t="shared" si="166"/>
        <v>0</v>
      </c>
      <c r="DB156" s="84">
        <f t="shared" si="166"/>
        <v>0</v>
      </c>
      <c r="DC156" s="84">
        <f t="shared" si="166"/>
        <v>0</v>
      </c>
      <c r="DD156" s="84">
        <f t="shared" si="166"/>
        <v>0</v>
      </c>
      <c r="DE156" s="84">
        <f t="shared" si="166"/>
        <v>0</v>
      </c>
      <c r="DF156" s="84">
        <f t="shared" si="166"/>
        <v>0</v>
      </c>
      <c r="DG156" s="84">
        <f t="shared" si="166"/>
        <v>0</v>
      </c>
      <c r="DH156" s="84">
        <f t="shared" si="166"/>
        <v>0</v>
      </c>
      <c r="DI156" s="84">
        <f t="shared" si="166"/>
        <v>0</v>
      </c>
      <c r="DJ156" s="84">
        <f t="shared" si="166"/>
        <v>0</v>
      </c>
      <c r="DK156" s="84">
        <f t="shared" si="166"/>
        <v>0</v>
      </c>
      <c r="DL156" s="84">
        <f t="shared" si="166"/>
        <v>0</v>
      </c>
      <c r="DM156" s="84">
        <f t="shared" si="166"/>
        <v>0</v>
      </c>
      <c r="DN156" s="84">
        <f t="shared" si="166"/>
        <v>0</v>
      </c>
      <c r="DO156" s="84">
        <f t="shared" si="166"/>
        <v>0</v>
      </c>
      <c r="DP156" s="84">
        <f t="shared" si="166"/>
        <v>0</v>
      </c>
      <c r="DQ156" s="84">
        <f t="shared" si="166"/>
        <v>0</v>
      </c>
      <c r="DR156" s="84">
        <f t="shared" si="166"/>
        <v>0</v>
      </c>
      <c r="DS156" s="84">
        <f t="shared" si="166"/>
        <v>0</v>
      </c>
      <c r="DT156" s="84">
        <f t="shared" si="166"/>
        <v>0</v>
      </c>
      <c r="DU156" s="84">
        <f t="shared" si="166"/>
        <v>0</v>
      </c>
      <c r="DV156" s="84">
        <f t="shared" si="166"/>
        <v>0</v>
      </c>
      <c r="DW156" s="84">
        <f t="shared" si="166"/>
        <v>0</v>
      </c>
      <c r="DX156" s="84">
        <f t="shared" si="166"/>
        <v>0</v>
      </c>
      <c r="DY156" s="84">
        <f t="shared" si="166"/>
        <v>0</v>
      </c>
      <c r="DZ156" s="84">
        <f t="shared" si="166"/>
        <v>0</v>
      </c>
      <c r="EA156" s="84">
        <f t="shared" si="166"/>
        <v>0</v>
      </c>
      <c r="EB156" s="84">
        <f t="shared" si="166"/>
        <v>0</v>
      </c>
      <c r="EC156" s="84">
        <f t="shared" si="166"/>
        <v>0</v>
      </c>
      <c r="ED156" s="84">
        <f t="shared" si="166"/>
        <v>0</v>
      </c>
      <c r="EE156" s="84">
        <f t="shared" si="166"/>
        <v>0</v>
      </c>
      <c r="EF156" s="84">
        <f t="shared" si="166"/>
        <v>0</v>
      </c>
      <c r="EG156" s="84">
        <f t="shared" si="166"/>
        <v>0</v>
      </c>
      <c r="EH156" s="84">
        <f t="shared" si="166"/>
        <v>0</v>
      </c>
      <c r="EI156" s="84">
        <f t="shared" si="166"/>
        <v>0</v>
      </c>
      <c r="EJ156" s="84">
        <f>IF(AND($V156&gt;EI$6,$V156&lt;=EJ$6),+$U156,0)</f>
        <v>0</v>
      </c>
      <c r="EK156" s="84">
        <f>IF(AND($V156&gt;EJ$6,$V156&lt;=EK$6),+$U156,0)</f>
        <v>0</v>
      </c>
      <c r="EL156" s="84">
        <f>IF(AND($V156&gt;EK$6,$V156&lt;=EL$6),+$U156,0)</f>
        <v>0</v>
      </c>
      <c r="EM156" s="84">
        <f t="shared" si="142"/>
        <v>0</v>
      </c>
      <c r="EO156" s="2">
        <f t="shared" ca="1" si="135"/>
        <v>6.7464709999999997</v>
      </c>
      <c r="EP156" s="2">
        <f t="shared" ca="1" si="164"/>
        <v>0</v>
      </c>
    </row>
    <row r="157" spans="1:146" x14ac:dyDescent="0.2">
      <c r="A157" s="66">
        <v>5</v>
      </c>
      <c r="B157" s="68" t="s">
        <v>12</v>
      </c>
      <c r="C157" s="68" t="s">
        <v>7</v>
      </c>
      <c r="D157" s="35" t="s">
        <v>43</v>
      </c>
      <c r="E157" s="69" t="s">
        <v>232</v>
      </c>
      <c r="F157" s="70">
        <v>37134</v>
      </c>
      <c r="G157" s="69"/>
      <c r="H157" s="69"/>
      <c r="I157" s="71" t="s">
        <v>45</v>
      </c>
      <c r="J157" s="69" t="s">
        <v>293</v>
      </c>
      <c r="M157" s="72" t="s">
        <v>41</v>
      </c>
      <c r="O157" s="73"/>
      <c r="P157" s="74"/>
      <c r="Q157" s="74"/>
      <c r="R157" s="74"/>
      <c r="S157" s="75">
        <v>6.474202</v>
      </c>
      <c r="T157" s="74" t="s">
        <v>57</v>
      </c>
      <c r="U157" s="19">
        <f t="shared" si="122"/>
        <v>6.474202</v>
      </c>
      <c r="V157" s="272">
        <v>38153</v>
      </c>
      <c r="Z157" s="77">
        <v>35065</v>
      </c>
      <c r="AA157" s="108" t="e">
        <f>SUM(#REF!)</f>
        <v>#REF!</v>
      </c>
      <c r="AB157" s="103"/>
      <c r="AC157" s="79"/>
      <c r="AD157" s="81" t="e">
        <f>+AC157+AB157*#REF!+AA157*#REF!</f>
        <v>#REF!</v>
      </c>
      <c r="AE157" s="81"/>
      <c r="AI157" s="84">
        <f t="shared" ca="1" si="159"/>
        <v>0</v>
      </c>
      <c r="AJ157" s="84">
        <f t="shared" si="167"/>
        <v>0</v>
      </c>
      <c r="AK157" s="84">
        <f t="shared" si="167"/>
        <v>0</v>
      </c>
      <c r="AL157" s="84">
        <f t="shared" si="167"/>
        <v>0</v>
      </c>
      <c r="AM157" s="84">
        <f t="shared" si="167"/>
        <v>0</v>
      </c>
      <c r="AN157" s="84">
        <f t="shared" si="167"/>
        <v>0</v>
      </c>
      <c r="AO157" s="84">
        <f t="shared" si="167"/>
        <v>0</v>
      </c>
      <c r="AP157" s="84">
        <f t="shared" si="167"/>
        <v>0</v>
      </c>
      <c r="AQ157" s="84">
        <f t="shared" si="167"/>
        <v>0</v>
      </c>
      <c r="AR157" s="84">
        <f t="shared" si="167"/>
        <v>0</v>
      </c>
      <c r="AS157" s="84">
        <f t="shared" si="167"/>
        <v>6.474202</v>
      </c>
      <c r="AT157" s="84">
        <f t="shared" si="167"/>
        <v>0</v>
      </c>
      <c r="AU157" s="84">
        <f t="shared" si="167"/>
        <v>0</v>
      </c>
      <c r="AV157" s="84">
        <f t="shared" si="167"/>
        <v>0</v>
      </c>
      <c r="AW157" s="84">
        <f t="shared" si="167"/>
        <v>0</v>
      </c>
      <c r="AX157" s="84">
        <f t="shared" si="167"/>
        <v>0</v>
      </c>
      <c r="AY157" s="84">
        <f t="shared" si="167"/>
        <v>0</v>
      </c>
      <c r="AZ157" s="84">
        <f t="shared" si="167"/>
        <v>0</v>
      </c>
      <c r="BA157" s="84">
        <f t="shared" si="167"/>
        <v>0</v>
      </c>
      <c r="BB157" s="84">
        <f t="shared" si="167"/>
        <v>0</v>
      </c>
      <c r="BC157" s="84">
        <f t="shared" si="167"/>
        <v>0</v>
      </c>
      <c r="BD157" s="84">
        <f t="shared" si="167"/>
        <v>0</v>
      </c>
      <c r="BE157" s="84">
        <f t="shared" si="167"/>
        <v>0</v>
      </c>
      <c r="BF157" s="84">
        <f t="shared" si="167"/>
        <v>0</v>
      </c>
      <c r="BG157" s="84">
        <f t="shared" si="167"/>
        <v>0</v>
      </c>
      <c r="BH157" s="84">
        <f t="shared" si="167"/>
        <v>0</v>
      </c>
      <c r="BI157" s="84">
        <f t="shared" si="167"/>
        <v>0</v>
      </c>
      <c r="BJ157" s="84">
        <f t="shared" si="167"/>
        <v>0</v>
      </c>
      <c r="BK157" s="84">
        <f t="shared" si="167"/>
        <v>0</v>
      </c>
      <c r="BL157" s="84">
        <f t="shared" si="167"/>
        <v>0</v>
      </c>
      <c r="BM157" s="84">
        <f t="shared" si="167"/>
        <v>0</v>
      </c>
      <c r="BN157" s="84">
        <f t="shared" si="167"/>
        <v>0</v>
      </c>
      <c r="BO157" s="84">
        <f t="shared" si="167"/>
        <v>0</v>
      </c>
      <c r="BP157" s="84">
        <f t="shared" si="167"/>
        <v>0</v>
      </c>
      <c r="BQ157" s="84">
        <f t="shared" si="167"/>
        <v>0</v>
      </c>
      <c r="BR157" s="84">
        <f t="shared" si="167"/>
        <v>0</v>
      </c>
      <c r="BS157" s="84">
        <f t="shared" si="167"/>
        <v>0</v>
      </c>
      <c r="BT157" s="84">
        <f t="shared" si="167"/>
        <v>0</v>
      </c>
      <c r="BU157" s="84">
        <f t="shared" si="167"/>
        <v>0</v>
      </c>
      <c r="BV157" s="84">
        <f t="shared" si="167"/>
        <v>0</v>
      </c>
      <c r="BW157" s="84">
        <f t="shared" si="167"/>
        <v>0</v>
      </c>
      <c r="BX157" s="84">
        <f t="shared" si="167"/>
        <v>0</v>
      </c>
      <c r="BY157" s="84">
        <f t="shared" si="167"/>
        <v>0</v>
      </c>
      <c r="BZ157" s="84">
        <f t="shared" si="167"/>
        <v>0</v>
      </c>
      <c r="CA157" s="84">
        <f t="shared" si="167"/>
        <v>0</v>
      </c>
      <c r="CB157" s="84">
        <f t="shared" si="167"/>
        <v>0</v>
      </c>
      <c r="CC157" s="84">
        <f t="shared" si="167"/>
        <v>0</v>
      </c>
      <c r="CD157" s="84">
        <f t="shared" si="167"/>
        <v>0</v>
      </c>
      <c r="CE157" s="84">
        <f t="shared" si="167"/>
        <v>0</v>
      </c>
      <c r="CF157" s="84">
        <f t="shared" si="167"/>
        <v>0</v>
      </c>
      <c r="CG157" s="84">
        <f t="shared" si="167"/>
        <v>0</v>
      </c>
      <c r="CH157" s="84">
        <f t="shared" si="167"/>
        <v>0</v>
      </c>
      <c r="CI157" s="84">
        <f t="shared" si="167"/>
        <v>0</v>
      </c>
      <c r="CJ157" s="84">
        <f t="shared" si="167"/>
        <v>0</v>
      </c>
      <c r="CK157" s="84">
        <f t="shared" si="167"/>
        <v>0</v>
      </c>
      <c r="CL157" s="84">
        <f t="shared" si="167"/>
        <v>0</v>
      </c>
      <c r="CM157" s="84">
        <f t="shared" si="167"/>
        <v>0</v>
      </c>
      <c r="CN157" s="84">
        <f t="shared" si="167"/>
        <v>0</v>
      </c>
      <c r="CO157" s="84">
        <f t="shared" si="167"/>
        <v>0</v>
      </c>
      <c r="CP157" s="84">
        <f t="shared" si="167"/>
        <v>0</v>
      </c>
      <c r="CQ157" s="84">
        <f t="shared" si="167"/>
        <v>0</v>
      </c>
      <c r="CR157" s="84">
        <f t="shared" si="167"/>
        <v>0</v>
      </c>
      <c r="CS157" s="84">
        <f t="shared" si="167"/>
        <v>0</v>
      </c>
      <c r="CT157" s="84">
        <f t="shared" si="167"/>
        <v>0</v>
      </c>
      <c r="CU157" s="84">
        <f t="shared" si="167"/>
        <v>0</v>
      </c>
      <c r="CV157" s="84">
        <f t="shared" ref="CV157:EL162" si="168">IF(AND($V157&gt;CU$6,$V157&lt;=CV$6),+$U157,0)</f>
        <v>0</v>
      </c>
      <c r="CW157" s="84">
        <f t="shared" si="168"/>
        <v>0</v>
      </c>
      <c r="CX157" s="84">
        <f t="shared" si="168"/>
        <v>0</v>
      </c>
      <c r="CY157" s="84">
        <f t="shared" si="168"/>
        <v>0</v>
      </c>
      <c r="CZ157" s="84">
        <f t="shared" si="168"/>
        <v>0</v>
      </c>
      <c r="DA157" s="84">
        <f t="shared" si="168"/>
        <v>0</v>
      </c>
      <c r="DB157" s="84">
        <f t="shared" si="168"/>
        <v>0</v>
      </c>
      <c r="DC157" s="84">
        <f t="shared" si="168"/>
        <v>0</v>
      </c>
      <c r="DD157" s="84">
        <f t="shared" si="168"/>
        <v>0</v>
      </c>
      <c r="DE157" s="84">
        <f t="shared" si="168"/>
        <v>0</v>
      </c>
      <c r="DF157" s="84">
        <f t="shared" si="168"/>
        <v>0</v>
      </c>
      <c r="DG157" s="84">
        <f t="shared" si="168"/>
        <v>0</v>
      </c>
      <c r="DH157" s="84">
        <f t="shared" si="168"/>
        <v>0</v>
      </c>
      <c r="DI157" s="84">
        <f t="shared" si="168"/>
        <v>0</v>
      </c>
      <c r="DJ157" s="84">
        <f t="shared" si="168"/>
        <v>0</v>
      </c>
      <c r="DK157" s="84">
        <f t="shared" si="168"/>
        <v>0</v>
      </c>
      <c r="DL157" s="84">
        <f t="shared" si="168"/>
        <v>0</v>
      </c>
      <c r="DM157" s="84">
        <f t="shared" si="168"/>
        <v>0</v>
      </c>
      <c r="DN157" s="84">
        <f t="shared" si="168"/>
        <v>0</v>
      </c>
      <c r="DO157" s="84">
        <f t="shared" si="168"/>
        <v>0</v>
      </c>
      <c r="DP157" s="84">
        <f t="shared" si="168"/>
        <v>0</v>
      </c>
      <c r="DQ157" s="84">
        <f t="shared" si="168"/>
        <v>0</v>
      </c>
      <c r="DR157" s="84">
        <f t="shared" si="168"/>
        <v>0</v>
      </c>
      <c r="DS157" s="84">
        <f t="shared" si="168"/>
        <v>0</v>
      </c>
      <c r="DT157" s="84">
        <f t="shared" si="168"/>
        <v>0</v>
      </c>
      <c r="DU157" s="84">
        <f t="shared" si="168"/>
        <v>0</v>
      </c>
      <c r="DV157" s="84">
        <f t="shared" si="168"/>
        <v>0</v>
      </c>
      <c r="DW157" s="84">
        <f t="shared" si="168"/>
        <v>0</v>
      </c>
      <c r="DX157" s="84">
        <f t="shared" si="168"/>
        <v>0</v>
      </c>
      <c r="DY157" s="84">
        <f t="shared" si="168"/>
        <v>0</v>
      </c>
      <c r="DZ157" s="84">
        <f t="shared" si="168"/>
        <v>0</v>
      </c>
      <c r="EA157" s="84">
        <f t="shared" si="168"/>
        <v>0</v>
      </c>
      <c r="EB157" s="84">
        <f t="shared" si="168"/>
        <v>0</v>
      </c>
      <c r="EC157" s="84">
        <f t="shared" si="168"/>
        <v>0</v>
      </c>
      <c r="ED157" s="84">
        <f t="shared" si="168"/>
        <v>0</v>
      </c>
      <c r="EE157" s="84">
        <f t="shared" si="168"/>
        <v>0</v>
      </c>
      <c r="EF157" s="84">
        <f t="shared" si="168"/>
        <v>0</v>
      </c>
      <c r="EG157" s="84">
        <f t="shared" si="168"/>
        <v>0</v>
      </c>
      <c r="EH157" s="84">
        <f t="shared" si="168"/>
        <v>0</v>
      </c>
      <c r="EI157" s="84">
        <f t="shared" si="168"/>
        <v>0</v>
      </c>
      <c r="EJ157" s="84">
        <f t="shared" si="168"/>
        <v>0</v>
      </c>
      <c r="EK157" s="84">
        <f t="shared" si="168"/>
        <v>0</v>
      </c>
      <c r="EL157" s="84">
        <f t="shared" si="168"/>
        <v>0</v>
      </c>
      <c r="EM157" s="84">
        <f t="shared" si="142"/>
        <v>0</v>
      </c>
      <c r="EO157" s="2">
        <f t="shared" ca="1" si="135"/>
        <v>6.474202</v>
      </c>
      <c r="EP157" s="2">
        <f t="shared" ca="1" si="164"/>
        <v>0</v>
      </c>
    </row>
    <row r="158" spans="1:146" x14ac:dyDescent="0.2">
      <c r="A158" s="66">
        <v>5</v>
      </c>
      <c r="B158" s="68" t="s">
        <v>12</v>
      </c>
      <c r="C158" s="68" t="s">
        <v>7</v>
      </c>
      <c r="D158" s="35" t="s">
        <v>43</v>
      </c>
      <c r="E158" s="69" t="s">
        <v>232</v>
      </c>
      <c r="F158" s="70">
        <v>37134</v>
      </c>
      <c r="G158" s="69"/>
      <c r="H158" s="69"/>
      <c r="I158" s="71" t="s">
        <v>45</v>
      </c>
      <c r="J158" s="69" t="s">
        <v>293</v>
      </c>
      <c r="M158" s="72" t="s">
        <v>41</v>
      </c>
      <c r="O158" s="73"/>
      <c r="P158" s="74"/>
      <c r="Q158" s="74"/>
      <c r="R158" s="74"/>
      <c r="S158" s="75">
        <v>6.4661819999999999</v>
      </c>
      <c r="T158" s="74" t="s">
        <v>57</v>
      </c>
      <c r="U158" s="19">
        <f t="shared" si="122"/>
        <v>6.4661819999999999</v>
      </c>
      <c r="V158" s="272">
        <v>38336</v>
      </c>
      <c r="Z158" s="77">
        <v>35065</v>
      </c>
      <c r="AA158" s="108" t="e">
        <f>SUM(#REF!)</f>
        <v>#REF!</v>
      </c>
      <c r="AB158" s="103"/>
      <c r="AC158" s="79"/>
      <c r="AD158" s="81" t="e">
        <f>+AC158+AB158*#REF!+AA158*#REF!</f>
        <v>#REF!</v>
      </c>
      <c r="AE158" s="81"/>
      <c r="AI158" s="84">
        <f t="shared" ca="1" si="159"/>
        <v>0</v>
      </c>
      <c r="AJ158" s="84">
        <f t="shared" si="167"/>
        <v>0</v>
      </c>
      <c r="AK158" s="84">
        <f t="shared" si="167"/>
        <v>0</v>
      </c>
      <c r="AL158" s="84">
        <f t="shared" si="167"/>
        <v>0</v>
      </c>
      <c r="AM158" s="84">
        <f t="shared" si="167"/>
        <v>0</v>
      </c>
      <c r="AN158" s="84">
        <f t="shared" si="167"/>
        <v>0</v>
      </c>
      <c r="AO158" s="84">
        <f t="shared" si="167"/>
        <v>0</v>
      </c>
      <c r="AP158" s="84">
        <f t="shared" si="167"/>
        <v>0</v>
      </c>
      <c r="AQ158" s="84">
        <f t="shared" si="167"/>
        <v>0</v>
      </c>
      <c r="AR158" s="84">
        <f t="shared" si="167"/>
        <v>0</v>
      </c>
      <c r="AS158" s="84">
        <f t="shared" si="167"/>
        <v>0</v>
      </c>
      <c r="AT158" s="84">
        <f t="shared" si="167"/>
        <v>0</v>
      </c>
      <c r="AU158" s="84">
        <f t="shared" si="167"/>
        <v>6.4661819999999999</v>
      </c>
      <c r="AV158" s="84">
        <f t="shared" si="167"/>
        <v>0</v>
      </c>
      <c r="AW158" s="84">
        <f t="shared" si="167"/>
        <v>0</v>
      </c>
      <c r="AX158" s="84">
        <f t="shared" si="167"/>
        <v>0</v>
      </c>
      <c r="AY158" s="84">
        <f t="shared" si="167"/>
        <v>0</v>
      </c>
      <c r="AZ158" s="84">
        <f t="shared" si="167"/>
        <v>0</v>
      </c>
      <c r="BA158" s="84">
        <f t="shared" si="167"/>
        <v>0</v>
      </c>
      <c r="BB158" s="84">
        <f t="shared" si="167"/>
        <v>0</v>
      </c>
      <c r="BC158" s="84">
        <f t="shared" si="167"/>
        <v>0</v>
      </c>
      <c r="BD158" s="84">
        <f t="shared" si="167"/>
        <v>0</v>
      </c>
      <c r="BE158" s="84">
        <f t="shared" si="167"/>
        <v>0</v>
      </c>
      <c r="BF158" s="84">
        <f t="shared" si="167"/>
        <v>0</v>
      </c>
      <c r="BG158" s="84">
        <f t="shared" si="167"/>
        <v>0</v>
      </c>
      <c r="BH158" s="84">
        <f t="shared" si="167"/>
        <v>0</v>
      </c>
      <c r="BI158" s="84">
        <f t="shared" si="167"/>
        <v>0</v>
      </c>
      <c r="BJ158" s="84">
        <f t="shared" si="167"/>
        <v>0</v>
      </c>
      <c r="BK158" s="84">
        <f t="shared" si="167"/>
        <v>0</v>
      </c>
      <c r="BL158" s="84">
        <f t="shared" si="167"/>
        <v>0</v>
      </c>
      <c r="BM158" s="84">
        <f t="shared" si="167"/>
        <v>0</v>
      </c>
      <c r="BN158" s="84">
        <f t="shared" si="167"/>
        <v>0</v>
      </c>
      <c r="BO158" s="84">
        <f t="shared" si="167"/>
        <v>0</v>
      </c>
      <c r="BP158" s="84">
        <f t="shared" si="167"/>
        <v>0</v>
      </c>
      <c r="BQ158" s="84">
        <f t="shared" si="167"/>
        <v>0</v>
      </c>
      <c r="BR158" s="84">
        <f t="shared" si="167"/>
        <v>0</v>
      </c>
      <c r="BS158" s="84">
        <f t="shared" si="167"/>
        <v>0</v>
      </c>
      <c r="BT158" s="84">
        <f t="shared" si="167"/>
        <v>0</v>
      </c>
      <c r="BU158" s="84">
        <f t="shared" si="167"/>
        <v>0</v>
      </c>
      <c r="BV158" s="84">
        <f t="shared" si="167"/>
        <v>0</v>
      </c>
      <c r="BW158" s="84">
        <f t="shared" si="167"/>
        <v>0</v>
      </c>
      <c r="BX158" s="84">
        <f t="shared" si="167"/>
        <v>0</v>
      </c>
      <c r="BY158" s="84">
        <f t="shared" si="167"/>
        <v>0</v>
      </c>
      <c r="BZ158" s="84">
        <f t="shared" si="167"/>
        <v>0</v>
      </c>
      <c r="CA158" s="84">
        <f t="shared" si="167"/>
        <v>0</v>
      </c>
      <c r="CB158" s="84">
        <f t="shared" si="167"/>
        <v>0</v>
      </c>
      <c r="CC158" s="84">
        <f t="shared" si="167"/>
        <v>0</v>
      </c>
      <c r="CD158" s="84">
        <f t="shared" si="167"/>
        <v>0</v>
      </c>
      <c r="CE158" s="84">
        <f t="shared" si="167"/>
        <v>0</v>
      </c>
      <c r="CF158" s="84">
        <f t="shared" si="167"/>
        <v>0</v>
      </c>
      <c r="CG158" s="84">
        <f t="shared" si="167"/>
        <v>0</v>
      </c>
      <c r="CH158" s="84">
        <f t="shared" si="167"/>
        <v>0</v>
      </c>
      <c r="CI158" s="84">
        <f t="shared" si="167"/>
        <v>0</v>
      </c>
      <c r="CJ158" s="84">
        <f t="shared" si="167"/>
        <v>0</v>
      </c>
      <c r="CK158" s="84">
        <f t="shared" si="167"/>
        <v>0</v>
      </c>
      <c r="CL158" s="84">
        <f t="shared" si="167"/>
        <v>0</v>
      </c>
      <c r="CM158" s="84">
        <f t="shared" si="167"/>
        <v>0</v>
      </c>
      <c r="CN158" s="84">
        <f t="shared" si="167"/>
        <v>0</v>
      </c>
      <c r="CO158" s="84">
        <f t="shared" si="167"/>
        <v>0</v>
      </c>
      <c r="CP158" s="84">
        <f t="shared" si="167"/>
        <v>0</v>
      </c>
      <c r="CQ158" s="84">
        <f t="shared" si="167"/>
        <v>0</v>
      </c>
      <c r="CR158" s="84">
        <f t="shared" si="167"/>
        <v>0</v>
      </c>
      <c r="CS158" s="84">
        <f t="shared" si="167"/>
        <v>0</v>
      </c>
      <c r="CT158" s="84">
        <f t="shared" si="167"/>
        <v>0</v>
      </c>
      <c r="CU158" s="84">
        <f>IF(AND($V158&gt;CT$6,$V158&lt;=CU$6),+$U158,0)</f>
        <v>0</v>
      </c>
      <c r="CV158" s="84">
        <f t="shared" si="168"/>
        <v>0</v>
      </c>
      <c r="CW158" s="84">
        <f t="shared" si="168"/>
        <v>0</v>
      </c>
      <c r="CX158" s="84">
        <f t="shared" si="168"/>
        <v>0</v>
      </c>
      <c r="CY158" s="84">
        <f t="shared" si="168"/>
        <v>0</v>
      </c>
      <c r="CZ158" s="84">
        <f t="shared" si="168"/>
        <v>0</v>
      </c>
      <c r="DA158" s="84">
        <f t="shared" si="168"/>
        <v>0</v>
      </c>
      <c r="DB158" s="84">
        <f t="shared" si="168"/>
        <v>0</v>
      </c>
      <c r="DC158" s="84">
        <f t="shared" si="168"/>
        <v>0</v>
      </c>
      <c r="DD158" s="84">
        <f t="shared" si="168"/>
        <v>0</v>
      </c>
      <c r="DE158" s="84">
        <f t="shared" si="168"/>
        <v>0</v>
      </c>
      <c r="DF158" s="84">
        <f t="shared" si="168"/>
        <v>0</v>
      </c>
      <c r="DG158" s="84">
        <f t="shared" si="168"/>
        <v>0</v>
      </c>
      <c r="DH158" s="84">
        <f t="shared" si="168"/>
        <v>0</v>
      </c>
      <c r="DI158" s="84">
        <f t="shared" si="168"/>
        <v>0</v>
      </c>
      <c r="DJ158" s="84">
        <f t="shared" si="168"/>
        <v>0</v>
      </c>
      <c r="DK158" s="84">
        <f t="shared" si="168"/>
        <v>0</v>
      </c>
      <c r="DL158" s="84">
        <f t="shared" si="168"/>
        <v>0</v>
      </c>
      <c r="DM158" s="84">
        <f t="shared" si="168"/>
        <v>0</v>
      </c>
      <c r="DN158" s="84">
        <f t="shared" si="168"/>
        <v>0</v>
      </c>
      <c r="DO158" s="84">
        <f t="shared" si="168"/>
        <v>0</v>
      </c>
      <c r="DP158" s="84">
        <f t="shared" si="168"/>
        <v>0</v>
      </c>
      <c r="DQ158" s="84">
        <f t="shared" si="168"/>
        <v>0</v>
      </c>
      <c r="DR158" s="84">
        <f t="shared" si="168"/>
        <v>0</v>
      </c>
      <c r="DS158" s="84">
        <f t="shared" si="168"/>
        <v>0</v>
      </c>
      <c r="DT158" s="84">
        <f t="shared" si="168"/>
        <v>0</v>
      </c>
      <c r="DU158" s="84">
        <f t="shared" si="168"/>
        <v>0</v>
      </c>
      <c r="DV158" s="84">
        <f t="shared" si="168"/>
        <v>0</v>
      </c>
      <c r="DW158" s="84">
        <f t="shared" si="168"/>
        <v>0</v>
      </c>
      <c r="DX158" s="84">
        <f t="shared" si="168"/>
        <v>0</v>
      </c>
      <c r="DY158" s="84">
        <f t="shared" si="168"/>
        <v>0</v>
      </c>
      <c r="DZ158" s="84">
        <f t="shared" si="168"/>
        <v>0</v>
      </c>
      <c r="EA158" s="84">
        <f t="shared" si="168"/>
        <v>0</v>
      </c>
      <c r="EB158" s="84">
        <f t="shared" si="168"/>
        <v>0</v>
      </c>
      <c r="EC158" s="84">
        <f t="shared" si="168"/>
        <v>0</v>
      </c>
      <c r="ED158" s="84">
        <f t="shared" si="168"/>
        <v>0</v>
      </c>
      <c r="EE158" s="84">
        <f t="shared" si="168"/>
        <v>0</v>
      </c>
      <c r="EF158" s="84">
        <f t="shared" si="168"/>
        <v>0</v>
      </c>
      <c r="EG158" s="84">
        <f t="shared" si="168"/>
        <v>0</v>
      </c>
      <c r="EH158" s="84">
        <f t="shared" si="168"/>
        <v>0</v>
      </c>
      <c r="EI158" s="84">
        <f t="shared" si="168"/>
        <v>0</v>
      </c>
      <c r="EJ158" s="84">
        <f t="shared" si="168"/>
        <v>0</v>
      </c>
      <c r="EK158" s="84">
        <f t="shared" si="168"/>
        <v>0</v>
      </c>
      <c r="EL158" s="84">
        <f t="shared" si="168"/>
        <v>0</v>
      </c>
      <c r="EM158" s="84">
        <f t="shared" si="142"/>
        <v>0</v>
      </c>
      <c r="EO158" s="2">
        <f t="shared" ca="1" si="135"/>
        <v>6.4661819999999999</v>
      </c>
      <c r="EP158" s="2">
        <f t="shared" ca="1" si="164"/>
        <v>0</v>
      </c>
    </row>
    <row r="159" spans="1:146" x14ac:dyDescent="0.2">
      <c r="A159" s="66">
        <v>5</v>
      </c>
      <c r="B159" s="68" t="s">
        <v>12</v>
      </c>
      <c r="C159" s="68" t="s">
        <v>7</v>
      </c>
      <c r="D159" s="35" t="s">
        <v>43</v>
      </c>
      <c r="E159" s="69" t="s">
        <v>232</v>
      </c>
      <c r="F159" s="70">
        <v>37134</v>
      </c>
      <c r="G159" s="69"/>
      <c r="H159" s="69"/>
      <c r="I159" s="71" t="s">
        <v>45</v>
      </c>
      <c r="J159" s="69" t="s">
        <v>293</v>
      </c>
      <c r="M159" s="72" t="s">
        <v>41</v>
      </c>
      <c r="O159" s="73"/>
      <c r="P159" s="74"/>
      <c r="Q159" s="74"/>
      <c r="R159" s="74"/>
      <c r="S159" s="75">
        <v>5.3333329999999997</v>
      </c>
      <c r="T159" s="74" t="s">
        <v>57</v>
      </c>
      <c r="U159" s="19">
        <f t="shared" si="122"/>
        <v>5.3333329999999997</v>
      </c>
      <c r="V159" s="272">
        <v>38518</v>
      </c>
      <c r="Z159" s="77">
        <v>35065</v>
      </c>
      <c r="AA159" s="108" t="e">
        <f>SUM(#REF!)</f>
        <v>#REF!</v>
      </c>
      <c r="AB159" s="103"/>
      <c r="AC159" s="79"/>
      <c r="AD159" s="81" t="e">
        <f>+AC159+AB159*#REF!+AA159*#REF!</f>
        <v>#REF!</v>
      </c>
      <c r="AE159" s="81"/>
      <c r="AI159" s="84">
        <f t="shared" ca="1" si="159"/>
        <v>0</v>
      </c>
      <c r="AJ159" s="84">
        <f t="shared" ref="AJ159:CU162" si="169">IF(AND($V159&gt;AI$6,$V159&lt;=AJ$6),+$U159,0)</f>
        <v>0</v>
      </c>
      <c r="AK159" s="84">
        <f t="shared" si="169"/>
        <v>0</v>
      </c>
      <c r="AL159" s="84">
        <f t="shared" si="169"/>
        <v>0</v>
      </c>
      <c r="AM159" s="84">
        <f t="shared" si="169"/>
        <v>0</v>
      </c>
      <c r="AN159" s="84">
        <f t="shared" si="169"/>
        <v>0</v>
      </c>
      <c r="AO159" s="84">
        <f t="shared" si="169"/>
        <v>0</v>
      </c>
      <c r="AP159" s="84">
        <f t="shared" si="169"/>
        <v>0</v>
      </c>
      <c r="AQ159" s="84">
        <f t="shared" si="169"/>
        <v>0</v>
      </c>
      <c r="AR159" s="84">
        <f t="shared" si="169"/>
        <v>0</v>
      </c>
      <c r="AS159" s="84">
        <f t="shared" si="169"/>
        <v>0</v>
      </c>
      <c r="AT159" s="84">
        <f t="shared" si="169"/>
        <v>0</v>
      </c>
      <c r="AU159" s="84">
        <f t="shared" si="169"/>
        <v>0</v>
      </c>
      <c r="AV159" s="84">
        <f t="shared" si="169"/>
        <v>0</v>
      </c>
      <c r="AW159" s="84">
        <f t="shared" si="169"/>
        <v>5.3333329999999997</v>
      </c>
      <c r="AX159" s="84">
        <f t="shared" si="169"/>
        <v>0</v>
      </c>
      <c r="AY159" s="84">
        <f t="shared" si="169"/>
        <v>0</v>
      </c>
      <c r="AZ159" s="84">
        <f t="shared" si="169"/>
        <v>0</v>
      </c>
      <c r="BA159" s="84">
        <f t="shared" si="169"/>
        <v>0</v>
      </c>
      <c r="BB159" s="84">
        <f t="shared" si="169"/>
        <v>0</v>
      </c>
      <c r="BC159" s="84">
        <f t="shared" si="169"/>
        <v>0</v>
      </c>
      <c r="BD159" s="84">
        <f t="shared" si="169"/>
        <v>0</v>
      </c>
      <c r="BE159" s="84">
        <f t="shared" si="169"/>
        <v>0</v>
      </c>
      <c r="BF159" s="84">
        <f t="shared" si="169"/>
        <v>0</v>
      </c>
      <c r="BG159" s="84">
        <f t="shared" si="169"/>
        <v>0</v>
      </c>
      <c r="BH159" s="84">
        <f t="shared" si="169"/>
        <v>0</v>
      </c>
      <c r="BI159" s="84">
        <f t="shared" si="169"/>
        <v>0</v>
      </c>
      <c r="BJ159" s="84">
        <f t="shared" si="169"/>
        <v>0</v>
      </c>
      <c r="BK159" s="84">
        <f t="shared" si="169"/>
        <v>0</v>
      </c>
      <c r="BL159" s="84">
        <f t="shared" si="169"/>
        <v>0</v>
      </c>
      <c r="BM159" s="84">
        <f t="shared" si="169"/>
        <v>0</v>
      </c>
      <c r="BN159" s="84">
        <f t="shared" si="169"/>
        <v>0</v>
      </c>
      <c r="BO159" s="84">
        <f t="shared" si="169"/>
        <v>0</v>
      </c>
      <c r="BP159" s="84">
        <f t="shared" si="169"/>
        <v>0</v>
      </c>
      <c r="BQ159" s="84">
        <f t="shared" si="169"/>
        <v>0</v>
      </c>
      <c r="BR159" s="84">
        <f t="shared" si="169"/>
        <v>0</v>
      </c>
      <c r="BS159" s="84">
        <f t="shared" si="169"/>
        <v>0</v>
      </c>
      <c r="BT159" s="84">
        <f t="shared" si="169"/>
        <v>0</v>
      </c>
      <c r="BU159" s="84">
        <f t="shared" si="169"/>
        <v>0</v>
      </c>
      <c r="BV159" s="84">
        <f t="shared" si="169"/>
        <v>0</v>
      </c>
      <c r="BW159" s="84">
        <f t="shared" si="169"/>
        <v>0</v>
      </c>
      <c r="BX159" s="84">
        <f t="shared" si="169"/>
        <v>0</v>
      </c>
      <c r="BY159" s="84">
        <f t="shared" si="169"/>
        <v>0</v>
      </c>
      <c r="BZ159" s="84">
        <f t="shared" si="169"/>
        <v>0</v>
      </c>
      <c r="CA159" s="84">
        <f t="shared" si="169"/>
        <v>0</v>
      </c>
      <c r="CB159" s="84">
        <f t="shared" si="169"/>
        <v>0</v>
      </c>
      <c r="CC159" s="84">
        <f t="shared" si="169"/>
        <v>0</v>
      </c>
      <c r="CD159" s="84">
        <f t="shared" si="169"/>
        <v>0</v>
      </c>
      <c r="CE159" s="84">
        <f t="shared" si="169"/>
        <v>0</v>
      </c>
      <c r="CF159" s="84">
        <f t="shared" si="169"/>
        <v>0</v>
      </c>
      <c r="CG159" s="84">
        <f t="shared" si="169"/>
        <v>0</v>
      </c>
      <c r="CH159" s="84">
        <f t="shared" si="169"/>
        <v>0</v>
      </c>
      <c r="CI159" s="84">
        <f t="shared" si="169"/>
        <v>0</v>
      </c>
      <c r="CJ159" s="84">
        <f t="shared" si="169"/>
        <v>0</v>
      </c>
      <c r="CK159" s="84">
        <f t="shared" si="169"/>
        <v>0</v>
      </c>
      <c r="CL159" s="84">
        <f t="shared" si="169"/>
        <v>0</v>
      </c>
      <c r="CM159" s="84">
        <f t="shared" si="169"/>
        <v>0</v>
      </c>
      <c r="CN159" s="84">
        <f t="shared" si="169"/>
        <v>0</v>
      </c>
      <c r="CO159" s="84">
        <f t="shared" si="169"/>
        <v>0</v>
      </c>
      <c r="CP159" s="84">
        <f t="shared" si="169"/>
        <v>0</v>
      </c>
      <c r="CQ159" s="84">
        <f t="shared" si="169"/>
        <v>0</v>
      </c>
      <c r="CR159" s="84">
        <f t="shared" si="169"/>
        <v>0</v>
      </c>
      <c r="CS159" s="84">
        <f t="shared" si="169"/>
        <v>0</v>
      </c>
      <c r="CT159" s="84">
        <f t="shared" si="169"/>
        <v>0</v>
      </c>
      <c r="CU159" s="84">
        <f t="shared" si="169"/>
        <v>0</v>
      </c>
      <c r="CV159" s="84">
        <f t="shared" si="168"/>
        <v>0</v>
      </c>
      <c r="CW159" s="84">
        <f t="shared" si="168"/>
        <v>0</v>
      </c>
      <c r="CX159" s="84">
        <f t="shared" si="168"/>
        <v>0</v>
      </c>
      <c r="CY159" s="84">
        <f t="shared" si="168"/>
        <v>0</v>
      </c>
      <c r="CZ159" s="84">
        <f t="shared" si="168"/>
        <v>0</v>
      </c>
      <c r="DA159" s="84">
        <f t="shared" si="168"/>
        <v>0</v>
      </c>
      <c r="DB159" s="84">
        <f t="shared" si="168"/>
        <v>0</v>
      </c>
      <c r="DC159" s="84">
        <f t="shared" si="168"/>
        <v>0</v>
      </c>
      <c r="DD159" s="84">
        <f t="shared" si="168"/>
        <v>0</v>
      </c>
      <c r="DE159" s="84">
        <f t="shared" si="168"/>
        <v>0</v>
      </c>
      <c r="DF159" s="84">
        <f t="shared" si="168"/>
        <v>0</v>
      </c>
      <c r="DG159" s="84">
        <f t="shared" si="168"/>
        <v>0</v>
      </c>
      <c r="DH159" s="84">
        <f t="shared" si="168"/>
        <v>0</v>
      </c>
      <c r="DI159" s="84">
        <f t="shared" si="168"/>
        <v>0</v>
      </c>
      <c r="DJ159" s="84">
        <f t="shared" si="168"/>
        <v>0</v>
      </c>
      <c r="DK159" s="84">
        <f t="shared" si="168"/>
        <v>0</v>
      </c>
      <c r="DL159" s="84">
        <f t="shared" si="168"/>
        <v>0</v>
      </c>
      <c r="DM159" s="84">
        <f t="shared" si="168"/>
        <v>0</v>
      </c>
      <c r="DN159" s="84">
        <f t="shared" si="168"/>
        <v>0</v>
      </c>
      <c r="DO159" s="84">
        <f t="shared" si="168"/>
        <v>0</v>
      </c>
      <c r="DP159" s="84">
        <f t="shared" si="168"/>
        <v>0</v>
      </c>
      <c r="DQ159" s="84">
        <f t="shared" si="168"/>
        <v>0</v>
      </c>
      <c r="DR159" s="84">
        <f t="shared" si="168"/>
        <v>0</v>
      </c>
      <c r="DS159" s="84">
        <f t="shared" si="168"/>
        <v>0</v>
      </c>
      <c r="DT159" s="84">
        <f t="shared" si="168"/>
        <v>0</v>
      </c>
      <c r="DU159" s="84">
        <f t="shared" si="168"/>
        <v>0</v>
      </c>
      <c r="DV159" s="84">
        <f t="shared" si="168"/>
        <v>0</v>
      </c>
      <c r="DW159" s="84">
        <f t="shared" si="168"/>
        <v>0</v>
      </c>
      <c r="DX159" s="84">
        <f t="shared" si="168"/>
        <v>0</v>
      </c>
      <c r="DY159" s="84">
        <f t="shared" si="168"/>
        <v>0</v>
      </c>
      <c r="DZ159" s="84">
        <f t="shared" si="168"/>
        <v>0</v>
      </c>
      <c r="EA159" s="84">
        <f t="shared" si="168"/>
        <v>0</v>
      </c>
      <c r="EB159" s="84">
        <f t="shared" si="168"/>
        <v>0</v>
      </c>
      <c r="EC159" s="84">
        <f t="shared" si="168"/>
        <v>0</v>
      </c>
      <c r="ED159" s="84">
        <f t="shared" si="168"/>
        <v>0</v>
      </c>
      <c r="EE159" s="84">
        <f t="shared" si="168"/>
        <v>0</v>
      </c>
      <c r="EF159" s="84">
        <f t="shared" si="168"/>
        <v>0</v>
      </c>
      <c r="EG159" s="84">
        <f t="shared" si="168"/>
        <v>0</v>
      </c>
      <c r="EH159" s="84">
        <f t="shared" si="168"/>
        <v>0</v>
      </c>
      <c r="EI159" s="84">
        <f t="shared" si="168"/>
        <v>0</v>
      </c>
      <c r="EJ159" s="84">
        <f t="shared" si="168"/>
        <v>0</v>
      </c>
      <c r="EK159" s="84">
        <f t="shared" si="168"/>
        <v>0</v>
      </c>
      <c r="EL159" s="84">
        <f t="shared" si="168"/>
        <v>0</v>
      </c>
      <c r="EM159" s="84">
        <f t="shared" si="142"/>
        <v>0</v>
      </c>
      <c r="EO159" s="2">
        <f t="shared" ca="1" si="135"/>
        <v>5.3333329999999997</v>
      </c>
      <c r="EP159" s="2">
        <f t="shared" ca="1" si="164"/>
        <v>0</v>
      </c>
    </row>
    <row r="160" spans="1:146" x14ac:dyDescent="0.2">
      <c r="A160" s="66">
        <v>5</v>
      </c>
      <c r="B160" s="68" t="s">
        <v>12</v>
      </c>
      <c r="C160" s="68" t="s">
        <v>7</v>
      </c>
      <c r="D160" s="35" t="s">
        <v>43</v>
      </c>
      <c r="E160" s="69" t="s">
        <v>232</v>
      </c>
      <c r="F160" s="70">
        <v>37134</v>
      </c>
      <c r="G160" s="69"/>
      <c r="H160" s="69"/>
      <c r="I160" s="71" t="s">
        <v>45</v>
      </c>
      <c r="J160" s="69" t="s">
        <v>293</v>
      </c>
      <c r="M160" s="72" t="s">
        <v>41</v>
      </c>
      <c r="O160" s="73"/>
      <c r="P160" s="74"/>
      <c r="Q160" s="74"/>
      <c r="R160" s="74"/>
      <c r="S160" s="75">
        <v>4.8491980000000003</v>
      </c>
      <c r="T160" s="74" t="s">
        <v>57</v>
      </c>
      <c r="U160" s="19">
        <f t="shared" si="122"/>
        <v>4.8491980000000003</v>
      </c>
      <c r="V160" s="272">
        <v>39614</v>
      </c>
      <c r="Z160" s="77">
        <v>35065</v>
      </c>
      <c r="AA160" s="108" t="e">
        <f>SUM(#REF!)</f>
        <v>#REF!</v>
      </c>
      <c r="AB160" s="103"/>
      <c r="AC160" s="79"/>
      <c r="AD160" s="81" t="e">
        <f>+AC160+AB160*#REF!+AA160*#REF!</f>
        <v>#REF!</v>
      </c>
      <c r="AE160" s="81"/>
      <c r="AI160" s="84">
        <f t="shared" ca="1" si="159"/>
        <v>0</v>
      </c>
      <c r="AJ160" s="84">
        <f t="shared" si="169"/>
        <v>0</v>
      </c>
      <c r="AK160" s="84">
        <f t="shared" si="169"/>
        <v>0</v>
      </c>
      <c r="AL160" s="84">
        <f t="shared" si="169"/>
        <v>0</v>
      </c>
      <c r="AM160" s="84">
        <f t="shared" si="169"/>
        <v>0</v>
      </c>
      <c r="AN160" s="84">
        <f t="shared" si="169"/>
        <v>0</v>
      </c>
      <c r="AO160" s="84">
        <f t="shared" si="169"/>
        <v>0</v>
      </c>
      <c r="AP160" s="84">
        <f t="shared" si="169"/>
        <v>0</v>
      </c>
      <c r="AQ160" s="84">
        <f t="shared" si="169"/>
        <v>0</v>
      </c>
      <c r="AR160" s="84">
        <f t="shared" si="169"/>
        <v>0</v>
      </c>
      <c r="AS160" s="84">
        <f t="shared" si="169"/>
        <v>0</v>
      </c>
      <c r="AT160" s="84">
        <f t="shared" si="169"/>
        <v>0</v>
      </c>
      <c r="AU160" s="84">
        <f t="shared" si="169"/>
        <v>0</v>
      </c>
      <c r="AV160" s="84">
        <f t="shared" si="169"/>
        <v>0</v>
      </c>
      <c r="AW160" s="84">
        <f t="shared" si="169"/>
        <v>0</v>
      </c>
      <c r="AX160" s="84">
        <f t="shared" si="169"/>
        <v>0</v>
      </c>
      <c r="AY160" s="84">
        <f t="shared" si="169"/>
        <v>0</v>
      </c>
      <c r="AZ160" s="84">
        <f t="shared" si="169"/>
        <v>0</v>
      </c>
      <c r="BA160" s="84">
        <f t="shared" si="169"/>
        <v>0</v>
      </c>
      <c r="BB160" s="84">
        <f t="shared" si="169"/>
        <v>0</v>
      </c>
      <c r="BC160" s="84">
        <f t="shared" si="169"/>
        <v>0</v>
      </c>
      <c r="BD160" s="84">
        <f t="shared" si="169"/>
        <v>0</v>
      </c>
      <c r="BE160" s="84">
        <f t="shared" si="169"/>
        <v>0</v>
      </c>
      <c r="BF160" s="84">
        <f t="shared" si="169"/>
        <v>0</v>
      </c>
      <c r="BG160" s="84">
        <f t="shared" si="169"/>
        <v>0</v>
      </c>
      <c r="BH160" s="84">
        <f t="shared" si="169"/>
        <v>0</v>
      </c>
      <c r="BI160" s="84">
        <f t="shared" si="169"/>
        <v>4.8491980000000003</v>
      </c>
      <c r="BJ160" s="84">
        <f t="shared" si="169"/>
        <v>0</v>
      </c>
      <c r="BK160" s="84">
        <f t="shared" si="169"/>
        <v>0</v>
      </c>
      <c r="BL160" s="84">
        <f t="shared" si="169"/>
        <v>0</v>
      </c>
      <c r="BM160" s="84">
        <f t="shared" si="169"/>
        <v>0</v>
      </c>
      <c r="BN160" s="84">
        <f t="shared" si="169"/>
        <v>0</v>
      </c>
      <c r="BO160" s="84">
        <f t="shared" si="169"/>
        <v>0</v>
      </c>
      <c r="BP160" s="84">
        <f t="shared" si="169"/>
        <v>0</v>
      </c>
      <c r="BQ160" s="84">
        <f t="shared" si="169"/>
        <v>0</v>
      </c>
      <c r="BR160" s="84">
        <f t="shared" si="169"/>
        <v>0</v>
      </c>
      <c r="BS160" s="84">
        <f t="shared" si="169"/>
        <v>0</v>
      </c>
      <c r="BT160" s="84">
        <f t="shared" si="169"/>
        <v>0</v>
      </c>
      <c r="BU160" s="84">
        <f t="shared" si="169"/>
        <v>0</v>
      </c>
      <c r="BV160" s="84">
        <f t="shared" si="169"/>
        <v>0</v>
      </c>
      <c r="BW160" s="84">
        <f t="shared" si="169"/>
        <v>0</v>
      </c>
      <c r="BX160" s="84">
        <f t="shared" si="169"/>
        <v>0</v>
      </c>
      <c r="BY160" s="84">
        <f t="shared" si="169"/>
        <v>0</v>
      </c>
      <c r="BZ160" s="84">
        <f t="shared" si="169"/>
        <v>0</v>
      </c>
      <c r="CA160" s="84">
        <f t="shared" si="169"/>
        <v>0</v>
      </c>
      <c r="CB160" s="84">
        <f t="shared" si="169"/>
        <v>0</v>
      </c>
      <c r="CC160" s="84">
        <f t="shared" si="169"/>
        <v>0</v>
      </c>
      <c r="CD160" s="84">
        <f t="shared" si="169"/>
        <v>0</v>
      </c>
      <c r="CE160" s="84">
        <f t="shared" si="169"/>
        <v>0</v>
      </c>
      <c r="CF160" s="84">
        <f t="shared" si="169"/>
        <v>0</v>
      </c>
      <c r="CG160" s="84">
        <f t="shared" si="169"/>
        <v>0</v>
      </c>
      <c r="CH160" s="84">
        <f t="shared" si="169"/>
        <v>0</v>
      </c>
      <c r="CI160" s="84">
        <f t="shared" si="169"/>
        <v>0</v>
      </c>
      <c r="CJ160" s="84">
        <f t="shared" si="169"/>
        <v>0</v>
      </c>
      <c r="CK160" s="84">
        <f t="shared" si="169"/>
        <v>0</v>
      </c>
      <c r="CL160" s="84">
        <f t="shared" si="169"/>
        <v>0</v>
      </c>
      <c r="CM160" s="84">
        <f t="shared" si="169"/>
        <v>0</v>
      </c>
      <c r="CN160" s="84">
        <f t="shared" si="169"/>
        <v>0</v>
      </c>
      <c r="CO160" s="84">
        <f t="shared" si="169"/>
        <v>0</v>
      </c>
      <c r="CP160" s="84">
        <f t="shared" si="169"/>
        <v>0</v>
      </c>
      <c r="CQ160" s="84">
        <f t="shared" si="169"/>
        <v>0</v>
      </c>
      <c r="CR160" s="84">
        <f t="shared" si="169"/>
        <v>0</v>
      </c>
      <c r="CS160" s="84">
        <f t="shared" si="169"/>
        <v>0</v>
      </c>
      <c r="CT160" s="84">
        <f t="shared" si="169"/>
        <v>0</v>
      </c>
      <c r="CU160" s="84">
        <f t="shared" si="169"/>
        <v>0</v>
      </c>
      <c r="CV160" s="84">
        <f t="shared" si="168"/>
        <v>0</v>
      </c>
      <c r="CW160" s="84">
        <f t="shared" si="168"/>
        <v>0</v>
      </c>
      <c r="CX160" s="84">
        <f t="shared" si="168"/>
        <v>0</v>
      </c>
      <c r="CY160" s="84">
        <f t="shared" si="168"/>
        <v>0</v>
      </c>
      <c r="CZ160" s="84">
        <f t="shared" si="168"/>
        <v>0</v>
      </c>
      <c r="DA160" s="84">
        <f t="shared" si="168"/>
        <v>0</v>
      </c>
      <c r="DB160" s="84">
        <f t="shared" si="168"/>
        <v>0</v>
      </c>
      <c r="DC160" s="84">
        <f t="shared" si="168"/>
        <v>0</v>
      </c>
      <c r="DD160" s="84">
        <f t="shared" si="168"/>
        <v>0</v>
      </c>
      <c r="DE160" s="84">
        <f t="shared" si="168"/>
        <v>0</v>
      </c>
      <c r="DF160" s="84">
        <f t="shared" si="168"/>
        <v>0</v>
      </c>
      <c r="DG160" s="84">
        <f t="shared" si="168"/>
        <v>0</v>
      </c>
      <c r="DH160" s="84">
        <f t="shared" si="168"/>
        <v>0</v>
      </c>
      <c r="DI160" s="84">
        <f t="shared" si="168"/>
        <v>0</v>
      </c>
      <c r="DJ160" s="84">
        <f t="shared" si="168"/>
        <v>0</v>
      </c>
      <c r="DK160" s="84">
        <f t="shared" si="168"/>
        <v>0</v>
      </c>
      <c r="DL160" s="84">
        <f t="shared" si="168"/>
        <v>0</v>
      </c>
      <c r="DM160" s="84">
        <f t="shared" si="168"/>
        <v>0</v>
      </c>
      <c r="DN160" s="84">
        <f t="shared" si="168"/>
        <v>0</v>
      </c>
      <c r="DO160" s="84">
        <f t="shared" si="168"/>
        <v>0</v>
      </c>
      <c r="DP160" s="84">
        <f t="shared" si="168"/>
        <v>0</v>
      </c>
      <c r="DQ160" s="84">
        <f t="shared" si="168"/>
        <v>0</v>
      </c>
      <c r="DR160" s="84">
        <f t="shared" si="168"/>
        <v>0</v>
      </c>
      <c r="DS160" s="84">
        <f t="shared" si="168"/>
        <v>0</v>
      </c>
      <c r="DT160" s="84">
        <f t="shared" si="168"/>
        <v>0</v>
      </c>
      <c r="DU160" s="84">
        <f t="shared" si="168"/>
        <v>0</v>
      </c>
      <c r="DV160" s="84">
        <f t="shared" si="168"/>
        <v>0</v>
      </c>
      <c r="DW160" s="84">
        <f t="shared" si="168"/>
        <v>0</v>
      </c>
      <c r="DX160" s="84">
        <f t="shared" si="168"/>
        <v>0</v>
      </c>
      <c r="DY160" s="84">
        <f t="shared" si="168"/>
        <v>0</v>
      </c>
      <c r="DZ160" s="84">
        <f t="shared" si="168"/>
        <v>0</v>
      </c>
      <c r="EA160" s="84">
        <f t="shared" si="168"/>
        <v>0</v>
      </c>
      <c r="EB160" s="84">
        <f t="shared" si="168"/>
        <v>0</v>
      </c>
      <c r="EC160" s="84">
        <f t="shared" si="168"/>
        <v>0</v>
      </c>
      <c r="ED160" s="84">
        <f t="shared" si="168"/>
        <v>0</v>
      </c>
      <c r="EE160" s="84">
        <f t="shared" si="168"/>
        <v>0</v>
      </c>
      <c r="EF160" s="84">
        <f t="shared" si="168"/>
        <v>0</v>
      </c>
      <c r="EG160" s="84">
        <f t="shared" si="168"/>
        <v>0</v>
      </c>
      <c r="EH160" s="84">
        <f t="shared" si="168"/>
        <v>0</v>
      </c>
      <c r="EI160" s="84">
        <f t="shared" si="168"/>
        <v>0</v>
      </c>
      <c r="EJ160" s="84">
        <f t="shared" si="168"/>
        <v>0</v>
      </c>
      <c r="EK160" s="84">
        <f t="shared" si="168"/>
        <v>0</v>
      </c>
      <c r="EL160" s="84">
        <f t="shared" si="168"/>
        <v>0</v>
      </c>
      <c r="EM160" s="84">
        <f t="shared" si="142"/>
        <v>0</v>
      </c>
      <c r="EO160" s="2">
        <f t="shared" ca="1" si="135"/>
        <v>4.8491980000000003</v>
      </c>
      <c r="EP160" s="2">
        <f t="shared" ca="1" si="164"/>
        <v>0</v>
      </c>
    </row>
    <row r="161" spans="1:146" x14ac:dyDescent="0.2">
      <c r="A161" s="66">
        <v>5</v>
      </c>
      <c r="B161" s="68" t="s">
        <v>12</v>
      </c>
      <c r="C161" s="68" t="s">
        <v>7</v>
      </c>
      <c r="D161" s="35" t="s">
        <v>43</v>
      </c>
      <c r="E161" s="69" t="s">
        <v>232</v>
      </c>
      <c r="F161" s="70">
        <v>37134</v>
      </c>
      <c r="G161" s="69"/>
      <c r="H161" s="69"/>
      <c r="I161" s="71" t="s">
        <v>45</v>
      </c>
      <c r="J161" s="69" t="s">
        <v>293</v>
      </c>
      <c r="M161" s="72" t="s">
        <v>41</v>
      </c>
      <c r="O161" s="73"/>
      <c r="P161" s="74"/>
      <c r="Q161" s="74"/>
      <c r="R161" s="74"/>
      <c r="S161" s="75">
        <v>4.5082800000000001</v>
      </c>
      <c r="T161" s="74" t="s">
        <v>57</v>
      </c>
      <c r="U161" s="19">
        <f t="shared" ref="U161:U174" si="170">IF($T161="USD",+$S161,VLOOKUP($T161,$T$1:$U$5,2)*$S161)</f>
        <v>4.5082800000000001</v>
      </c>
      <c r="V161" s="272">
        <v>38518</v>
      </c>
      <c r="Z161" s="77">
        <v>35065</v>
      </c>
      <c r="AA161" s="108" t="e">
        <f>SUM(#REF!)</f>
        <v>#REF!</v>
      </c>
      <c r="AB161" s="103"/>
      <c r="AC161" s="79"/>
      <c r="AD161" s="81" t="e">
        <f>+AC161+AB161*#REF!+AA161*#REF!</f>
        <v>#REF!</v>
      </c>
      <c r="AE161" s="81"/>
      <c r="AI161" s="84">
        <f t="shared" ca="1" si="159"/>
        <v>0</v>
      </c>
      <c r="AJ161" s="84">
        <f t="shared" si="169"/>
        <v>0</v>
      </c>
      <c r="AK161" s="84">
        <f t="shared" si="169"/>
        <v>0</v>
      </c>
      <c r="AL161" s="84">
        <f t="shared" si="169"/>
        <v>0</v>
      </c>
      <c r="AM161" s="84">
        <f t="shared" si="169"/>
        <v>0</v>
      </c>
      <c r="AN161" s="84">
        <f t="shared" si="169"/>
        <v>0</v>
      </c>
      <c r="AO161" s="84">
        <f t="shared" si="169"/>
        <v>0</v>
      </c>
      <c r="AP161" s="84">
        <f t="shared" si="169"/>
        <v>0</v>
      </c>
      <c r="AQ161" s="84">
        <f t="shared" si="169"/>
        <v>0</v>
      </c>
      <c r="AR161" s="84">
        <f t="shared" si="169"/>
        <v>0</v>
      </c>
      <c r="AS161" s="84">
        <f t="shared" si="169"/>
        <v>0</v>
      </c>
      <c r="AT161" s="84">
        <f t="shared" si="169"/>
        <v>0</v>
      </c>
      <c r="AU161" s="84">
        <f t="shared" si="169"/>
        <v>0</v>
      </c>
      <c r="AV161" s="84">
        <f t="shared" si="169"/>
        <v>0</v>
      </c>
      <c r="AW161" s="84">
        <f t="shared" si="169"/>
        <v>4.5082800000000001</v>
      </c>
      <c r="AX161" s="84">
        <f t="shared" si="169"/>
        <v>0</v>
      </c>
      <c r="AY161" s="84">
        <f t="shared" si="169"/>
        <v>0</v>
      </c>
      <c r="AZ161" s="84">
        <f t="shared" si="169"/>
        <v>0</v>
      </c>
      <c r="BA161" s="84">
        <f t="shared" si="169"/>
        <v>0</v>
      </c>
      <c r="BB161" s="84">
        <f t="shared" si="169"/>
        <v>0</v>
      </c>
      <c r="BC161" s="84">
        <f t="shared" si="169"/>
        <v>0</v>
      </c>
      <c r="BD161" s="84">
        <f t="shared" si="169"/>
        <v>0</v>
      </c>
      <c r="BE161" s="84">
        <f t="shared" si="169"/>
        <v>0</v>
      </c>
      <c r="BF161" s="84">
        <f t="shared" si="169"/>
        <v>0</v>
      </c>
      <c r="BG161" s="84">
        <f t="shared" si="169"/>
        <v>0</v>
      </c>
      <c r="BH161" s="84">
        <f t="shared" si="169"/>
        <v>0</v>
      </c>
      <c r="BI161" s="84">
        <f t="shared" si="169"/>
        <v>0</v>
      </c>
      <c r="BJ161" s="84">
        <f t="shared" si="169"/>
        <v>0</v>
      </c>
      <c r="BK161" s="84">
        <f t="shared" si="169"/>
        <v>0</v>
      </c>
      <c r="BL161" s="84">
        <f t="shared" si="169"/>
        <v>0</v>
      </c>
      <c r="BM161" s="84">
        <f t="shared" si="169"/>
        <v>0</v>
      </c>
      <c r="BN161" s="84">
        <f t="shared" si="169"/>
        <v>0</v>
      </c>
      <c r="BO161" s="84">
        <f t="shared" si="169"/>
        <v>0</v>
      </c>
      <c r="BP161" s="84">
        <f t="shared" si="169"/>
        <v>0</v>
      </c>
      <c r="BQ161" s="84">
        <f t="shared" si="169"/>
        <v>0</v>
      </c>
      <c r="BR161" s="84">
        <f t="shared" si="169"/>
        <v>0</v>
      </c>
      <c r="BS161" s="84">
        <f t="shared" si="169"/>
        <v>0</v>
      </c>
      <c r="BT161" s="84">
        <f t="shared" si="169"/>
        <v>0</v>
      </c>
      <c r="BU161" s="84">
        <f t="shared" si="169"/>
        <v>0</v>
      </c>
      <c r="BV161" s="84">
        <f t="shared" si="169"/>
        <v>0</v>
      </c>
      <c r="BW161" s="84">
        <f t="shared" si="169"/>
        <v>0</v>
      </c>
      <c r="BX161" s="84">
        <f t="shared" si="169"/>
        <v>0</v>
      </c>
      <c r="BY161" s="84">
        <f t="shared" si="169"/>
        <v>0</v>
      </c>
      <c r="BZ161" s="84">
        <f t="shared" si="169"/>
        <v>0</v>
      </c>
      <c r="CA161" s="84">
        <f t="shared" si="169"/>
        <v>0</v>
      </c>
      <c r="CB161" s="84">
        <f t="shared" si="169"/>
        <v>0</v>
      </c>
      <c r="CC161" s="84">
        <f t="shared" si="169"/>
        <v>0</v>
      </c>
      <c r="CD161" s="84">
        <f t="shared" si="169"/>
        <v>0</v>
      </c>
      <c r="CE161" s="84">
        <f t="shared" si="169"/>
        <v>0</v>
      </c>
      <c r="CF161" s="84">
        <f t="shared" si="169"/>
        <v>0</v>
      </c>
      <c r="CG161" s="84">
        <f t="shared" si="169"/>
        <v>0</v>
      </c>
      <c r="CH161" s="84">
        <f t="shared" si="169"/>
        <v>0</v>
      </c>
      <c r="CI161" s="84">
        <f t="shared" si="169"/>
        <v>0</v>
      </c>
      <c r="CJ161" s="84">
        <f t="shared" si="169"/>
        <v>0</v>
      </c>
      <c r="CK161" s="84">
        <f t="shared" si="169"/>
        <v>0</v>
      </c>
      <c r="CL161" s="84">
        <f t="shared" si="169"/>
        <v>0</v>
      </c>
      <c r="CM161" s="84">
        <f t="shared" si="169"/>
        <v>0</v>
      </c>
      <c r="CN161" s="84">
        <f t="shared" si="169"/>
        <v>0</v>
      </c>
      <c r="CO161" s="84">
        <f t="shared" si="169"/>
        <v>0</v>
      </c>
      <c r="CP161" s="84">
        <f t="shared" si="169"/>
        <v>0</v>
      </c>
      <c r="CQ161" s="84">
        <f t="shared" si="169"/>
        <v>0</v>
      </c>
      <c r="CR161" s="84">
        <f t="shared" si="169"/>
        <v>0</v>
      </c>
      <c r="CS161" s="84">
        <f t="shared" si="169"/>
        <v>0</v>
      </c>
      <c r="CT161" s="84">
        <f t="shared" si="169"/>
        <v>0</v>
      </c>
      <c r="CU161" s="84">
        <f t="shared" si="169"/>
        <v>0</v>
      </c>
      <c r="CV161" s="84">
        <f t="shared" si="168"/>
        <v>0</v>
      </c>
      <c r="CW161" s="84">
        <f t="shared" si="168"/>
        <v>0</v>
      </c>
      <c r="CX161" s="84">
        <f t="shared" si="168"/>
        <v>0</v>
      </c>
      <c r="CY161" s="84">
        <f t="shared" si="168"/>
        <v>0</v>
      </c>
      <c r="CZ161" s="84">
        <f t="shared" si="168"/>
        <v>0</v>
      </c>
      <c r="DA161" s="84">
        <f t="shared" si="168"/>
        <v>0</v>
      </c>
      <c r="DB161" s="84">
        <f t="shared" si="168"/>
        <v>0</v>
      </c>
      <c r="DC161" s="84">
        <f t="shared" si="168"/>
        <v>0</v>
      </c>
      <c r="DD161" s="84">
        <f t="shared" si="168"/>
        <v>0</v>
      </c>
      <c r="DE161" s="84">
        <f t="shared" si="168"/>
        <v>0</v>
      </c>
      <c r="DF161" s="84">
        <f t="shared" si="168"/>
        <v>0</v>
      </c>
      <c r="DG161" s="84">
        <f t="shared" si="168"/>
        <v>0</v>
      </c>
      <c r="DH161" s="84">
        <f t="shared" si="168"/>
        <v>0</v>
      </c>
      <c r="DI161" s="84">
        <f t="shared" si="168"/>
        <v>0</v>
      </c>
      <c r="DJ161" s="84">
        <f t="shared" si="168"/>
        <v>0</v>
      </c>
      <c r="DK161" s="84">
        <f t="shared" si="168"/>
        <v>0</v>
      </c>
      <c r="DL161" s="84">
        <f t="shared" si="168"/>
        <v>0</v>
      </c>
      <c r="DM161" s="84">
        <f t="shared" si="168"/>
        <v>0</v>
      </c>
      <c r="DN161" s="84">
        <f t="shared" si="168"/>
        <v>0</v>
      </c>
      <c r="DO161" s="84">
        <f t="shared" si="168"/>
        <v>0</v>
      </c>
      <c r="DP161" s="84">
        <f t="shared" si="168"/>
        <v>0</v>
      </c>
      <c r="DQ161" s="84">
        <f t="shared" si="168"/>
        <v>0</v>
      </c>
      <c r="DR161" s="84">
        <f t="shared" si="168"/>
        <v>0</v>
      </c>
      <c r="DS161" s="84">
        <f t="shared" si="168"/>
        <v>0</v>
      </c>
      <c r="DT161" s="84">
        <f t="shared" si="168"/>
        <v>0</v>
      </c>
      <c r="DU161" s="84">
        <f t="shared" si="168"/>
        <v>0</v>
      </c>
      <c r="DV161" s="84">
        <f t="shared" si="168"/>
        <v>0</v>
      </c>
      <c r="DW161" s="84">
        <f t="shared" si="168"/>
        <v>0</v>
      </c>
      <c r="DX161" s="84">
        <f t="shared" si="168"/>
        <v>0</v>
      </c>
      <c r="DY161" s="84">
        <f t="shared" si="168"/>
        <v>0</v>
      </c>
      <c r="DZ161" s="84">
        <f t="shared" si="168"/>
        <v>0</v>
      </c>
      <c r="EA161" s="84">
        <f t="shared" si="168"/>
        <v>0</v>
      </c>
      <c r="EB161" s="84">
        <f t="shared" si="168"/>
        <v>0</v>
      </c>
      <c r="EC161" s="84">
        <f t="shared" si="168"/>
        <v>0</v>
      </c>
      <c r="ED161" s="84">
        <f t="shared" si="168"/>
        <v>0</v>
      </c>
      <c r="EE161" s="84">
        <f t="shared" si="168"/>
        <v>0</v>
      </c>
      <c r="EF161" s="84">
        <f t="shared" si="168"/>
        <v>0</v>
      </c>
      <c r="EG161" s="84">
        <f t="shared" si="168"/>
        <v>0</v>
      </c>
      <c r="EH161" s="84">
        <f t="shared" si="168"/>
        <v>0</v>
      </c>
      <c r="EI161" s="84">
        <f t="shared" si="168"/>
        <v>0</v>
      </c>
      <c r="EJ161" s="84">
        <f t="shared" si="168"/>
        <v>0</v>
      </c>
      <c r="EK161" s="84">
        <f t="shared" si="168"/>
        <v>0</v>
      </c>
      <c r="EL161" s="84">
        <f t="shared" si="168"/>
        <v>0</v>
      </c>
      <c r="EM161" s="84">
        <f t="shared" si="142"/>
        <v>0</v>
      </c>
      <c r="EO161" s="2">
        <f t="shared" ca="1" si="135"/>
        <v>4.5082800000000001</v>
      </c>
      <c r="EP161" s="2">
        <f t="shared" ca="1" si="164"/>
        <v>0</v>
      </c>
    </row>
    <row r="162" spans="1:146" x14ac:dyDescent="0.2">
      <c r="A162" s="66">
        <v>5</v>
      </c>
      <c r="B162" s="68" t="s">
        <v>12</v>
      </c>
      <c r="C162" s="68" t="s">
        <v>7</v>
      </c>
      <c r="D162" s="35" t="s">
        <v>43</v>
      </c>
      <c r="E162" s="69" t="s">
        <v>232</v>
      </c>
      <c r="F162" s="70">
        <v>37134</v>
      </c>
      <c r="G162" s="69"/>
      <c r="H162" s="69"/>
      <c r="I162" s="71" t="s">
        <v>45</v>
      </c>
      <c r="J162" s="69" t="s">
        <v>293</v>
      </c>
      <c r="M162" s="72" t="s">
        <v>41</v>
      </c>
      <c r="O162" s="73"/>
      <c r="P162" s="74"/>
      <c r="Q162" s="74"/>
      <c r="R162" s="74"/>
      <c r="S162" s="75">
        <v>2.434599</v>
      </c>
      <c r="T162" s="74" t="s">
        <v>57</v>
      </c>
      <c r="U162" s="19">
        <f t="shared" si="170"/>
        <v>2.434599</v>
      </c>
      <c r="V162" s="272">
        <v>39614</v>
      </c>
      <c r="Z162" s="77">
        <v>35065</v>
      </c>
      <c r="AA162" s="108" t="e">
        <f>SUM(#REF!)</f>
        <v>#REF!</v>
      </c>
      <c r="AB162" s="103"/>
      <c r="AC162" s="79"/>
      <c r="AD162" s="81" t="e">
        <f>+AC162+AB162*#REF!+AA162*#REF!</f>
        <v>#REF!</v>
      </c>
      <c r="AE162" s="81"/>
      <c r="AI162" s="84">
        <f t="shared" ca="1" si="159"/>
        <v>0</v>
      </c>
      <c r="AJ162" s="84">
        <f t="shared" si="169"/>
        <v>0</v>
      </c>
      <c r="AK162" s="84">
        <f t="shared" si="169"/>
        <v>0</v>
      </c>
      <c r="AL162" s="84">
        <f t="shared" si="169"/>
        <v>0</v>
      </c>
      <c r="AM162" s="84">
        <f t="shared" si="169"/>
        <v>0</v>
      </c>
      <c r="AN162" s="84">
        <f t="shared" si="169"/>
        <v>0</v>
      </c>
      <c r="AO162" s="84">
        <f t="shared" si="169"/>
        <v>0</v>
      </c>
      <c r="AP162" s="84">
        <f t="shared" si="169"/>
        <v>0</v>
      </c>
      <c r="AQ162" s="84">
        <f t="shared" si="169"/>
        <v>0</v>
      </c>
      <c r="AR162" s="84">
        <f t="shared" si="169"/>
        <v>0</v>
      </c>
      <c r="AS162" s="84">
        <f t="shared" si="169"/>
        <v>0</v>
      </c>
      <c r="AT162" s="84">
        <f t="shared" si="169"/>
        <v>0</v>
      </c>
      <c r="AU162" s="84">
        <f t="shared" si="169"/>
        <v>0</v>
      </c>
      <c r="AV162" s="84">
        <f t="shared" si="169"/>
        <v>0</v>
      </c>
      <c r="AW162" s="84">
        <f t="shared" si="169"/>
        <v>0</v>
      </c>
      <c r="AX162" s="84">
        <f t="shared" si="169"/>
        <v>0</v>
      </c>
      <c r="AY162" s="84">
        <f t="shared" si="169"/>
        <v>0</v>
      </c>
      <c r="AZ162" s="84">
        <f t="shared" si="169"/>
        <v>0</v>
      </c>
      <c r="BA162" s="84">
        <f t="shared" si="169"/>
        <v>0</v>
      </c>
      <c r="BB162" s="84">
        <f t="shared" si="169"/>
        <v>0</v>
      </c>
      <c r="BC162" s="84">
        <f t="shared" si="169"/>
        <v>0</v>
      </c>
      <c r="BD162" s="84">
        <f t="shared" si="169"/>
        <v>0</v>
      </c>
      <c r="BE162" s="84">
        <f t="shared" si="169"/>
        <v>0</v>
      </c>
      <c r="BF162" s="84">
        <f t="shared" si="169"/>
        <v>0</v>
      </c>
      <c r="BG162" s="84">
        <f t="shared" si="169"/>
        <v>0</v>
      </c>
      <c r="BH162" s="84">
        <f t="shared" si="169"/>
        <v>0</v>
      </c>
      <c r="BI162" s="84">
        <f t="shared" si="169"/>
        <v>2.434599</v>
      </c>
      <c r="BJ162" s="84">
        <f t="shared" si="169"/>
        <v>0</v>
      </c>
      <c r="BK162" s="84">
        <f t="shared" si="169"/>
        <v>0</v>
      </c>
      <c r="BL162" s="84">
        <f t="shared" si="169"/>
        <v>0</v>
      </c>
      <c r="BM162" s="84">
        <f t="shared" si="169"/>
        <v>0</v>
      </c>
      <c r="BN162" s="84">
        <f t="shared" si="169"/>
        <v>0</v>
      </c>
      <c r="BO162" s="84">
        <f t="shared" si="169"/>
        <v>0</v>
      </c>
      <c r="BP162" s="84">
        <f t="shared" si="169"/>
        <v>0</v>
      </c>
      <c r="BQ162" s="84">
        <f t="shared" si="169"/>
        <v>0</v>
      </c>
      <c r="BR162" s="84">
        <f t="shared" si="169"/>
        <v>0</v>
      </c>
      <c r="BS162" s="84">
        <f t="shared" si="169"/>
        <v>0</v>
      </c>
      <c r="BT162" s="84">
        <f t="shared" si="169"/>
        <v>0</v>
      </c>
      <c r="BU162" s="84">
        <f t="shared" si="169"/>
        <v>0</v>
      </c>
      <c r="BV162" s="84">
        <f t="shared" si="169"/>
        <v>0</v>
      </c>
      <c r="BW162" s="84">
        <f t="shared" si="169"/>
        <v>0</v>
      </c>
      <c r="BX162" s="84">
        <f t="shared" si="169"/>
        <v>0</v>
      </c>
      <c r="BY162" s="84">
        <f t="shared" si="169"/>
        <v>0</v>
      </c>
      <c r="BZ162" s="84">
        <f t="shared" si="169"/>
        <v>0</v>
      </c>
      <c r="CA162" s="84">
        <f t="shared" si="169"/>
        <v>0</v>
      </c>
      <c r="CB162" s="84">
        <f t="shared" si="169"/>
        <v>0</v>
      </c>
      <c r="CC162" s="84">
        <f t="shared" si="169"/>
        <v>0</v>
      </c>
      <c r="CD162" s="84">
        <f t="shared" si="169"/>
        <v>0</v>
      </c>
      <c r="CE162" s="84">
        <f t="shared" si="169"/>
        <v>0</v>
      </c>
      <c r="CF162" s="84">
        <f t="shared" si="169"/>
        <v>0</v>
      </c>
      <c r="CG162" s="84">
        <f t="shared" si="169"/>
        <v>0</v>
      </c>
      <c r="CH162" s="84">
        <f t="shared" si="169"/>
        <v>0</v>
      </c>
      <c r="CI162" s="84">
        <f t="shared" si="169"/>
        <v>0</v>
      </c>
      <c r="CJ162" s="84">
        <f t="shared" si="169"/>
        <v>0</v>
      </c>
      <c r="CK162" s="84">
        <f t="shared" si="169"/>
        <v>0</v>
      </c>
      <c r="CL162" s="84">
        <f t="shared" si="169"/>
        <v>0</v>
      </c>
      <c r="CM162" s="84">
        <f t="shared" si="169"/>
        <v>0</v>
      </c>
      <c r="CN162" s="84">
        <f t="shared" si="169"/>
        <v>0</v>
      </c>
      <c r="CO162" s="84">
        <f t="shared" si="169"/>
        <v>0</v>
      </c>
      <c r="CP162" s="84">
        <f t="shared" si="169"/>
        <v>0</v>
      </c>
      <c r="CQ162" s="84">
        <f t="shared" si="169"/>
        <v>0</v>
      </c>
      <c r="CR162" s="84">
        <f t="shared" si="169"/>
        <v>0</v>
      </c>
      <c r="CS162" s="84">
        <f t="shared" si="169"/>
        <v>0</v>
      </c>
      <c r="CT162" s="84">
        <f t="shared" si="169"/>
        <v>0</v>
      </c>
      <c r="CU162" s="84">
        <f>IF(AND($V162&gt;CT$6,$V162&lt;=CU$6),+$U162,0)</f>
        <v>0</v>
      </c>
      <c r="CV162" s="84">
        <f t="shared" si="168"/>
        <v>0</v>
      </c>
      <c r="CW162" s="84">
        <f t="shared" si="168"/>
        <v>0</v>
      </c>
      <c r="CX162" s="84">
        <f t="shared" si="168"/>
        <v>0</v>
      </c>
      <c r="CY162" s="84">
        <f t="shared" si="168"/>
        <v>0</v>
      </c>
      <c r="CZ162" s="84">
        <f t="shared" si="168"/>
        <v>0</v>
      </c>
      <c r="DA162" s="84">
        <f t="shared" si="168"/>
        <v>0</v>
      </c>
      <c r="DB162" s="84">
        <f t="shared" si="168"/>
        <v>0</v>
      </c>
      <c r="DC162" s="84">
        <f t="shared" si="168"/>
        <v>0</v>
      </c>
      <c r="DD162" s="84">
        <f t="shared" si="168"/>
        <v>0</v>
      </c>
      <c r="DE162" s="84">
        <f t="shared" si="168"/>
        <v>0</v>
      </c>
      <c r="DF162" s="84">
        <f t="shared" si="168"/>
        <v>0</v>
      </c>
      <c r="DG162" s="84">
        <f t="shared" si="168"/>
        <v>0</v>
      </c>
      <c r="DH162" s="84">
        <f t="shared" si="168"/>
        <v>0</v>
      </c>
      <c r="DI162" s="84">
        <f t="shared" si="168"/>
        <v>0</v>
      </c>
      <c r="DJ162" s="84">
        <f t="shared" si="168"/>
        <v>0</v>
      </c>
      <c r="DK162" s="84">
        <f t="shared" si="168"/>
        <v>0</v>
      </c>
      <c r="DL162" s="84">
        <f t="shared" si="168"/>
        <v>0</v>
      </c>
      <c r="DM162" s="84">
        <f t="shared" si="168"/>
        <v>0</v>
      </c>
      <c r="DN162" s="84">
        <f t="shared" si="168"/>
        <v>0</v>
      </c>
      <c r="DO162" s="84">
        <f t="shared" si="168"/>
        <v>0</v>
      </c>
      <c r="DP162" s="84">
        <f t="shared" si="168"/>
        <v>0</v>
      </c>
      <c r="DQ162" s="84">
        <f t="shared" si="168"/>
        <v>0</v>
      </c>
      <c r="DR162" s="84">
        <f t="shared" si="168"/>
        <v>0</v>
      </c>
      <c r="DS162" s="84">
        <f t="shared" si="168"/>
        <v>0</v>
      </c>
      <c r="DT162" s="84">
        <f t="shared" si="168"/>
        <v>0</v>
      </c>
      <c r="DU162" s="84">
        <f t="shared" si="168"/>
        <v>0</v>
      </c>
      <c r="DV162" s="84">
        <f t="shared" si="168"/>
        <v>0</v>
      </c>
      <c r="DW162" s="84">
        <f t="shared" si="168"/>
        <v>0</v>
      </c>
      <c r="DX162" s="84">
        <f t="shared" si="168"/>
        <v>0</v>
      </c>
      <c r="DY162" s="84">
        <f t="shared" si="168"/>
        <v>0</v>
      </c>
      <c r="DZ162" s="84">
        <f t="shared" si="168"/>
        <v>0</v>
      </c>
      <c r="EA162" s="84">
        <f t="shared" si="168"/>
        <v>0</v>
      </c>
      <c r="EB162" s="84">
        <f t="shared" si="168"/>
        <v>0</v>
      </c>
      <c r="EC162" s="84">
        <f t="shared" si="168"/>
        <v>0</v>
      </c>
      <c r="ED162" s="84">
        <f t="shared" si="168"/>
        <v>0</v>
      </c>
      <c r="EE162" s="84">
        <f t="shared" si="168"/>
        <v>0</v>
      </c>
      <c r="EF162" s="84">
        <f t="shared" si="168"/>
        <v>0</v>
      </c>
      <c r="EG162" s="84">
        <f t="shared" si="168"/>
        <v>0</v>
      </c>
      <c r="EH162" s="84">
        <f t="shared" si="168"/>
        <v>0</v>
      </c>
      <c r="EI162" s="84">
        <f t="shared" si="168"/>
        <v>0</v>
      </c>
      <c r="EJ162" s="84">
        <f>IF(AND($V162&gt;EI$6,$V162&lt;=EJ$6),+$U162,0)</f>
        <v>0</v>
      </c>
      <c r="EK162" s="84">
        <f>IF(AND($V162&gt;EJ$6,$V162&lt;=EK$6),+$U162,0)</f>
        <v>0</v>
      </c>
      <c r="EL162" s="84">
        <f>IF(AND($V162&gt;EK$6,$V162&lt;=EL$6),+$U162,0)</f>
        <v>0</v>
      </c>
      <c r="EM162" s="84">
        <f t="shared" si="142"/>
        <v>0</v>
      </c>
      <c r="EO162" s="2">
        <f t="shared" ca="1" si="135"/>
        <v>2.434599</v>
      </c>
      <c r="EP162" s="2">
        <f t="shared" ca="1" si="164"/>
        <v>0</v>
      </c>
    </row>
    <row r="163" spans="1:146" x14ac:dyDescent="0.2">
      <c r="A163" s="66">
        <v>5</v>
      </c>
      <c r="B163" s="68" t="s">
        <v>12</v>
      </c>
      <c r="C163" s="68" t="s">
        <v>7</v>
      </c>
      <c r="D163" s="35" t="s">
        <v>43</v>
      </c>
      <c r="E163" s="69" t="s">
        <v>232</v>
      </c>
      <c r="F163" s="70">
        <v>37134</v>
      </c>
      <c r="G163" s="69"/>
      <c r="H163" s="69"/>
      <c r="I163" s="71" t="s">
        <v>45</v>
      </c>
      <c r="J163" s="69" t="s">
        <v>293</v>
      </c>
      <c r="M163" s="72" t="s">
        <v>41</v>
      </c>
      <c r="O163" s="73"/>
      <c r="P163" s="74"/>
      <c r="Q163" s="74"/>
      <c r="R163" s="74"/>
      <c r="S163" s="75">
        <v>1.8</v>
      </c>
      <c r="T163" s="74" t="s">
        <v>57</v>
      </c>
      <c r="U163" s="19">
        <f t="shared" si="170"/>
        <v>1.8</v>
      </c>
      <c r="V163" s="272">
        <v>39248</v>
      </c>
      <c r="Z163" s="77">
        <v>35065</v>
      </c>
      <c r="AA163" s="108" t="e">
        <f>SUM(#REF!)</f>
        <v>#REF!</v>
      </c>
      <c r="AB163" s="103"/>
      <c r="AC163" s="79"/>
      <c r="AD163" s="81" t="e">
        <f>+AC163+AB163*#REF!+AA163*#REF!</f>
        <v>#REF!</v>
      </c>
      <c r="AE163" s="81"/>
      <c r="AI163" s="84">
        <f t="shared" ca="1" si="159"/>
        <v>0</v>
      </c>
      <c r="AJ163" s="84">
        <f t="shared" ref="AJ163:CU166" si="171">IF(AND($V163&gt;AI$6,$V163&lt;=AJ$6),+$U163,0)</f>
        <v>0</v>
      </c>
      <c r="AK163" s="84">
        <f t="shared" si="171"/>
        <v>0</v>
      </c>
      <c r="AL163" s="84">
        <f t="shared" si="171"/>
        <v>0</v>
      </c>
      <c r="AM163" s="84">
        <f t="shared" si="171"/>
        <v>0</v>
      </c>
      <c r="AN163" s="84">
        <f t="shared" si="171"/>
        <v>0</v>
      </c>
      <c r="AO163" s="84">
        <f t="shared" si="171"/>
        <v>0</v>
      </c>
      <c r="AP163" s="84">
        <f t="shared" si="171"/>
        <v>0</v>
      </c>
      <c r="AQ163" s="84">
        <f t="shared" si="171"/>
        <v>0</v>
      </c>
      <c r="AR163" s="84">
        <f t="shared" si="171"/>
        <v>0</v>
      </c>
      <c r="AS163" s="84">
        <f t="shared" si="171"/>
        <v>0</v>
      </c>
      <c r="AT163" s="84">
        <f t="shared" si="171"/>
        <v>0</v>
      </c>
      <c r="AU163" s="84">
        <f t="shared" si="171"/>
        <v>0</v>
      </c>
      <c r="AV163" s="84">
        <f t="shared" si="171"/>
        <v>0</v>
      </c>
      <c r="AW163" s="84">
        <f t="shared" si="171"/>
        <v>0</v>
      </c>
      <c r="AX163" s="84">
        <f t="shared" si="171"/>
        <v>0</v>
      </c>
      <c r="AY163" s="84">
        <f t="shared" si="171"/>
        <v>0</v>
      </c>
      <c r="AZ163" s="84">
        <f t="shared" si="171"/>
        <v>0</v>
      </c>
      <c r="BA163" s="84">
        <f t="shared" si="171"/>
        <v>0</v>
      </c>
      <c r="BB163" s="84">
        <f t="shared" si="171"/>
        <v>0</v>
      </c>
      <c r="BC163" s="84">
        <f t="shared" si="171"/>
        <v>0</v>
      </c>
      <c r="BD163" s="84">
        <f t="shared" si="171"/>
        <v>0</v>
      </c>
      <c r="BE163" s="84">
        <f t="shared" si="171"/>
        <v>1.8</v>
      </c>
      <c r="BF163" s="84">
        <f t="shared" si="171"/>
        <v>0</v>
      </c>
      <c r="BG163" s="84">
        <f t="shared" si="171"/>
        <v>0</v>
      </c>
      <c r="BH163" s="84">
        <f t="shared" si="171"/>
        <v>0</v>
      </c>
      <c r="BI163" s="84">
        <f t="shared" si="171"/>
        <v>0</v>
      </c>
      <c r="BJ163" s="84">
        <f t="shared" si="171"/>
        <v>0</v>
      </c>
      <c r="BK163" s="84">
        <f t="shared" si="171"/>
        <v>0</v>
      </c>
      <c r="BL163" s="84">
        <f t="shared" si="171"/>
        <v>0</v>
      </c>
      <c r="BM163" s="84">
        <f t="shared" si="171"/>
        <v>0</v>
      </c>
      <c r="BN163" s="84">
        <f t="shared" si="171"/>
        <v>0</v>
      </c>
      <c r="BO163" s="84">
        <f t="shared" si="171"/>
        <v>0</v>
      </c>
      <c r="BP163" s="84">
        <f t="shared" si="171"/>
        <v>0</v>
      </c>
      <c r="BQ163" s="84">
        <f t="shared" si="171"/>
        <v>0</v>
      </c>
      <c r="BR163" s="84">
        <f t="shared" si="171"/>
        <v>0</v>
      </c>
      <c r="BS163" s="84">
        <f t="shared" si="171"/>
        <v>0</v>
      </c>
      <c r="BT163" s="84">
        <f t="shared" si="171"/>
        <v>0</v>
      </c>
      <c r="BU163" s="84">
        <f t="shared" si="171"/>
        <v>0</v>
      </c>
      <c r="BV163" s="84">
        <f t="shared" si="171"/>
        <v>0</v>
      </c>
      <c r="BW163" s="84">
        <f t="shared" si="171"/>
        <v>0</v>
      </c>
      <c r="BX163" s="84">
        <f t="shared" si="171"/>
        <v>0</v>
      </c>
      <c r="BY163" s="84">
        <f t="shared" si="171"/>
        <v>0</v>
      </c>
      <c r="BZ163" s="84">
        <f t="shared" si="171"/>
        <v>0</v>
      </c>
      <c r="CA163" s="84">
        <f t="shared" si="171"/>
        <v>0</v>
      </c>
      <c r="CB163" s="84">
        <f t="shared" si="171"/>
        <v>0</v>
      </c>
      <c r="CC163" s="84">
        <f t="shared" si="171"/>
        <v>0</v>
      </c>
      <c r="CD163" s="84">
        <f t="shared" si="171"/>
        <v>0</v>
      </c>
      <c r="CE163" s="84">
        <f t="shared" si="171"/>
        <v>0</v>
      </c>
      <c r="CF163" s="84">
        <f t="shared" si="171"/>
        <v>0</v>
      </c>
      <c r="CG163" s="84">
        <f t="shared" si="171"/>
        <v>0</v>
      </c>
      <c r="CH163" s="84">
        <f t="shared" si="171"/>
        <v>0</v>
      </c>
      <c r="CI163" s="84">
        <f t="shared" si="171"/>
        <v>0</v>
      </c>
      <c r="CJ163" s="84">
        <f t="shared" si="171"/>
        <v>0</v>
      </c>
      <c r="CK163" s="84">
        <f t="shared" si="171"/>
        <v>0</v>
      </c>
      <c r="CL163" s="84">
        <f t="shared" si="171"/>
        <v>0</v>
      </c>
      <c r="CM163" s="84">
        <f t="shared" si="171"/>
        <v>0</v>
      </c>
      <c r="CN163" s="84">
        <f t="shared" si="171"/>
        <v>0</v>
      </c>
      <c r="CO163" s="84">
        <f t="shared" si="171"/>
        <v>0</v>
      </c>
      <c r="CP163" s="84">
        <f t="shared" si="171"/>
        <v>0</v>
      </c>
      <c r="CQ163" s="84">
        <f t="shared" si="171"/>
        <v>0</v>
      </c>
      <c r="CR163" s="84">
        <f t="shared" si="171"/>
        <v>0</v>
      </c>
      <c r="CS163" s="84">
        <f t="shared" si="171"/>
        <v>0</v>
      </c>
      <c r="CT163" s="84">
        <f t="shared" si="171"/>
        <v>0</v>
      </c>
      <c r="CU163" s="84">
        <f t="shared" si="171"/>
        <v>0</v>
      </c>
      <c r="CV163" s="84">
        <f t="shared" ref="CV163:EL168" si="172">IF(AND($V163&gt;CU$6,$V163&lt;=CV$6),+$U163,0)</f>
        <v>0</v>
      </c>
      <c r="CW163" s="84">
        <f t="shared" si="172"/>
        <v>0</v>
      </c>
      <c r="CX163" s="84">
        <f t="shared" si="172"/>
        <v>0</v>
      </c>
      <c r="CY163" s="84">
        <f t="shared" si="172"/>
        <v>0</v>
      </c>
      <c r="CZ163" s="84">
        <f t="shared" si="172"/>
        <v>0</v>
      </c>
      <c r="DA163" s="84">
        <f t="shared" si="172"/>
        <v>0</v>
      </c>
      <c r="DB163" s="84">
        <f t="shared" si="172"/>
        <v>0</v>
      </c>
      <c r="DC163" s="84">
        <f t="shared" si="172"/>
        <v>0</v>
      </c>
      <c r="DD163" s="84">
        <f t="shared" si="172"/>
        <v>0</v>
      </c>
      <c r="DE163" s="84">
        <f t="shared" si="172"/>
        <v>0</v>
      </c>
      <c r="DF163" s="84">
        <f t="shared" si="172"/>
        <v>0</v>
      </c>
      <c r="DG163" s="84">
        <f t="shared" si="172"/>
        <v>0</v>
      </c>
      <c r="DH163" s="84">
        <f t="shared" si="172"/>
        <v>0</v>
      </c>
      <c r="DI163" s="84">
        <f t="shared" si="172"/>
        <v>0</v>
      </c>
      <c r="DJ163" s="84">
        <f t="shared" si="172"/>
        <v>0</v>
      </c>
      <c r="DK163" s="84">
        <f t="shared" si="172"/>
        <v>0</v>
      </c>
      <c r="DL163" s="84">
        <f t="shared" si="172"/>
        <v>0</v>
      </c>
      <c r="DM163" s="84">
        <f t="shared" si="172"/>
        <v>0</v>
      </c>
      <c r="DN163" s="84">
        <f t="shared" si="172"/>
        <v>0</v>
      </c>
      <c r="DO163" s="84">
        <f t="shared" si="172"/>
        <v>0</v>
      </c>
      <c r="DP163" s="84">
        <f t="shared" si="172"/>
        <v>0</v>
      </c>
      <c r="DQ163" s="84">
        <f t="shared" si="172"/>
        <v>0</v>
      </c>
      <c r="DR163" s="84">
        <f t="shared" si="172"/>
        <v>0</v>
      </c>
      <c r="DS163" s="84">
        <f t="shared" si="172"/>
        <v>0</v>
      </c>
      <c r="DT163" s="84">
        <f t="shared" si="172"/>
        <v>0</v>
      </c>
      <c r="DU163" s="84">
        <f t="shared" si="172"/>
        <v>0</v>
      </c>
      <c r="DV163" s="84">
        <f t="shared" si="172"/>
        <v>0</v>
      </c>
      <c r="DW163" s="84">
        <f t="shared" si="172"/>
        <v>0</v>
      </c>
      <c r="DX163" s="84">
        <f t="shared" si="172"/>
        <v>0</v>
      </c>
      <c r="DY163" s="84">
        <f t="shared" si="172"/>
        <v>0</v>
      </c>
      <c r="DZ163" s="84">
        <f t="shared" si="172"/>
        <v>0</v>
      </c>
      <c r="EA163" s="84">
        <f t="shared" si="172"/>
        <v>0</v>
      </c>
      <c r="EB163" s="84">
        <f t="shared" si="172"/>
        <v>0</v>
      </c>
      <c r="EC163" s="84">
        <f t="shared" si="172"/>
        <v>0</v>
      </c>
      <c r="ED163" s="84">
        <f t="shared" si="172"/>
        <v>0</v>
      </c>
      <c r="EE163" s="84">
        <f t="shared" si="172"/>
        <v>0</v>
      </c>
      <c r="EF163" s="84">
        <f t="shared" si="172"/>
        <v>0</v>
      </c>
      <c r="EG163" s="84">
        <f t="shared" si="172"/>
        <v>0</v>
      </c>
      <c r="EH163" s="84">
        <f t="shared" si="172"/>
        <v>0</v>
      </c>
      <c r="EI163" s="84">
        <f t="shared" si="172"/>
        <v>0</v>
      </c>
      <c r="EJ163" s="84">
        <f t="shared" si="172"/>
        <v>0</v>
      </c>
      <c r="EK163" s="84">
        <f t="shared" si="172"/>
        <v>0</v>
      </c>
      <c r="EL163" s="84">
        <f t="shared" si="172"/>
        <v>0</v>
      </c>
      <c r="EM163" s="84">
        <f t="shared" si="142"/>
        <v>0</v>
      </c>
      <c r="EO163" s="2">
        <f t="shared" ca="1" si="135"/>
        <v>1.8</v>
      </c>
      <c r="EP163" s="2">
        <f t="shared" ca="1" si="164"/>
        <v>0</v>
      </c>
    </row>
    <row r="164" spans="1:146" x14ac:dyDescent="0.2">
      <c r="A164" s="66">
        <v>5</v>
      </c>
      <c r="B164" s="68" t="s">
        <v>12</v>
      </c>
      <c r="C164" s="68" t="s">
        <v>7</v>
      </c>
      <c r="D164" s="35" t="s">
        <v>43</v>
      </c>
      <c r="E164" s="69" t="s">
        <v>232</v>
      </c>
      <c r="F164" s="70">
        <v>37134</v>
      </c>
      <c r="G164" s="69"/>
      <c r="H164" s="69"/>
      <c r="I164" s="71" t="s">
        <v>45</v>
      </c>
      <c r="J164" s="69" t="s">
        <v>293</v>
      </c>
      <c r="M164" s="72" t="s">
        <v>41</v>
      </c>
      <c r="O164" s="73"/>
      <c r="P164" s="74"/>
      <c r="Q164" s="74"/>
      <c r="R164" s="74"/>
      <c r="S164" s="75">
        <v>0</v>
      </c>
      <c r="T164" s="74" t="s">
        <v>57</v>
      </c>
      <c r="U164" s="19">
        <f t="shared" si="170"/>
        <v>0</v>
      </c>
      <c r="V164" s="272">
        <v>39082</v>
      </c>
      <c r="Z164" s="77">
        <v>35065</v>
      </c>
      <c r="AA164" s="108" t="e">
        <f>SUM(#REF!)</f>
        <v>#REF!</v>
      </c>
      <c r="AB164" s="103"/>
      <c r="AC164" s="79"/>
      <c r="AD164" s="81" t="e">
        <f>+AC164+AB164*#REF!+AA164*#REF!</f>
        <v>#REF!</v>
      </c>
      <c r="AE164" s="81"/>
      <c r="AI164" s="84">
        <f t="shared" ca="1" si="159"/>
        <v>0</v>
      </c>
      <c r="AJ164" s="84">
        <f t="shared" si="171"/>
        <v>0</v>
      </c>
      <c r="AK164" s="84">
        <f t="shared" si="171"/>
        <v>0</v>
      </c>
      <c r="AL164" s="84">
        <f t="shared" si="171"/>
        <v>0</v>
      </c>
      <c r="AM164" s="84">
        <f t="shared" si="171"/>
        <v>0</v>
      </c>
      <c r="AN164" s="84">
        <f t="shared" si="171"/>
        <v>0</v>
      </c>
      <c r="AO164" s="84">
        <f t="shared" si="171"/>
        <v>0</v>
      </c>
      <c r="AP164" s="84">
        <f t="shared" si="171"/>
        <v>0</v>
      </c>
      <c r="AQ164" s="84">
        <f t="shared" si="171"/>
        <v>0</v>
      </c>
      <c r="AR164" s="84">
        <f t="shared" si="171"/>
        <v>0</v>
      </c>
      <c r="AS164" s="84">
        <f t="shared" si="171"/>
        <v>0</v>
      </c>
      <c r="AT164" s="84">
        <f t="shared" si="171"/>
        <v>0</v>
      </c>
      <c r="AU164" s="84">
        <f t="shared" si="171"/>
        <v>0</v>
      </c>
      <c r="AV164" s="84">
        <f t="shared" si="171"/>
        <v>0</v>
      </c>
      <c r="AW164" s="84">
        <f t="shared" si="171"/>
        <v>0</v>
      </c>
      <c r="AX164" s="84">
        <f t="shared" si="171"/>
        <v>0</v>
      </c>
      <c r="AY164" s="84">
        <f t="shared" si="171"/>
        <v>0</v>
      </c>
      <c r="AZ164" s="84">
        <f t="shared" si="171"/>
        <v>0</v>
      </c>
      <c r="BA164" s="84">
        <f t="shared" si="171"/>
        <v>0</v>
      </c>
      <c r="BB164" s="84">
        <f t="shared" si="171"/>
        <v>0</v>
      </c>
      <c r="BC164" s="84">
        <f t="shared" si="171"/>
        <v>0</v>
      </c>
      <c r="BD164" s="84">
        <f t="shared" si="171"/>
        <v>0</v>
      </c>
      <c r="BE164" s="84">
        <f t="shared" si="171"/>
        <v>0</v>
      </c>
      <c r="BF164" s="84">
        <f t="shared" si="171"/>
        <v>0</v>
      </c>
      <c r="BG164" s="84">
        <f t="shared" si="171"/>
        <v>0</v>
      </c>
      <c r="BH164" s="84">
        <f t="shared" si="171"/>
        <v>0</v>
      </c>
      <c r="BI164" s="84">
        <f t="shared" si="171"/>
        <v>0</v>
      </c>
      <c r="BJ164" s="84">
        <f t="shared" si="171"/>
        <v>0</v>
      </c>
      <c r="BK164" s="84">
        <f t="shared" si="171"/>
        <v>0</v>
      </c>
      <c r="BL164" s="84">
        <f t="shared" si="171"/>
        <v>0</v>
      </c>
      <c r="BM164" s="84">
        <f t="shared" si="171"/>
        <v>0</v>
      </c>
      <c r="BN164" s="84">
        <f t="shared" si="171"/>
        <v>0</v>
      </c>
      <c r="BO164" s="84">
        <f t="shared" si="171"/>
        <v>0</v>
      </c>
      <c r="BP164" s="84">
        <f t="shared" si="171"/>
        <v>0</v>
      </c>
      <c r="BQ164" s="84">
        <f t="shared" si="171"/>
        <v>0</v>
      </c>
      <c r="BR164" s="84">
        <f t="shared" si="171"/>
        <v>0</v>
      </c>
      <c r="BS164" s="84">
        <f t="shared" si="171"/>
        <v>0</v>
      </c>
      <c r="BT164" s="84">
        <f t="shared" si="171"/>
        <v>0</v>
      </c>
      <c r="BU164" s="84">
        <f t="shared" si="171"/>
        <v>0</v>
      </c>
      <c r="BV164" s="84">
        <f t="shared" si="171"/>
        <v>0</v>
      </c>
      <c r="BW164" s="84">
        <f t="shared" si="171"/>
        <v>0</v>
      </c>
      <c r="BX164" s="84">
        <f t="shared" si="171"/>
        <v>0</v>
      </c>
      <c r="BY164" s="84">
        <f t="shared" si="171"/>
        <v>0</v>
      </c>
      <c r="BZ164" s="84">
        <f t="shared" si="171"/>
        <v>0</v>
      </c>
      <c r="CA164" s="84">
        <f t="shared" si="171"/>
        <v>0</v>
      </c>
      <c r="CB164" s="84">
        <f t="shared" si="171"/>
        <v>0</v>
      </c>
      <c r="CC164" s="84">
        <f t="shared" si="171"/>
        <v>0</v>
      </c>
      <c r="CD164" s="84">
        <f t="shared" si="171"/>
        <v>0</v>
      </c>
      <c r="CE164" s="84">
        <f t="shared" si="171"/>
        <v>0</v>
      </c>
      <c r="CF164" s="84">
        <f t="shared" si="171"/>
        <v>0</v>
      </c>
      <c r="CG164" s="84">
        <f t="shared" si="171"/>
        <v>0</v>
      </c>
      <c r="CH164" s="84">
        <f t="shared" si="171"/>
        <v>0</v>
      </c>
      <c r="CI164" s="84">
        <f t="shared" si="171"/>
        <v>0</v>
      </c>
      <c r="CJ164" s="84">
        <f t="shared" si="171"/>
        <v>0</v>
      </c>
      <c r="CK164" s="84">
        <f t="shared" si="171"/>
        <v>0</v>
      </c>
      <c r="CL164" s="84">
        <f t="shared" si="171"/>
        <v>0</v>
      </c>
      <c r="CM164" s="84">
        <f t="shared" si="171"/>
        <v>0</v>
      </c>
      <c r="CN164" s="84">
        <f t="shared" si="171"/>
        <v>0</v>
      </c>
      <c r="CO164" s="84">
        <f t="shared" si="171"/>
        <v>0</v>
      </c>
      <c r="CP164" s="84">
        <f t="shared" si="171"/>
        <v>0</v>
      </c>
      <c r="CQ164" s="84">
        <f t="shared" si="171"/>
        <v>0</v>
      </c>
      <c r="CR164" s="84">
        <f t="shared" si="171"/>
        <v>0</v>
      </c>
      <c r="CS164" s="84">
        <f t="shared" si="171"/>
        <v>0</v>
      </c>
      <c r="CT164" s="84">
        <f t="shared" si="171"/>
        <v>0</v>
      </c>
      <c r="CU164" s="84">
        <f t="shared" si="171"/>
        <v>0</v>
      </c>
      <c r="CV164" s="84">
        <f t="shared" si="172"/>
        <v>0</v>
      </c>
      <c r="CW164" s="84">
        <f t="shared" si="172"/>
        <v>0</v>
      </c>
      <c r="CX164" s="84">
        <f t="shared" si="172"/>
        <v>0</v>
      </c>
      <c r="CY164" s="84">
        <f t="shared" si="172"/>
        <v>0</v>
      </c>
      <c r="CZ164" s="84">
        <f t="shared" si="172"/>
        <v>0</v>
      </c>
      <c r="DA164" s="84">
        <f t="shared" si="172"/>
        <v>0</v>
      </c>
      <c r="DB164" s="84">
        <f t="shared" si="172"/>
        <v>0</v>
      </c>
      <c r="DC164" s="84">
        <f t="shared" si="172"/>
        <v>0</v>
      </c>
      <c r="DD164" s="84">
        <f t="shared" si="172"/>
        <v>0</v>
      </c>
      <c r="DE164" s="84">
        <f t="shared" si="172"/>
        <v>0</v>
      </c>
      <c r="DF164" s="84">
        <f t="shared" si="172"/>
        <v>0</v>
      </c>
      <c r="DG164" s="84">
        <f t="shared" si="172"/>
        <v>0</v>
      </c>
      <c r="DH164" s="84">
        <f t="shared" si="172"/>
        <v>0</v>
      </c>
      <c r="DI164" s="84">
        <f t="shared" si="172"/>
        <v>0</v>
      </c>
      <c r="DJ164" s="84">
        <f t="shared" si="172"/>
        <v>0</v>
      </c>
      <c r="DK164" s="84">
        <f t="shared" si="172"/>
        <v>0</v>
      </c>
      <c r="DL164" s="84">
        <f t="shared" si="172"/>
        <v>0</v>
      </c>
      <c r="DM164" s="84">
        <f t="shared" si="172"/>
        <v>0</v>
      </c>
      <c r="DN164" s="84">
        <f t="shared" si="172"/>
        <v>0</v>
      </c>
      <c r="DO164" s="84">
        <f t="shared" si="172"/>
        <v>0</v>
      </c>
      <c r="DP164" s="84">
        <f t="shared" si="172"/>
        <v>0</v>
      </c>
      <c r="DQ164" s="84">
        <f t="shared" si="172"/>
        <v>0</v>
      </c>
      <c r="DR164" s="84">
        <f t="shared" si="172"/>
        <v>0</v>
      </c>
      <c r="DS164" s="84">
        <f t="shared" si="172"/>
        <v>0</v>
      </c>
      <c r="DT164" s="84">
        <f t="shared" si="172"/>
        <v>0</v>
      </c>
      <c r="DU164" s="84">
        <f t="shared" si="172"/>
        <v>0</v>
      </c>
      <c r="DV164" s="84">
        <f t="shared" si="172"/>
        <v>0</v>
      </c>
      <c r="DW164" s="84">
        <f t="shared" si="172"/>
        <v>0</v>
      </c>
      <c r="DX164" s="84">
        <f t="shared" si="172"/>
        <v>0</v>
      </c>
      <c r="DY164" s="84">
        <f t="shared" si="172"/>
        <v>0</v>
      </c>
      <c r="DZ164" s="84">
        <f t="shared" si="172"/>
        <v>0</v>
      </c>
      <c r="EA164" s="84">
        <f t="shared" si="172"/>
        <v>0</v>
      </c>
      <c r="EB164" s="84">
        <f t="shared" si="172"/>
        <v>0</v>
      </c>
      <c r="EC164" s="84">
        <f t="shared" si="172"/>
        <v>0</v>
      </c>
      <c r="ED164" s="84">
        <f t="shared" si="172"/>
        <v>0</v>
      </c>
      <c r="EE164" s="84">
        <f t="shared" si="172"/>
        <v>0</v>
      </c>
      <c r="EF164" s="84">
        <f t="shared" si="172"/>
        <v>0</v>
      </c>
      <c r="EG164" s="84">
        <f t="shared" si="172"/>
        <v>0</v>
      </c>
      <c r="EH164" s="84">
        <f t="shared" si="172"/>
        <v>0</v>
      </c>
      <c r="EI164" s="84">
        <f t="shared" si="172"/>
        <v>0</v>
      </c>
      <c r="EJ164" s="84">
        <f t="shared" si="172"/>
        <v>0</v>
      </c>
      <c r="EK164" s="84">
        <f t="shared" si="172"/>
        <v>0</v>
      </c>
      <c r="EL164" s="84">
        <f t="shared" si="172"/>
        <v>0</v>
      </c>
      <c r="EM164" s="84">
        <f t="shared" si="142"/>
        <v>0</v>
      </c>
      <c r="EO164" s="2">
        <f t="shared" ca="1" si="135"/>
        <v>0</v>
      </c>
      <c r="EP164" s="2">
        <f t="shared" ca="1" si="164"/>
        <v>0</v>
      </c>
    </row>
    <row r="165" spans="1:146" x14ac:dyDescent="0.2">
      <c r="A165" s="66">
        <v>5</v>
      </c>
      <c r="B165" s="68" t="s">
        <v>12</v>
      </c>
      <c r="C165" s="68" t="s">
        <v>7</v>
      </c>
      <c r="D165" s="35" t="s">
        <v>43</v>
      </c>
      <c r="E165" s="69" t="s">
        <v>232</v>
      </c>
      <c r="F165" s="70">
        <v>37134</v>
      </c>
      <c r="G165" s="69"/>
      <c r="H165" s="69"/>
      <c r="I165" s="71" t="s">
        <v>45</v>
      </c>
      <c r="J165" s="69" t="s">
        <v>294</v>
      </c>
      <c r="M165" s="72" t="s">
        <v>41</v>
      </c>
      <c r="O165" s="73"/>
      <c r="P165" s="74"/>
      <c r="Q165" s="74"/>
      <c r="R165" s="74"/>
      <c r="S165" s="75">
        <v>118</v>
      </c>
      <c r="T165" s="74" t="s">
        <v>57</v>
      </c>
      <c r="U165" s="19">
        <f t="shared" si="170"/>
        <v>118</v>
      </c>
      <c r="V165" s="268">
        <v>40725</v>
      </c>
      <c r="Z165" s="77"/>
      <c r="AA165" s="78" t="e">
        <f>SUM(#REF!)</f>
        <v>#REF!</v>
      </c>
      <c r="AB165" s="103"/>
      <c r="AC165" s="79"/>
      <c r="AD165" s="81" t="e">
        <f>+AC165+AB165*#REF!+AA165*#REF!</f>
        <v>#REF!</v>
      </c>
      <c r="AE165" s="81"/>
      <c r="AI165" s="84">
        <f t="shared" ca="1" si="159"/>
        <v>0</v>
      </c>
      <c r="AJ165" s="84">
        <f t="shared" si="171"/>
        <v>0</v>
      </c>
      <c r="AK165" s="84">
        <f t="shared" si="171"/>
        <v>0</v>
      </c>
      <c r="AL165" s="84">
        <f t="shared" si="171"/>
        <v>0</v>
      </c>
      <c r="AM165" s="84">
        <f t="shared" si="171"/>
        <v>0</v>
      </c>
      <c r="AN165" s="84">
        <f t="shared" si="171"/>
        <v>0</v>
      </c>
      <c r="AO165" s="84">
        <f t="shared" si="171"/>
        <v>0</v>
      </c>
      <c r="AP165" s="84">
        <f t="shared" si="171"/>
        <v>0</v>
      </c>
      <c r="AQ165" s="84">
        <f t="shared" si="171"/>
        <v>0</v>
      </c>
      <c r="AR165" s="84">
        <f t="shared" si="171"/>
        <v>0</v>
      </c>
      <c r="AS165" s="84">
        <f t="shared" si="171"/>
        <v>0</v>
      </c>
      <c r="AT165" s="84">
        <f t="shared" si="171"/>
        <v>0</v>
      </c>
      <c r="AU165" s="84">
        <f t="shared" si="171"/>
        <v>0</v>
      </c>
      <c r="AV165" s="84">
        <f t="shared" si="171"/>
        <v>0</v>
      </c>
      <c r="AW165" s="84">
        <f t="shared" si="171"/>
        <v>0</v>
      </c>
      <c r="AX165" s="84">
        <f t="shared" si="171"/>
        <v>0</v>
      </c>
      <c r="AY165" s="84">
        <f t="shared" si="171"/>
        <v>0</v>
      </c>
      <c r="AZ165" s="84">
        <f t="shared" si="171"/>
        <v>0</v>
      </c>
      <c r="BA165" s="84">
        <f t="shared" si="171"/>
        <v>0</v>
      </c>
      <c r="BB165" s="84">
        <f t="shared" si="171"/>
        <v>0</v>
      </c>
      <c r="BC165" s="84">
        <f t="shared" si="171"/>
        <v>0</v>
      </c>
      <c r="BD165" s="84">
        <f t="shared" si="171"/>
        <v>0</v>
      </c>
      <c r="BE165" s="84">
        <f t="shared" si="171"/>
        <v>0</v>
      </c>
      <c r="BF165" s="84">
        <f t="shared" si="171"/>
        <v>0</v>
      </c>
      <c r="BG165" s="84">
        <f t="shared" si="171"/>
        <v>0</v>
      </c>
      <c r="BH165" s="84">
        <f t="shared" si="171"/>
        <v>0</v>
      </c>
      <c r="BI165" s="84">
        <f t="shared" si="171"/>
        <v>0</v>
      </c>
      <c r="BJ165" s="84">
        <f t="shared" si="171"/>
        <v>0</v>
      </c>
      <c r="BK165" s="84">
        <f t="shared" si="171"/>
        <v>0</v>
      </c>
      <c r="BL165" s="84">
        <f t="shared" si="171"/>
        <v>0</v>
      </c>
      <c r="BM165" s="84">
        <f t="shared" si="171"/>
        <v>0</v>
      </c>
      <c r="BN165" s="84">
        <f t="shared" si="171"/>
        <v>0</v>
      </c>
      <c r="BO165" s="84">
        <f t="shared" si="171"/>
        <v>0</v>
      </c>
      <c r="BP165" s="84">
        <f t="shared" si="171"/>
        <v>0</v>
      </c>
      <c r="BQ165" s="84">
        <f t="shared" si="171"/>
        <v>0</v>
      </c>
      <c r="BR165" s="84">
        <f t="shared" si="171"/>
        <v>0</v>
      </c>
      <c r="BS165" s="84">
        <f t="shared" si="171"/>
        <v>0</v>
      </c>
      <c r="BT165" s="84">
        <f t="shared" si="171"/>
        <v>0</v>
      </c>
      <c r="BU165" s="84">
        <f t="shared" si="171"/>
        <v>0</v>
      </c>
      <c r="BV165" s="84">
        <f t="shared" si="171"/>
        <v>118</v>
      </c>
      <c r="BW165" s="84">
        <f t="shared" si="171"/>
        <v>0</v>
      </c>
      <c r="BX165" s="84">
        <f t="shared" si="171"/>
        <v>0</v>
      </c>
      <c r="BY165" s="84">
        <f t="shared" si="171"/>
        <v>0</v>
      </c>
      <c r="BZ165" s="84">
        <f t="shared" si="171"/>
        <v>0</v>
      </c>
      <c r="CA165" s="84">
        <f t="shared" si="171"/>
        <v>0</v>
      </c>
      <c r="CB165" s="84">
        <f t="shared" si="171"/>
        <v>0</v>
      </c>
      <c r="CC165" s="84">
        <f t="shared" si="171"/>
        <v>0</v>
      </c>
      <c r="CD165" s="84">
        <f t="shared" si="171"/>
        <v>0</v>
      </c>
      <c r="CE165" s="84">
        <f t="shared" si="171"/>
        <v>0</v>
      </c>
      <c r="CF165" s="84">
        <f t="shared" si="171"/>
        <v>0</v>
      </c>
      <c r="CG165" s="84">
        <f t="shared" si="171"/>
        <v>0</v>
      </c>
      <c r="CH165" s="84">
        <f t="shared" si="171"/>
        <v>0</v>
      </c>
      <c r="CI165" s="84">
        <f t="shared" si="171"/>
        <v>0</v>
      </c>
      <c r="CJ165" s="84">
        <f t="shared" si="171"/>
        <v>0</v>
      </c>
      <c r="CK165" s="84">
        <f t="shared" si="171"/>
        <v>0</v>
      </c>
      <c r="CL165" s="84">
        <f t="shared" si="171"/>
        <v>0</v>
      </c>
      <c r="CM165" s="84">
        <f t="shared" si="171"/>
        <v>0</v>
      </c>
      <c r="CN165" s="84">
        <f t="shared" si="171"/>
        <v>0</v>
      </c>
      <c r="CO165" s="84">
        <f t="shared" si="171"/>
        <v>0</v>
      </c>
      <c r="CP165" s="84">
        <f t="shared" si="171"/>
        <v>0</v>
      </c>
      <c r="CQ165" s="84">
        <f t="shared" si="171"/>
        <v>0</v>
      </c>
      <c r="CR165" s="84">
        <f t="shared" si="171"/>
        <v>0</v>
      </c>
      <c r="CS165" s="84">
        <f t="shared" si="171"/>
        <v>0</v>
      </c>
      <c r="CT165" s="84">
        <f t="shared" si="171"/>
        <v>0</v>
      </c>
      <c r="CU165" s="84">
        <f t="shared" si="171"/>
        <v>0</v>
      </c>
      <c r="CV165" s="84">
        <f t="shared" si="172"/>
        <v>0</v>
      </c>
      <c r="CW165" s="84">
        <f t="shared" si="172"/>
        <v>0</v>
      </c>
      <c r="CX165" s="84">
        <f t="shared" si="172"/>
        <v>0</v>
      </c>
      <c r="CY165" s="84">
        <f t="shared" si="172"/>
        <v>0</v>
      </c>
      <c r="CZ165" s="84">
        <f t="shared" si="172"/>
        <v>0</v>
      </c>
      <c r="DA165" s="84">
        <f t="shared" si="172"/>
        <v>0</v>
      </c>
      <c r="DB165" s="84">
        <f t="shared" si="172"/>
        <v>0</v>
      </c>
      <c r="DC165" s="84">
        <f t="shared" si="172"/>
        <v>0</v>
      </c>
      <c r="DD165" s="84">
        <f t="shared" si="172"/>
        <v>0</v>
      </c>
      <c r="DE165" s="84">
        <f t="shared" si="172"/>
        <v>0</v>
      </c>
      <c r="DF165" s="84">
        <f t="shared" si="172"/>
        <v>0</v>
      </c>
      <c r="DG165" s="84">
        <f t="shared" si="172"/>
        <v>0</v>
      </c>
      <c r="DH165" s="84">
        <f t="shared" si="172"/>
        <v>0</v>
      </c>
      <c r="DI165" s="84">
        <f t="shared" si="172"/>
        <v>0</v>
      </c>
      <c r="DJ165" s="84">
        <f t="shared" si="172"/>
        <v>0</v>
      </c>
      <c r="DK165" s="84">
        <f t="shared" si="172"/>
        <v>0</v>
      </c>
      <c r="DL165" s="84">
        <f t="shared" si="172"/>
        <v>0</v>
      </c>
      <c r="DM165" s="84">
        <f t="shared" si="172"/>
        <v>0</v>
      </c>
      <c r="DN165" s="84">
        <f t="shared" si="172"/>
        <v>0</v>
      </c>
      <c r="DO165" s="84">
        <f t="shared" si="172"/>
        <v>0</v>
      </c>
      <c r="DP165" s="84">
        <f t="shared" si="172"/>
        <v>0</v>
      </c>
      <c r="DQ165" s="84">
        <f t="shared" si="172"/>
        <v>0</v>
      </c>
      <c r="DR165" s="84">
        <f t="shared" si="172"/>
        <v>0</v>
      </c>
      <c r="DS165" s="84">
        <f t="shared" si="172"/>
        <v>0</v>
      </c>
      <c r="DT165" s="84">
        <f t="shared" si="172"/>
        <v>0</v>
      </c>
      <c r="DU165" s="84">
        <f t="shared" si="172"/>
        <v>0</v>
      </c>
      <c r="DV165" s="84">
        <f t="shared" si="172"/>
        <v>0</v>
      </c>
      <c r="DW165" s="84">
        <f t="shared" si="172"/>
        <v>0</v>
      </c>
      <c r="DX165" s="84">
        <f t="shared" si="172"/>
        <v>0</v>
      </c>
      <c r="DY165" s="84">
        <f t="shared" si="172"/>
        <v>0</v>
      </c>
      <c r="DZ165" s="84">
        <f t="shared" si="172"/>
        <v>0</v>
      </c>
      <c r="EA165" s="84">
        <f t="shared" si="172"/>
        <v>0</v>
      </c>
      <c r="EB165" s="84">
        <f t="shared" si="172"/>
        <v>0</v>
      </c>
      <c r="EC165" s="84">
        <f t="shared" si="172"/>
        <v>0</v>
      </c>
      <c r="ED165" s="84">
        <f t="shared" si="172"/>
        <v>0</v>
      </c>
      <c r="EE165" s="84">
        <f t="shared" si="172"/>
        <v>0</v>
      </c>
      <c r="EF165" s="84">
        <f t="shared" si="172"/>
        <v>0</v>
      </c>
      <c r="EG165" s="84">
        <f t="shared" si="172"/>
        <v>0</v>
      </c>
      <c r="EH165" s="84">
        <f t="shared" si="172"/>
        <v>0</v>
      </c>
      <c r="EI165" s="84">
        <f t="shared" si="172"/>
        <v>0</v>
      </c>
      <c r="EJ165" s="84">
        <f t="shared" si="172"/>
        <v>0</v>
      </c>
      <c r="EK165" s="84">
        <f t="shared" si="172"/>
        <v>0</v>
      </c>
      <c r="EL165" s="84">
        <f t="shared" si="172"/>
        <v>0</v>
      </c>
      <c r="EM165" s="84">
        <f t="shared" si="142"/>
        <v>0</v>
      </c>
      <c r="EO165" s="2">
        <f t="shared" ca="1" si="135"/>
        <v>118</v>
      </c>
      <c r="EP165" s="2">
        <f t="shared" ca="1" si="164"/>
        <v>0</v>
      </c>
    </row>
    <row r="166" spans="1:146" x14ac:dyDescent="0.2">
      <c r="A166" s="66">
        <v>5</v>
      </c>
      <c r="B166" s="68" t="s">
        <v>12</v>
      </c>
      <c r="C166" s="68" t="s">
        <v>7</v>
      </c>
      <c r="D166" s="35" t="s">
        <v>43</v>
      </c>
      <c r="E166" s="69" t="s">
        <v>232</v>
      </c>
      <c r="F166" s="70">
        <v>37134</v>
      </c>
      <c r="G166" s="69"/>
      <c r="H166" s="69"/>
      <c r="I166" s="71" t="s">
        <v>45</v>
      </c>
      <c r="J166" s="69" t="s">
        <v>295</v>
      </c>
      <c r="M166" s="72" t="s">
        <v>41</v>
      </c>
      <c r="O166" s="73"/>
      <c r="P166" s="74"/>
      <c r="Q166" s="74"/>
      <c r="R166" s="74"/>
      <c r="S166" s="75">
        <v>55</v>
      </c>
      <c r="T166" s="74" t="s">
        <v>57</v>
      </c>
      <c r="U166" s="19">
        <f t="shared" si="170"/>
        <v>55</v>
      </c>
      <c r="V166" s="268">
        <v>40725</v>
      </c>
      <c r="Z166" s="77"/>
      <c r="AA166" s="78" t="e">
        <f>SUM(#REF!)</f>
        <v>#REF!</v>
      </c>
      <c r="AB166" s="103"/>
      <c r="AC166" s="79"/>
      <c r="AD166" s="81" t="e">
        <f>+AC166+AB166*#REF!+AA166*#REF!</f>
        <v>#REF!</v>
      </c>
      <c r="AE166" s="81"/>
      <c r="AI166" s="84">
        <f t="shared" ca="1" si="159"/>
        <v>0</v>
      </c>
      <c r="AJ166" s="84">
        <f t="shared" si="171"/>
        <v>0</v>
      </c>
      <c r="AK166" s="84">
        <f t="shared" si="171"/>
        <v>0</v>
      </c>
      <c r="AL166" s="84">
        <f t="shared" si="171"/>
        <v>0</v>
      </c>
      <c r="AM166" s="84">
        <f t="shared" si="171"/>
        <v>0</v>
      </c>
      <c r="AN166" s="84">
        <f t="shared" si="171"/>
        <v>0</v>
      </c>
      <c r="AO166" s="84">
        <f t="shared" si="171"/>
        <v>0</v>
      </c>
      <c r="AP166" s="84">
        <f t="shared" si="171"/>
        <v>0</v>
      </c>
      <c r="AQ166" s="84">
        <f t="shared" si="171"/>
        <v>0</v>
      </c>
      <c r="AR166" s="84">
        <f t="shared" si="171"/>
        <v>0</v>
      </c>
      <c r="AS166" s="84">
        <f t="shared" si="171"/>
        <v>0</v>
      </c>
      <c r="AT166" s="84">
        <f t="shared" si="171"/>
        <v>0</v>
      </c>
      <c r="AU166" s="84">
        <f t="shared" si="171"/>
        <v>0</v>
      </c>
      <c r="AV166" s="84">
        <f t="shared" si="171"/>
        <v>0</v>
      </c>
      <c r="AW166" s="84">
        <f t="shared" si="171"/>
        <v>0</v>
      </c>
      <c r="AX166" s="84">
        <f t="shared" si="171"/>
        <v>0</v>
      </c>
      <c r="AY166" s="84">
        <f t="shared" si="171"/>
        <v>0</v>
      </c>
      <c r="AZ166" s="84">
        <f t="shared" si="171"/>
        <v>0</v>
      </c>
      <c r="BA166" s="84">
        <f t="shared" si="171"/>
        <v>0</v>
      </c>
      <c r="BB166" s="84">
        <f t="shared" si="171"/>
        <v>0</v>
      </c>
      <c r="BC166" s="84">
        <f t="shared" si="171"/>
        <v>0</v>
      </c>
      <c r="BD166" s="84">
        <f t="shared" si="171"/>
        <v>0</v>
      </c>
      <c r="BE166" s="84">
        <f t="shared" si="171"/>
        <v>0</v>
      </c>
      <c r="BF166" s="84">
        <f t="shared" si="171"/>
        <v>0</v>
      </c>
      <c r="BG166" s="84">
        <f t="shared" si="171"/>
        <v>0</v>
      </c>
      <c r="BH166" s="84">
        <f t="shared" si="171"/>
        <v>0</v>
      </c>
      <c r="BI166" s="84">
        <f t="shared" si="171"/>
        <v>0</v>
      </c>
      <c r="BJ166" s="84">
        <f t="shared" si="171"/>
        <v>0</v>
      </c>
      <c r="BK166" s="84">
        <f t="shared" si="171"/>
        <v>0</v>
      </c>
      <c r="BL166" s="84">
        <f t="shared" si="171"/>
        <v>0</v>
      </c>
      <c r="BM166" s="84">
        <f t="shared" si="171"/>
        <v>0</v>
      </c>
      <c r="BN166" s="84">
        <f t="shared" si="171"/>
        <v>0</v>
      </c>
      <c r="BO166" s="84">
        <f t="shared" si="171"/>
        <v>0</v>
      </c>
      <c r="BP166" s="84">
        <f t="shared" si="171"/>
        <v>0</v>
      </c>
      <c r="BQ166" s="84">
        <f t="shared" si="171"/>
        <v>0</v>
      </c>
      <c r="BR166" s="84">
        <f t="shared" si="171"/>
        <v>0</v>
      </c>
      <c r="BS166" s="84">
        <f t="shared" si="171"/>
        <v>0</v>
      </c>
      <c r="BT166" s="84">
        <f t="shared" si="171"/>
        <v>0</v>
      </c>
      <c r="BU166" s="84">
        <f t="shared" si="171"/>
        <v>0</v>
      </c>
      <c r="BV166" s="84">
        <f t="shared" si="171"/>
        <v>55</v>
      </c>
      <c r="BW166" s="84">
        <f t="shared" si="171"/>
        <v>0</v>
      </c>
      <c r="BX166" s="84">
        <f t="shared" si="171"/>
        <v>0</v>
      </c>
      <c r="BY166" s="84">
        <f t="shared" si="171"/>
        <v>0</v>
      </c>
      <c r="BZ166" s="84">
        <f t="shared" si="171"/>
        <v>0</v>
      </c>
      <c r="CA166" s="84">
        <f t="shared" si="171"/>
        <v>0</v>
      </c>
      <c r="CB166" s="84">
        <f t="shared" si="171"/>
        <v>0</v>
      </c>
      <c r="CC166" s="84">
        <f t="shared" si="171"/>
        <v>0</v>
      </c>
      <c r="CD166" s="84">
        <f t="shared" si="171"/>
        <v>0</v>
      </c>
      <c r="CE166" s="84">
        <f t="shared" si="171"/>
        <v>0</v>
      </c>
      <c r="CF166" s="84">
        <f t="shared" si="171"/>
        <v>0</v>
      </c>
      <c r="CG166" s="84">
        <f t="shared" si="171"/>
        <v>0</v>
      </c>
      <c r="CH166" s="84">
        <f t="shared" si="171"/>
        <v>0</v>
      </c>
      <c r="CI166" s="84">
        <f t="shared" si="171"/>
        <v>0</v>
      </c>
      <c r="CJ166" s="84">
        <f t="shared" si="171"/>
        <v>0</v>
      </c>
      <c r="CK166" s="84">
        <f t="shared" si="171"/>
        <v>0</v>
      </c>
      <c r="CL166" s="84">
        <f t="shared" si="171"/>
        <v>0</v>
      </c>
      <c r="CM166" s="84">
        <f t="shared" si="171"/>
        <v>0</v>
      </c>
      <c r="CN166" s="84">
        <f t="shared" si="171"/>
        <v>0</v>
      </c>
      <c r="CO166" s="84">
        <f t="shared" si="171"/>
        <v>0</v>
      </c>
      <c r="CP166" s="84">
        <f t="shared" si="171"/>
        <v>0</v>
      </c>
      <c r="CQ166" s="84">
        <f t="shared" si="171"/>
        <v>0</v>
      </c>
      <c r="CR166" s="84">
        <f t="shared" si="171"/>
        <v>0</v>
      </c>
      <c r="CS166" s="84">
        <f t="shared" si="171"/>
        <v>0</v>
      </c>
      <c r="CT166" s="84">
        <f t="shared" si="171"/>
        <v>0</v>
      </c>
      <c r="CU166" s="84">
        <f>IF(AND($V166&gt;CT$6,$V166&lt;=CU$6),+$U166,0)</f>
        <v>0</v>
      </c>
      <c r="CV166" s="84">
        <f t="shared" si="172"/>
        <v>0</v>
      </c>
      <c r="CW166" s="84">
        <f t="shared" si="172"/>
        <v>0</v>
      </c>
      <c r="CX166" s="84">
        <f t="shared" si="172"/>
        <v>0</v>
      </c>
      <c r="CY166" s="84">
        <f t="shared" si="172"/>
        <v>0</v>
      </c>
      <c r="CZ166" s="84">
        <f t="shared" si="172"/>
        <v>0</v>
      </c>
      <c r="DA166" s="84">
        <f t="shared" si="172"/>
        <v>0</v>
      </c>
      <c r="DB166" s="84">
        <f t="shared" si="172"/>
        <v>0</v>
      </c>
      <c r="DC166" s="84">
        <f t="shared" si="172"/>
        <v>0</v>
      </c>
      <c r="DD166" s="84">
        <f t="shared" si="172"/>
        <v>0</v>
      </c>
      <c r="DE166" s="84">
        <f t="shared" si="172"/>
        <v>0</v>
      </c>
      <c r="DF166" s="84">
        <f t="shared" si="172"/>
        <v>0</v>
      </c>
      <c r="DG166" s="84">
        <f t="shared" si="172"/>
        <v>0</v>
      </c>
      <c r="DH166" s="84">
        <f t="shared" si="172"/>
        <v>0</v>
      </c>
      <c r="DI166" s="84">
        <f t="shared" si="172"/>
        <v>0</v>
      </c>
      <c r="DJ166" s="84">
        <f t="shared" si="172"/>
        <v>0</v>
      </c>
      <c r="DK166" s="84">
        <f t="shared" si="172"/>
        <v>0</v>
      </c>
      <c r="DL166" s="84">
        <f t="shared" si="172"/>
        <v>0</v>
      </c>
      <c r="DM166" s="84">
        <f t="shared" si="172"/>
        <v>0</v>
      </c>
      <c r="DN166" s="84">
        <f t="shared" si="172"/>
        <v>0</v>
      </c>
      <c r="DO166" s="84">
        <f t="shared" si="172"/>
        <v>0</v>
      </c>
      <c r="DP166" s="84">
        <f t="shared" si="172"/>
        <v>0</v>
      </c>
      <c r="DQ166" s="84">
        <f t="shared" si="172"/>
        <v>0</v>
      </c>
      <c r="DR166" s="84">
        <f t="shared" si="172"/>
        <v>0</v>
      </c>
      <c r="DS166" s="84">
        <f t="shared" si="172"/>
        <v>0</v>
      </c>
      <c r="DT166" s="84">
        <f t="shared" si="172"/>
        <v>0</v>
      </c>
      <c r="DU166" s="84">
        <f t="shared" si="172"/>
        <v>0</v>
      </c>
      <c r="DV166" s="84">
        <f t="shared" si="172"/>
        <v>0</v>
      </c>
      <c r="DW166" s="84">
        <f t="shared" si="172"/>
        <v>0</v>
      </c>
      <c r="DX166" s="84">
        <f t="shared" si="172"/>
        <v>0</v>
      </c>
      <c r="DY166" s="84">
        <f t="shared" si="172"/>
        <v>0</v>
      </c>
      <c r="DZ166" s="84">
        <f t="shared" si="172"/>
        <v>0</v>
      </c>
      <c r="EA166" s="84">
        <f t="shared" si="172"/>
        <v>0</v>
      </c>
      <c r="EB166" s="84">
        <f t="shared" si="172"/>
        <v>0</v>
      </c>
      <c r="EC166" s="84">
        <f t="shared" si="172"/>
        <v>0</v>
      </c>
      <c r="ED166" s="84">
        <f t="shared" si="172"/>
        <v>0</v>
      </c>
      <c r="EE166" s="84">
        <f t="shared" si="172"/>
        <v>0</v>
      </c>
      <c r="EF166" s="84">
        <f t="shared" si="172"/>
        <v>0</v>
      </c>
      <c r="EG166" s="84">
        <f t="shared" si="172"/>
        <v>0</v>
      </c>
      <c r="EH166" s="84">
        <f t="shared" si="172"/>
        <v>0</v>
      </c>
      <c r="EI166" s="84">
        <f t="shared" si="172"/>
        <v>0</v>
      </c>
      <c r="EJ166" s="84">
        <f t="shared" si="172"/>
        <v>0</v>
      </c>
      <c r="EK166" s="84">
        <f t="shared" si="172"/>
        <v>0</v>
      </c>
      <c r="EL166" s="84">
        <f t="shared" si="172"/>
        <v>0</v>
      </c>
      <c r="EM166" s="84">
        <f t="shared" si="142"/>
        <v>0</v>
      </c>
      <c r="EO166" s="2">
        <f t="shared" ref="EO166:EO174" ca="1" si="173">SUM($AI166:$EN166)</f>
        <v>55</v>
      </c>
      <c r="EP166" s="2">
        <f t="shared" ca="1" si="164"/>
        <v>0</v>
      </c>
    </row>
    <row r="167" spans="1:146" x14ac:dyDescent="0.2">
      <c r="A167" s="66">
        <v>5</v>
      </c>
      <c r="B167" s="68" t="s">
        <v>12</v>
      </c>
      <c r="C167" s="68" t="s">
        <v>7</v>
      </c>
      <c r="D167" s="35" t="s">
        <v>43</v>
      </c>
      <c r="E167" s="69" t="s">
        <v>232</v>
      </c>
      <c r="F167" s="70">
        <v>37134</v>
      </c>
      <c r="G167" s="69"/>
      <c r="H167" s="69"/>
      <c r="I167" s="71" t="s">
        <v>45</v>
      </c>
      <c r="J167" s="69" t="s">
        <v>296</v>
      </c>
      <c r="M167" s="72" t="s">
        <v>41</v>
      </c>
      <c r="O167" s="73"/>
      <c r="P167" s="74"/>
      <c r="Q167" s="74"/>
      <c r="R167" s="74"/>
      <c r="S167" s="75">
        <v>1454</v>
      </c>
      <c r="T167" s="74" t="s">
        <v>57</v>
      </c>
      <c r="U167" s="19">
        <f t="shared" si="170"/>
        <v>1454</v>
      </c>
      <c r="V167" s="268">
        <v>40725</v>
      </c>
      <c r="Z167" s="77"/>
      <c r="AA167" s="78" t="e">
        <f>SUM(#REF!)</f>
        <v>#REF!</v>
      </c>
      <c r="AB167" s="103"/>
      <c r="AC167" s="79"/>
      <c r="AD167" s="81" t="e">
        <f>+AC167+AB167*#REF!+AA167*#REF!</f>
        <v>#REF!</v>
      </c>
      <c r="AE167" s="81"/>
      <c r="AI167" s="84">
        <f t="shared" ca="1" si="159"/>
        <v>0</v>
      </c>
      <c r="AJ167" s="84">
        <f t="shared" ref="AJ167:CU170" si="174">IF(AND($V167&gt;AI$6,$V167&lt;=AJ$6),+$U167,0)</f>
        <v>0</v>
      </c>
      <c r="AK167" s="84">
        <f t="shared" si="174"/>
        <v>0</v>
      </c>
      <c r="AL167" s="84">
        <f t="shared" si="174"/>
        <v>0</v>
      </c>
      <c r="AM167" s="84">
        <f t="shared" si="174"/>
        <v>0</v>
      </c>
      <c r="AN167" s="84">
        <f t="shared" si="174"/>
        <v>0</v>
      </c>
      <c r="AO167" s="84">
        <f t="shared" si="174"/>
        <v>0</v>
      </c>
      <c r="AP167" s="84">
        <f t="shared" si="174"/>
        <v>0</v>
      </c>
      <c r="AQ167" s="84">
        <f t="shared" si="174"/>
        <v>0</v>
      </c>
      <c r="AR167" s="84">
        <f t="shared" si="174"/>
        <v>0</v>
      </c>
      <c r="AS167" s="84">
        <f t="shared" si="174"/>
        <v>0</v>
      </c>
      <c r="AT167" s="84">
        <f t="shared" si="174"/>
        <v>0</v>
      </c>
      <c r="AU167" s="84">
        <f t="shared" si="174"/>
        <v>0</v>
      </c>
      <c r="AV167" s="84">
        <f t="shared" si="174"/>
        <v>0</v>
      </c>
      <c r="AW167" s="84">
        <f t="shared" si="174"/>
        <v>0</v>
      </c>
      <c r="AX167" s="84">
        <f t="shared" si="174"/>
        <v>0</v>
      </c>
      <c r="AY167" s="84">
        <f t="shared" si="174"/>
        <v>0</v>
      </c>
      <c r="AZ167" s="84">
        <f t="shared" si="174"/>
        <v>0</v>
      </c>
      <c r="BA167" s="84">
        <f t="shared" si="174"/>
        <v>0</v>
      </c>
      <c r="BB167" s="84">
        <f t="shared" si="174"/>
        <v>0</v>
      </c>
      <c r="BC167" s="84">
        <f t="shared" si="174"/>
        <v>0</v>
      </c>
      <c r="BD167" s="84">
        <f t="shared" si="174"/>
        <v>0</v>
      </c>
      <c r="BE167" s="84">
        <f t="shared" si="174"/>
        <v>0</v>
      </c>
      <c r="BF167" s="84">
        <f t="shared" si="174"/>
        <v>0</v>
      </c>
      <c r="BG167" s="84">
        <f t="shared" si="174"/>
        <v>0</v>
      </c>
      <c r="BH167" s="84">
        <f t="shared" si="174"/>
        <v>0</v>
      </c>
      <c r="BI167" s="84">
        <f t="shared" si="174"/>
        <v>0</v>
      </c>
      <c r="BJ167" s="84">
        <f t="shared" si="174"/>
        <v>0</v>
      </c>
      <c r="BK167" s="84">
        <f t="shared" si="174"/>
        <v>0</v>
      </c>
      <c r="BL167" s="84">
        <f t="shared" si="174"/>
        <v>0</v>
      </c>
      <c r="BM167" s="84">
        <f t="shared" si="174"/>
        <v>0</v>
      </c>
      <c r="BN167" s="84">
        <f t="shared" si="174"/>
        <v>0</v>
      </c>
      <c r="BO167" s="84">
        <f t="shared" si="174"/>
        <v>0</v>
      </c>
      <c r="BP167" s="84">
        <f t="shared" si="174"/>
        <v>0</v>
      </c>
      <c r="BQ167" s="84">
        <f t="shared" si="174"/>
        <v>0</v>
      </c>
      <c r="BR167" s="84">
        <f t="shared" si="174"/>
        <v>0</v>
      </c>
      <c r="BS167" s="84">
        <f t="shared" si="174"/>
        <v>0</v>
      </c>
      <c r="BT167" s="84">
        <f t="shared" si="174"/>
        <v>0</v>
      </c>
      <c r="BU167" s="84">
        <f t="shared" si="174"/>
        <v>0</v>
      </c>
      <c r="BV167" s="84">
        <f t="shared" si="174"/>
        <v>1454</v>
      </c>
      <c r="BW167" s="84">
        <f t="shared" si="174"/>
        <v>0</v>
      </c>
      <c r="BX167" s="84">
        <f t="shared" si="174"/>
        <v>0</v>
      </c>
      <c r="BY167" s="84">
        <f t="shared" si="174"/>
        <v>0</v>
      </c>
      <c r="BZ167" s="84">
        <f t="shared" si="174"/>
        <v>0</v>
      </c>
      <c r="CA167" s="84">
        <f t="shared" si="174"/>
        <v>0</v>
      </c>
      <c r="CB167" s="84">
        <f t="shared" si="174"/>
        <v>0</v>
      </c>
      <c r="CC167" s="84">
        <f t="shared" si="174"/>
        <v>0</v>
      </c>
      <c r="CD167" s="84">
        <f t="shared" si="174"/>
        <v>0</v>
      </c>
      <c r="CE167" s="84">
        <f t="shared" si="174"/>
        <v>0</v>
      </c>
      <c r="CF167" s="84">
        <f t="shared" si="174"/>
        <v>0</v>
      </c>
      <c r="CG167" s="84">
        <f t="shared" si="174"/>
        <v>0</v>
      </c>
      <c r="CH167" s="84">
        <f t="shared" si="174"/>
        <v>0</v>
      </c>
      <c r="CI167" s="84">
        <f t="shared" si="174"/>
        <v>0</v>
      </c>
      <c r="CJ167" s="84">
        <f t="shared" si="174"/>
        <v>0</v>
      </c>
      <c r="CK167" s="84">
        <f t="shared" si="174"/>
        <v>0</v>
      </c>
      <c r="CL167" s="84">
        <f t="shared" si="174"/>
        <v>0</v>
      </c>
      <c r="CM167" s="84">
        <f t="shared" si="174"/>
        <v>0</v>
      </c>
      <c r="CN167" s="84">
        <f t="shared" si="174"/>
        <v>0</v>
      </c>
      <c r="CO167" s="84">
        <f t="shared" si="174"/>
        <v>0</v>
      </c>
      <c r="CP167" s="84">
        <f t="shared" si="174"/>
        <v>0</v>
      </c>
      <c r="CQ167" s="84">
        <f t="shared" si="174"/>
        <v>0</v>
      </c>
      <c r="CR167" s="84">
        <f t="shared" si="174"/>
        <v>0</v>
      </c>
      <c r="CS167" s="84">
        <f t="shared" si="174"/>
        <v>0</v>
      </c>
      <c r="CT167" s="84">
        <f t="shared" si="174"/>
        <v>0</v>
      </c>
      <c r="CU167" s="84">
        <f t="shared" si="174"/>
        <v>0</v>
      </c>
      <c r="CV167" s="84">
        <f t="shared" si="172"/>
        <v>0</v>
      </c>
      <c r="CW167" s="84">
        <f t="shared" si="172"/>
        <v>0</v>
      </c>
      <c r="CX167" s="84">
        <f t="shared" si="172"/>
        <v>0</v>
      </c>
      <c r="CY167" s="84">
        <f t="shared" si="172"/>
        <v>0</v>
      </c>
      <c r="CZ167" s="84">
        <f t="shared" si="172"/>
        <v>0</v>
      </c>
      <c r="DA167" s="84">
        <f t="shared" si="172"/>
        <v>0</v>
      </c>
      <c r="DB167" s="84">
        <f t="shared" si="172"/>
        <v>0</v>
      </c>
      <c r="DC167" s="84">
        <f t="shared" si="172"/>
        <v>0</v>
      </c>
      <c r="DD167" s="84">
        <f t="shared" si="172"/>
        <v>0</v>
      </c>
      <c r="DE167" s="84">
        <f t="shared" si="172"/>
        <v>0</v>
      </c>
      <c r="DF167" s="84">
        <f t="shared" si="172"/>
        <v>0</v>
      </c>
      <c r="DG167" s="84">
        <f t="shared" si="172"/>
        <v>0</v>
      </c>
      <c r="DH167" s="84">
        <f t="shared" si="172"/>
        <v>0</v>
      </c>
      <c r="DI167" s="84">
        <f t="shared" si="172"/>
        <v>0</v>
      </c>
      <c r="DJ167" s="84">
        <f t="shared" si="172"/>
        <v>0</v>
      </c>
      <c r="DK167" s="84">
        <f t="shared" si="172"/>
        <v>0</v>
      </c>
      <c r="DL167" s="84">
        <f t="shared" si="172"/>
        <v>0</v>
      </c>
      <c r="DM167" s="84">
        <f t="shared" si="172"/>
        <v>0</v>
      </c>
      <c r="DN167" s="84">
        <f t="shared" si="172"/>
        <v>0</v>
      </c>
      <c r="DO167" s="84">
        <f t="shared" si="172"/>
        <v>0</v>
      </c>
      <c r="DP167" s="84">
        <f t="shared" si="172"/>
        <v>0</v>
      </c>
      <c r="DQ167" s="84">
        <f t="shared" si="172"/>
        <v>0</v>
      </c>
      <c r="DR167" s="84">
        <f t="shared" si="172"/>
        <v>0</v>
      </c>
      <c r="DS167" s="84">
        <f t="shared" si="172"/>
        <v>0</v>
      </c>
      <c r="DT167" s="84">
        <f t="shared" si="172"/>
        <v>0</v>
      </c>
      <c r="DU167" s="84">
        <f t="shared" si="172"/>
        <v>0</v>
      </c>
      <c r="DV167" s="84">
        <f t="shared" si="172"/>
        <v>0</v>
      </c>
      <c r="DW167" s="84">
        <f t="shared" si="172"/>
        <v>0</v>
      </c>
      <c r="DX167" s="84">
        <f t="shared" si="172"/>
        <v>0</v>
      </c>
      <c r="DY167" s="84">
        <f t="shared" si="172"/>
        <v>0</v>
      </c>
      <c r="DZ167" s="84">
        <f t="shared" si="172"/>
        <v>0</v>
      </c>
      <c r="EA167" s="84">
        <f t="shared" si="172"/>
        <v>0</v>
      </c>
      <c r="EB167" s="84">
        <f t="shared" si="172"/>
        <v>0</v>
      </c>
      <c r="EC167" s="84">
        <f t="shared" si="172"/>
        <v>0</v>
      </c>
      <c r="ED167" s="84">
        <f t="shared" si="172"/>
        <v>0</v>
      </c>
      <c r="EE167" s="84">
        <f t="shared" si="172"/>
        <v>0</v>
      </c>
      <c r="EF167" s="84">
        <f t="shared" si="172"/>
        <v>0</v>
      </c>
      <c r="EG167" s="84">
        <f t="shared" si="172"/>
        <v>0</v>
      </c>
      <c r="EH167" s="84">
        <f t="shared" si="172"/>
        <v>0</v>
      </c>
      <c r="EI167" s="84">
        <f t="shared" si="172"/>
        <v>0</v>
      </c>
      <c r="EJ167" s="84">
        <f t="shared" si="172"/>
        <v>0</v>
      </c>
      <c r="EK167" s="84">
        <f t="shared" si="172"/>
        <v>0</v>
      </c>
      <c r="EL167" s="84">
        <f t="shared" si="172"/>
        <v>0</v>
      </c>
      <c r="EM167" s="84">
        <f t="shared" si="142"/>
        <v>0</v>
      </c>
      <c r="EO167" s="2">
        <f t="shared" ca="1" si="173"/>
        <v>1454</v>
      </c>
      <c r="EP167" s="2">
        <f t="shared" ca="1" si="164"/>
        <v>0</v>
      </c>
    </row>
    <row r="168" spans="1:146" x14ac:dyDescent="0.2">
      <c r="A168" s="66">
        <v>5</v>
      </c>
      <c r="B168" s="68" t="s">
        <v>12</v>
      </c>
      <c r="C168" s="68" t="s">
        <v>7</v>
      </c>
      <c r="D168" s="35" t="s">
        <v>43</v>
      </c>
      <c r="E168" s="69" t="s">
        <v>232</v>
      </c>
      <c r="F168" s="70">
        <v>37134</v>
      </c>
      <c r="G168" s="69"/>
      <c r="H168" s="69"/>
      <c r="I168" s="71" t="s">
        <v>45</v>
      </c>
      <c r="J168" s="69" t="s">
        <v>297</v>
      </c>
      <c r="M168" s="72" t="s">
        <v>41</v>
      </c>
      <c r="O168" s="73"/>
      <c r="P168" s="74"/>
      <c r="Q168" s="74"/>
      <c r="R168" s="74"/>
      <c r="S168" s="75">
        <v>15</v>
      </c>
      <c r="T168" s="74" t="s">
        <v>57</v>
      </c>
      <c r="U168" s="19">
        <f t="shared" si="170"/>
        <v>15</v>
      </c>
      <c r="V168" s="268">
        <v>40725</v>
      </c>
      <c r="Z168" s="77"/>
      <c r="AA168" s="78" t="e">
        <f>SUM(#REF!)</f>
        <v>#REF!</v>
      </c>
      <c r="AB168" s="103"/>
      <c r="AC168" s="79"/>
      <c r="AD168" s="81" t="e">
        <f>+AC168+AB168*#REF!+AA168*#REF!</f>
        <v>#REF!</v>
      </c>
      <c r="AE168" s="81"/>
      <c r="AI168" s="84">
        <f t="shared" ca="1" si="159"/>
        <v>0</v>
      </c>
      <c r="AJ168" s="84">
        <f t="shared" si="174"/>
        <v>0</v>
      </c>
      <c r="AK168" s="84">
        <f t="shared" si="174"/>
        <v>0</v>
      </c>
      <c r="AL168" s="84">
        <f t="shared" si="174"/>
        <v>0</v>
      </c>
      <c r="AM168" s="84">
        <f t="shared" si="174"/>
        <v>0</v>
      </c>
      <c r="AN168" s="84">
        <f t="shared" si="174"/>
        <v>0</v>
      </c>
      <c r="AO168" s="84">
        <f t="shared" si="174"/>
        <v>0</v>
      </c>
      <c r="AP168" s="84">
        <f t="shared" si="174"/>
        <v>0</v>
      </c>
      <c r="AQ168" s="84">
        <f t="shared" si="174"/>
        <v>0</v>
      </c>
      <c r="AR168" s="84">
        <f t="shared" si="174"/>
        <v>0</v>
      </c>
      <c r="AS168" s="84">
        <f t="shared" si="174"/>
        <v>0</v>
      </c>
      <c r="AT168" s="84">
        <f t="shared" si="174"/>
        <v>0</v>
      </c>
      <c r="AU168" s="84">
        <f t="shared" si="174"/>
        <v>0</v>
      </c>
      <c r="AV168" s="84">
        <f t="shared" si="174"/>
        <v>0</v>
      </c>
      <c r="AW168" s="84">
        <f t="shared" si="174"/>
        <v>0</v>
      </c>
      <c r="AX168" s="84">
        <f t="shared" si="174"/>
        <v>0</v>
      </c>
      <c r="AY168" s="84">
        <f t="shared" si="174"/>
        <v>0</v>
      </c>
      <c r="AZ168" s="84">
        <f t="shared" si="174"/>
        <v>0</v>
      </c>
      <c r="BA168" s="84">
        <f t="shared" si="174"/>
        <v>0</v>
      </c>
      <c r="BB168" s="84">
        <f t="shared" si="174"/>
        <v>0</v>
      </c>
      <c r="BC168" s="84">
        <f t="shared" si="174"/>
        <v>0</v>
      </c>
      <c r="BD168" s="84">
        <f t="shared" si="174"/>
        <v>0</v>
      </c>
      <c r="BE168" s="84">
        <f t="shared" si="174"/>
        <v>0</v>
      </c>
      <c r="BF168" s="84">
        <f t="shared" si="174"/>
        <v>0</v>
      </c>
      <c r="BG168" s="84">
        <f t="shared" si="174"/>
        <v>0</v>
      </c>
      <c r="BH168" s="84">
        <f t="shared" si="174"/>
        <v>0</v>
      </c>
      <c r="BI168" s="84">
        <f t="shared" si="174"/>
        <v>0</v>
      </c>
      <c r="BJ168" s="84">
        <f t="shared" si="174"/>
        <v>0</v>
      </c>
      <c r="BK168" s="84">
        <f t="shared" si="174"/>
        <v>0</v>
      </c>
      <c r="BL168" s="84">
        <f t="shared" si="174"/>
        <v>0</v>
      </c>
      <c r="BM168" s="84">
        <f t="shared" si="174"/>
        <v>0</v>
      </c>
      <c r="BN168" s="84">
        <f t="shared" si="174"/>
        <v>0</v>
      </c>
      <c r="BO168" s="84">
        <f t="shared" si="174"/>
        <v>0</v>
      </c>
      <c r="BP168" s="84">
        <f t="shared" si="174"/>
        <v>0</v>
      </c>
      <c r="BQ168" s="84">
        <f t="shared" si="174"/>
        <v>0</v>
      </c>
      <c r="BR168" s="84">
        <f t="shared" si="174"/>
        <v>0</v>
      </c>
      <c r="BS168" s="84">
        <f t="shared" si="174"/>
        <v>0</v>
      </c>
      <c r="BT168" s="84">
        <f t="shared" si="174"/>
        <v>0</v>
      </c>
      <c r="BU168" s="84">
        <f t="shared" si="174"/>
        <v>0</v>
      </c>
      <c r="BV168" s="84">
        <f t="shared" si="174"/>
        <v>15</v>
      </c>
      <c r="BW168" s="84">
        <f t="shared" si="174"/>
        <v>0</v>
      </c>
      <c r="BX168" s="84">
        <f t="shared" si="174"/>
        <v>0</v>
      </c>
      <c r="BY168" s="84">
        <f t="shared" si="174"/>
        <v>0</v>
      </c>
      <c r="BZ168" s="84">
        <f t="shared" si="174"/>
        <v>0</v>
      </c>
      <c r="CA168" s="84">
        <f t="shared" si="174"/>
        <v>0</v>
      </c>
      <c r="CB168" s="84">
        <f t="shared" si="174"/>
        <v>0</v>
      </c>
      <c r="CC168" s="84">
        <f t="shared" si="174"/>
        <v>0</v>
      </c>
      <c r="CD168" s="84">
        <f t="shared" si="174"/>
        <v>0</v>
      </c>
      <c r="CE168" s="84">
        <f t="shared" si="174"/>
        <v>0</v>
      </c>
      <c r="CF168" s="84">
        <f t="shared" si="174"/>
        <v>0</v>
      </c>
      <c r="CG168" s="84">
        <f t="shared" si="174"/>
        <v>0</v>
      </c>
      <c r="CH168" s="84">
        <f t="shared" si="174"/>
        <v>0</v>
      </c>
      <c r="CI168" s="84">
        <f t="shared" si="174"/>
        <v>0</v>
      </c>
      <c r="CJ168" s="84">
        <f t="shared" si="174"/>
        <v>0</v>
      </c>
      <c r="CK168" s="84">
        <f t="shared" si="174"/>
        <v>0</v>
      </c>
      <c r="CL168" s="84">
        <f t="shared" si="174"/>
        <v>0</v>
      </c>
      <c r="CM168" s="84">
        <f t="shared" si="174"/>
        <v>0</v>
      </c>
      <c r="CN168" s="84">
        <f t="shared" si="174"/>
        <v>0</v>
      </c>
      <c r="CO168" s="84">
        <f t="shared" si="174"/>
        <v>0</v>
      </c>
      <c r="CP168" s="84">
        <f t="shared" si="174"/>
        <v>0</v>
      </c>
      <c r="CQ168" s="84">
        <f t="shared" si="174"/>
        <v>0</v>
      </c>
      <c r="CR168" s="84">
        <f t="shared" si="174"/>
        <v>0</v>
      </c>
      <c r="CS168" s="84">
        <f t="shared" si="174"/>
        <v>0</v>
      </c>
      <c r="CT168" s="84">
        <f t="shared" si="174"/>
        <v>0</v>
      </c>
      <c r="CU168" s="84">
        <f t="shared" si="174"/>
        <v>0</v>
      </c>
      <c r="CV168" s="84">
        <f t="shared" si="172"/>
        <v>0</v>
      </c>
      <c r="CW168" s="84">
        <f t="shared" si="172"/>
        <v>0</v>
      </c>
      <c r="CX168" s="84">
        <f t="shared" si="172"/>
        <v>0</v>
      </c>
      <c r="CY168" s="84">
        <f t="shared" si="172"/>
        <v>0</v>
      </c>
      <c r="CZ168" s="84">
        <f t="shared" si="172"/>
        <v>0</v>
      </c>
      <c r="DA168" s="84">
        <f t="shared" si="172"/>
        <v>0</v>
      </c>
      <c r="DB168" s="84">
        <f t="shared" si="172"/>
        <v>0</v>
      </c>
      <c r="DC168" s="84">
        <f t="shared" si="172"/>
        <v>0</v>
      </c>
      <c r="DD168" s="84">
        <f t="shared" si="172"/>
        <v>0</v>
      </c>
      <c r="DE168" s="84">
        <f t="shared" si="172"/>
        <v>0</v>
      </c>
      <c r="DF168" s="84">
        <f t="shared" si="172"/>
        <v>0</v>
      </c>
      <c r="DG168" s="84">
        <f t="shared" si="172"/>
        <v>0</v>
      </c>
      <c r="DH168" s="84">
        <f t="shared" si="172"/>
        <v>0</v>
      </c>
      <c r="DI168" s="84">
        <f t="shared" si="172"/>
        <v>0</v>
      </c>
      <c r="DJ168" s="84">
        <f t="shared" si="172"/>
        <v>0</v>
      </c>
      <c r="DK168" s="84">
        <f t="shared" si="172"/>
        <v>0</v>
      </c>
      <c r="DL168" s="84">
        <f t="shared" si="172"/>
        <v>0</v>
      </c>
      <c r="DM168" s="84">
        <f t="shared" si="172"/>
        <v>0</v>
      </c>
      <c r="DN168" s="84">
        <f t="shared" si="172"/>
        <v>0</v>
      </c>
      <c r="DO168" s="84">
        <f t="shared" si="172"/>
        <v>0</v>
      </c>
      <c r="DP168" s="84">
        <f t="shared" si="172"/>
        <v>0</v>
      </c>
      <c r="DQ168" s="84">
        <f t="shared" si="172"/>
        <v>0</v>
      </c>
      <c r="DR168" s="84">
        <f t="shared" si="172"/>
        <v>0</v>
      </c>
      <c r="DS168" s="84">
        <f t="shared" si="172"/>
        <v>0</v>
      </c>
      <c r="DT168" s="84">
        <f t="shared" si="172"/>
        <v>0</v>
      </c>
      <c r="DU168" s="84">
        <f t="shared" si="172"/>
        <v>0</v>
      </c>
      <c r="DV168" s="84">
        <f t="shared" si="172"/>
        <v>0</v>
      </c>
      <c r="DW168" s="84">
        <f t="shared" si="172"/>
        <v>0</v>
      </c>
      <c r="DX168" s="84">
        <f t="shared" si="172"/>
        <v>0</v>
      </c>
      <c r="DY168" s="84">
        <f t="shared" si="172"/>
        <v>0</v>
      </c>
      <c r="DZ168" s="84">
        <f t="shared" si="172"/>
        <v>0</v>
      </c>
      <c r="EA168" s="84">
        <f t="shared" si="172"/>
        <v>0</v>
      </c>
      <c r="EB168" s="84">
        <f t="shared" si="172"/>
        <v>0</v>
      </c>
      <c r="EC168" s="84">
        <f t="shared" si="172"/>
        <v>0</v>
      </c>
      <c r="ED168" s="84">
        <f t="shared" si="172"/>
        <v>0</v>
      </c>
      <c r="EE168" s="84">
        <f t="shared" si="172"/>
        <v>0</v>
      </c>
      <c r="EF168" s="84">
        <f t="shared" si="172"/>
        <v>0</v>
      </c>
      <c r="EG168" s="84">
        <f t="shared" si="172"/>
        <v>0</v>
      </c>
      <c r="EH168" s="84">
        <f t="shared" si="172"/>
        <v>0</v>
      </c>
      <c r="EI168" s="84">
        <f t="shared" si="172"/>
        <v>0</v>
      </c>
      <c r="EJ168" s="84">
        <f>IF(AND($V168&gt;EI$6,$V168&lt;=EJ$6),+$U168,0)</f>
        <v>0</v>
      </c>
      <c r="EK168" s="84">
        <f>IF(AND($V168&gt;EJ$6,$V168&lt;=EK$6),+$U168,0)</f>
        <v>0</v>
      </c>
      <c r="EL168" s="84">
        <f>IF(AND($V168&gt;EK$6,$V168&lt;=EL$6),+$U168,0)</f>
        <v>0</v>
      </c>
      <c r="EM168" s="84">
        <f t="shared" si="142"/>
        <v>0</v>
      </c>
      <c r="EO168" s="2">
        <f t="shared" ca="1" si="173"/>
        <v>15</v>
      </c>
      <c r="EP168" s="2">
        <f t="shared" ca="1" si="164"/>
        <v>0</v>
      </c>
    </row>
    <row r="169" spans="1:146" x14ac:dyDescent="0.2">
      <c r="A169" s="66">
        <v>5</v>
      </c>
      <c r="B169" s="94" t="s">
        <v>76</v>
      </c>
      <c r="C169" s="68" t="s">
        <v>8</v>
      </c>
      <c r="D169" s="35" t="s">
        <v>43</v>
      </c>
      <c r="E169" s="69" t="s">
        <v>298</v>
      </c>
      <c r="F169" s="70">
        <v>37134</v>
      </c>
      <c r="G169" s="69"/>
      <c r="H169" s="69"/>
      <c r="I169" s="71" t="s">
        <v>45</v>
      </c>
      <c r="J169" s="69" t="s">
        <v>299</v>
      </c>
      <c r="L169" s="72" t="s">
        <v>235</v>
      </c>
      <c r="M169" s="72" t="s">
        <v>41</v>
      </c>
      <c r="O169" s="73"/>
      <c r="P169" s="74"/>
      <c r="Q169" s="74"/>
      <c r="R169" s="74"/>
      <c r="S169" s="95">
        <v>300</v>
      </c>
      <c r="T169" s="74" t="s">
        <v>3</v>
      </c>
      <c r="U169" s="19">
        <f t="shared" si="170"/>
        <v>442.83300000000003</v>
      </c>
      <c r="V169" s="267">
        <v>39902</v>
      </c>
      <c r="Z169" s="102">
        <v>36234</v>
      </c>
      <c r="AA169" s="100" t="e">
        <f>SUM(#REF!)</f>
        <v>#REF!</v>
      </c>
      <c r="AB169" s="103"/>
      <c r="AC169" s="103">
        <f>0.0035/10</f>
        <v>3.5E-4</v>
      </c>
      <c r="AD169" s="81" t="e">
        <f>+AC169+AB169*#REF!+AA169*#REF!</f>
        <v>#REF!</v>
      </c>
      <c r="AE169" s="81"/>
      <c r="AI169" s="84">
        <f t="shared" ca="1" si="159"/>
        <v>0</v>
      </c>
      <c r="AJ169" s="84">
        <f t="shared" si="174"/>
        <v>0</v>
      </c>
      <c r="AK169" s="84">
        <f t="shared" si="174"/>
        <v>0</v>
      </c>
      <c r="AL169" s="84">
        <f t="shared" si="174"/>
        <v>0</v>
      </c>
      <c r="AM169" s="84">
        <f t="shared" si="174"/>
        <v>0</v>
      </c>
      <c r="AN169" s="84">
        <f t="shared" si="174"/>
        <v>0</v>
      </c>
      <c r="AO169" s="84">
        <f t="shared" si="174"/>
        <v>0</v>
      </c>
      <c r="AP169" s="84">
        <f t="shared" si="174"/>
        <v>0</v>
      </c>
      <c r="AQ169" s="84">
        <f t="shared" si="174"/>
        <v>0</v>
      </c>
      <c r="AR169" s="84">
        <f t="shared" si="174"/>
        <v>0</v>
      </c>
      <c r="AS169" s="84">
        <f t="shared" si="174"/>
        <v>0</v>
      </c>
      <c r="AT169" s="84">
        <f t="shared" si="174"/>
        <v>0</v>
      </c>
      <c r="AU169" s="84">
        <f t="shared" si="174"/>
        <v>0</v>
      </c>
      <c r="AV169" s="84">
        <f t="shared" si="174"/>
        <v>0</v>
      </c>
      <c r="AW169" s="84">
        <f t="shared" si="174"/>
        <v>0</v>
      </c>
      <c r="AX169" s="84">
        <f t="shared" si="174"/>
        <v>0</v>
      </c>
      <c r="AY169" s="84">
        <f t="shared" si="174"/>
        <v>0</v>
      </c>
      <c r="AZ169" s="84">
        <f t="shared" si="174"/>
        <v>0</v>
      </c>
      <c r="BA169" s="84">
        <f t="shared" si="174"/>
        <v>0</v>
      </c>
      <c r="BB169" s="84">
        <f t="shared" si="174"/>
        <v>0</v>
      </c>
      <c r="BC169" s="84">
        <f t="shared" si="174"/>
        <v>0</v>
      </c>
      <c r="BD169" s="84">
        <f t="shared" si="174"/>
        <v>0</v>
      </c>
      <c r="BE169" s="84">
        <f t="shared" si="174"/>
        <v>0</v>
      </c>
      <c r="BF169" s="84">
        <f t="shared" si="174"/>
        <v>0</v>
      </c>
      <c r="BG169" s="84">
        <f t="shared" si="174"/>
        <v>0</v>
      </c>
      <c r="BH169" s="84">
        <f t="shared" si="174"/>
        <v>0</v>
      </c>
      <c r="BI169" s="84">
        <f t="shared" si="174"/>
        <v>0</v>
      </c>
      <c r="BJ169" s="84">
        <f t="shared" si="174"/>
        <v>0</v>
      </c>
      <c r="BK169" s="84">
        <f t="shared" si="174"/>
        <v>0</v>
      </c>
      <c r="BL169" s="84">
        <f t="shared" si="174"/>
        <v>442.83300000000003</v>
      </c>
      <c r="BM169" s="84">
        <f t="shared" si="174"/>
        <v>0</v>
      </c>
      <c r="BN169" s="84">
        <f t="shared" si="174"/>
        <v>0</v>
      </c>
      <c r="BO169" s="84">
        <f t="shared" si="174"/>
        <v>0</v>
      </c>
      <c r="BP169" s="84">
        <f t="shared" si="174"/>
        <v>0</v>
      </c>
      <c r="BQ169" s="84">
        <f t="shared" si="174"/>
        <v>0</v>
      </c>
      <c r="BR169" s="84">
        <f t="shared" si="174"/>
        <v>0</v>
      </c>
      <c r="BS169" s="84">
        <f t="shared" si="174"/>
        <v>0</v>
      </c>
      <c r="BT169" s="84">
        <f t="shared" si="174"/>
        <v>0</v>
      </c>
      <c r="BU169" s="84">
        <f t="shared" si="174"/>
        <v>0</v>
      </c>
      <c r="BV169" s="84">
        <f t="shared" si="174"/>
        <v>0</v>
      </c>
      <c r="BW169" s="84">
        <f t="shared" si="174"/>
        <v>0</v>
      </c>
      <c r="BX169" s="84">
        <f t="shared" si="174"/>
        <v>0</v>
      </c>
      <c r="BY169" s="84">
        <f t="shared" si="174"/>
        <v>0</v>
      </c>
      <c r="BZ169" s="84">
        <f t="shared" si="174"/>
        <v>0</v>
      </c>
      <c r="CA169" s="84">
        <f t="shared" si="174"/>
        <v>0</v>
      </c>
      <c r="CB169" s="84">
        <f t="shared" si="174"/>
        <v>0</v>
      </c>
      <c r="CC169" s="84">
        <f t="shared" si="174"/>
        <v>0</v>
      </c>
      <c r="CD169" s="84">
        <f t="shared" si="174"/>
        <v>0</v>
      </c>
      <c r="CE169" s="84">
        <f t="shared" si="174"/>
        <v>0</v>
      </c>
      <c r="CF169" s="84">
        <f t="shared" si="174"/>
        <v>0</v>
      </c>
      <c r="CG169" s="84">
        <f t="shared" si="174"/>
        <v>0</v>
      </c>
      <c r="CH169" s="84">
        <f t="shared" si="174"/>
        <v>0</v>
      </c>
      <c r="CI169" s="84">
        <f t="shared" si="174"/>
        <v>0</v>
      </c>
      <c r="CJ169" s="84">
        <f t="shared" si="174"/>
        <v>0</v>
      </c>
      <c r="CK169" s="84">
        <f t="shared" si="174"/>
        <v>0</v>
      </c>
      <c r="CL169" s="84">
        <f t="shared" si="174"/>
        <v>0</v>
      </c>
      <c r="CM169" s="84">
        <f t="shared" si="174"/>
        <v>0</v>
      </c>
      <c r="CN169" s="84">
        <f t="shared" si="174"/>
        <v>0</v>
      </c>
      <c r="CO169" s="84">
        <f t="shared" si="174"/>
        <v>0</v>
      </c>
      <c r="CP169" s="84">
        <f t="shared" si="174"/>
        <v>0</v>
      </c>
      <c r="CQ169" s="84">
        <f t="shared" si="174"/>
        <v>0</v>
      </c>
      <c r="CR169" s="84">
        <f t="shared" si="174"/>
        <v>0</v>
      </c>
      <c r="CS169" s="84">
        <f t="shared" si="174"/>
        <v>0</v>
      </c>
      <c r="CT169" s="84">
        <f t="shared" si="174"/>
        <v>0</v>
      </c>
      <c r="CU169" s="84">
        <f t="shared" si="174"/>
        <v>0</v>
      </c>
      <c r="CV169" s="84">
        <f t="shared" ref="CV169:EL174" si="175">IF(AND($V169&gt;CU$6,$V169&lt;=CV$6),+$U169,0)</f>
        <v>0</v>
      </c>
      <c r="CW169" s="84">
        <f t="shared" si="175"/>
        <v>0</v>
      </c>
      <c r="CX169" s="84">
        <f t="shared" si="175"/>
        <v>0</v>
      </c>
      <c r="CY169" s="84">
        <f t="shared" si="175"/>
        <v>0</v>
      </c>
      <c r="CZ169" s="84">
        <f t="shared" si="175"/>
        <v>0</v>
      </c>
      <c r="DA169" s="84">
        <f t="shared" si="175"/>
        <v>0</v>
      </c>
      <c r="DB169" s="84">
        <f t="shared" si="175"/>
        <v>0</v>
      </c>
      <c r="DC169" s="84">
        <f t="shared" si="175"/>
        <v>0</v>
      </c>
      <c r="DD169" s="84">
        <f t="shared" si="175"/>
        <v>0</v>
      </c>
      <c r="DE169" s="84">
        <f t="shared" si="175"/>
        <v>0</v>
      </c>
      <c r="DF169" s="84">
        <f t="shared" si="175"/>
        <v>0</v>
      </c>
      <c r="DG169" s="84">
        <f t="shared" si="175"/>
        <v>0</v>
      </c>
      <c r="DH169" s="84">
        <f t="shared" si="175"/>
        <v>0</v>
      </c>
      <c r="DI169" s="84">
        <f t="shared" si="175"/>
        <v>0</v>
      </c>
      <c r="DJ169" s="84">
        <f t="shared" si="175"/>
        <v>0</v>
      </c>
      <c r="DK169" s="84">
        <f t="shared" si="175"/>
        <v>0</v>
      </c>
      <c r="DL169" s="84">
        <f t="shared" si="175"/>
        <v>0</v>
      </c>
      <c r="DM169" s="84">
        <f t="shared" si="175"/>
        <v>0</v>
      </c>
      <c r="DN169" s="84">
        <f t="shared" si="175"/>
        <v>0</v>
      </c>
      <c r="DO169" s="84">
        <f t="shared" si="175"/>
        <v>0</v>
      </c>
      <c r="DP169" s="84">
        <f t="shared" si="175"/>
        <v>0</v>
      </c>
      <c r="DQ169" s="84">
        <f t="shared" si="175"/>
        <v>0</v>
      </c>
      <c r="DR169" s="84">
        <f t="shared" si="175"/>
        <v>0</v>
      </c>
      <c r="DS169" s="84">
        <f t="shared" si="175"/>
        <v>0</v>
      </c>
      <c r="DT169" s="84">
        <f t="shared" si="175"/>
        <v>0</v>
      </c>
      <c r="DU169" s="84">
        <f t="shared" si="175"/>
        <v>0</v>
      </c>
      <c r="DV169" s="84">
        <f t="shared" si="175"/>
        <v>0</v>
      </c>
      <c r="DW169" s="84">
        <f t="shared" si="175"/>
        <v>0</v>
      </c>
      <c r="DX169" s="84">
        <f t="shared" si="175"/>
        <v>0</v>
      </c>
      <c r="DY169" s="84">
        <f t="shared" si="175"/>
        <v>0</v>
      </c>
      <c r="DZ169" s="84">
        <f t="shared" si="175"/>
        <v>0</v>
      </c>
      <c r="EA169" s="84">
        <f t="shared" si="175"/>
        <v>0</v>
      </c>
      <c r="EB169" s="84">
        <f t="shared" si="175"/>
        <v>0</v>
      </c>
      <c r="EC169" s="84">
        <f t="shared" si="175"/>
        <v>0</v>
      </c>
      <c r="ED169" s="84">
        <f t="shared" si="175"/>
        <v>0</v>
      </c>
      <c r="EE169" s="84">
        <f t="shared" si="175"/>
        <v>0</v>
      </c>
      <c r="EF169" s="84">
        <f t="shared" si="175"/>
        <v>0</v>
      </c>
      <c r="EG169" s="84">
        <f t="shared" si="175"/>
        <v>0</v>
      </c>
      <c r="EH169" s="84">
        <f t="shared" si="175"/>
        <v>0</v>
      </c>
      <c r="EI169" s="84">
        <f t="shared" si="175"/>
        <v>0</v>
      </c>
      <c r="EJ169" s="84">
        <f t="shared" si="175"/>
        <v>0</v>
      </c>
      <c r="EK169" s="84">
        <f t="shared" si="175"/>
        <v>0</v>
      </c>
      <c r="EL169" s="84">
        <f t="shared" si="175"/>
        <v>0</v>
      </c>
      <c r="EM169" s="84">
        <f t="shared" si="142"/>
        <v>0</v>
      </c>
      <c r="EO169" s="2">
        <f t="shared" ca="1" si="173"/>
        <v>442.83300000000003</v>
      </c>
      <c r="EP169" s="2">
        <f t="shared" ca="1" si="164"/>
        <v>0</v>
      </c>
    </row>
    <row r="170" spans="1:146" x14ac:dyDescent="0.2">
      <c r="A170" s="66">
        <v>5</v>
      </c>
      <c r="B170" s="94" t="s">
        <v>76</v>
      </c>
      <c r="C170" s="68" t="s">
        <v>8</v>
      </c>
      <c r="D170" s="35" t="s">
        <v>43</v>
      </c>
      <c r="E170" s="69" t="s">
        <v>298</v>
      </c>
      <c r="F170" s="70">
        <v>37134</v>
      </c>
      <c r="G170" s="69"/>
      <c r="H170" s="69"/>
      <c r="I170" s="71" t="s">
        <v>45</v>
      </c>
      <c r="J170" s="69" t="s">
        <v>299</v>
      </c>
      <c r="L170" s="72" t="s">
        <v>300</v>
      </c>
      <c r="M170" s="72" t="s">
        <v>41</v>
      </c>
      <c r="O170" s="73"/>
      <c r="P170" s="74"/>
      <c r="Q170" s="74"/>
      <c r="R170" s="74"/>
      <c r="S170" s="95">
        <v>100</v>
      </c>
      <c r="T170" s="74" t="s">
        <v>3</v>
      </c>
      <c r="U170" s="19">
        <f t="shared" si="170"/>
        <v>147.61099999999999</v>
      </c>
      <c r="V170" s="267">
        <v>39902</v>
      </c>
      <c r="Z170" s="102">
        <v>36969</v>
      </c>
      <c r="AA170" s="100" t="e">
        <f>SUM(#REF!)</f>
        <v>#REF!</v>
      </c>
      <c r="AB170" s="103"/>
      <c r="AC170" s="103">
        <f>0.001/8</f>
        <v>1.25E-4</v>
      </c>
      <c r="AD170" s="81" t="e">
        <f>+AC170+AB170*#REF!+AA170*#REF!</f>
        <v>#REF!</v>
      </c>
      <c r="AE170" s="81"/>
      <c r="AI170" s="84">
        <f t="shared" ca="1" si="159"/>
        <v>0</v>
      </c>
      <c r="AJ170" s="84">
        <f t="shared" si="174"/>
        <v>0</v>
      </c>
      <c r="AK170" s="84">
        <f t="shared" si="174"/>
        <v>0</v>
      </c>
      <c r="AL170" s="84">
        <f t="shared" si="174"/>
        <v>0</v>
      </c>
      <c r="AM170" s="84">
        <f t="shared" si="174"/>
        <v>0</v>
      </c>
      <c r="AN170" s="84">
        <f t="shared" si="174"/>
        <v>0</v>
      </c>
      <c r="AO170" s="84">
        <f t="shared" si="174"/>
        <v>0</v>
      </c>
      <c r="AP170" s="84">
        <f t="shared" si="174"/>
        <v>0</v>
      </c>
      <c r="AQ170" s="84">
        <f t="shared" si="174"/>
        <v>0</v>
      </c>
      <c r="AR170" s="84">
        <f t="shared" si="174"/>
        <v>0</v>
      </c>
      <c r="AS170" s="84">
        <f t="shared" si="174"/>
        <v>0</v>
      </c>
      <c r="AT170" s="84">
        <f t="shared" si="174"/>
        <v>0</v>
      </c>
      <c r="AU170" s="84">
        <f t="shared" si="174"/>
        <v>0</v>
      </c>
      <c r="AV170" s="84">
        <f t="shared" si="174"/>
        <v>0</v>
      </c>
      <c r="AW170" s="84">
        <f t="shared" si="174"/>
        <v>0</v>
      </c>
      <c r="AX170" s="84">
        <f t="shared" si="174"/>
        <v>0</v>
      </c>
      <c r="AY170" s="84">
        <f t="shared" si="174"/>
        <v>0</v>
      </c>
      <c r="AZ170" s="84">
        <f t="shared" si="174"/>
        <v>0</v>
      </c>
      <c r="BA170" s="84">
        <f t="shared" si="174"/>
        <v>0</v>
      </c>
      <c r="BB170" s="84">
        <f t="shared" si="174"/>
        <v>0</v>
      </c>
      <c r="BC170" s="84">
        <f t="shared" si="174"/>
        <v>0</v>
      </c>
      <c r="BD170" s="84">
        <f t="shared" si="174"/>
        <v>0</v>
      </c>
      <c r="BE170" s="84">
        <f t="shared" si="174"/>
        <v>0</v>
      </c>
      <c r="BF170" s="84">
        <f t="shared" si="174"/>
        <v>0</v>
      </c>
      <c r="BG170" s="84">
        <f t="shared" si="174"/>
        <v>0</v>
      </c>
      <c r="BH170" s="84">
        <f t="shared" si="174"/>
        <v>0</v>
      </c>
      <c r="BI170" s="84">
        <f t="shared" si="174"/>
        <v>0</v>
      </c>
      <c r="BJ170" s="84">
        <f t="shared" si="174"/>
        <v>0</v>
      </c>
      <c r="BK170" s="84">
        <f t="shared" si="174"/>
        <v>0</v>
      </c>
      <c r="BL170" s="84">
        <f t="shared" si="174"/>
        <v>147.61099999999999</v>
      </c>
      <c r="BM170" s="84">
        <f t="shared" si="174"/>
        <v>0</v>
      </c>
      <c r="BN170" s="84">
        <f t="shared" si="174"/>
        <v>0</v>
      </c>
      <c r="BO170" s="84">
        <f t="shared" si="174"/>
        <v>0</v>
      </c>
      <c r="BP170" s="84">
        <f t="shared" si="174"/>
        <v>0</v>
      </c>
      <c r="BQ170" s="84">
        <f t="shared" si="174"/>
        <v>0</v>
      </c>
      <c r="BR170" s="84">
        <f t="shared" si="174"/>
        <v>0</v>
      </c>
      <c r="BS170" s="84">
        <f t="shared" si="174"/>
        <v>0</v>
      </c>
      <c r="BT170" s="84">
        <f t="shared" si="174"/>
        <v>0</v>
      </c>
      <c r="BU170" s="84">
        <f t="shared" si="174"/>
        <v>0</v>
      </c>
      <c r="BV170" s="84">
        <f t="shared" si="174"/>
        <v>0</v>
      </c>
      <c r="BW170" s="84">
        <f t="shared" si="174"/>
        <v>0</v>
      </c>
      <c r="BX170" s="84">
        <f t="shared" si="174"/>
        <v>0</v>
      </c>
      <c r="BY170" s="84">
        <f t="shared" si="174"/>
        <v>0</v>
      </c>
      <c r="BZ170" s="84">
        <f t="shared" si="174"/>
        <v>0</v>
      </c>
      <c r="CA170" s="84">
        <f t="shared" si="174"/>
        <v>0</v>
      </c>
      <c r="CB170" s="84">
        <f t="shared" si="174"/>
        <v>0</v>
      </c>
      <c r="CC170" s="84">
        <f t="shared" si="174"/>
        <v>0</v>
      </c>
      <c r="CD170" s="84">
        <f t="shared" si="174"/>
        <v>0</v>
      </c>
      <c r="CE170" s="84">
        <f t="shared" si="174"/>
        <v>0</v>
      </c>
      <c r="CF170" s="84">
        <f t="shared" si="174"/>
        <v>0</v>
      </c>
      <c r="CG170" s="84">
        <f t="shared" si="174"/>
        <v>0</v>
      </c>
      <c r="CH170" s="84">
        <f t="shared" si="174"/>
        <v>0</v>
      </c>
      <c r="CI170" s="84">
        <f t="shared" si="174"/>
        <v>0</v>
      </c>
      <c r="CJ170" s="84">
        <f t="shared" si="174"/>
        <v>0</v>
      </c>
      <c r="CK170" s="84">
        <f t="shared" si="174"/>
        <v>0</v>
      </c>
      <c r="CL170" s="84">
        <f t="shared" si="174"/>
        <v>0</v>
      </c>
      <c r="CM170" s="84">
        <f t="shared" si="174"/>
        <v>0</v>
      </c>
      <c r="CN170" s="84">
        <f t="shared" si="174"/>
        <v>0</v>
      </c>
      <c r="CO170" s="84">
        <f t="shared" si="174"/>
        <v>0</v>
      </c>
      <c r="CP170" s="84">
        <f t="shared" si="174"/>
        <v>0</v>
      </c>
      <c r="CQ170" s="84">
        <f t="shared" si="174"/>
        <v>0</v>
      </c>
      <c r="CR170" s="84">
        <f t="shared" si="174"/>
        <v>0</v>
      </c>
      <c r="CS170" s="84">
        <f t="shared" si="174"/>
        <v>0</v>
      </c>
      <c r="CT170" s="84">
        <f t="shared" si="174"/>
        <v>0</v>
      </c>
      <c r="CU170" s="84">
        <f>IF(AND($V170&gt;CT$6,$V170&lt;=CU$6),+$U170,0)</f>
        <v>0</v>
      </c>
      <c r="CV170" s="84">
        <f t="shared" si="175"/>
        <v>0</v>
      </c>
      <c r="CW170" s="84">
        <f t="shared" si="175"/>
        <v>0</v>
      </c>
      <c r="CX170" s="84">
        <f t="shared" si="175"/>
        <v>0</v>
      </c>
      <c r="CY170" s="84">
        <f t="shared" si="175"/>
        <v>0</v>
      </c>
      <c r="CZ170" s="84">
        <f t="shared" si="175"/>
        <v>0</v>
      </c>
      <c r="DA170" s="84">
        <f t="shared" si="175"/>
        <v>0</v>
      </c>
      <c r="DB170" s="84">
        <f t="shared" si="175"/>
        <v>0</v>
      </c>
      <c r="DC170" s="84">
        <f t="shared" si="175"/>
        <v>0</v>
      </c>
      <c r="DD170" s="84">
        <f t="shared" si="175"/>
        <v>0</v>
      </c>
      <c r="DE170" s="84">
        <f t="shared" si="175"/>
        <v>0</v>
      </c>
      <c r="DF170" s="84">
        <f t="shared" si="175"/>
        <v>0</v>
      </c>
      <c r="DG170" s="84">
        <f t="shared" si="175"/>
        <v>0</v>
      </c>
      <c r="DH170" s="84">
        <f t="shared" si="175"/>
        <v>0</v>
      </c>
      <c r="DI170" s="84">
        <f t="shared" si="175"/>
        <v>0</v>
      </c>
      <c r="DJ170" s="84">
        <f t="shared" si="175"/>
        <v>0</v>
      </c>
      <c r="DK170" s="84">
        <f t="shared" si="175"/>
        <v>0</v>
      </c>
      <c r="DL170" s="84">
        <f t="shared" si="175"/>
        <v>0</v>
      </c>
      <c r="DM170" s="84">
        <f t="shared" si="175"/>
        <v>0</v>
      </c>
      <c r="DN170" s="84">
        <f t="shared" si="175"/>
        <v>0</v>
      </c>
      <c r="DO170" s="84">
        <f t="shared" si="175"/>
        <v>0</v>
      </c>
      <c r="DP170" s="84">
        <f t="shared" si="175"/>
        <v>0</v>
      </c>
      <c r="DQ170" s="84">
        <f t="shared" si="175"/>
        <v>0</v>
      </c>
      <c r="DR170" s="84">
        <f t="shared" si="175"/>
        <v>0</v>
      </c>
      <c r="DS170" s="84">
        <f t="shared" si="175"/>
        <v>0</v>
      </c>
      <c r="DT170" s="84">
        <f t="shared" si="175"/>
        <v>0</v>
      </c>
      <c r="DU170" s="84">
        <f t="shared" si="175"/>
        <v>0</v>
      </c>
      <c r="DV170" s="84">
        <f t="shared" si="175"/>
        <v>0</v>
      </c>
      <c r="DW170" s="84">
        <f t="shared" si="175"/>
        <v>0</v>
      </c>
      <c r="DX170" s="84">
        <f t="shared" si="175"/>
        <v>0</v>
      </c>
      <c r="DY170" s="84">
        <f t="shared" si="175"/>
        <v>0</v>
      </c>
      <c r="DZ170" s="84">
        <f t="shared" si="175"/>
        <v>0</v>
      </c>
      <c r="EA170" s="84">
        <f t="shared" si="175"/>
        <v>0</v>
      </c>
      <c r="EB170" s="84">
        <f t="shared" si="175"/>
        <v>0</v>
      </c>
      <c r="EC170" s="84">
        <f t="shared" si="175"/>
        <v>0</v>
      </c>
      <c r="ED170" s="84">
        <f t="shared" si="175"/>
        <v>0</v>
      </c>
      <c r="EE170" s="84">
        <f t="shared" si="175"/>
        <v>0</v>
      </c>
      <c r="EF170" s="84">
        <f t="shared" si="175"/>
        <v>0</v>
      </c>
      <c r="EG170" s="84">
        <f t="shared" si="175"/>
        <v>0</v>
      </c>
      <c r="EH170" s="84">
        <f t="shared" si="175"/>
        <v>0</v>
      </c>
      <c r="EI170" s="84">
        <f t="shared" si="175"/>
        <v>0</v>
      </c>
      <c r="EJ170" s="84">
        <f t="shared" si="175"/>
        <v>0</v>
      </c>
      <c r="EK170" s="84">
        <f t="shared" si="175"/>
        <v>0</v>
      </c>
      <c r="EL170" s="84">
        <f t="shared" si="175"/>
        <v>0</v>
      </c>
      <c r="EM170" s="84">
        <f t="shared" si="142"/>
        <v>0</v>
      </c>
      <c r="EO170" s="2">
        <f t="shared" ca="1" si="173"/>
        <v>147.61099999999999</v>
      </c>
      <c r="EP170" s="2">
        <f t="shared" ca="1" si="164"/>
        <v>0</v>
      </c>
    </row>
    <row r="171" spans="1:146" x14ac:dyDescent="0.2">
      <c r="A171" s="66">
        <v>5</v>
      </c>
      <c r="B171" s="68" t="s">
        <v>12</v>
      </c>
      <c r="C171" s="68" t="s">
        <v>7</v>
      </c>
      <c r="D171" s="35" t="s">
        <v>43</v>
      </c>
      <c r="E171" s="69" t="s">
        <v>232</v>
      </c>
      <c r="F171" s="70">
        <v>37134</v>
      </c>
      <c r="G171" s="69"/>
      <c r="H171" s="69"/>
      <c r="I171" s="71" t="s">
        <v>45</v>
      </c>
      <c r="M171" s="72" t="s">
        <v>41</v>
      </c>
      <c r="O171" s="73"/>
      <c r="P171" s="74"/>
      <c r="Q171" s="74"/>
      <c r="R171" s="74"/>
      <c r="S171" s="75"/>
      <c r="T171" s="74" t="s">
        <v>57</v>
      </c>
      <c r="U171" s="19">
        <f t="shared" si="170"/>
        <v>0</v>
      </c>
      <c r="V171" s="268">
        <v>40725</v>
      </c>
      <c r="Z171" s="77"/>
      <c r="AA171" s="78" t="e">
        <f>SUM(#REF!)</f>
        <v>#REF!</v>
      </c>
      <c r="AB171" s="103"/>
      <c r="AC171" s="79"/>
      <c r="AD171" s="81" t="e">
        <f>+AC171+AB171*#REF!+AA171*#REF!</f>
        <v>#REF!</v>
      </c>
      <c r="AE171" s="81"/>
      <c r="AI171" s="84">
        <f t="shared" ca="1" si="159"/>
        <v>0</v>
      </c>
      <c r="AJ171" s="84">
        <f t="shared" ref="AJ171:CU174" si="176">IF(AND($V171&gt;AI$6,$V171&lt;=AJ$6),+$U171,0)</f>
        <v>0</v>
      </c>
      <c r="AK171" s="84">
        <f t="shared" si="176"/>
        <v>0</v>
      </c>
      <c r="AL171" s="84">
        <f t="shared" si="176"/>
        <v>0</v>
      </c>
      <c r="AM171" s="84">
        <f t="shared" si="176"/>
        <v>0</v>
      </c>
      <c r="AN171" s="84">
        <f t="shared" si="176"/>
        <v>0</v>
      </c>
      <c r="AO171" s="84">
        <f t="shared" si="176"/>
        <v>0</v>
      </c>
      <c r="AP171" s="84">
        <f t="shared" si="176"/>
        <v>0</v>
      </c>
      <c r="AQ171" s="84">
        <f t="shared" si="176"/>
        <v>0</v>
      </c>
      <c r="AR171" s="84">
        <f t="shared" si="176"/>
        <v>0</v>
      </c>
      <c r="AS171" s="84">
        <f t="shared" si="176"/>
        <v>0</v>
      </c>
      <c r="AT171" s="84">
        <f t="shared" si="176"/>
        <v>0</v>
      </c>
      <c r="AU171" s="84">
        <f t="shared" si="176"/>
        <v>0</v>
      </c>
      <c r="AV171" s="84">
        <f t="shared" si="176"/>
        <v>0</v>
      </c>
      <c r="AW171" s="84">
        <f t="shared" si="176"/>
        <v>0</v>
      </c>
      <c r="AX171" s="84">
        <f t="shared" si="176"/>
        <v>0</v>
      </c>
      <c r="AY171" s="84">
        <f t="shared" si="176"/>
        <v>0</v>
      </c>
      <c r="AZ171" s="84">
        <f t="shared" si="176"/>
        <v>0</v>
      </c>
      <c r="BA171" s="84">
        <f t="shared" si="176"/>
        <v>0</v>
      </c>
      <c r="BB171" s="84">
        <f t="shared" si="176"/>
        <v>0</v>
      </c>
      <c r="BC171" s="84">
        <f t="shared" si="176"/>
        <v>0</v>
      </c>
      <c r="BD171" s="84">
        <f t="shared" si="176"/>
        <v>0</v>
      </c>
      <c r="BE171" s="84">
        <f t="shared" si="176"/>
        <v>0</v>
      </c>
      <c r="BF171" s="84">
        <f t="shared" si="176"/>
        <v>0</v>
      </c>
      <c r="BG171" s="84">
        <f t="shared" si="176"/>
        <v>0</v>
      </c>
      <c r="BH171" s="84">
        <f t="shared" si="176"/>
        <v>0</v>
      </c>
      <c r="BI171" s="84">
        <f t="shared" si="176"/>
        <v>0</v>
      </c>
      <c r="BJ171" s="84">
        <f t="shared" si="176"/>
        <v>0</v>
      </c>
      <c r="BK171" s="84">
        <f t="shared" si="176"/>
        <v>0</v>
      </c>
      <c r="BL171" s="84">
        <f t="shared" si="176"/>
        <v>0</v>
      </c>
      <c r="BM171" s="84">
        <f t="shared" si="176"/>
        <v>0</v>
      </c>
      <c r="BN171" s="84">
        <f t="shared" si="176"/>
        <v>0</v>
      </c>
      <c r="BO171" s="84">
        <f t="shared" si="176"/>
        <v>0</v>
      </c>
      <c r="BP171" s="84">
        <f t="shared" si="176"/>
        <v>0</v>
      </c>
      <c r="BQ171" s="84">
        <f t="shared" si="176"/>
        <v>0</v>
      </c>
      <c r="BR171" s="84">
        <f t="shared" si="176"/>
        <v>0</v>
      </c>
      <c r="BS171" s="84">
        <f t="shared" si="176"/>
        <v>0</v>
      </c>
      <c r="BT171" s="84">
        <f t="shared" si="176"/>
        <v>0</v>
      </c>
      <c r="BU171" s="84">
        <f t="shared" si="176"/>
        <v>0</v>
      </c>
      <c r="BV171" s="84">
        <f t="shared" si="176"/>
        <v>0</v>
      </c>
      <c r="BW171" s="84">
        <f t="shared" si="176"/>
        <v>0</v>
      </c>
      <c r="BX171" s="84">
        <f t="shared" si="176"/>
        <v>0</v>
      </c>
      <c r="BY171" s="84">
        <f t="shared" si="176"/>
        <v>0</v>
      </c>
      <c r="BZ171" s="84">
        <f t="shared" si="176"/>
        <v>0</v>
      </c>
      <c r="CA171" s="84">
        <f t="shared" si="176"/>
        <v>0</v>
      </c>
      <c r="CB171" s="84">
        <f t="shared" si="176"/>
        <v>0</v>
      </c>
      <c r="CC171" s="84">
        <f t="shared" si="176"/>
        <v>0</v>
      </c>
      <c r="CD171" s="84">
        <f t="shared" si="176"/>
        <v>0</v>
      </c>
      <c r="CE171" s="84">
        <f t="shared" si="176"/>
        <v>0</v>
      </c>
      <c r="CF171" s="84">
        <f t="shared" si="176"/>
        <v>0</v>
      </c>
      <c r="CG171" s="84">
        <f t="shared" si="176"/>
        <v>0</v>
      </c>
      <c r="CH171" s="84">
        <f t="shared" si="176"/>
        <v>0</v>
      </c>
      <c r="CI171" s="84">
        <f t="shared" si="176"/>
        <v>0</v>
      </c>
      <c r="CJ171" s="84">
        <f t="shared" si="176"/>
        <v>0</v>
      </c>
      <c r="CK171" s="84">
        <f t="shared" si="176"/>
        <v>0</v>
      </c>
      <c r="CL171" s="84">
        <f t="shared" si="176"/>
        <v>0</v>
      </c>
      <c r="CM171" s="84">
        <f t="shared" si="176"/>
        <v>0</v>
      </c>
      <c r="CN171" s="84">
        <f t="shared" si="176"/>
        <v>0</v>
      </c>
      <c r="CO171" s="84">
        <f t="shared" si="176"/>
        <v>0</v>
      </c>
      <c r="CP171" s="84">
        <f t="shared" si="176"/>
        <v>0</v>
      </c>
      <c r="CQ171" s="84">
        <f t="shared" si="176"/>
        <v>0</v>
      </c>
      <c r="CR171" s="84">
        <f t="shared" si="176"/>
        <v>0</v>
      </c>
      <c r="CS171" s="84">
        <f t="shared" si="176"/>
        <v>0</v>
      </c>
      <c r="CT171" s="84">
        <f t="shared" si="176"/>
        <v>0</v>
      </c>
      <c r="CU171" s="84">
        <f t="shared" si="176"/>
        <v>0</v>
      </c>
      <c r="CV171" s="84">
        <f t="shared" si="175"/>
        <v>0</v>
      </c>
      <c r="CW171" s="84">
        <f t="shared" si="175"/>
        <v>0</v>
      </c>
      <c r="CX171" s="84">
        <f t="shared" si="175"/>
        <v>0</v>
      </c>
      <c r="CY171" s="84">
        <f t="shared" si="175"/>
        <v>0</v>
      </c>
      <c r="CZ171" s="84">
        <f t="shared" si="175"/>
        <v>0</v>
      </c>
      <c r="DA171" s="84">
        <f t="shared" si="175"/>
        <v>0</v>
      </c>
      <c r="DB171" s="84">
        <f t="shared" si="175"/>
        <v>0</v>
      </c>
      <c r="DC171" s="84">
        <f t="shared" si="175"/>
        <v>0</v>
      </c>
      <c r="DD171" s="84">
        <f t="shared" si="175"/>
        <v>0</v>
      </c>
      <c r="DE171" s="84">
        <f t="shared" si="175"/>
        <v>0</v>
      </c>
      <c r="DF171" s="84">
        <f t="shared" si="175"/>
        <v>0</v>
      </c>
      <c r="DG171" s="84">
        <f t="shared" si="175"/>
        <v>0</v>
      </c>
      <c r="DH171" s="84">
        <f t="shared" si="175"/>
        <v>0</v>
      </c>
      <c r="DI171" s="84">
        <f t="shared" si="175"/>
        <v>0</v>
      </c>
      <c r="DJ171" s="84">
        <f t="shared" si="175"/>
        <v>0</v>
      </c>
      <c r="DK171" s="84">
        <f t="shared" si="175"/>
        <v>0</v>
      </c>
      <c r="DL171" s="84">
        <f t="shared" si="175"/>
        <v>0</v>
      </c>
      <c r="DM171" s="84">
        <f t="shared" si="175"/>
        <v>0</v>
      </c>
      <c r="DN171" s="84">
        <f t="shared" si="175"/>
        <v>0</v>
      </c>
      <c r="DO171" s="84">
        <f t="shared" si="175"/>
        <v>0</v>
      </c>
      <c r="DP171" s="84">
        <f t="shared" si="175"/>
        <v>0</v>
      </c>
      <c r="DQ171" s="84">
        <f t="shared" si="175"/>
        <v>0</v>
      </c>
      <c r="DR171" s="84">
        <f t="shared" si="175"/>
        <v>0</v>
      </c>
      <c r="DS171" s="84">
        <f t="shared" si="175"/>
        <v>0</v>
      </c>
      <c r="DT171" s="84">
        <f t="shared" si="175"/>
        <v>0</v>
      </c>
      <c r="DU171" s="84">
        <f t="shared" si="175"/>
        <v>0</v>
      </c>
      <c r="DV171" s="84">
        <f t="shared" si="175"/>
        <v>0</v>
      </c>
      <c r="DW171" s="84">
        <f t="shared" si="175"/>
        <v>0</v>
      </c>
      <c r="DX171" s="84">
        <f t="shared" si="175"/>
        <v>0</v>
      </c>
      <c r="DY171" s="84">
        <f t="shared" si="175"/>
        <v>0</v>
      </c>
      <c r="DZ171" s="84">
        <f t="shared" si="175"/>
        <v>0</v>
      </c>
      <c r="EA171" s="84">
        <f t="shared" si="175"/>
        <v>0</v>
      </c>
      <c r="EB171" s="84">
        <f t="shared" si="175"/>
        <v>0</v>
      </c>
      <c r="EC171" s="84">
        <f t="shared" si="175"/>
        <v>0</v>
      </c>
      <c r="ED171" s="84">
        <f t="shared" si="175"/>
        <v>0</v>
      </c>
      <c r="EE171" s="84">
        <f t="shared" si="175"/>
        <v>0</v>
      </c>
      <c r="EF171" s="84">
        <f t="shared" si="175"/>
        <v>0</v>
      </c>
      <c r="EG171" s="84">
        <f t="shared" si="175"/>
        <v>0</v>
      </c>
      <c r="EH171" s="84">
        <f t="shared" si="175"/>
        <v>0</v>
      </c>
      <c r="EI171" s="84">
        <f t="shared" si="175"/>
        <v>0</v>
      </c>
      <c r="EJ171" s="84">
        <f t="shared" si="175"/>
        <v>0</v>
      </c>
      <c r="EK171" s="84">
        <f t="shared" si="175"/>
        <v>0</v>
      </c>
      <c r="EL171" s="84">
        <f t="shared" si="175"/>
        <v>0</v>
      </c>
      <c r="EM171" s="84">
        <f t="shared" si="142"/>
        <v>0</v>
      </c>
      <c r="EO171" s="2">
        <f t="shared" ca="1" si="173"/>
        <v>0</v>
      </c>
      <c r="EP171" s="2">
        <f t="shared" ca="1" si="164"/>
        <v>0</v>
      </c>
    </row>
    <row r="172" spans="1:146" x14ac:dyDescent="0.2">
      <c r="A172" s="66">
        <v>9</v>
      </c>
      <c r="B172" s="68" t="s">
        <v>12</v>
      </c>
      <c r="C172" s="68" t="s">
        <v>8</v>
      </c>
      <c r="D172" s="35" t="s">
        <v>43</v>
      </c>
      <c r="E172" s="69" t="s">
        <v>301</v>
      </c>
      <c r="F172" s="70">
        <v>37134</v>
      </c>
      <c r="G172" s="69"/>
      <c r="H172" s="69"/>
      <c r="I172" s="71" t="s">
        <v>45</v>
      </c>
      <c r="J172" s="69" t="s">
        <v>301</v>
      </c>
      <c r="L172" s="72" t="s">
        <v>57</v>
      </c>
      <c r="M172" s="72" t="s">
        <v>40</v>
      </c>
      <c r="O172" s="73"/>
      <c r="P172" s="74"/>
      <c r="Q172" s="74"/>
      <c r="R172" s="74"/>
      <c r="S172" s="75">
        <v>240</v>
      </c>
      <c r="T172" s="74" t="s">
        <v>57</v>
      </c>
      <c r="U172" s="19">
        <f t="shared" si="170"/>
        <v>240</v>
      </c>
      <c r="V172" s="267">
        <v>39128</v>
      </c>
      <c r="Z172" s="102">
        <v>36753</v>
      </c>
      <c r="AA172" s="100" t="e">
        <f>SUM(#REF!)</f>
        <v>#REF!</v>
      </c>
      <c r="AB172" s="103"/>
      <c r="AC172" s="79">
        <f>0.625%/7</f>
        <v>8.9285714285714294E-4</v>
      </c>
      <c r="AD172" s="81" t="e">
        <f>+AC172+AB172*#REF!+AA172*#REF!</f>
        <v>#REF!</v>
      </c>
      <c r="AE172" s="81"/>
      <c r="AI172" s="84">
        <f t="shared" ca="1" si="159"/>
        <v>0</v>
      </c>
      <c r="AJ172" s="84">
        <f t="shared" si="176"/>
        <v>0</v>
      </c>
      <c r="AK172" s="84">
        <f t="shared" si="176"/>
        <v>0</v>
      </c>
      <c r="AL172" s="84">
        <f t="shared" si="176"/>
        <v>0</v>
      </c>
      <c r="AM172" s="84">
        <f t="shared" si="176"/>
        <v>0</v>
      </c>
      <c r="AN172" s="84">
        <f t="shared" si="176"/>
        <v>0</v>
      </c>
      <c r="AO172" s="84">
        <f t="shared" si="176"/>
        <v>0</v>
      </c>
      <c r="AP172" s="84">
        <f t="shared" si="176"/>
        <v>0</v>
      </c>
      <c r="AQ172" s="84">
        <f t="shared" si="176"/>
        <v>0</v>
      </c>
      <c r="AR172" s="84">
        <f t="shared" si="176"/>
        <v>0</v>
      </c>
      <c r="AS172" s="84">
        <f t="shared" si="176"/>
        <v>0</v>
      </c>
      <c r="AT172" s="84">
        <f t="shared" si="176"/>
        <v>0</v>
      </c>
      <c r="AU172" s="84">
        <f t="shared" si="176"/>
        <v>0</v>
      </c>
      <c r="AV172" s="84">
        <f t="shared" si="176"/>
        <v>0</v>
      </c>
      <c r="AW172" s="84">
        <f t="shared" si="176"/>
        <v>0</v>
      </c>
      <c r="AX172" s="84">
        <f t="shared" si="176"/>
        <v>0</v>
      </c>
      <c r="AY172" s="84">
        <f t="shared" si="176"/>
        <v>0</v>
      </c>
      <c r="AZ172" s="84">
        <f t="shared" si="176"/>
        <v>0</v>
      </c>
      <c r="BA172" s="84">
        <f t="shared" si="176"/>
        <v>0</v>
      </c>
      <c r="BB172" s="84">
        <f t="shared" si="176"/>
        <v>0</v>
      </c>
      <c r="BC172" s="84">
        <f t="shared" si="176"/>
        <v>0</v>
      </c>
      <c r="BD172" s="84">
        <f t="shared" si="176"/>
        <v>240</v>
      </c>
      <c r="BE172" s="84">
        <f t="shared" si="176"/>
        <v>0</v>
      </c>
      <c r="BF172" s="84">
        <f t="shared" si="176"/>
        <v>0</v>
      </c>
      <c r="BG172" s="84">
        <f t="shared" si="176"/>
        <v>0</v>
      </c>
      <c r="BH172" s="84">
        <f t="shared" si="176"/>
        <v>0</v>
      </c>
      <c r="BI172" s="84">
        <f t="shared" si="176"/>
        <v>0</v>
      </c>
      <c r="BJ172" s="84">
        <f t="shared" si="176"/>
        <v>0</v>
      </c>
      <c r="BK172" s="84">
        <f t="shared" si="176"/>
        <v>0</v>
      </c>
      <c r="BL172" s="84">
        <f t="shared" si="176"/>
        <v>0</v>
      </c>
      <c r="BM172" s="84">
        <f t="shared" si="176"/>
        <v>0</v>
      </c>
      <c r="BN172" s="84">
        <f t="shared" si="176"/>
        <v>0</v>
      </c>
      <c r="BO172" s="84">
        <f t="shared" si="176"/>
        <v>0</v>
      </c>
      <c r="BP172" s="84">
        <f t="shared" si="176"/>
        <v>0</v>
      </c>
      <c r="BQ172" s="84">
        <f t="shared" si="176"/>
        <v>0</v>
      </c>
      <c r="BR172" s="84">
        <f t="shared" si="176"/>
        <v>0</v>
      </c>
      <c r="BS172" s="84">
        <f t="shared" si="176"/>
        <v>0</v>
      </c>
      <c r="BT172" s="84">
        <f t="shared" si="176"/>
        <v>0</v>
      </c>
      <c r="BU172" s="84">
        <f t="shared" si="176"/>
        <v>0</v>
      </c>
      <c r="BV172" s="84">
        <f t="shared" si="176"/>
        <v>0</v>
      </c>
      <c r="BW172" s="84">
        <f t="shared" si="176"/>
        <v>0</v>
      </c>
      <c r="BX172" s="84">
        <f t="shared" si="176"/>
        <v>0</v>
      </c>
      <c r="BY172" s="84">
        <f t="shared" si="176"/>
        <v>0</v>
      </c>
      <c r="BZ172" s="84">
        <f t="shared" si="176"/>
        <v>0</v>
      </c>
      <c r="CA172" s="84">
        <f t="shared" si="176"/>
        <v>0</v>
      </c>
      <c r="CB172" s="84">
        <f t="shared" si="176"/>
        <v>0</v>
      </c>
      <c r="CC172" s="84">
        <f t="shared" si="176"/>
        <v>0</v>
      </c>
      <c r="CD172" s="84">
        <f t="shared" si="176"/>
        <v>0</v>
      </c>
      <c r="CE172" s="84">
        <f t="shared" si="176"/>
        <v>0</v>
      </c>
      <c r="CF172" s="84">
        <f t="shared" si="176"/>
        <v>0</v>
      </c>
      <c r="CG172" s="84">
        <f t="shared" si="176"/>
        <v>0</v>
      </c>
      <c r="CH172" s="84">
        <f t="shared" si="176"/>
        <v>0</v>
      </c>
      <c r="CI172" s="84">
        <f t="shared" si="176"/>
        <v>0</v>
      </c>
      <c r="CJ172" s="84">
        <f t="shared" si="176"/>
        <v>0</v>
      </c>
      <c r="CK172" s="84">
        <f t="shared" si="176"/>
        <v>0</v>
      </c>
      <c r="CL172" s="84">
        <f t="shared" si="176"/>
        <v>0</v>
      </c>
      <c r="CM172" s="84">
        <f t="shared" si="176"/>
        <v>0</v>
      </c>
      <c r="CN172" s="84">
        <f t="shared" si="176"/>
        <v>0</v>
      </c>
      <c r="CO172" s="84">
        <f t="shared" si="176"/>
        <v>0</v>
      </c>
      <c r="CP172" s="84">
        <f t="shared" si="176"/>
        <v>0</v>
      </c>
      <c r="CQ172" s="84">
        <f t="shared" si="176"/>
        <v>0</v>
      </c>
      <c r="CR172" s="84">
        <f t="shared" si="176"/>
        <v>0</v>
      </c>
      <c r="CS172" s="84">
        <f t="shared" si="176"/>
        <v>0</v>
      </c>
      <c r="CT172" s="84">
        <f t="shared" si="176"/>
        <v>0</v>
      </c>
      <c r="CU172" s="84">
        <f t="shared" si="176"/>
        <v>0</v>
      </c>
      <c r="CV172" s="84">
        <f t="shared" si="175"/>
        <v>0</v>
      </c>
      <c r="CW172" s="84">
        <f t="shared" si="175"/>
        <v>0</v>
      </c>
      <c r="CX172" s="84">
        <f t="shared" si="175"/>
        <v>0</v>
      </c>
      <c r="CY172" s="84">
        <f t="shared" si="175"/>
        <v>0</v>
      </c>
      <c r="CZ172" s="84">
        <f t="shared" si="175"/>
        <v>0</v>
      </c>
      <c r="DA172" s="84">
        <f t="shared" si="175"/>
        <v>0</v>
      </c>
      <c r="DB172" s="84">
        <f t="shared" si="175"/>
        <v>0</v>
      </c>
      <c r="DC172" s="84">
        <f t="shared" si="175"/>
        <v>0</v>
      </c>
      <c r="DD172" s="84">
        <f t="shared" si="175"/>
        <v>0</v>
      </c>
      <c r="DE172" s="84">
        <f t="shared" si="175"/>
        <v>0</v>
      </c>
      <c r="DF172" s="84">
        <f t="shared" si="175"/>
        <v>0</v>
      </c>
      <c r="DG172" s="84">
        <f t="shared" si="175"/>
        <v>0</v>
      </c>
      <c r="DH172" s="84">
        <f t="shared" si="175"/>
        <v>0</v>
      </c>
      <c r="DI172" s="84">
        <f t="shared" si="175"/>
        <v>0</v>
      </c>
      <c r="DJ172" s="84">
        <f t="shared" si="175"/>
        <v>0</v>
      </c>
      <c r="DK172" s="84">
        <f t="shared" si="175"/>
        <v>0</v>
      </c>
      <c r="DL172" s="84">
        <f t="shared" si="175"/>
        <v>0</v>
      </c>
      <c r="DM172" s="84">
        <f t="shared" si="175"/>
        <v>0</v>
      </c>
      <c r="DN172" s="84">
        <f t="shared" si="175"/>
        <v>0</v>
      </c>
      <c r="DO172" s="84">
        <f t="shared" si="175"/>
        <v>0</v>
      </c>
      <c r="DP172" s="84">
        <f t="shared" si="175"/>
        <v>0</v>
      </c>
      <c r="DQ172" s="84">
        <f t="shared" si="175"/>
        <v>0</v>
      </c>
      <c r="DR172" s="84">
        <f t="shared" si="175"/>
        <v>0</v>
      </c>
      <c r="DS172" s="84">
        <f t="shared" si="175"/>
        <v>0</v>
      </c>
      <c r="DT172" s="84">
        <f t="shared" si="175"/>
        <v>0</v>
      </c>
      <c r="DU172" s="84">
        <f t="shared" si="175"/>
        <v>0</v>
      </c>
      <c r="DV172" s="84">
        <f t="shared" si="175"/>
        <v>0</v>
      </c>
      <c r="DW172" s="84">
        <f t="shared" si="175"/>
        <v>0</v>
      </c>
      <c r="DX172" s="84">
        <f t="shared" si="175"/>
        <v>0</v>
      </c>
      <c r="DY172" s="84">
        <f t="shared" si="175"/>
        <v>0</v>
      </c>
      <c r="DZ172" s="84">
        <f t="shared" si="175"/>
        <v>0</v>
      </c>
      <c r="EA172" s="84">
        <f t="shared" si="175"/>
        <v>0</v>
      </c>
      <c r="EB172" s="84">
        <f t="shared" si="175"/>
        <v>0</v>
      </c>
      <c r="EC172" s="84">
        <f t="shared" si="175"/>
        <v>0</v>
      </c>
      <c r="ED172" s="84">
        <f t="shared" si="175"/>
        <v>0</v>
      </c>
      <c r="EE172" s="84">
        <f t="shared" si="175"/>
        <v>0</v>
      </c>
      <c r="EF172" s="84">
        <f t="shared" si="175"/>
        <v>0</v>
      </c>
      <c r="EG172" s="84">
        <f t="shared" si="175"/>
        <v>0</v>
      </c>
      <c r="EH172" s="84">
        <f t="shared" si="175"/>
        <v>0</v>
      </c>
      <c r="EI172" s="84">
        <f t="shared" si="175"/>
        <v>0</v>
      </c>
      <c r="EJ172" s="84">
        <f t="shared" si="175"/>
        <v>0</v>
      </c>
      <c r="EK172" s="84">
        <f t="shared" si="175"/>
        <v>0</v>
      </c>
      <c r="EL172" s="84">
        <f t="shared" si="175"/>
        <v>0</v>
      </c>
      <c r="EM172" s="84">
        <f t="shared" si="142"/>
        <v>0</v>
      </c>
      <c r="EO172" s="2">
        <f t="shared" ca="1" si="173"/>
        <v>240</v>
      </c>
      <c r="EP172" s="2">
        <f t="shared" ca="1" si="164"/>
        <v>0</v>
      </c>
    </row>
    <row r="173" spans="1:146" x14ac:dyDescent="0.2">
      <c r="A173" s="66">
        <v>9</v>
      </c>
      <c r="B173" s="68" t="s">
        <v>12</v>
      </c>
      <c r="C173" s="68" t="s">
        <v>8</v>
      </c>
      <c r="D173" s="35" t="s">
        <v>43</v>
      </c>
      <c r="E173" s="69" t="s">
        <v>301</v>
      </c>
      <c r="F173" s="70">
        <v>37134</v>
      </c>
      <c r="G173" s="69"/>
      <c r="H173" s="69"/>
      <c r="I173" s="71" t="s">
        <v>45</v>
      </c>
      <c r="J173" s="69" t="s">
        <v>301</v>
      </c>
      <c r="L173" s="72" t="s">
        <v>57</v>
      </c>
      <c r="M173" s="72" t="s">
        <v>40</v>
      </c>
      <c r="O173" s="73"/>
      <c r="P173" s="74"/>
      <c r="Q173" s="74"/>
      <c r="R173" s="74"/>
      <c r="S173" s="75">
        <v>200</v>
      </c>
      <c r="T173" s="74" t="s">
        <v>57</v>
      </c>
      <c r="U173" s="19">
        <f t="shared" si="170"/>
        <v>200</v>
      </c>
      <c r="V173" s="267">
        <v>39736</v>
      </c>
      <c r="Z173" s="102">
        <v>36083</v>
      </c>
      <c r="AA173" s="100" t="e">
        <f>SUM(#REF!)</f>
        <v>#REF!</v>
      </c>
      <c r="AB173" s="103"/>
      <c r="AC173" s="79">
        <f>0.725%/10</f>
        <v>7.2499999999999995E-4</v>
      </c>
      <c r="AD173" s="81" t="e">
        <f>+AC173+AB173*#REF!+AA173*#REF!</f>
        <v>#REF!</v>
      </c>
      <c r="AE173" s="81"/>
      <c r="AI173" s="84">
        <f t="shared" ca="1" si="159"/>
        <v>0</v>
      </c>
      <c r="AJ173" s="84">
        <f t="shared" si="176"/>
        <v>0</v>
      </c>
      <c r="AK173" s="84">
        <f t="shared" si="176"/>
        <v>0</v>
      </c>
      <c r="AL173" s="84">
        <f t="shared" si="176"/>
        <v>0</v>
      </c>
      <c r="AM173" s="84">
        <f t="shared" si="176"/>
        <v>0</v>
      </c>
      <c r="AN173" s="84">
        <f t="shared" si="176"/>
        <v>0</v>
      </c>
      <c r="AO173" s="84">
        <f t="shared" si="176"/>
        <v>0</v>
      </c>
      <c r="AP173" s="84">
        <f t="shared" si="176"/>
        <v>0</v>
      </c>
      <c r="AQ173" s="84">
        <f t="shared" si="176"/>
        <v>0</v>
      </c>
      <c r="AR173" s="84">
        <f t="shared" si="176"/>
        <v>0</v>
      </c>
      <c r="AS173" s="84">
        <f t="shared" si="176"/>
        <v>0</v>
      </c>
      <c r="AT173" s="84">
        <f t="shared" si="176"/>
        <v>0</v>
      </c>
      <c r="AU173" s="84">
        <f t="shared" si="176"/>
        <v>0</v>
      </c>
      <c r="AV173" s="84">
        <f t="shared" si="176"/>
        <v>0</v>
      </c>
      <c r="AW173" s="84">
        <f t="shared" si="176"/>
        <v>0</v>
      </c>
      <c r="AX173" s="84">
        <f t="shared" si="176"/>
        <v>0</v>
      </c>
      <c r="AY173" s="84">
        <f t="shared" si="176"/>
        <v>0</v>
      </c>
      <c r="AZ173" s="84">
        <f t="shared" si="176"/>
        <v>0</v>
      </c>
      <c r="BA173" s="84">
        <f t="shared" si="176"/>
        <v>0</v>
      </c>
      <c r="BB173" s="84">
        <f t="shared" si="176"/>
        <v>0</v>
      </c>
      <c r="BC173" s="84">
        <f t="shared" si="176"/>
        <v>0</v>
      </c>
      <c r="BD173" s="84">
        <f t="shared" si="176"/>
        <v>0</v>
      </c>
      <c r="BE173" s="84">
        <f t="shared" si="176"/>
        <v>0</v>
      </c>
      <c r="BF173" s="84">
        <f t="shared" si="176"/>
        <v>0</v>
      </c>
      <c r="BG173" s="84">
        <f t="shared" si="176"/>
        <v>0</v>
      </c>
      <c r="BH173" s="84">
        <f t="shared" si="176"/>
        <v>0</v>
      </c>
      <c r="BI173" s="84">
        <f t="shared" si="176"/>
        <v>0</v>
      </c>
      <c r="BJ173" s="84">
        <f t="shared" si="176"/>
        <v>0</v>
      </c>
      <c r="BK173" s="84">
        <f t="shared" si="176"/>
        <v>200</v>
      </c>
      <c r="BL173" s="84">
        <f t="shared" si="176"/>
        <v>0</v>
      </c>
      <c r="BM173" s="84">
        <f t="shared" si="176"/>
        <v>0</v>
      </c>
      <c r="BN173" s="84">
        <f t="shared" si="176"/>
        <v>0</v>
      </c>
      <c r="BO173" s="84">
        <f t="shared" si="176"/>
        <v>0</v>
      </c>
      <c r="BP173" s="84">
        <f t="shared" si="176"/>
        <v>0</v>
      </c>
      <c r="BQ173" s="84">
        <f t="shared" si="176"/>
        <v>0</v>
      </c>
      <c r="BR173" s="84">
        <f t="shared" si="176"/>
        <v>0</v>
      </c>
      <c r="BS173" s="84">
        <f t="shared" si="176"/>
        <v>0</v>
      </c>
      <c r="BT173" s="84">
        <f t="shared" si="176"/>
        <v>0</v>
      </c>
      <c r="BU173" s="84">
        <f t="shared" si="176"/>
        <v>0</v>
      </c>
      <c r="BV173" s="84">
        <f t="shared" si="176"/>
        <v>0</v>
      </c>
      <c r="BW173" s="84">
        <f t="shared" si="176"/>
        <v>0</v>
      </c>
      <c r="BX173" s="84">
        <f t="shared" si="176"/>
        <v>0</v>
      </c>
      <c r="BY173" s="84">
        <f t="shared" si="176"/>
        <v>0</v>
      </c>
      <c r="BZ173" s="84">
        <f t="shared" si="176"/>
        <v>0</v>
      </c>
      <c r="CA173" s="84">
        <f t="shared" si="176"/>
        <v>0</v>
      </c>
      <c r="CB173" s="84">
        <f t="shared" si="176"/>
        <v>0</v>
      </c>
      <c r="CC173" s="84">
        <f t="shared" si="176"/>
        <v>0</v>
      </c>
      <c r="CD173" s="84">
        <f t="shared" si="176"/>
        <v>0</v>
      </c>
      <c r="CE173" s="84">
        <f t="shared" si="176"/>
        <v>0</v>
      </c>
      <c r="CF173" s="84">
        <f t="shared" si="176"/>
        <v>0</v>
      </c>
      <c r="CG173" s="84">
        <f t="shared" si="176"/>
        <v>0</v>
      </c>
      <c r="CH173" s="84">
        <f t="shared" si="176"/>
        <v>0</v>
      </c>
      <c r="CI173" s="84">
        <f t="shared" si="176"/>
        <v>0</v>
      </c>
      <c r="CJ173" s="84">
        <f t="shared" si="176"/>
        <v>0</v>
      </c>
      <c r="CK173" s="84">
        <f t="shared" si="176"/>
        <v>0</v>
      </c>
      <c r="CL173" s="84">
        <f t="shared" si="176"/>
        <v>0</v>
      </c>
      <c r="CM173" s="84">
        <f t="shared" si="176"/>
        <v>0</v>
      </c>
      <c r="CN173" s="84">
        <f t="shared" si="176"/>
        <v>0</v>
      </c>
      <c r="CO173" s="84">
        <f t="shared" si="176"/>
        <v>0</v>
      </c>
      <c r="CP173" s="84">
        <f t="shared" si="176"/>
        <v>0</v>
      </c>
      <c r="CQ173" s="84">
        <f t="shared" si="176"/>
        <v>0</v>
      </c>
      <c r="CR173" s="84">
        <f t="shared" si="176"/>
        <v>0</v>
      </c>
      <c r="CS173" s="84">
        <f t="shared" si="176"/>
        <v>0</v>
      </c>
      <c r="CT173" s="84">
        <f t="shared" si="176"/>
        <v>0</v>
      </c>
      <c r="CU173" s="84">
        <f t="shared" si="176"/>
        <v>0</v>
      </c>
      <c r="CV173" s="84">
        <f t="shared" si="175"/>
        <v>0</v>
      </c>
      <c r="CW173" s="84">
        <f t="shared" si="175"/>
        <v>0</v>
      </c>
      <c r="CX173" s="84">
        <f t="shared" si="175"/>
        <v>0</v>
      </c>
      <c r="CY173" s="84">
        <f t="shared" si="175"/>
        <v>0</v>
      </c>
      <c r="CZ173" s="84">
        <f t="shared" si="175"/>
        <v>0</v>
      </c>
      <c r="DA173" s="84">
        <f t="shared" si="175"/>
        <v>0</v>
      </c>
      <c r="DB173" s="84">
        <f t="shared" si="175"/>
        <v>0</v>
      </c>
      <c r="DC173" s="84">
        <f t="shared" si="175"/>
        <v>0</v>
      </c>
      <c r="DD173" s="84">
        <f t="shared" si="175"/>
        <v>0</v>
      </c>
      <c r="DE173" s="84">
        <f t="shared" si="175"/>
        <v>0</v>
      </c>
      <c r="DF173" s="84">
        <f t="shared" si="175"/>
        <v>0</v>
      </c>
      <c r="DG173" s="84">
        <f t="shared" si="175"/>
        <v>0</v>
      </c>
      <c r="DH173" s="84">
        <f t="shared" si="175"/>
        <v>0</v>
      </c>
      <c r="DI173" s="84">
        <f t="shared" si="175"/>
        <v>0</v>
      </c>
      <c r="DJ173" s="84">
        <f t="shared" si="175"/>
        <v>0</v>
      </c>
      <c r="DK173" s="84">
        <f t="shared" si="175"/>
        <v>0</v>
      </c>
      <c r="DL173" s="84">
        <f t="shared" si="175"/>
        <v>0</v>
      </c>
      <c r="DM173" s="84">
        <f t="shared" si="175"/>
        <v>0</v>
      </c>
      <c r="DN173" s="84">
        <f t="shared" si="175"/>
        <v>0</v>
      </c>
      <c r="DO173" s="84">
        <f t="shared" si="175"/>
        <v>0</v>
      </c>
      <c r="DP173" s="84">
        <f t="shared" si="175"/>
        <v>0</v>
      </c>
      <c r="DQ173" s="84">
        <f t="shared" si="175"/>
        <v>0</v>
      </c>
      <c r="DR173" s="84">
        <f t="shared" si="175"/>
        <v>0</v>
      </c>
      <c r="DS173" s="84">
        <f t="shared" si="175"/>
        <v>0</v>
      </c>
      <c r="DT173" s="84">
        <f t="shared" si="175"/>
        <v>0</v>
      </c>
      <c r="DU173" s="84">
        <f t="shared" si="175"/>
        <v>0</v>
      </c>
      <c r="DV173" s="84">
        <f t="shared" si="175"/>
        <v>0</v>
      </c>
      <c r="DW173" s="84">
        <f t="shared" si="175"/>
        <v>0</v>
      </c>
      <c r="DX173" s="84">
        <f t="shared" si="175"/>
        <v>0</v>
      </c>
      <c r="DY173" s="84">
        <f t="shared" si="175"/>
        <v>0</v>
      </c>
      <c r="DZ173" s="84">
        <f t="shared" si="175"/>
        <v>0</v>
      </c>
      <c r="EA173" s="84">
        <f t="shared" si="175"/>
        <v>0</v>
      </c>
      <c r="EB173" s="84">
        <f t="shared" si="175"/>
        <v>0</v>
      </c>
      <c r="EC173" s="84">
        <f t="shared" si="175"/>
        <v>0</v>
      </c>
      <c r="ED173" s="84">
        <f t="shared" si="175"/>
        <v>0</v>
      </c>
      <c r="EE173" s="84">
        <f t="shared" si="175"/>
        <v>0</v>
      </c>
      <c r="EF173" s="84">
        <f t="shared" si="175"/>
        <v>0</v>
      </c>
      <c r="EG173" s="84">
        <f t="shared" si="175"/>
        <v>0</v>
      </c>
      <c r="EH173" s="84">
        <f t="shared" si="175"/>
        <v>0</v>
      </c>
      <c r="EI173" s="84">
        <f t="shared" si="175"/>
        <v>0</v>
      </c>
      <c r="EJ173" s="84">
        <f t="shared" si="175"/>
        <v>0</v>
      </c>
      <c r="EK173" s="84">
        <f t="shared" si="175"/>
        <v>0</v>
      </c>
      <c r="EL173" s="84">
        <f t="shared" si="175"/>
        <v>0</v>
      </c>
      <c r="EM173" s="84">
        <f t="shared" si="142"/>
        <v>0</v>
      </c>
      <c r="EO173" s="2">
        <f t="shared" ca="1" si="173"/>
        <v>200</v>
      </c>
      <c r="EP173" s="2">
        <f t="shared" ca="1" si="164"/>
        <v>0</v>
      </c>
    </row>
    <row r="174" spans="1:146" x14ac:dyDescent="0.2">
      <c r="A174" s="66">
        <v>9</v>
      </c>
      <c r="B174" s="94" t="s">
        <v>76</v>
      </c>
      <c r="C174" s="68" t="s">
        <v>8</v>
      </c>
      <c r="D174" s="35" t="s">
        <v>43</v>
      </c>
      <c r="E174" s="69" t="s">
        <v>301</v>
      </c>
      <c r="F174" s="70">
        <v>37134</v>
      </c>
      <c r="G174" s="69"/>
      <c r="H174" s="69"/>
      <c r="I174" s="71" t="s">
        <v>45</v>
      </c>
      <c r="J174" s="69" t="s">
        <v>301</v>
      </c>
      <c r="L174" s="72" t="s">
        <v>302</v>
      </c>
      <c r="M174" s="72" t="s">
        <v>40</v>
      </c>
      <c r="O174" s="73"/>
      <c r="P174" s="74"/>
      <c r="Q174" s="74"/>
      <c r="R174" s="74"/>
      <c r="S174" s="95">
        <v>100</v>
      </c>
      <c r="T174" s="74" t="s">
        <v>3</v>
      </c>
      <c r="U174" s="19">
        <f t="shared" si="170"/>
        <v>147.61099999999999</v>
      </c>
      <c r="V174" s="267">
        <v>39128</v>
      </c>
      <c r="Z174" s="102">
        <v>36753</v>
      </c>
      <c r="AA174" s="100" t="e">
        <f>SUM(#REF!)</f>
        <v>#REF!</v>
      </c>
      <c r="AB174" s="103"/>
      <c r="AC174" s="79">
        <f>0.625%/7</f>
        <v>8.9285714285714294E-4</v>
      </c>
      <c r="AD174" s="81" t="e">
        <f>+AC174+AB174*#REF!+AA174*#REF!</f>
        <v>#REF!</v>
      </c>
      <c r="AE174" s="81"/>
      <c r="AI174" s="84">
        <f ca="1">IF(AND($V174&gt;AI172,$V174&lt;=AI$6),+$U174,0)</f>
        <v>0</v>
      </c>
      <c r="AJ174" s="84">
        <f t="shared" si="176"/>
        <v>0</v>
      </c>
      <c r="AK174" s="84">
        <f t="shared" si="176"/>
        <v>0</v>
      </c>
      <c r="AL174" s="84">
        <f t="shared" si="176"/>
        <v>0</v>
      </c>
      <c r="AM174" s="84">
        <f t="shared" si="176"/>
        <v>0</v>
      </c>
      <c r="AN174" s="84">
        <f t="shared" si="176"/>
        <v>0</v>
      </c>
      <c r="AO174" s="84">
        <f t="shared" si="176"/>
        <v>0</v>
      </c>
      <c r="AP174" s="84">
        <f t="shared" si="176"/>
        <v>0</v>
      </c>
      <c r="AQ174" s="84">
        <f t="shared" si="176"/>
        <v>0</v>
      </c>
      <c r="AR174" s="84">
        <f t="shared" si="176"/>
        <v>0</v>
      </c>
      <c r="AS174" s="84">
        <f t="shared" si="176"/>
        <v>0</v>
      </c>
      <c r="AT174" s="84">
        <f t="shared" si="176"/>
        <v>0</v>
      </c>
      <c r="AU174" s="84">
        <f t="shared" si="176"/>
        <v>0</v>
      </c>
      <c r="AV174" s="84">
        <f t="shared" si="176"/>
        <v>0</v>
      </c>
      <c r="AW174" s="84">
        <f t="shared" si="176"/>
        <v>0</v>
      </c>
      <c r="AX174" s="84">
        <f t="shared" si="176"/>
        <v>0</v>
      </c>
      <c r="AY174" s="84">
        <f t="shared" si="176"/>
        <v>0</v>
      </c>
      <c r="AZ174" s="84">
        <f t="shared" si="176"/>
        <v>0</v>
      </c>
      <c r="BA174" s="84">
        <f t="shared" si="176"/>
        <v>0</v>
      </c>
      <c r="BB174" s="84">
        <f t="shared" si="176"/>
        <v>0</v>
      </c>
      <c r="BC174" s="84">
        <f t="shared" si="176"/>
        <v>0</v>
      </c>
      <c r="BD174" s="84">
        <f t="shared" si="176"/>
        <v>147.61099999999999</v>
      </c>
      <c r="BE174" s="84">
        <f t="shared" si="176"/>
        <v>0</v>
      </c>
      <c r="BF174" s="84">
        <f t="shared" si="176"/>
        <v>0</v>
      </c>
      <c r="BG174" s="84">
        <f t="shared" si="176"/>
        <v>0</v>
      </c>
      <c r="BH174" s="84">
        <f t="shared" si="176"/>
        <v>0</v>
      </c>
      <c r="BI174" s="84">
        <f t="shared" si="176"/>
        <v>0</v>
      </c>
      <c r="BJ174" s="84">
        <f t="shared" si="176"/>
        <v>0</v>
      </c>
      <c r="BK174" s="84">
        <f t="shared" si="176"/>
        <v>0</v>
      </c>
      <c r="BL174" s="84">
        <f t="shared" si="176"/>
        <v>0</v>
      </c>
      <c r="BM174" s="84">
        <f t="shared" si="176"/>
        <v>0</v>
      </c>
      <c r="BN174" s="84">
        <f t="shared" si="176"/>
        <v>0</v>
      </c>
      <c r="BO174" s="84">
        <f t="shared" si="176"/>
        <v>0</v>
      </c>
      <c r="BP174" s="84">
        <f t="shared" si="176"/>
        <v>0</v>
      </c>
      <c r="BQ174" s="84">
        <f t="shared" si="176"/>
        <v>0</v>
      </c>
      <c r="BR174" s="84">
        <f t="shared" si="176"/>
        <v>0</v>
      </c>
      <c r="BS174" s="84">
        <f t="shared" si="176"/>
        <v>0</v>
      </c>
      <c r="BT174" s="84">
        <f t="shared" si="176"/>
        <v>0</v>
      </c>
      <c r="BU174" s="84">
        <f t="shared" si="176"/>
        <v>0</v>
      </c>
      <c r="BV174" s="84">
        <f t="shared" si="176"/>
        <v>0</v>
      </c>
      <c r="BW174" s="84">
        <f t="shared" si="176"/>
        <v>0</v>
      </c>
      <c r="BX174" s="84">
        <f t="shared" si="176"/>
        <v>0</v>
      </c>
      <c r="BY174" s="84">
        <f t="shared" si="176"/>
        <v>0</v>
      </c>
      <c r="BZ174" s="84">
        <f t="shared" si="176"/>
        <v>0</v>
      </c>
      <c r="CA174" s="84">
        <f t="shared" si="176"/>
        <v>0</v>
      </c>
      <c r="CB174" s="84">
        <f t="shared" si="176"/>
        <v>0</v>
      </c>
      <c r="CC174" s="84">
        <f t="shared" si="176"/>
        <v>0</v>
      </c>
      <c r="CD174" s="84">
        <f t="shared" si="176"/>
        <v>0</v>
      </c>
      <c r="CE174" s="84">
        <f t="shared" si="176"/>
        <v>0</v>
      </c>
      <c r="CF174" s="84">
        <f t="shared" si="176"/>
        <v>0</v>
      </c>
      <c r="CG174" s="84">
        <f t="shared" si="176"/>
        <v>0</v>
      </c>
      <c r="CH174" s="84">
        <f t="shared" si="176"/>
        <v>0</v>
      </c>
      <c r="CI174" s="84">
        <f t="shared" si="176"/>
        <v>0</v>
      </c>
      <c r="CJ174" s="84">
        <f t="shared" si="176"/>
        <v>0</v>
      </c>
      <c r="CK174" s="84">
        <f t="shared" si="176"/>
        <v>0</v>
      </c>
      <c r="CL174" s="84">
        <f t="shared" si="176"/>
        <v>0</v>
      </c>
      <c r="CM174" s="84">
        <f t="shared" si="176"/>
        <v>0</v>
      </c>
      <c r="CN174" s="84">
        <f t="shared" si="176"/>
        <v>0</v>
      </c>
      <c r="CO174" s="84">
        <f t="shared" si="176"/>
        <v>0</v>
      </c>
      <c r="CP174" s="84">
        <f t="shared" si="176"/>
        <v>0</v>
      </c>
      <c r="CQ174" s="84">
        <f t="shared" si="176"/>
        <v>0</v>
      </c>
      <c r="CR174" s="84">
        <f t="shared" si="176"/>
        <v>0</v>
      </c>
      <c r="CS174" s="84">
        <f t="shared" si="176"/>
        <v>0</v>
      </c>
      <c r="CT174" s="84">
        <f t="shared" si="176"/>
        <v>0</v>
      </c>
      <c r="CU174" s="84">
        <f>IF(AND($V174&gt;CT$6,$V174&lt;=CU$6),+$U174,0)</f>
        <v>0</v>
      </c>
      <c r="CV174" s="84">
        <f t="shared" si="175"/>
        <v>0</v>
      </c>
      <c r="CW174" s="84">
        <f t="shared" si="175"/>
        <v>0</v>
      </c>
      <c r="CX174" s="84">
        <f t="shared" si="175"/>
        <v>0</v>
      </c>
      <c r="CY174" s="84">
        <f t="shared" si="175"/>
        <v>0</v>
      </c>
      <c r="CZ174" s="84">
        <f t="shared" si="175"/>
        <v>0</v>
      </c>
      <c r="DA174" s="84">
        <f t="shared" si="175"/>
        <v>0</v>
      </c>
      <c r="DB174" s="84">
        <f t="shared" si="175"/>
        <v>0</v>
      </c>
      <c r="DC174" s="84">
        <f t="shared" si="175"/>
        <v>0</v>
      </c>
      <c r="DD174" s="84">
        <f t="shared" si="175"/>
        <v>0</v>
      </c>
      <c r="DE174" s="84">
        <f t="shared" si="175"/>
        <v>0</v>
      </c>
      <c r="DF174" s="84">
        <f t="shared" si="175"/>
        <v>0</v>
      </c>
      <c r="DG174" s="84">
        <f t="shared" si="175"/>
        <v>0</v>
      </c>
      <c r="DH174" s="84">
        <f t="shared" si="175"/>
        <v>0</v>
      </c>
      <c r="DI174" s="84">
        <f t="shared" si="175"/>
        <v>0</v>
      </c>
      <c r="DJ174" s="84">
        <f t="shared" si="175"/>
        <v>0</v>
      </c>
      <c r="DK174" s="84">
        <f t="shared" si="175"/>
        <v>0</v>
      </c>
      <c r="DL174" s="84">
        <f t="shared" si="175"/>
        <v>0</v>
      </c>
      <c r="DM174" s="84">
        <f t="shared" si="175"/>
        <v>0</v>
      </c>
      <c r="DN174" s="84">
        <f t="shared" si="175"/>
        <v>0</v>
      </c>
      <c r="DO174" s="84">
        <f t="shared" si="175"/>
        <v>0</v>
      </c>
      <c r="DP174" s="84">
        <f t="shared" si="175"/>
        <v>0</v>
      </c>
      <c r="DQ174" s="84">
        <f t="shared" si="175"/>
        <v>0</v>
      </c>
      <c r="DR174" s="84">
        <f t="shared" si="175"/>
        <v>0</v>
      </c>
      <c r="DS174" s="84">
        <f t="shared" si="175"/>
        <v>0</v>
      </c>
      <c r="DT174" s="84">
        <f t="shared" si="175"/>
        <v>0</v>
      </c>
      <c r="DU174" s="84">
        <f t="shared" si="175"/>
        <v>0</v>
      </c>
      <c r="DV174" s="84">
        <f t="shared" si="175"/>
        <v>0</v>
      </c>
      <c r="DW174" s="84">
        <f t="shared" si="175"/>
        <v>0</v>
      </c>
      <c r="DX174" s="84">
        <f t="shared" si="175"/>
        <v>0</v>
      </c>
      <c r="DY174" s="84">
        <f t="shared" si="175"/>
        <v>0</v>
      </c>
      <c r="DZ174" s="84">
        <f t="shared" si="175"/>
        <v>0</v>
      </c>
      <c r="EA174" s="84">
        <f t="shared" si="175"/>
        <v>0</v>
      </c>
      <c r="EB174" s="84">
        <f t="shared" si="175"/>
        <v>0</v>
      </c>
      <c r="EC174" s="84">
        <f t="shared" si="175"/>
        <v>0</v>
      </c>
      <c r="ED174" s="84">
        <f t="shared" si="175"/>
        <v>0</v>
      </c>
      <c r="EE174" s="84">
        <f t="shared" si="175"/>
        <v>0</v>
      </c>
      <c r="EF174" s="84">
        <f t="shared" si="175"/>
        <v>0</v>
      </c>
      <c r="EG174" s="84">
        <f t="shared" si="175"/>
        <v>0</v>
      </c>
      <c r="EH174" s="84">
        <f t="shared" si="175"/>
        <v>0</v>
      </c>
      <c r="EI174" s="84">
        <f t="shared" si="175"/>
        <v>0</v>
      </c>
      <c r="EJ174" s="84">
        <f>IF(AND($V174&gt;EI$6,$V174&lt;=EJ$6),+$U174,0)</f>
        <v>0</v>
      </c>
      <c r="EK174" s="84">
        <f>IF(AND($V174&gt;EJ$6,$V174&lt;=EK$6),+$U174,0)</f>
        <v>0</v>
      </c>
      <c r="EL174" s="84">
        <f>IF(AND($V174&gt;EK$6,$V174&lt;=EL$6),+$U174,0)</f>
        <v>0</v>
      </c>
      <c r="EM174" s="84">
        <f t="shared" si="142"/>
        <v>0</v>
      </c>
      <c r="EO174" s="2">
        <f t="shared" ca="1" si="173"/>
        <v>147.61099999999999</v>
      </c>
      <c r="EP174" s="2">
        <f t="shared" ca="1" si="164"/>
        <v>0</v>
      </c>
    </row>
    <row r="175" spans="1:146" s="67" customFormat="1" x14ac:dyDescent="0.2">
      <c r="A175" s="66"/>
      <c r="B175" s="134"/>
      <c r="C175" s="134"/>
      <c r="D175" s="134"/>
      <c r="E175" s="135"/>
      <c r="F175" s="135"/>
      <c r="G175" s="135"/>
      <c r="H175" s="135"/>
      <c r="I175" s="87"/>
      <c r="J175" s="85"/>
      <c r="K175" s="88"/>
      <c r="L175" s="88"/>
      <c r="M175" s="88"/>
      <c r="N175" s="88"/>
      <c r="O175" s="73"/>
      <c r="P175" s="88"/>
      <c r="Q175" s="88"/>
      <c r="R175" s="88"/>
      <c r="S175" s="136"/>
      <c r="T175" s="137"/>
      <c r="U175" s="96"/>
      <c r="V175" s="90"/>
      <c r="W175" s="96"/>
      <c r="X175" s="91"/>
      <c r="Y175" s="93"/>
      <c r="Z175" s="90"/>
      <c r="AA175" s="138"/>
      <c r="AB175" s="83"/>
      <c r="AC175" s="83"/>
      <c r="AD175" s="81"/>
      <c r="AE175" s="81"/>
    </row>
    <row r="176" spans="1:146" ht="4.5" customHeight="1" x14ac:dyDescent="0.2">
      <c r="AD176" s="103"/>
      <c r="AE176" s="103"/>
    </row>
    <row r="177" spans="1:198" s="143" customFormat="1" ht="14.25" customHeight="1" x14ac:dyDescent="0.2">
      <c r="A177" s="142"/>
      <c r="E177" s="144"/>
      <c r="F177" s="144"/>
      <c r="G177" s="144"/>
      <c r="H177" s="144"/>
      <c r="I177" s="145"/>
      <c r="J177" s="144"/>
      <c r="K177" s="48"/>
      <c r="L177" s="282"/>
      <c r="M177" s="282"/>
      <c r="N177" s="48"/>
      <c r="O177" s="48"/>
      <c r="P177" s="48"/>
      <c r="Q177" s="48"/>
      <c r="R177" s="48"/>
      <c r="S177" s="35"/>
      <c r="T177" s="146"/>
      <c r="U177" s="147">
        <f>SUM(U7:U176)</f>
        <v>23427.008634037225</v>
      </c>
      <c r="V177" s="148"/>
      <c r="W177" s="147"/>
      <c r="X177" s="48"/>
      <c r="Y177" s="149"/>
      <c r="Z177" s="148"/>
      <c r="AA177" s="150"/>
      <c r="AB177" s="151"/>
      <c r="AC177" s="151"/>
      <c r="AD177" s="151"/>
      <c r="AE177" s="151"/>
    </row>
    <row r="178" spans="1:198" x14ac:dyDescent="0.2">
      <c r="L178" s="202"/>
      <c r="M178" s="202"/>
    </row>
    <row r="179" spans="1:198" ht="17.25" x14ac:dyDescent="0.35">
      <c r="I179" s="153" t="s">
        <v>303</v>
      </c>
      <c r="J179" s="154"/>
      <c r="K179" s="283"/>
      <c r="L179" s="283"/>
      <c r="M179" s="155"/>
      <c r="N179" s="155"/>
      <c r="O179" s="155"/>
      <c r="P179" s="155"/>
      <c r="Q179" s="155"/>
      <c r="R179" s="155"/>
      <c r="T179" s="281" t="s">
        <v>303</v>
      </c>
      <c r="U179" s="156" t="s">
        <v>304</v>
      </c>
      <c r="X179" s="157"/>
      <c r="Y179" s="158"/>
    </row>
    <row r="180" spans="1:198" x14ac:dyDescent="0.2">
      <c r="I180" s="144">
        <v>140</v>
      </c>
      <c r="J180" s="19">
        <f>SUMIF($I$8:$I$174,$I180,$U$8:$U$174)</f>
        <v>2087.2911515299998</v>
      </c>
      <c r="K180" s="215"/>
      <c r="L180" s="215"/>
      <c r="M180" s="159"/>
      <c r="N180" s="159"/>
      <c r="O180" s="159"/>
      <c r="P180" s="159"/>
      <c r="Q180" s="159"/>
      <c r="R180" s="159"/>
      <c r="S180" s="160"/>
      <c r="T180" s="149">
        <v>140</v>
      </c>
      <c r="U180" s="19">
        <f>SUMIF($I$7:$U$176,$I180,$U$7:$U$176)</f>
        <v>2087.2911515299998</v>
      </c>
      <c r="X180" s="19"/>
      <c r="Y180" s="19"/>
      <c r="AA180" s="161"/>
      <c r="AB180" s="161"/>
      <c r="AD180" s="151"/>
      <c r="AE180" s="151"/>
      <c r="AH180" s="149">
        <v>140</v>
      </c>
      <c r="AI180" s="18">
        <f t="shared" ref="AI180:AR184" ca="1" si="177">SUMIF($I$8:$I$174,$AH180,AI$8:AI$174)</f>
        <v>21.88</v>
      </c>
      <c r="AJ180" s="18">
        <f t="shared" si="177"/>
        <v>379.04848503820494</v>
      </c>
      <c r="AK180" s="18">
        <f t="shared" si="177"/>
        <v>540.09202947262804</v>
      </c>
      <c r="AL180" s="18">
        <f t="shared" si="177"/>
        <v>190.31419878541647</v>
      </c>
      <c r="AM180" s="18">
        <f t="shared" si="177"/>
        <v>308.61598425541649</v>
      </c>
      <c r="AN180" s="18">
        <f t="shared" si="177"/>
        <v>21.882382255416481</v>
      </c>
      <c r="AO180" s="18">
        <f t="shared" si="177"/>
        <v>21.882382255416481</v>
      </c>
      <c r="AP180" s="18">
        <f t="shared" si="177"/>
        <v>126.88238225541647</v>
      </c>
      <c r="AQ180" s="18">
        <f t="shared" si="177"/>
        <v>21.882382255416481</v>
      </c>
      <c r="AR180" s="18">
        <f t="shared" si="177"/>
        <v>312.68238225541648</v>
      </c>
      <c r="AS180" s="18">
        <f t="shared" ref="AS180:BB184" si="178">SUMIF($I$8:$I$174,$AH180,AS$8:AS$174)</f>
        <v>22.122847994486989</v>
      </c>
      <c r="AT180" s="18">
        <f t="shared" si="178"/>
        <v>22.122847994486989</v>
      </c>
      <c r="AU180" s="18">
        <f t="shared" si="178"/>
        <v>21.882382255416481</v>
      </c>
      <c r="AV180" s="18">
        <f t="shared" si="178"/>
        <v>21.641916516345965</v>
      </c>
      <c r="AW180" s="18">
        <f t="shared" si="178"/>
        <v>22.122847994486989</v>
      </c>
      <c r="AX180" s="18">
        <f t="shared" si="178"/>
        <v>22.122847994486989</v>
      </c>
      <c r="AY180" s="18">
        <f t="shared" si="178"/>
        <v>21.882382255416481</v>
      </c>
      <c r="AZ180" s="18">
        <f t="shared" si="178"/>
        <v>21.641916516345965</v>
      </c>
      <c r="BA180" s="18">
        <f t="shared" si="178"/>
        <v>22.122847994486989</v>
      </c>
      <c r="BB180" s="18">
        <f t="shared" si="178"/>
        <v>0</v>
      </c>
      <c r="BC180" s="18">
        <f t="shared" ref="BC180:BL184" si="179">SUMIF($I$8:$I$174,$AH180,BC$8:BC$174)</f>
        <v>0</v>
      </c>
      <c r="BD180" s="18">
        <f t="shared" si="179"/>
        <v>0</v>
      </c>
      <c r="BE180" s="18">
        <f t="shared" si="179"/>
        <v>0</v>
      </c>
      <c r="BF180" s="18">
        <f t="shared" si="179"/>
        <v>0</v>
      </c>
      <c r="BG180" s="18">
        <f t="shared" si="179"/>
        <v>0</v>
      </c>
      <c r="BH180" s="18">
        <f t="shared" si="179"/>
        <v>0</v>
      </c>
      <c r="BI180" s="18">
        <f t="shared" si="179"/>
        <v>0</v>
      </c>
      <c r="BJ180" s="18">
        <f t="shared" si="179"/>
        <v>0</v>
      </c>
      <c r="BK180" s="18">
        <f t="shared" si="179"/>
        <v>0</v>
      </c>
      <c r="BL180" s="18">
        <f t="shared" si="179"/>
        <v>0</v>
      </c>
      <c r="BM180" s="18">
        <f t="shared" ref="BM180:BV184" si="180">SUMIF($I$8:$I$174,$AH180,BM$8:BM$174)</f>
        <v>0</v>
      </c>
      <c r="BN180" s="18">
        <f t="shared" si="180"/>
        <v>0</v>
      </c>
      <c r="BO180" s="18">
        <f t="shared" si="180"/>
        <v>0</v>
      </c>
      <c r="BP180" s="18">
        <f t="shared" si="180"/>
        <v>0</v>
      </c>
      <c r="BQ180" s="18">
        <f t="shared" si="180"/>
        <v>0</v>
      </c>
      <c r="BR180" s="18">
        <f t="shared" si="180"/>
        <v>0</v>
      </c>
      <c r="BS180" s="18">
        <f t="shared" si="180"/>
        <v>0</v>
      </c>
      <c r="BT180" s="18">
        <f t="shared" si="180"/>
        <v>0</v>
      </c>
      <c r="BU180" s="18">
        <f t="shared" si="180"/>
        <v>0</v>
      </c>
      <c r="BV180" s="18">
        <f t="shared" si="180"/>
        <v>0</v>
      </c>
      <c r="BW180" s="18">
        <f t="shared" ref="BW180:CF184" si="181">SUMIF($I$8:$I$174,$AH180,BW$8:BW$174)</f>
        <v>0</v>
      </c>
      <c r="BX180" s="18">
        <f t="shared" si="181"/>
        <v>0</v>
      </c>
      <c r="BY180" s="18">
        <f t="shared" si="181"/>
        <v>0</v>
      </c>
      <c r="BZ180" s="18">
        <f t="shared" si="181"/>
        <v>0</v>
      </c>
      <c r="CA180" s="18">
        <f t="shared" si="181"/>
        <v>0</v>
      </c>
      <c r="CB180" s="18">
        <f t="shared" si="181"/>
        <v>0</v>
      </c>
      <c r="CC180" s="18">
        <f t="shared" si="181"/>
        <v>0</v>
      </c>
      <c r="CD180" s="18">
        <f t="shared" si="181"/>
        <v>0</v>
      </c>
      <c r="CE180" s="18">
        <f t="shared" si="181"/>
        <v>2.949983</v>
      </c>
      <c r="CF180" s="18">
        <f t="shared" si="181"/>
        <v>0</v>
      </c>
      <c r="CG180" s="18">
        <f t="shared" ref="CG180:CP184" si="182">SUMIF($I$8:$I$174,$AH180,CG$8:CG$174)</f>
        <v>0</v>
      </c>
      <c r="CH180" s="18">
        <f t="shared" si="182"/>
        <v>0</v>
      </c>
      <c r="CI180" s="18">
        <f t="shared" si="182"/>
        <v>0</v>
      </c>
      <c r="CJ180" s="18">
        <f t="shared" si="182"/>
        <v>0</v>
      </c>
      <c r="CK180" s="18">
        <f t="shared" si="182"/>
        <v>0</v>
      </c>
      <c r="CL180" s="18">
        <f t="shared" si="182"/>
        <v>0</v>
      </c>
      <c r="CM180" s="18">
        <f t="shared" si="182"/>
        <v>0</v>
      </c>
      <c r="CN180" s="18">
        <f t="shared" si="182"/>
        <v>0</v>
      </c>
      <c r="CO180" s="18">
        <f t="shared" si="182"/>
        <v>0</v>
      </c>
      <c r="CP180" s="18">
        <f t="shared" si="182"/>
        <v>0</v>
      </c>
      <c r="CQ180" s="18">
        <f t="shared" ref="CQ180:CZ184" si="183">SUMIF($I$8:$I$174,$AH180,CQ$8:CQ$174)</f>
        <v>0</v>
      </c>
      <c r="CR180" s="18">
        <f t="shared" si="183"/>
        <v>0</v>
      </c>
      <c r="CS180" s="18">
        <f t="shared" si="183"/>
        <v>0</v>
      </c>
      <c r="CT180" s="18">
        <f t="shared" si="183"/>
        <v>0</v>
      </c>
      <c r="CU180" s="18">
        <f t="shared" si="183"/>
        <v>0</v>
      </c>
      <c r="CV180" s="18">
        <f t="shared" si="183"/>
        <v>0</v>
      </c>
      <c r="CW180" s="18">
        <f t="shared" si="183"/>
        <v>0</v>
      </c>
      <c r="CX180" s="18">
        <f t="shared" si="183"/>
        <v>0</v>
      </c>
      <c r="CY180" s="18">
        <f t="shared" si="183"/>
        <v>0</v>
      </c>
      <c r="CZ180" s="18">
        <f t="shared" si="183"/>
        <v>0</v>
      </c>
      <c r="DA180" s="18">
        <f t="shared" ref="DA180:DJ184" si="184">SUMIF($I$8:$I$174,$AH180,DA$8:DA$174)</f>
        <v>0</v>
      </c>
      <c r="DB180" s="18">
        <f t="shared" si="184"/>
        <v>0</v>
      </c>
      <c r="DC180" s="18">
        <f t="shared" si="184"/>
        <v>0</v>
      </c>
      <c r="DD180" s="18">
        <f t="shared" si="184"/>
        <v>0</v>
      </c>
      <c r="DE180" s="18">
        <f t="shared" si="184"/>
        <v>0</v>
      </c>
      <c r="DF180" s="18">
        <f t="shared" si="184"/>
        <v>0</v>
      </c>
      <c r="DG180" s="18">
        <f t="shared" si="184"/>
        <v>0</v>
      </c>
      <c r="DH180" s="18">
        <f t="shared" si="184"/>
        <v>0</v>
      </c>
      <c r="DI180" s="18">
        <f t="shared" si="184"/>
        <v>0</v>
      </c>
      <c r="DJ180" s="18">
        <f t="shared" si="184"/>
        <v>0</v>
      </c>
      <c r="DK180" s="18">
        <f t="shared" ref="DK180:DT184" si="185">SUMIF($I$8:$I$174,$AH180,DK$8:DK$174)</f>
        <v>0</v>
      </c>
      <c r="DL180" s="18">
        <f t="shared" si="185"/>
        <v>0</v>
      </c>
      <c r="DM180" s="18">
        <f t="shared" si="185"/>
        <v>0</v>
      </c>
      <c r="DN180" s="18">
        <f t="shared" si="185"/>
        <v>0</v>
      </c>
      <c r="DO180" s="18">
        <f t="shared" si="185"/>
        <v>0</v>
      </c>
      <c r="DP180" s="18">
        <f t="shared" si="185"/>
        <v>0</v>
      </c>
      <c r="DQ180" s="18">
        <f t="shared" si="185"/>
        <v>0</v>
      </c>
      <c r="DR180" s="18">
        <f t="shared" si="185"/>
        <v>0</v>
      </c>
      <c r="DS180" s="18">
        <f t="shared" si="185"/>
        <v>0</v>
      </c>
      <c r="DT180" s="18">
        <f t="shared" si="185"/>
        <v>0</v>
      </c>
      <c r="DU180" s="18">
        <f t="shared" ref="DU180:ED184" si="186">SUMIF($I$8:$I$174,$AH180,DU$8:DU$174)</f>
        <v>0</v>
      </c>
      <c r="DV180" s="18">
        <f t="shared" si="186"/>
        <v>0</v>
      </c>
      <c r="DW180" s="18">
        <f t="shared" si="186"/>
        <v>0</v>
      </c>
      <c r="DX180" s="18">
        <f t="shared" si="186"/>
        <v>0</v>
      </c>
      <c r="DY180" s="18">
        <f t="shared" si="186"/>
        <v>0</v>
      </c>
      <c r="DZ180" s="18">
        <f t="shared" si="186"/>
        <v>0</v>
      </c>
      <c r="EA180" s="18">
        <f t="shared" si="186"/>
        <v>0</v>
      </c>
      <c r="EB180" s="18">
        <f t="shared" si="186"/>
        <v>0</v>
      </c>
      <c r="EC180" s="18">
        <f t="shared" si="186"/>
        <v>0</v>
      </c>
      <c r="ED180" s="18">
        <f t="shared" si="186"/>
        <v>0</v>
      </c>
      <c r="EE180" s="18">
        <f t="shared" ref="EE180:EM184" si="187">SUMIF($I$8:$I$174,$AH180,EE$8:EE$174)</f>
        <v>0</v>
      </c>
      <c r="EF180" s="18">
        <f t="shared" si="187"/>
        <v>0</v>
      </c>
      <c r="EG180" s="18">
        <f t="shared" si="187"/>
        <v>0</v>
      </c>
      <c r="EH180" s="18">
        <f t="shared" si="187"/>
        <v>0</v>
      </c>
      <c r="EI180" s="18">
        <f t="shared" si="187"/>
        <v>0</v>
      </c>
      <c r="EJ180" s="18">
        <f t="shared" si="187"/>
        <v>0</v>
      </c>
      <c r="EK180" s="18">
        <f t="shared" si="187"/>
        <v>0</v>
      </c>
      <c r="EL180" s="18">
        <f t="shared" si="187"/>
        <v>0</v>
      </c>
      <c r="EM180" s="18">
        <f t="shared" si="187"/>
        <v>0</v>
      </c>
      <c r="EN180" s="18">
        <f>SUMIF($I$8:$I$174,$AH180,EN$7:EN$174)</f>
        <v>0</v>
      </c>
      <c r="EO180" s="2">
        <f t="shared" ref="EO180:EO189" ca="1" si="188">SUM($AI180:$EN180)</f>
        <v>2145.7754293447088</v>
      </c>
      <c r="EP180" s="2">
        <f t="shared" ref="EP180:EP187" ca="1" si="189">+EO180-U180</f>
        <v>58.484277814709003</v>
      </c>
    </row>
    <row r="181" spans="1:198" x14ac:dyDescent="0.2">
      <c r="I181" s="144" t="s">
        <v>121</v>
      </c>
      <c r="J181" s="19">
        <f>SUMIF($I$8:$I$174,$I181,$U$8:$U$174)</f>
        <v>304</v>
      </c>
      <c r="K181" s="215"/>
      <c r="L181" s="215"/>
      <c r="M181" s="159"/>
      <c r="N181" s="159"/>
      <c r="O181" s="159"/>
      <c r="P181" s="159"/>
      <c r="Q181" s="159"/>
      <c r="R181" s="159"/>
      <c r="S181" s="160"/>
      <c r="T181" s="149" t="s">
        <v>121</v>
      </c>
      <c r="U181" s="19">
        <f>SUMIF($I$7:$U$176,$I181,$U$7:$U$176)</f>
        <v>304</v>
      </c>
      <c r="X181" s="19"/>
      <c r="Y181" s="19"/>
      <c r="AA181" s="161"/>
      <c r="AB181" s="161"/>
      <c r="AD181" s="151"/>
      <c r="AE181" s="151"/>
      <c r="AH181" s="149" t="s">
        <v>121</v>
      </c>
      <c r="AI181" s="18">
        <f t="shared" ca="1" si="177"/>
        <v>173</v>
      </c>
      <c r="AJ181" s="18">
        <f t="shared" si="177"/>
        <v>0</v>
      </c>
      <c r="AK181" s="18">
        <f t="shared" si="177"/>
        <v>0</v>
      </c>
      <c r="AL181" s="18">
        <f t="shared" si="177"/>
        <v>131</v>
      </c>
      <c r="AM181" s="18">
        <f t="shared" si="177"/>
        <v>0</v>
      </c>
      <c r="AN181" s="18">
        <f t="shared" si="177"/>
        <v>0</v>
      </c>
      <c r="AO181" s="18">
        <f t="shared" si="177"/>
        <v>0</v>
      </c>
      <c r="AP181" s="18">
        <f t="shared" si="177"/>
        <v>0</v>
      </c>
      <c r="AQ181" s="18">
        <f t="shared" si="177"/>
        <v>0</v>
      </c>
      <c r="AR181" s="18">
        <f t="shared" si="177"/>
        <v>0</v>
      </c>
      <c r="AS181" s="18">
        <f t="shared" si="178"/>
        <v>0</v>
      </c>
      <c r="AT181" s="18">
        <f t="shared" si="178"/>
        <v>0</v>
      </c>
      <c r="AU181" s="18">
        <f t="shared" si="178"/>
        <v>0</v>
      </c>
      <c r="AV181" s="18">
        <f t="shared" si="178"/>
        <v>0</v>
      </c>
      <c r="AW181" s="18">
        <f t="shared" si="178"/>
        <v>0</v>
      </c>
      <c r="AX181" s="18">
        <f t="shared" si="178"/>
        <v>0</v>
      </c>
      <c r="AY181" s="18">
        <f t="shared" si="178"/>
        <v>0</v>
      </c>
      <c r="AZ181" s="18">
        <f t="shared" si="178"/>
        <v>0</v>
      </c>
      <c r="BA181" s="18">
        <f t="shared" si="178"/>
        <v>0</v>
      </c>
      <c r="BB181" s="18">
        <f t="shared" si="178"/>
        <v>0</v>
      </c>
      <c r="BC181" s="18">
        <f t="shared" si="179"/>
        <v>0</v>
      </c>
      <c r="BD181" s="18">
        <f t="shared" si="179"/>
        <v>0</v>
      </c>
      <c r="BE181" s="18">
        <f t="shared" si="179"/>
        <v>0</v>
      </c>
      <c r="BF181" s="18">
        <f t="shared" si="179"/>
        <v>0</v>
      </c>
      <c r="BG181" s="18">
        <f t="shared" si="179"/>
        <v>0</v>
      </c>
      <c r="BH181" s="18">
        <f t="shared" si="179"/>
        <v>0</v>
      </c>
      <c r="BI181" s="18">
        <f t="shared" si="179"/>
        <v>0</v>
      </c>
      <c r="BJ181" s="18">
        <f t="shared" si="179"/>
        <v>0</v>
      </c>
      <c r="BK181" s="18">
        <f t="shared" si="179"/>
        <v>0</v>
      </c>
      <c r="BL181" s="18">
        <f t="shared" si="179"/>
        <v>0</v>
      </c>
      <c r="BM181" s="18">
        <f t="shared" si="180"/>
        <v>0</v>
      </c>
      <c r="BN181" s="18">
        <f t="shared" si="180"/>
        <v>0</v>
      </c>
      <c r="BO181" s="18">
        <f t="shared" si="180"/>
        <v>0</v>
      </c>
      <c r="BP181" s="18">
        <f t="shared" si="180"/>
        <v>0</v>
      </c>
      <c r="BQ181" s="18">
        <f t="shared" si="180"/>
        <v>0</v>
      </c>
      <c r="BR181" s="18">
        <f t="shared" si="180"/>
        <v>0</v>
      </c>
      <c r="BS181" s="18">
        <f t="shared" si="180"/>
        <v>0</v>
      </c>
      <c r="BT181" s="18">
        <f t="shared" si="180"/>
        <v>0</v>
      </c>
      <c r="BU181" s="18">
        <f t="shared" si="180"/>
        <v>0</v>
      </c>
      <c r="BV181" s="18">
        <f t="shared" si="180"/>
        <v>0</v>
      </c>
      <c r="BW181" s="18">
        <f t="shared" si="181"/>
        <v>0</v>
      </c>
      <c r="BX181" s="18">
        <f t="shared" si="181"/>
        <v>0</v>
      </c>
      <c r="BY181" s="18">
        <f t="shared" si="181"/>
        <v>0</v>
      </c>
      <c r="BZ181" s="18">
        <f t="shared" si="181"/>
        <v>0</v>
      </c>
      <c r="CA181" s="18">
        <f t="shared" si="181"/>
        <v>0</v>
      </c>
      <c r="CB181" s="18">
        <f t="shared" si="181"/>
        <v>0</v>
      </c>
      <c r="CC181" s="18">
        <f t="shared" si="181"/>
        <v>0</v>
      </c>
      <c r="CD181" s="18">
        <f t="shared" si="181"/>
        <v>0</v>
      </c>
      <c r="CE181" s="18">
        <f t="shared" si="181"/>
        <v>0</v>
      </c>
      <c r="CF181" s="18">
        <f t="shared" si="181"/>
        <v>0</v>
      </c>
      <c r="CG181" s="18">
        <f t="shared" si="182"/>
        <v>0</v>
      </c>
      <c r="CH181" s="18">
        <f t="shared" si="182"/>
        <v>0</v>
      </c>
      <c r="CI181" s="18">
        <f t="shared" si="182"/>
        <v>0</v>
      </c>
      <c r="CJ181" s="18">
        <f t="shared" si="182"/>
        <v>0</v>
      </c>
      <c r="CK181" s="18">
        <f t="shared" si="182"/>
        <v>0</v>
      </c>
      <c r="CL181" s="18">
        <f t="shared" si="182"/>
        <v>0</v>
      </c>
      <c r="CM181" s="18">
        <f t="shared" si="182"/>
        <v>0</v>
      </c>
      <c r="CN181" s="18">
        <f t="shared" si="182"/>
        <v>0</v>
      </c>
      <c r="CO181" s="18">
        <f t="shared" si="182"/>
        <v>0</v>
      </c>
      <c r="CP181" s="18">
        <f t="shared" si="182"/>
        <v>0</v>
      </c>
      <c r="CQ181" s="18">
        <f t="shared" si="183"/>
        <v>0</v>
      </c>
      <c r="CR181" s="18">
        <f t="shared" si="183"/>
        <v>0</v>
      </c>
      <c r="CS181" s="18">
        <f t="shared" si="183"/>
        <v>0</v>
      </c>
      <c r="CT181" s="18">
        <f t="shared" si="183"/>
        <v>0</v>
      </c>
      <c r="CU181" s="18">
        <f t="shared" si="183"/>
        <v>0</v>
      </c>
      <c r="CV181" s="18">
        <f t="shared" si="183"/>
        <v>0</v>
      </c>
      <c r="CW181" s="18">
        <f t="shared" si="183"/>
        <v>0</v>
      </c>
      <c r="CX181" s="18">
        <f t="shared" si="183"/>
        <v>0</v>
      </c>
      <c r="CY181" s="18">
        <f t="shared" si="183"/>
        <v>0</v>
      </c>
      <c r="CZ181" s="18">
        <f t="shared" si="183"/>
        <v>0</v>
      </c>
      <c r="DA181" s="18">
        <f t="shared" si="184"/>
        <v>0</v>
      </c>
      <c r="DB181" s="18">
        <f t="shared" si="184"/>
        <v>0</v>
      </c>
      <c r="DC181" s="18">
        <f t="shared" si="184"/>
        <v>0</v>
      </c>
      <c r="DD181" s="18">
        <f t="shared" si="184"/>
        <v>0</v>
      </c>
      <c r="DE181" s="18">
        <f t="shared" si="184"/>
        <v>0</v>
      </c>
      <c r="DF181" s="18">
        <f t="shared" si="184"/>
        <v>0</v>
      </c>
      <c r="DG181" s="18">
        <f t="shared" si="184"/>
        <v>0</v>
      </c>
      <c r="DH181" s="18">
        <f t="shared" si="184"/>
        <v>0</v>
      </c>
      <c r="DI181" s="18">
        <f t="shared" si="184"/>
        <v>0</v>
      </c>
      <c r="DJ181" s="18">
        <f t="shared" si="184"/>
        <v>0</v>
      </c>
      <c r="DK181" s="18">
        <f t="shared" si="185"/>
        <v>0</v>
      </c>
      <c r="DL181" s="18">
        <f t="shared" si="185"/>
        <v>0</v>
      </c>
      <c r="DM181" s="18">
        <f t="shared" si="185"/>
        <v>0</v>
      </c>
      <c r="DN181" s="18">
        <f t="shared" si="185"/>
        <v>0</v>
      </c>
      <c r="DO181" s="18">
        <f t="shared" si="185"/>
        <v>0</v>
      </c>
      <c r="DP181" s="18">
        <f t="shared" si="185"/>
        <v>0</v>
      </c>
      <c r="DQ181" s="18">
        <f t="shared" si="185"/>
        <v>0</v>
      </c>
      <c r="DR181" s="18">
        <f t="shared" si="185"/>
        <v>0</v>
      </c>
      <c r="DS181" s="18">
        <f t="shared" si="185"/>
        <v>0</v>
      </c>
      <c r="DT181" s="18">
        <f t="shared" si="185"/>
        <v>0</v>
      </c>
      <c r="DU181" s="18">
        <f t="shared" si="186"/>
        <v>0</v>
      </c>
      <c r="DV181" s="18">
        <f t="shared" si="186"/>
        <v>0</v>
      </c>
      <c r="DW181" s="18">
        <f t="shared" si="186"/>
        <v>0</v>
      </c>
      <c r="DX181" s="18">
        <f t="shared" si="186"/>
        <v>0</v>
      </c>
      <c r="DY181" s="18">
        <f t="shared" si="186"/>
        <v>0</v>
      </c>
      <c r="DZ181" s="18">
        <f t="shared" si="186"/>
        <v>0</v>
      </c>
      <c r="EA181" s="18">
        <f t="shared" si="186"/>
        <v>0</v>
      </c>
      <c r="EB181" s="18">
        <f t="shared" si="186"/>
        <v>0</v>
      </c>
      <c r="EC181" s="18">
        <f t="shared" si="186"/>
        <v>0</v>
      </c>
      <c r="ED181" s="18">
        <f t="shared" si="186"/>
        <v>0</v>
      </c>
      <c r="EE181" s="18">
        <f t="shared" si="187"/>
        <v>0</v>
      </c>
      <c r="EF181" s="18">
        <f t="shared" si="187"/>
        <v>0</v>
      </c>
      <c r="EG181" s="18">
        <f t="shared" si="187"/>
        <v>0</v>
      </c>
      <c r="EH181" s="18">
        <f t="shared" si="187"/>
        <v>0</v>
      </c>
      <c r="EI181" s="18">
        <f t="shared" si="187"/>
        <v>0</v>
      </c>
      <c r="EJ181" s="18">
        <f t="shared" si="187"/>
        <v>0</v>
      </c>
      <c r="EK181" s="18">
        <f t="shared" si="187"/>
        <v>0</v>
      </c>
      <c r="EL181" s="18">
        <f t="shared" si="187"/>
        <v>0</v>
      </c>
      <c r="EM181" s="18">
        <f t="shared" si="187"/>
        <v>0</v>
      </c>
      <c r="EN181" s="18">
        <f>SUMIF($I$8:$I$174,$AH181,EN$7:EN$174)</f>
        <v>0</v>
      </c>
      <c r="EO181" s="2">
        <f t="shared" ca="1" si="188"/>
        <v>304</v>
      </c>
      <c r="EP181" s="2">
        <f t="shared" ca="1" si="189"/>
        <v>0</v>
      </c>
    </row>
    <row r="182" spans="1:198" x14ac:dyDescent="0.2">
      <c r="I182" s="144" t="s">
        <v>47</v>
      </c>
      <c r="J182" s="19">
        <f>SUMIF($I$8:$I$174,$I182,$U$8:$U$174)</f>
        <v>4884.0582944300004</v>
      </c>
      <c r="K182" s="215"/>
      <c r="L182" s="215"/>
      <c r="M182" s="159"/>
      <c r="N182" s="159"/>
      <c r="O182" s="159"/>
      <c r="P182" s="159"/>
      <c r="Q182" s="159"/>
      <c r="R182" s="159"/>
      <c r="S182" s="160"/>
      <c r="T182" s="149" t="s">
        <v>47</v>
      </c>
      <c r="U182" s="19">
        <f>SUMIF($I$7:$U$176,$I182,$U$7:$U$176)</f>
        <v>4884.0582944300004</v>
      </c>
      <c r="X182" s="19"/>
      <c r="Y182" s="19"/>
      <c r="AA182" s="161"/>
      <c r="AB182" s="161"/>
      <c r="AD182" s="151"/>
      <c r="AE182" s="151"/>
      <c r="AH182" s="149" t="s">
        <v>47</v>
      </c>
      <c r="AI182" s="18">
        <f t="shared" ca="1" si="177"/>
        <v>35.205027255416482</v>
      </c>
      <c r="AJ182" s="18">
        <f t="shared" si="177"/>
        <v>41.190313038204948</v>
      </c>
      <c r="AK182" s="18">
        <f t="shared" si="177"/>
        <v>33.194625472628012</v>
      </c>
      <c r="AL182" s="18">
        <f t="shared" si="177"/>
        <v>2779.7696872554166</v>
      </c>
      <c r="AM182" s="18">
        <f t="shared" si="177"/>
        <v>34.202760255416486</v>
      </c>
      <c r="AN182" s="18">
        <f t="shared" si="177"/>
        <v>956.22515025541634</v>
      </c>
      <c r="AO182" s="18">
        <f t="shared" si="177"/>
        <v>32.941133255416482</v>
      </c>
      <c r="AP182" s="18">
        <f t="shared" si="177"/>
        <v>31.997626255416478</v>
      </c>
      <c r="AQ182" s="18">
        <f t="shared" si="177"/>
        <v>32.066302255416481</v>
      </c>
      <c r="AR182" s="18">
        <f t="shared" si="177"/>
        <v>294.59381125541648</v>
      </c>
      <c r="AS182" s="18">
        <f t="shared" si="178"/>
        <v>33.707712994486982</v>
      </c>
      <c r="AT182" s="18">
        <f t="shared" si="178"/>
        <v>32.780124994486989</v>
      </c>
      <c r="AU182" s="18">
        <f t="shared" si="178"/>
        <v>32.75133725541648</v>
      </c>
      <c r="AV182" s="18">
        <f t="shared" si="178"/>
        <v>38.799854516345967</v>
      </c>
      <c r="AW182" s="18">
        <f t="shared" si="178"/>
        <v>81.319474994486981</v>
      </c>
      <c r="AX182" s="18">
        <f t="shared" si="178"/>
        <v>29.778914994486989</v>
      </c>
      <c r="AY182" s="18">
        <f t="shared" si="178"/>
        <v>29.50332025541648</v>
      </c>
      <c r="AZ182" s="18">
        <f t="shared" si="178"/>
        <v>37.410071416345964</v>
      </c>
      <c r="BA182" s="18">
        <f t="shared" si="178"/>
        <v>27.272048994486987</v>
      </c>
      <c r="BB182" s="18">
        <f t="shared" si="178"/>
        <v>3.7474780000000001</v>
      </c>
      <c r="BC182" s="18">
        <f t="shared" si="179"/>
        <v>3.8477399999999999</v>
      </c>
      <c r="BD182" s="18">
        <f t="shared" si="179"/>
        <v>11.515948999999999</v>
      </c>
      <c r="BE182" s="18">
        <f t="shared" si="179"/>
        <v>0</v>
      </c>
      <c r="BF182" s="18">
        <f t="shared" si="179"/>
        <v>0</v>
      </c>
      <c r="BG182" s="18">
        <f t="shared" si="179"/>
        <v>170</v>
      </c>
      <c r="BH182" s="18">
        <f t="shared" si="179"/>
        <v>8.9109999999999996</v>
      </c>
      <c r="BI182" s="18">
        <f t="shared" si="179"/>
        <v>148.34901500000001</v>
      </c>
      <c r="BJ182" s="18">
        <f t="shared" si="179"/>
        <v>0</v>
      </c>
      <c r="BK182" s="18">
        <f t="shared" si="179"/>
        <v>0</v>
      </c>
      <c r="BL182" s="18">
        <f t="shared" si="179"/>
        <v>8.9109999999999996</v>
      </c>
      <c r="BM182" s="18">
        <f t="shared" si="180"/>
        <v>0</v>
      </c>
      <c r="BN182" s="18">
        <f t="shared" si="180"/>
        <v>0</v>
      </c>
      <c r="BO182" s="18">
        <f t="shared" si="180"/>
        <v>0</v>
      </c>
      <c r="BP182" s="18">
        <f t="shared" si="180"/>
        <v>8.9109999999999996</v>
      </c>
      <c r="BQ182" s="18">
        <f t="shared" si="180"/>
        <v>0</v>
      </c>
      <c r="BR182" s="18">
        <f t="shared" si="180"/>
        <v>125</v>
      </c>
      <c r="BS182" s="18">
        <f t="shared" si="180"/>
        <v>0</v>
      </c>
      <c r="BT182" s="18">
        <f t="shared" si="180"/>
        <v>8.9109999999999996</v>
      </c>
      <c r="BU182" s="18">
        <f t="shared" si="180"/>
        <v>0</v>
      </c>
      <c r="BV182" s="18">
        <f t="shared" si="180"/>
        <v>0</v>
      </c>
      <c r="BW182" s="18">
        <f t="shared" si="181"/>
        <v>0</v>
      </c>
      <c r="BX182" s="18">
        <f t="shared" si="181"/>
        <v>8.9109999999999996</v>
      </c>
      <c r="BY182" s="18">
        <f t="shared" si="181"/>
        <v>0</v>
      </c>
      <c r="BZ182" s="18">
        <f t="shared" si="181"/>
        <v>0</v>
      </c>
      <c r="CA182" s="18">
        <f t="shared" si="181"/>
        <v>0</v>
      </c>
      <c r="CB182" s="18">
        <f t="shared" si="181"/>
        <v>8.9109999999999996</v>
      </c>
      <c r="CC182" s="18">
        <f t="shared" si="181"/>
        <v>0</v>
      </c>
      <c r="CD182" s="18">
        <f t="shared" si="181"/>
        <v>0</v>
      </c>
      <c r="CE182" s="18">
        <f t="shared" si="181"/>
        <v>0</v>
      </c>
      <c r="CF182" s="18">
        <f t="shared" si="181"/>
        <v>0</v>
      </c>
      <c r="CG182" s="18">
        <f t="shared" si="182"/>
        <v>0</v>
      </c>
      <c r="CH182" s="18">
        <f t="shared" si="182"/>
        <v>0</v>
      </c>
      <c r="CI182" s="18">
        <f t="shared" si="182"/>
        <v>0</v>
      </c>
      <c r="CJ182" s="18">
        <f t="shared" si="182"/>
        <v>0</v>
      </c>
      <c r="CK182" s="18">
        <f t="shared" si="182"/>
        <v>0</v>
      </c>
      <c r="CL182" s="18">
        <f t="shared" si="182"/>
        <v>0</v>
      </c>
      <c r="CM182" s="18">
        <f t="shared" si="182"/>
        <v>0</v>
      </c>
      <c r="CN182" s="18">
        <f t="shared" si="182"/>
        <v>0</v>
      </c>
      <c r="CO182" s="18">
        <f t="shared" si="182"/>
        <v>0</v>
      </c>
      <c r="CP182" s="18">
        <f t="shared" si="182"/>
        <v>0</v>
      </c>
      <c r="CQ182" s="18">
        <f t="shared" si="183"/>
        <v>0</v>
      </c>
      <c r="CR182" s="18">
        <f t="shared" si="183"/>
        <v>0</v>
      </c>
      <c r="CS182" s="18">
        <f t="shared" si="183"/>
        <v>0</v>
      </c>
      <c r="CT182" s="18">
        <f t="shared" si="183"/>
        <v>0</v>
      </c>
      <c r="CU182" s="18">
        <f t="shared" si="183"/>
        <v>0</v>
      </c>
      <c r="CV182" s="18">
        <f t="shared" si="183"/>
        <v>0</v>
      </c>
      <c r="CW182" s="18">
        <f t="shared" si="183"/>
        <v>0</v>
      </c>
      <c r="CX182" s="18">
        <f t="shared" si="183"/>
        <v>0</v>
      </c>
      <c r="CY182" s="18">
        <f t="shared" si="183"/>
        <v>0</v>
      </c>
      <c r="CZ182" s="18">
        <f t="shared" si="183"/>
        <v>0</v>
      </c>
      <c r="DA182" s="18">
        <f t="shared" si="184"/>
        <v>0</v>
      </c>
      <c r="DB182" s="18">
        <f t="shared" si="184"/>
        <v>0</v>
      </c>
      <c r="DC182" s="18">
        <f t="shared" si="184"/>
        <v>0</v>
      </c>
      <c r="DD182" s="18">
        <f t="shared" si="184"/>
        <v>0</v>
      </c>
      <c r="DE182" s="18">
        <f t="shared" si="184"/>
        <v>0</v>
      </c>
      <c r="DF182" s="18">
        <f t="shared" si="184"/>
        <v>0</v>
      </c>
      <c r="DG182" s="18">
        <f t="shared" si="184"/>
        <v>0</v>
      </c>
      <c r="DH182" s="18">
        <f t="shared" si="184"/>
        <v>0</v>
      </c>
      <c r="DI182" s="18">
        <f t="shared" si="184"/>
        <v>0</v>
      </c>
      <c r="DJ182" s="18">
        <f t="shared" si="184"/>
        <v>0</v>
      </c>
      <c r="DK182" s="18">
        <f t="shared" si="185"/>
        <v>0</v>
      </c>
      <c r="DL182" s="18">
        <f t="shared" si="185"/>
        <v>0</v>
      </c>
      <c r="DM182" s="18">
        <f t="shared" si="185"/>
        <v>0</v>
      </c>
      <c r="DN182" s="18">
        <f t="shared" si="185"/>
        <v>0</v>
      </c>
      <c r="DO182" s="18">
        <f t="shared" si="185"/>
        <v>0</v>
      </c>
      <c r="DP182" s="18">
        <f t="shared" si="185"/>
        <v>0</v>
      </c>
      <c r="DQ182" s="18">
        <f t="shared" si="185"/>
        <v>0</v>
      </c>
      <c r="DR182" s="18">
        <f t="shared" si="185"/>
        <v>0</v>
      </c>
      <c r="DS182" s="18">
        <f t="shared" si="185"/>
        <v>0</v>
      </c>
      <c r="DT182" s="18">
        <f t="shared" si="185"/>
        <v>0</v>
      </c>
      <c r="DU182" s="18">
        <f t="shared" si="186"/>
        <v>0</v>
      </c>
      <c r="DV182" s="18">
        <f t="shared" si="186"/>
        <v>0</v>
      </c>
      <c r="DW182" s="18">
        <f t="shared" si="186"/>
        <v>0</v>
      </c>
      <c r="DX182" s="18">
        <f t="shared" si="186"/>
        <v>0</v>
      </c>
      <c r="DY182" s="18">
        <f t="shared" si="186"/>
        <v>0</v>
      </c>
      <c r="DZ182" s="18">
        <f t="shared" si="186"/>
        <v>0</v>
      </c>
      <c r="EA182" s="18">
        <f t="shared" si="186"/>
        <v>0</v>
      </c>
      <c r="EB182" s="18">
        <f t="shared" si="186"/>
        <v>0</v>
      </c>
      <c r="EC182" s="18">
        <f t="shared" si="186"/>
        <v>0</v>
      </c>
      <c r="ED182" s="18">
        <f t="shared" si="186"/>
        <v>0</v>
      </c>
      <c r="EE182" s="18">
        <f t="shared" si="187"/>
        <v>0</v>
      </c>
      <c r="EF182" s="18">
        <f t="shared" si="187"/>
        <v>0</v>
      </c>
      <c r="EG182" s="18">
        <f t="shared" si="187"/>
        <v>0</v>
      </c>
      <c r="EH182" s="18">
        <f t="shared" si="187"/>
        <v>0</v>
      </c>
      <c r="EI182" s="18">
        <f t="shared" si="187"/>
        <v>0</v>
      </c>
      <c r="EJ182" s="18">
        <f t="shared" si="187"/>
        <v>0</v>
      </c>
      <c r="EK182" s="18">
        <f t="shared" si="187"/>
        <v>0</v>
      </c>
      <c r="EL182" s="18">
        <f t="shared" si="187"/>
        <v>0</v>
      </c>
      <c r="EM182" s="18">
        <f t="shared" si="187"/>
        <v>0</v>
      </c>
      <c r="EN182" s="18">
        <f>SUMIF($I$8:$I$174,$AH182,EN$7:EN$174)</f>
        <v>0</v>
      </c>
      <c r="EO182" s="2">
        <f t="shared" ca="1" si="188"/>
        <v>5130.6354789701263</v>
      </c>
      <c r="EP182" s="2">
        <f t="shared" ca="1" si="189"/>
        <v>246.57718454012593</v>
      </c>
    </row>
    <row r="183" spans="1:198" x14ac:dyDescent="0.2">
      <c r="I183" s="144" t="s">
        <v>49</v>
      </c>
      <c r="J183" s="19">
        <f>SUMIF($I$8:$I$174,$I183,$U$8:$U$174)</f>
        <v>596.38296500000001</v>
      </c>
      <c r="K183" s="215"/>
      <c r="L183" s="215"/>
      <c r="M183" s="159"/>
      <c r="N183" s="159"/>
      <c r="O183" s="159"/>
      <c r="P183" s="159"/>
      <c r="Q183" s="159"/>
      <c r="R183" s="159"/>
      <c r="S183" s="160"/>
      <c r="T183" s="149" t="s">
        <v>49</v>
      </c>
      <c r="U183" s="19">
        <f>SUMIF($I$7:$U$176,$I183,$U$7:$U$176)</f>
        <v>596.38296500000001</v>
      </c>
      <c r="X183" s="19"/>
      <c r="Y183" s="19"/>
      <c r="AA183" s="161"/>
      <c r="AB183" s="161"/>
      <c r="AD183" s="151"/>
      <c r="AE183" s="151"/>
      <c r="AH183" s="149" t="s">
        <v>49</v>
      </c>
      <c r="AI183" s="18">
        <f t="shared" ca="1" si="177"/>
        <v>10.721792000000002</v>
      </c>
      <c r="AJ183" s="18">
        <f t="shared" si="177"/>
        <v>56.831308999999997</v>
      </c>
      <c r="AK183" s="18">
        <f t="shared" si="177"/>
        <v>308.5</v>
      </c>
      <c r="AL183" s="18">
        <f t="shared" si="177"/>
        <v>0</v>
      </c>
      <c r="AM183" s="18">
        <f t="shared" si="177"/>
        <v>4.7229080000000003</v>
      </c>
      <c r="AN183" s="18">
        <f t="shared" si="177"/>
        <v>0</v>
      </c>
      <c r="AO183" s="18">
        <f t="shared" si="177"/>
        <v>0</v>
      </c>
      <c r="AP183" s="18">
        <f t="shared" si="177"/>
        <v>43.75</v>
      </c>
      <c r="AQ183" s="18">
        <f t="shared" si="177"/>
        <v>2.6469079999999998</v>
      </c>
      <c r="AR183" s="18">
        <f t="shared" si="177"/>
        <v>0</v>
      </c>
      <c r="AS183" s="18">
        <f t="shared" si="178"/>
        <v>10.021258</v>
      </c>
      <c r="AT183" s="18">
        <f t="shared" si="178"/>
        <v>0</v>
      </c>
      <c r="AU183" s="18">
        <f t="shared" si="178"/>
        <v>2.5422479999999998</v>
      </c>
      <c r="AV183" s="18">
        <f t="shared" si="178"/>
        <v>75</v>
      </c>
      <c r="AW183" s="18">
        <f t="shared" si="178"/>
        <v>0</v>
      </c>
      <c r="AX183" s="18">
        <f t="shared" si="178"/>
        <v>0</v>
      </c>
      <c r="AY183" s="18">
        <f t="shared" si="178"/>
        <v>74.104659999999996</v>
      </c>
      <c r="AZ183" s="18">
        <f t="shared" si="178"/>
        <v>0</v>
      </c>
      <c r="BA183" s="18">
        <f t="shared" si="178"/>
        <v>0</v>
      </c>
      <c r="BB183" s="18">
        <f t="shared" si="178"/>
        <v>0</v>
      </c>
      <c r="BC183" s="18">
        <f t="shared" si="179"/>
        <v>0</v>
      </c>
      <c r="BD183" s="18">
        <f t="shared" si="179"/>
        <v>0</v>
      </c>
      <c r="BE183" s="18">
        <f t="shared" si="179"/>
        <v>0</v>
      </c>
      <c r="BF183" s="18">
        <f t="shared" si="179"/>
        <v>28.280398000000002</v>
      </c>
      <c r="BG183" s="18">
        <f t="shared" si="179"/>
        <v>0</v>
      </c>
      <c r="BH183" s="18">
        <f t="shared" si="179"/>
        <v>0</v>
      </c>
      <c r="BI183" s="18">
        <f t="shared" si="179"/>
        <v>0</v>
      </c>
      <c r="BJ183" s="18">
        <f t="shared" si="179"/>
        <v>0</v>
      </c>
      <c r="BK183" s="18">
        <f t="shared" si="179"/>
        <v>0</v>
      </c>
      <c r="BL183" s="18">
        <f t="shared" si="179"/>
        <v>0</v>
      </c>
      <c r="BM183" s="18">
        <f t="shared" si="180"/>
        <v>0</v>
      </c>
      <c r="BN183" s="18">
        <f t="shared" si="180"/>
        <v>0</v>
      </c>
      <c r="BO183" s="18">
        <f t="shared" si="180"/>
        <v>0</v>
      </c>
      <c r="BP183" s="18">
        <f t="shared" si="180"/>
        <v>0</v>
      </c>
      <c r="BQ183" s="18">
        <f t="shared" si="180"/>
        <v>0</v>
      </c>
      <c r="BR183" s="18">
        <f t="shared" si="180"/>
        <v>0</v>
      </c>
      <c r="BS183" s="18">
        <f t="shared" si="180"/>
        <v>0</v>
      </c>
      <c r="BT183" s="18">
        <f t="shared" si="180"/>
        <v>0</v>
      </c>
      <c r="BU183" s="18">
        <f t="shared" si="180"/>
        <v>0</v>
      </c>
      <c r="BV183" s="18">
        <f t="shared" si="180"/>
        <v>0</v>
      </c>
      <c r="BW183" s="18">
        <f t="shared" si="181"/>
        <v>0</v>
      </c>
      <c r="BX183" s="18">
        <f t="shared" si="181"/>
        <v>0</v>
      </c>
      <c r="BY183" s="18">
        <f t="shared" si="181"/>
        <v>0</v>
      </c>
      <c r="BZ183" s="18">
        <f t="shared" si="181"/>
        <v>0</v>
      </c>
      <c r="CA183" s="18">
        <f t="shared" si="181"/>
        <v>0</v>
      </c>
      <c r="CB183" s="18">
        <f t="shared" si="181"/>
        <v>0</v>
      </c>
      <c r="CC183" s="18">
        <f t="shared" si="181"/>
        <v>0</v>
      </c>
      <c r="CD183" s="18">
        <f t="shared" si="181"/>
        <v>0</v>
      </c>
      <c r="CE183" s="18">
        <f t="shared" si="181"/>
        <v>0</v>
      </c>
      <c r="CF183" s="18">
        <f t="shared" si="181"/>
        <v>0</v>
      </c>
      <c r="CG183" s="18">
        <f t="shared" si="182"/>
        <v>0</v>
      </c>
      <c r="CH183" s="18">
        <f t="shared" si="182"/>
        <v>0</v>
      </c>
      <c r="CI183" s="18">
        <f t="shared" si="182"/>
        <v>0</v>
      </c>
      <c r="CJ183" s="18">
        <f t="shared" si="182"/>
        <v>0</v>
      </c>
      <c r="CK183" s="18">
        <f t="shared" si="182"/>
        <v>0</v>
      </c>
      <c r="CL183" s="18">
        <f t="shared" si="182"/>
        <v>0</v>
      </c>
      <c r="CM183" s="18">
        <f t="shared" si="182"/>
        <v>0</v>
      </c>
      <c r="CN183" s="18">
        <f t="shared" si="182"/>
        <v>0</v>
      </c>
      <c r="CO183" s="18">
        <f t="shared" si="182"/>
        <v>0</v>
      </c>
      <c r="CP183" s="18">
        <f t="shared" si="182"/>
        <v>0</v>
      </c>
      <c r="CQ183" s="18">
        <f t="shared" si="183"/>
        <v>0</v>
      </c>
      <c r="CR183" s="18">
        <f t="shared" si="183"/>
        <v>0</v>
      </c>
      <c r="CS183" s="18">
        <f t="shared" si="183"/>
        <v>0</v>
      </c>
      <c r="CT183" s="18">
        <f t="shared" si="183"/>
        <v>0</v>
      </c>
      <c r="CU183" s="18">
        <f t="shared" si="183"/>
        <v>0</v>
      </c>
      <c r="CV183" s="18">
        <f t="shared" si="183"/>
        <v>0</v>
      </c>
      <c r="CW183" s="18">
        <f t="shared" si="183"/>
        <v>0</v>
      </c>
      <c r="CX183" s="18">
        <f t="shared" si="183"/>
        <v>0</v>
      </c>
      <c r="CY183" s="18">
        <f t="shared" si="183"/>
        <v>0</v>
      </c>
      <c r="CZ183" s="18">
        <f t="shared" si="183"/>
        <v>0</v>
      </c>
      <c r="DA183" s="18">
        <f t="shared" si="184"/>
        <v>0</v>
      </c>
      <c r="DB183" s="18">
        <f t="shared" si="184"/>
        <v>0</v>
      </c>
      <c r="DC183" s="18">
        <f t="shared" si="184"/>
        <v>0</v>
      </c>
      <c r="DD183" s="18">
        <f t="shared" si="184"/>
        <v>0</v>
      </c>
      <c r="DE183" s="18">
        <f t="shared" si="184"/>
        <v>0</v>
      </c>
      <c r="DF183" s="18">
        <f t="shared" si="184"/>
        <v>0</v>
      </c>
      <c r="DG183" s="18">
        <f t="shared" si="184"/>
        <v>0</v>
      </c>
      <c r="DH183" s="18">
        <f t="shared" si="184"/>
        <v>0</v>
      </c>
      <c r="DI183" s="18">
        <f t="shared" si="184"/>
        <v>0</v>
      </c>
      <c r="DJ183" s="18">
        <f t="shared" si="184"/>
        <v>0</v>
      </c>
      <c r="DK183" s="18">
        <f t="shared" si="185"/>
        <v>0</v>
      </c>
      <c r="DL183" s="18">
        <f t="shared" si="185"/>
        <v>0</v>
      </c>
      <c r="DM183" s="18">
        <f t="shared" si="185"/>
        <v>0</v>
      </c>
      <c r="DN183" s="18">
        <f t="shared" si="185"/>
        <v>0</v>
      </c>
      <c r="DO183" s="18">
        <f t="shared" si="185"/>
        <v>0</v>
      </c>
      <c r="DP183" s="18">
        <f t="shared" si="185"/>
        <v>0</v>
      </c>
      <c r="DQ183" s="18">
        <f t="shared" si="185"/>
        <v>0</v>
      </c>
      <c r="DR183" s="18">
        <f t="shared" si="185"/>
        <v>0</v>
      </c>
      <c r="DS183" s="18">
        <f t="shared" si="185"/>
        <v>0</v>
      </c>
      <c r="DT183" s="18">
        <f t="shared" si="185"/>
        <v>0</v>
      </c>
      <c r="DU183" s="18">
        <f t="shared" si="186"/>
        <v>0</v>
      </c>
      <c r="DV183" s="18">
        <f t="shared" si="186"/>
        <v>0</v>
      </c>
      <c r="DW183" s="18">
        <f t="shared" si="186"/>
        <v>0</v>
      </c>
      <c r="DX183" s="18">
        <f t="shared" si="186"/>
        <v>0</v>
      </c>
      <c r="DY183" s="18">
        <f t="shared" si="186"/>
        <v>0</v>
      </c>
      <c r="DZ183" s="18">
        <f t="shared" si="186"/>
        <v>0</v>
      </c>
      <c r="EA183" s="18">
        <f t="shared" si="186"/>
        <v>0</v>
      </c>
      <c r="EB183" s="18">
        <f t="shared" si="186"/>
        <v>0</v>
      </c>
      <c r="EC183" s="18">
        <f t="shared" si="186"/>
        <v>0</v>
      </c>
      <c r="ED183" s="18">
        <f t="shared" si="186"/>
        <v>0</v>
      </c>
      <c r="EE183" s="18">
        <f t="shared" si="187"/>
        <v>0</v>
      </c>
      <c r="EF183" s="18">
        <f t="shared" si="187"/>
        <v>0</v>
      </c>
      <c r="EG183" s="18">
        <f t="shared" si="187"/>
        <v>0</v>
      </c>
      <c r="EH183" s="18">
        <f t="shared" si="187"/>
        <v>0</v>
      </c>
      <c r="EI183" s="18">
        <f t="shared" si="187"/>
        <v>0</v>
      </c>
      <c r="EJ183" s="18">
        <f t="shared" si="187"/>
        <v>0</v>
      </c>
      <c r="EK183" s="18">
        <f t="shared" si="187"/>
        <v>0</v>
      </c>
      <c r="EL183" s="18">
        <f t="shared" si="187"/>
        <v>0</v>
      </c>
      <c r="EM183" s="18">
        <f t="shared" si="187"/>
        <v>0</v>
      </c>
      <c r="EN183" s="18">
        <f>SUMIF($I$8:$I$174,$AH183,EN$7:EN$174)</f>
        <v>0</v>
      </c>
      <c r="EO183" s="2">
        <f t="shared" ca="1" si="188"/>
        <v>617.1214809999999</v>
      </c>
      <c r="EP183" s="2">
        <f t="shared" ca="1" si="189"/>
        <v>20.73851599999989</v>
      </c>
      <c r="EQ183" s="18"/>
      <c r="ER183" s="18"/>
      <c r="ES183" s="18"/>
      <c r="ET183" s="18"/>
      <c r="EU183" s="18"/>
      <c r="EV183" s="18"/>
      <c r="EW183" s="18"/>
      <c r="EX183" s="18"/>
      <c r="EY183" s="18"/>
      <c r="EZ183" s="18"/>
      <c r="FA183" s="18"/>
      <c r="FB183" s="18"/>
      <c r="FC183" s="18"/>
      <c r="FD183" s="18"/>
      <c r="FE183" s="18"/>
      <c r="FF183" s="18"/>
      <c r="FG183" s="18"/>
      <c r="FH183" s="18"/>
      <c r="FI183" s="18"/>
      <c r="FJ183" s="18"/>
      <c r="FK183" s="18"/>
      <c r="FL183" s="18"/>
      <c r="FM183" s="18"/>
      <c r="FN183" s="18"/>
      <c r="FO183" s="18"/>
      <c r="FP183" s="18"/>
      <c r="FQ183" s="18"/>
      <c r="FR183" s="18"/>
      <c r="FS183" s="18"/>
      <c r="FT183" s="18"/>
      <c r="FU183" s="18"/>
      <c r="FV183" s="18"/>
      <c r="FW183" s="18"/>
      <c r="FX183" s="18"/>
      <c r="FY183" s="18"/>
      <c r="FZ183" s="18"/>
      <c r="GA183" s="18"/>
      <c r="GB183" s="18"/>
      <c r="GC183" s="18"/>
      <c r="GD183" s="18"/>
      <c r="GE183" s="18"/>
      <c r="GF183" s="18"/>
      <c r="GG183" s="18"/>
      <c r="GH183" s="18"/>
      <c r="GI183" s="18"/>
      <c r="GJ183" s="18"/>
      <c r="GK183" s="18"/>
      <c r="GL183" s="18"/>
      <c r="GM183" s="18"/>
      <c r="GN183" s="18"/>
      <c r="GO183" s="18"/>
      <c r="GP183" s="18"/>
    </row>
    <row r="184" spans="1:198" x14ac:dyDescent="0.2">
      <c r="I184" s="144" t="s">
        <v>44</v>
      </c>
      <c r="J184" s="162">
        <f>SUMIF($I$8:$I$174,$I184,$U$8:$U$174)</f>
        <v>4822.3739664999994</v>
      </c>
      <c r="K184" s="215"/>
      <c r="L184" s="215"/>
      <c r="M184" s="159"/>
      <c r="N184" s="159"/>
      <c r="O184" s="159"/>
      <c r="P184" s="159"/>
      <c r="Q184" s="159"/>
      <c r="R184" s="159"/>
      <c r="S184" s="160"/>
      <c r="T184" s="149" t="s">
        <v>44</v>
      </c>
      <c r="U184" s="162">
        <f>SUMIF($I$7:$U$176,$I184,$U$7:$U$176)</f>
        <v>4822.3739664999994</v>
      </c>
      <c r="X184" s="19"/>
      <c r="Y184" s="19"/>
      <c r="AA184" s="161"/>
      <c r="AB184" s="161"/>
      <c r="AD184" s="151"/>
      <c r="AE184" s="151"/>
      <c r="AH184" s="149" t="s">
        <v>44</v>
      </c>
      <c r="AI184" s="284">
        <f t="shared" ca="1" si="177"/>
        <v>273.52681899999999</v>
      </c>
      <c r="AJ184" s="18">
        <f t="shared" si="177"/>
        <v>557.27655400000003</v>
      </c>
      <c r="AK184" s="18">
        <f t="shared" si="177"/>
        <v>213.39055400000001</v>
      </c>
      <c r="AL184" s="18">
        <f t="shared" si="177"/>
        <v>150.43200000000002</v>
      </c>
      <c r="AM184" s="18">
        <f t="shared" si="177"/>
        <v>313.80799999999999</v>
      </c>
      <c r="AN184" s="18">
        <f t="shared" si="177"/>
        <v>152.21199999999999</v>
      </c>
      <c r="AO184" s="18">
        <f t="shared" si="177"/>
        <v>174.916</v>
      </c>
      <c r="AP184" s="18">
        <f t="shared" si="177"/>
        <v>128.584</v>
      </c>
      <c r="AQ184" s="18">
        <f t="shared" si="177"/>
        <v>150.88999999999999</v>
      </c>
      <c r="AR184" s="18">
        <f t="shared" si="177"/>
        <v>154.24200000000002</v>
      </c>
      <c r="AS184" s="18">
        <f t="shared" si="178"/>
        <v>175.31700000000001</v>
      </c>
      <c r="AT184" s="18">
        <f t="shared" si="178"/>
        <v>112.90899999999999</v>
      </c>
      <c r="AU184" s="18">
        <f t="shared" si="178"/>
        <v>922.32600000000014</v>
      </c>
      <c r="AV184" s="18">
        <f t="shared" si="178"/>
        <v>121.77199999999999</v>
      </c>
      <c r="AW184" s="18">
        <f t="shared" si="178"/>
        <v>114.32999999999998</v>
      </c>
      <c r="AX184" s="18">
        <f t="shared" si="178"/>
        <v>550.08300000000008</v>
      </c>
      <c r="AY184" s="18">
        <f t="shared" si="178"/>
        <v>53.529000000000003</v>
      </c>
      <c r="AZ184" s="18">
        <f t="shared" si="178"/>
        <v>18.504000000000001</v>
      </c>
      <c r="BA184" s="18">
        <f t="shared" si="178"/>
        <v>1929.4850000000001</v>
      </c>
      <c r="BB184" s="18">
        <f t="shared" si="178"/>
        <v>16.902999999999999</v>
      </c>
      <c r="BC184" s="18">
        <f t="shared" si="179"/>
        <v>18.013999999999999</v>
      </c>
      <c r="BD184" s="18">
        <f t="shared" si="179"/>
        <v>18.768000000000001</v>
      </c>
      <c r="BE184" s="18">
        <f t="shared" si="179"/>
        <v>16.542000000000002</v>
      </c>
      <c r="BF184" s="18">
        <f t="shared" si="179"/>
        <v>17.173000000000002</v>
      </c>
      <c r="BG184" s="18">
        <f t="shared" si="179"/>
        <v>18.750999999999998</v>
      </c>
      <c r="BH184" s="18">
        <f t="shared" si="179"/>
        <v>503.096</v>
      </c>
      <c r="BI184" s="18">
        <f t="shared" si="179"/>
        <v>17.539000000000001</v>
      </c>
      <c r="BJ184" s="18">
        <f t="shared" si="179"/>
        <v>15.319000000000001</v>
      </c>
      <c r="BK184" s="18">
        <f t="shared" si="179"/>
        <v>16.8</v>
      </c>
      <c r="BL184" s="18">
        <f t="shared" si="179"/>
        <v>18.282</v>
      </c>
      <c r="BM184" s="18">
        <f t="shared" si="180"/>
        <v>15.324999999999999</v>
      </c>
      <c r="BN184" s="18">
        <f t="shared" si="180"/>
        <v>15.319000000000001</v>
      </c>
      <c r="BO184" s="18">
        <f t="shared" si="180"/>
        <v>16.8</v>
      </c>
      <c r="BP184" s="18">
        <f t="shared" si="180"/>
        <v>18.282</v>
      </c>
      <c r="BQ184" s="18">
        <f t="shared" si="180"/>
        <v>15.324999999999999</v>
      </c>
      <c r="BR184" s="18">
        <f t="shared" si="180"/>
        <v>15.319000000000001</v>
      </c>
      <c r="BS184" s="18">
        <f t="shared" si="180"/>
        <v>16.8</v>
      </c>
      <c r="BT184" s="18">
        <f t="shared" si="180"/>
        <v>18.282</v>
      </c>
      <c r="BU184" s="18">
        <f t="shared" si="180"/>
        <v>13.123000000000001</v>
      </c>
      <c r="BV184" s="18">
        <f t="shared" si="180"/>
        <v>7.1280000000000001</v>
      </c>
      <c r="BW184" s="18">
        <f t="shared" si="181"/>
        <v>7.1280000000000001</v>
      </c>
      <c r="BX184" s="18">
        <f t="shared" si="181"/>
        <v>7.1280000000000001</v>
      </c>
      <c r="BY184" s="18">
        <f t="shared" si="181"/>
        <v>4.7519999999999998</v>
      </c>
      <c r="BZ184" s="18">
        <f t="shared" si="181"/>
        <v>0</v>
      </c>
      <c r="CA184" s="18">
        <f t="shared" si="181"/>
        <v>0</v>
      </c>
      <c r="CB184" s="18">
        <f t="shared" si="181"/>
        <v>0</v>
      </c>
      <c r="CC184" s="18">
        <f t="shared" si="181"/>
        <v>0</v>
      </c>
      <c r="CD184" s="18">
        <f t="shared" si="181"/>
        <v>0</v>
      </c>
      <c r="CE184" s="18">
        <f t="shared" si="181"/>
        <v>0</v>
      </c>
      <c r="CF184" s="18">
        <f t="shared" si="181"/>
        <v>0</v>
      </c>
      <c r="CG184" s="18">
        <f t="shared" si="182"/>
        <v>0</v>
      </c>
      <c r="CH184" s="18">
        <f t="shared" si="182"/>
        <v>0</v>
      </c>
      <c r="CI184" s="18">
        <f t="shared" si="182"/>
        <v>0</v>
      </c>
      <c r="CJ184" s="18">
        <f t="shared" si="182"/>
        <v>0</v>
      </c>
      <c r="CK184" s="18">
        <f t="shared" si="182"/>
        <v>0</v>
      </c>
      <c r="CL184" s="18">
        <f t="shared" si="182"/>
        <v>0</v>
      </c>
      <c r="CM184" s="18">
        <f t="shared" si="182"/>
        <v>0</v>
      </c>
      <c r="CN184" s="18">
        <f t="shared" si="182"/>
        <v>0</v>
      </c>
      <c r="CO184" s="18">
        <f t="shared" si="182"/>
        <v>0</v>
      </c>
      <c r="CP184" s="18">
        <f t="shared" si="182"/>
        <v>0</v>
      </c>
      <c r="CQ184" s="18">
        <f t="shared" si="183"/>
        <v>0</v>
      </c>
      <c r="CR184" s="18">
        <f t="shared" si="183"/>
        <v>0</v>
      </c>
      <c r="CS184" s="18">
        <f t="shared" si="183"/>
        <v>0</v>
      </c>
      <c r="CT184" s="18">
        <f t="shared" si="183"/>
        <v>0</v>
      </c>
      <c r="CU184" s="18">
        <f t="shared" si="183"/>
        <v>0</v>
      </c>
      <c r="CV184" s="18">
        <f t="shared" si="183"/>
        <v>0</v>
      </c>
      <c r="CW184" s="18">
        <f t="shared" si="183"/>
        <v>0</v>
      </c>
      <c r="CX184" s="18">
        <f t="shared" si="183"/>
        <v>0</v>
      </c>
      <c r="CY184" s="18">
        <f t="shared" si="183"/>
        <v>0</v>
      </c>
      <c r="CZ184" s="18">
        <f t="shared" si="183"/>
        <v>0</v>
      </c>
      <c r="DA184" s="18">
        <f t="shared" si="184"/>
        <v>0</v>
      </c>
      <c r="DB184" s="18">
        <f t="shared" si="184"/>
        <v>0</v>
      </c>
      <c r="DC184" s="18">
        <f t="shared" si="184"/>
        <v>0</v>
      </c>
      <c r="DD184" s="18">
        <f t="shared" si="184"/>
        <v>0</v>
      </c>
      <c r="DE184" s="18">
        <f t="shared" si="184"/>
        <v>0</v>
      </c>
      <c r="DF184" s="18">
        <f t="shared" si="184"/>
        <v>0</v>
      </c>
      <c r="DG184" s="18">
        <f t="shared" si="184"/>
        <v>0</v>
      </c>
      <c r="DH184" s="18">
        <f t="shared" si="184"/>
        <v>0</v>
      </c>
      <c r="DI184" s="18">
        <f t="shared" si="184"/>
        <v>0</v>
      </c>
      <c r="DJ184" s="18">
        <f t="shared" si="184"/>
        <v>0</v>
      </c>
      <c r="DK184" s="18">
        <f t="shared" si="185"/>
        <v>0</v>
      </c>
      <c r="DL184" s="18">
        <f t="shared" si="185"/>
        <v>0</v>
      </c>
      <c r="DM184" s="18">
        <f t="shared" si="185"/>
        <v>0</v>
      </c>
      <c r="DN184" s="18">
        <f t="shared" si="185"/>
        <v>0</v>
      </c>
      <c r="DO184" s="18">
        <f t="shared" si="185"/>
        <v>0</v>
      </c>
      <c r="DP184" s="18">
        <f t="shared" si="185"/>
        <v>0</v>
      </c>
      <c r="DQ184" s="18">
        <f t="shared" si="185"/>
        <v>0</v>
      </c>
      <c r="DR184" s="18">
        <f t="shared" si="185"/>
        <v>0</v>
      </c>
      <c r="DS184" s="18">
        <f t="shared" si="185"/>
        <v>0</v>
      </c>
      <c r="DT184" s="18">
        <f t="shared" si="185"/>
        <v>0</v>
      </c>
      <c r="DU184" s="18">
        <f t="shared" si="186"/>
        <v>0</v>
      </c>
      <c r="DV184" s="18">
        <f t="shared" si="186"/>
        <v>0</v>
      </c>
      <c r="DW184" s="18">
        <f t="shared" si="186"/>
        <v>0</v>
      </c>
      <c r="DX184" s="18">
        <f t="shared" si="186"/>
        <v>0</v>
      </c>
      <c r="DY184" s="18">
        <f t="shared" si="186"/>
        <v>0</v>
      </c>
      <c r="DZ184" s="18">
        <f t="shared" si="186"/>
        <v>0</v>
      </c>
      <c r="EA184" s="18">
        <f t="shared" si="186"/>
        <v>0</v>
      </c>
      <c r="EB184" s="18">
        <f t="shared" si="186"/>
        <v>0</v>
      </c>
      <c r="EC184" s="18">
        <f t="shared" si="186"/>
        <v>0</v>
      </c>
      <c r="ED184" s="18">
        <f t="shared" si="186"/>
        <v>0</v>
      </c>
      <c r="EE184" s="18">
        <f t="shared" si="187"/>
        <v>0</v>
      </c>
      <c r="EF184" s="18">
        <f t="shared" si="187"/>
        <v>0</v>
      </c>
      <c r="EG184" s="18">
        <f t="shared" si="187"/>
        <v>0</v>
      </c>
      <c r="EH184" s="18">
        <f t="shared" si="187"/>
        <v>0</v>
      </c>
      <c r="EI184" s="18">
        <f t="shared" si="187"/>
        <v>0</v>
      </c>
      <c r="EJ184" s="18">
        <f t="shared" si="187"/>
        <v>0</v>
      </c>
      <c r="EK184" s="18">
        <f t="shared" si="187"/>
        <v>0</v>
      </c>
      <c r="EL184" s="18">
        <f t="shared" si="187"/>
        <v>0</v>
      </c>
      <c r="EM184" s="18">
        <f t="shared" si="187"/>
        <v>0</v>
      </c>
      <c r="EN184" s="18">
        <f>SUMIF($I$8:$I$174,$AH184,EN$7:EN$174)</f>
        <v>0</v>
      </c>
      <c r="EO184" s="2">
        <f t="shared" ca="1" si="188"/>
        <v>7115.4309270000022</v>
      </c>
      <c r="EP184" s="2">
        <f t="shared" ca="1" si="189"/>
        <v>2293.0569605000028</v>
      </c>
    </row>
    <row r="185" spans="1:198" ht="3.75" customHeight="1" x14ac:dyDescent="0.2">
      <c r="I185" s="144"/>
      <c r="J185" s="19"/>
      <c r="K185" s="215"/>
      <c r="L185" s="215"/>
      <c r="M185" s="159"/>
      <c r="N185" s="159"/>
      <c r="O185" s="159"/>
      <c r="P185" s="159"/>
      <c r="Q185" s="159"/>
      <c r="R185" s="159"/>
      <c r="S185" s="160"/>
      <c r="T185" s="149"/>
      <c r="AA185" s="161"/>
      <c r="AB185" s="161"/>
      <c r="AD185" s="164"/>
      <c r="AE185" s="164"/>
      <c r="AH185" s="149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18"/>
      <c r="DV185" s="18"/>
      <c r="DW185" s="18"/>
      <c r="DX185" s="18"/>
      <c r="DY185" s="18"/>
      <c r="DZ185" s="18"/>
      <c r="EA185" s="18"/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  <c r="EL185" s="18"/>
      <c r="EM185" s="18"/>
      <c r="EN185" s="18"/>
      <c r="EO185" s="2">
        <f t="shared" si="188"/>
        <v>0</v>
      </c>
      <c r="EP185" s="2">
        <f t="shared" si="189"/>
        <v>0</v>
      </c>
    </row>
    <row r="186" spans="1:198" x14ac:dyDescent="0.2">
      <c r="I186" s="144" t="s">
        <v>305</v>
      </c>
      <c r="J186" s="19">
        <f>SUM(J180:J184)</f>
        <v>12694.106377460001</v>
      </c>
      <c r="K186" s="222"/>
      <c r="L186" s="222"/>
      <c r="M186" s="159"/>
      <c r="N186" s="159"/>
      <c r="O186" s="159"/>
      <c r="P186" s="159"/>
      <c r="Q186" s="159"/>
      <c r="R186" s="159"/>
      <c r="S186" s="160"/>
      <c r="T186" s="149" t="s">
        <v>305</v>
      </c>
      <c r="U186" s="152">
        <f>SUM(U180:U185)</f>
        <v>12694.106377460001</v>
      </c>
      <c r="W186" s="152"/>
      <c r="X186" s="152"/>
      <c r="Y186" s="152"/>
      <c r="AA186" s="49"/>
      <c r="AB186" s="49"/>
      <c r="AC186" s="49"/>
      <c r="AD186" s="49"/>
      <c r="AE186" s="49"/>
      <c r="AH186" s="149" t="s">
        <v>305</v>
      </c>
      <c r="AI186" s="152">
        <f ca="1">SUM(AI180:AI184)</f>
        <v>514.33363825541642</v>
      </c>
      <c r="AJ186" s="152">
        <f t="shared" ref="AJ186:CU186" si="190">SUM(AJ180:AJ184)</f>
        <v>1034.3466610764099</v>
      </c>
      <c r="AK186" s="152">
        <f t="shared" si="190"/>
        <v>1095.1772089452561</v>
      </c>
      <c r="AL186" s="152">
        <f t="shared" si="190"/>
        <v>3251.5158860408328</v>
      </c>
      <c r="AM186" s="152">
        <f t="shared" si="190"/>
        <v>661.34965251083304</v>
      </c>
      <c r="AN186" s="152">
        <f t="shared" si="190"/>
        <v>1130.3195325108327</v>
      </c>
      <c r="AO186" s="152">
        <f t="shared" si="190"/>
        <v>229.73951551083297</v>
      </c>
      <c r="AP186" s="152">
        <f t="shared" si="190"/>
        <v>331.21400851083297</v>
      </c>
      <c r="AQ186" s="152">
        <f t="shared" si="190"/>
        <v>207.48559251083293</v>
      </c>
      <c r="AR186" s="152">
        <f t="shared" si="190"/>
        <v>761.51819351083304</v>
      </c>
      <c r="AS186" s="152">
        <f t="shared" si="190"/>
        <v>241.16881898897398</v>
      </c>
      <c r="AT186" s="152">
        <f t="shared" si="190"/>
        <v>167.81197298897396</v>
      </c>
      <c r="AU186" s="152">
        <f t="shared" si="190"/>
        <v>979.50196751083308</v>
      </c>
      <c r="AV186" s="152">
        <f t="shared" si="190"/>
        <v>257.21377103269191</v>
      </c>
      <c r="AW186" s="152">
        <f t="shared" si="190"/>
        <v>217.77232298897394</v>
      </c>
      <c r="AX186" s="152">
        <f t="shared" si="190"/>
        <v>601.98476298897401</v>
      </c>
      <c r="AY186" s="152">
        <f t="shared" si="190"/>
        <v>179.01936251083296</v>
      </c>
      <c r="AZ186" s="152">
        <f t="shared" si="190"/>
        <v>77.555987932691934</v>
      </c>
      <c r="BA186" s="152">
        <f t="shared" si="190"/>
        <v>1978.879896988974</v>
      </c>
      <c r="BB186" s="152">
        <f t="shared" si="190"/>
        <v>20.650478</v>
      </c>
      <c r="BC186" s="152">
        <f t="shared" si="190"/>
        <v>21.861739999999998</v>
      </c>
      <c r="BD186" s="152">
        <f t="shared" si="190"/>
        <v>30.283949</v>
      </c>
      <c r="BE186" s="152">
        <f t="shared" si="190"/>
        <v>16.542000000000002</v>
      </c>
      <c r="BF186" s="152">
        <f t="shared" si="190"/>
        <v>45.453398000000007</v>
      </c>
      <c r="BG186" s="152">
        <f t="shared" si="190"/>
        <v>188.751</v>
      </c>
      <c r="BH186" s="152">
        <f t="shared" si="190"/>
        <v>512.00699999999995</v>
      </c>
      <c r="BI186" s="152">
        <f t="shared" si="190"/>
        <v>165.888015</v>
      </c>
      <c r="BJ186" s="152">
        <f t="shared" si="190"/>
        <v>15.319000000000001</v>
      </c>
      <c r="BK186" s="152">
        <f t="shared" si="190"/>
        <v>16.8</v>
      </c>
      <c r="BL186" s="152">
        <f t="shared" si="190"/>
        <v>27.192999999999998</v>
      </c>
      <c r="BM186" s="152">
        <f t="shared" si="190"/>
        <v>15.324999999999999</v>
      </c>
      <c r="BN186" s="152">
        <f t="shared" si="190"/>
        <v>15.319000000000001</v>
      </c>
      <c r="BO186" s="152">
        <f t="shared" si="190"/>
        <v>16.8</v>
      </c>
      <c r="BP186" s="152">
        <f t="shared" si="190"/>
        <v>27.192999999999998</v>
      </c>
      <c r="BQ186" s="152">
        <f t="shared" si="190"/>
        <v>15.324999999999999</v>
      </c>
      <c r="BR186" s="152">
        <f t="shared" si="190"/>
        <v>140.31899999999999</v>
      </c>
      <c r="BS186" s="152">
        <f t="shared" si="190"/>
        <v>16.8</v>
      </c>
      <c r="BT186" s="152">
        <f t="shared" si="190"/>
        <v>27.192999999999998</v>
      </c>
      <c r="BU186" s="152">
        <f t="shared" si="190"/>
        <v>13.123000000000001</v>
      </c>
      <c r="BV186" s="152">
        <f t="shared" si="190"/>
        <v>7.1280000000000001</v>
      </c>
      <c r="BW186" s="152">
        <f t="shared" si="190"/>
        <v>7.1280000000000001</v>
      </c>
      <c r="BX186" s="152">
        <f t="shared" si="190"/>
        <v>16.039000000000001</v>
      </c>
      <c r="BY186" s="152">
        <f t="shared" si="190"/>
        <v>4.7519999999999998</v>
      </c>
      <c r="BZ186" s="152">
        <f t="shared" si="190"/>
        <v>0</v>
      </c>
      <c r="CA186" s="152">
        <f t="shared" si="190"/>
        <v>0</v>
      </c>
      <c r="CB186" s="152">
        <f t="shared" si="190"/>
        <v>8.9109999999999996</v>
      </c>
      <c r="CC186" s="152">
        <f t="shared" si="190"/>
        <v>0</v>
      </c>
      <c r="CD186" s="152">
        <f t="shared" si="190"/>
        <v>0</v>
      </c>
      <c r="CE186" s="152">
        <f t="shared" si="190"/>
        <v>2.949983</v>
      </c>
      <c r="CF186" s="152">
        <f t="shared" si="190"/>
        <v>0</v>
      </c>
      <c r="CG186" s="152">
        <f t="shared" si="190"/>
        <v>0</v>
      </c>
      <c r="CH186" s="152">
        <f t="shared" si="190"/>
        <v>0</v>
      </c>
      <c r="CI186" s="152">
        <f t="shared" si="190"/>
        <v>0</v>
      </c>
      <c r="CJ186" s="152">
        <f t="shared" si="190"/>
        <v>0</v>
      </c>
      <c r="CK186" s="152">
        <f t="shared" si="190"/>
        <v>0</v>
      </c>
      <c r="CL186" s="152">
        <f t="shared" si="190"/>
        <v>0</v>
      </c>
      <c r="CM186" s="152">
        <f t="shared" si="190"/>
        <v>0</v>
      </c>
      <c r="CN186" s="152">
        <f t="shared" si="190"/>
        <v>0</v>
      </c>
      <c r="CO186" s="152">
        <f t="shared" si="190"/>
        <v>0</v>
      </c>
      <c r="CP186" s="152">
        <f t="shared" si="190"/>
        <v>0</v>
      </c>
      <c r="CQ186" s="152">
        <f t="shared" si="190"/>
        <v>0</v>
      </c>
      <c r="CR186" s="152">
        <f t="shared" si="190"/>
        <v>0</v>
      </c>
      <c r="CS186" s="152">
        <f t="shared" si="190"/>
        <v>0</v>
      </c>
      <c r="CT186" s="152">
        <f t="shared" si="190"/>
        <v>0</v>
      </c>
      <c r="CU186" s="152">
        <f t="shared" si="190"/>
        <v>0</v>
      </c>
      <c r="CV186" s="152">
        <f t="shared" ref="CV186:EM186" si="191">SUM(CV180:CV184)</f>
        <v>0</v>
      </c>
      <c r="CW186" s="152">
        <f t="shared" si="191"/>
        <v>0</v>
      </c>
      <c r="CX186" s="152">
        <f t="shared" si="191"/>
        <v>0</v>
      </c>
      <c r="CY186" s="152">
        <f t="shared" si="191"/>
        <v>0</v>
      </c>
      <c r="CZ186" s="152">
        <f t="shared" si="191"/>
        <v>0</v>
      </c>
      <c r="DA186" s="152">
        <f t="shared" si="191"/>
        <v>0</v>
      </c>
      <c r="DB186" s="152">
        <f t="shared" si="191"/>
        <v>0</v>
      </c>
      <c r="DC186" s="152">
        <f t="shared" si="191"/>
        <v>0</v>
      </c>
      <c r="DD186" s="152">
        <f t="shared" si="191"/>
        <v>0</v>
      </c>
      <c r="DE186" s="152">
        <f t="shared" si="191"/>
        <v>0</v>
      </c>
      <c r="DF186" s="152">
        <f t="shared" si="191"/>
        <v>0</v>
      </c>
      <c r="DG186" s="152">
        <f t="shared" si="191"/>
        <v>0</v>
      </c>
      <c r="DH186" s="152">
        <f t="shared" si="191"/>
        <v>0</v>
      </c>
      <c r="DI186" s="152">
        <f t="shared" si="191"/>
        <v>0</v>
      </c>
      <c r="DJ186" s="152">
        <f t="shared" si="191"/>
        <v>0</v>
      </c>
      <c r="DK186" s="152">
        <f t="shared" si="191"/>
        <v>0</v>
      </c>
      <c r="DL186" s="152">
        <f t="shared" si="191"/>
        <v>0</v>
      </c>
      <c r="DM186" s="152">
        <f t="shared" si="191"/>
        <v>0</v>
      </c>
      <c r="DN186" s="152">
        <f t="shared" si="191"/>
        <v>0</v>
      </c>
      <c r="DO186" s="152">
        <f t="shared" si="191"/>
        <v>0</v>
      </c>
      <c r="DP186" s="152">
        <f t="shared" si="191"/>
        <v>0</v>
      </c>
      <c r="DQ186" s="152">
        <f t="shared" si="191"/>
        <v>0</v>
      </c>
      <c r="DR186" s="152">
        <f t="shared" si="191"/>
        <v>0</v>
      </c>
      <c r="DS186" s="152">
        <f t="shared" si="191"/>
        <v>0</v>
      </c>
      <c r="DT186" s="152">
        <f t="shared" si="191"/>
        <v>0</v>
      </c>
      <c r="DU186" s="152">
        <f t="shared" si="191"/>
        <v>0</v>
      </c>
      <c r="DV186" s="152">
        <f t="shared" si="191"/>
        <v>0</v>
      </c>
      <c r="DW186" s="152">
        <f t="shared" si="191"/>
        <v>0</v>
      </c>
      <c r="DX186" s="152">
        <f t="shared" si="191"/>
        <v>0</v>
      </c>
      <c r="DY186" s="152">
        <f t="shared" si="191"/>
        <v>0</v>
      </c>
      <c r="DZ186" s="152">
        <f t="shared" si="191"/>
        <v>0</v>
      </c>
      <c r="EA186" s="152">
        <f t="shared" si="191"/>
        <v>0</v>
      </c>
      <c r="EB186" s="152">
        <f t="shared" si="191"/>
        <v>0</v>
      </c>
      <c r="EC186" s="152">
        <f t="shared" si="191"/>
        <v>0</v>
      </c>
      <c r="ED186" s="152">
        <f t="shared" si="191"/>
        <v>0</v>
      </c>
      <c r="EE186" s="152">
        <f t="shared" si="191"/>
        <v>0</v>
      </c>
      <c r="EF186" s="152">
        <f t="shared" si="191"/>
        <v>0</v>
      </c>
      <c r="EG186" s="152">
        <f t="shared" si="191"/>
        <v>0</v>
      </c>
      <c r="EH186" s="152">
        <f t="shared" si="191"/>
        <v>0</v>
      </c>
      <c r="EI186" s="152">
        <f t="shared" si="191"/>
        <v>0</v>
      </c>
      <c r="EJ186" s="152">
        <f t="shared" si="191"/>
        <v>0</v>
      </c>
      <c r="EK186" s="152">
        <f t="shared" si="191"/>
        <v>0</v>
      </c>
      <c r="EL186" s="152">
        <f t="shared" si="191"/>
        <v>0</v>
      </c>
      <c r="EM186" s="152">
        <f t="shared" si="191"/>
        <v>0</v>
      </c>
      <c r="EN186" s="152">
        <f>SUM(EN180:EN185)</f>
        <v>0</v>
      </c>
      <c r="EO186" s="2">
        <f t="shared" ca="1" si="188"/>
        <v>15312.96331631483</v>
      </c>
      <c r="EP186" s="2">
        <f t="shared" ca="1" si="189"/>
        <v>2618.8569388548294</v>
      </c>
    </row>
    <row r="187" spans="1:198" x14ac:dyDescent="0.2">
      <c r="I187" s="144" t="s">
        <v>45</v>
      </c>
      <c r="J187" s="162">
        <f>SUMIF($I$8:$I$174,$I187,$U$8:$U$174)</f>
        <v>10732.902256577227</v>
      </c>
      <c r="K187" s="222"/>
      <c r="L187" s="222"/>
      <c r="M187" s="159"/>
      <c r="N187" s="159"/>
      <c r="O187" s="159"/>
      <c r="P187" s="159"/>
      <c r="Q187" s="159"/>
      <c r="R187" s="159"/>
      <c r="S187" s="160"/>
      <c r="T187" s="149" t="s">
        <v>45</v>
      </c>
      <c r="U187" s="165">
        <f>SUMIF($I$7:$U$176,$I187,$U$7:$U$176)</f>
        <v>10732.902256577227</v>
      </c>
      <c r="X187" s="19"/>
      <c r="Y187" s="19"/>
      <c r="AA187" s="161"/>
      <c r="AB187" s="161"/>
      <c r="AD187" s="151"/>
      <c r="AE187" s="151"/>
      <c r="AH187" s="149" t="s">
        <v>45</v>
      </c>
      <c r="AI187" s="18">
        <f t="shared" ref="AI187:BN187" ca="1" si="192">SUMIF($I$8:$I$174,$AH187,AI$8:AI$174)</f>
        <v>0</v>
      </c>
      <c r="AJ187" s="18">
        <f t="shared" si="192"/>
        <v>0</v>
      </c>
      <c r="AK187" s="18">
        <f t="shared" si="192"/>
        <v>4.5839505726000001</v>
      </c>
      <c r="AL187" s="18">
        <f t="shared" si="192"/>
        <v>69.137083660720009</v>
      </c>
      <c r="AM187" s="18">
        <f t="shared" si="192"/>
        <v>32</v>
      </c>
      <c r="AN187" s="18">
        <f t="shared" si="192"/>
        <v>0</v>
      </c>
      <c r="AO187" s="18">
        <f t="shared" si="192"/>
        <v>0</v>
      </c>
      <c r="AP187" s="18">
        <f t="shared" si="192"/>
        <v>107.75603</v>
      </c>
      <c r="AQ187" s="18">
        <f t="shared" si="192"/>
        <v>0</v>
      </c>
      <c r="AR187" s="18">
        <f t="shared" si="192"/>
        <v>0</v>
      </c>
      <c r="AS187" s="18">
        <f t="shared" si="192"/>
        <v>6.474202</v>
      </c>
      <c r="AT187" s="18">
        <f t="shared" si="192"/>
        <v>0</v>
      </c>
      <c r="AU187" s="18">
        <f t="shared" si="192"/>
        <v>263.21265299999999</v>
      </c>
      <c r="AV187" s="18">
        <f t="shared" si="192"/>
        <v>0</v>
      </c>
      <c r="AW187" s="18">
        <f t="shared" si="192"/>
        <v>9.8416129999999988</v>
      </c>
      <c r="AX187" s="18">
        <f t="shared" si="192"/>
        <v>0</v>
      </c>
      <c r="AY187" s="18">
        <f t="shared" si="192"/>
        <v>115.72702400000001</v>
      </c>
      <c r="AZ187" s="18">
        <f t="shared" si="192"/>
        <v>0</v>
      </c>
      <c r="BA187" s="18">
        <f t="shared" si="192"/>
        <v>0</v>
      </c>
      <c r="BB187" s="18">
        <f t="shared" si="192"/>
        <v>0</v>
      </c>
      <c r="BC187" s="18">
        <f t="shared" si="192"/>
        <v>306.92473400000006</v>
      </c>
      <c r="BD187" s="18">
        <f t="shared" si="192"/>
        <v>680.63835400000005</v>
      </c>
      <c r="BE187" s="18">
        <f t="shared" si="192"/>
        <v>1.8</v>
      </c>
      <c r="BF187" s="18">
        <f t="shared" si="192"/>
        <v>43.80821399164229</v>
      </c>
      <c r="BG187" s="18">
        <f t="shared" si="192"/>
        <v>119.77706074383619</v>
      </c>
      <c r="BH187" s="18">
        <f t="shared" si="192"/>
        <v>4.4550000000000001</v>
      </c>
      <c r="BI187" s="18">
        <f t="shared" si="192"/>
        <v>52.783797</v>
      </c>
      <c r="BJ187" s="18">
        <f t="shared" si="192"/>
        <v>0</v>
      </c>
      <c r="BK187" s="18">
        <f t="shared" si="192"/>
        <v>200</v>
      </c>
      <c r="BL187" s="18">
        <f t="shared" si="192"/>
        <v>1050.0930159999998</v>
      </c>
      <c r="BM187" s="18">
        <f t="shared" si="192"/>
        <v>31.883976000000004</v>
      </c>
      <c r="BN187" s="18">
        <f t="shared" si="192"/>
        <v>890.5015822214624</v>
      </c>
      <c r="BO187" s="18">
        <f t="shared" ref="BO187:CT187" si="193">SUMIF($I$8:$I$174,$AH187,BO$8:BO$174)</f>
        <v>325</v>
      </c>
      <c r="BP187" s="18">
        <f t="shared" si="193"/>
        <v>12.100604000000001</v>
      </c>
      <c r="BQ187" s="18">
        <f t="shared" si="193"/>
        <v>268.66623700000002</v>
      </c>
      <c r="BR187" s="18">
        <f t="shared" si="193"/>
        <v>2.9019851859590475</v>
      </c>
      <c r="BS187" s="18">
        <f t="shared" si="193"/>
        <v>493.66300000000001</v>
      </c>
      <c r="BT187" s="18">
        <f t="shared" si="193"/>
        <v>225</v>
      </c>
      <c r="BU187" s="18">
        <f t="shared" si="193"/>
        <v>110.70825000000001</v>
      </c>
      <c r="BV187" s="18">
        <f t="shared" si="193"/>
        <v>4239.9321782010029</v>
      </c>
      <c r="BW187" s="18">
        <f t="shared" si="193"/>
        <v>0</v>
      </c>
      <c r="BX187" s="18">
        <f t="shared" si="193"/>
        <v>0</v>
      </c>
      <c r="BY187" s="18">
        <f t="shared" si="193"/>
        <v>0</v>
      </c>
      <c r="BZ187" s="18">
        <f t="shared" si="193"/>
        <v>0</v>
      </c>
      <c r="CA187" s="18">
        <f t="shared" si="193"/>
        <v>0</v>
      </c>
      <c r="CB187" s="18">
        <f t="shared" si="193"/>
        <v>0</v>
      </c>
      <c r="CC187" s="18">
        <f t="shared" si="193"/>
        <v>202.67</v>
      </c>
      <c r="CD187" s="18">
        <f t="shared" si="193"/>
        <v>0</v>
      </c>
      <c r="CE187" s="18">
        <f t="shared" si="193"/>
        <v>210.68492900000001</v>
      </c>
      <c r="CF187" s="18">
        <f t="shared" si="193"/>
        <v>60</v>
      </c>
      <c r="CG187" s="18">
        <f t="shared" si="193"/>
        <v>66.113938000000005</v>
      </c>
      <c r="CH187" s="18">
        <f t="shared" si="193"/>
        <v>0</v>
      </c>
      <c r="CI187" s="18">
        <f t="shared" si="193"/>
        <v>0</v>
      </c>
      <c r="CJ187" s="18">
        <f t="shared" si="193"/>
        <v>0</v>
      </c>
      <c r="CK187" s="18">
        <f t="shared" si="193"/>
        <v>0</v>
      </c>
      <c r="CL187" s="18">
        <f t="shared" si="193"/>
        <v>0</v>
      </c>
      <c r="CM187" s="18">
        <f t="shared" si="193"/>
        <v>0</v>
      </c>
      <c r="CN187" s="18">
        <f t="shared" si="193"/>
        <v>50.938839999999999</v>
      </c>
      <c r="CO187" s="18">
        <f t="shared" si="193"/>
        <v>200</v>
      </c>
      <c r="CP187" s="18">
        <f t="shared" si="193"/>
        <v>0</v>
      </c>
      <c r="CQ187" s="18">
        <f t="shared" si="193"/>
        <v>0</v>
      </c>
      <c r="CR187" s="18">
        <f t="shared" si="193"/>
        <v>41.771000000000001</v>
      </c>
      <c r="CS187" s="18">
        <f t="shared" si="193"/>
        <v>0</v>
      </c>
      <c r="CT187" s="18">
        <f t="shared" si="193"/>
        <v>37.069704999999999</v>
      </c>
      <c r="CU187" s="18">
        <f t="shared" ref="CU187:DZ187" si="194">SUMIF($I$8:$I$174,$AH187,CU$8:CU$174)</f>
        <v>0</v>
      </c>
      <c r="CV187" s="18">
        <f t="shared" si="194"/>
        <v>0</v>
      </c>
      <c r="CW187" s="18">
        <f t="shared" si="194"/>
        <v>0</v>
      </c>
      <c r="CX187" s="18">
        <f t="shared" si="194"/>
        <v>0</v>
      </c>
      <c r="CY187" s="18">
        <f t="shared" si="194"/>
        <v>0</v>
      </c>
      <c r="CZ187" s="18">
        <f t="shared" si="194"/>
        <v>0</v>
      </c>
      <c r="DA187" s="18">
        <f t="shared" si="194"/>
        <v>0</v>
      </c>
      <c r="DB187" s="18">
        <f t="shared" si="194"/>
        <v>0</v>
      </c>
      <c r="DC187" s="18">
        <f t="shared" si="194"/>
        <v>0</v>
      </c>
      <c r="DD187" s="18">
        <f t="shared" si="194"/>
        <v>0</v>
      </c>
      <c r="DE187" s="18">
        <f t="shared" si="194"/>
        <v>0</v>
      </c>
      <c r="DF187" s="18">
        <f t="shared" si="194"/>
        <v>0</v>
      </c>
      <c r="DG187" s="18">
        <f t="shared" si="194"/>
        <v>0</v>
      </c>
      <c r="DH187" s="18">
        <f t="shared" si="194"/>
        <v>0</v>
      </c>
      <c r="DI187" s="18">
        <f t="shared" si="194"/>
        <v>0</v>
      </c>
      <c r="DJ187" s="18">
        <f t="shared" si="194"/>
        <v>0</v>
      </c>
      <c r="DK187" s="18">
        <f t="shared" si="194"/>
        <v>0</v>
      </c>
      <c r="DL187" s="18">
        <f t="shared" si="194"/>
        <v>0</v>
      </c>
      <c r="DM187" s="18">
        <f t="shared" si="194"/>
        <v>0</v>
      </c>
      <c r="DN187" s="18">
        <f t="shared" si="194"/>
        <v>0</v>
      </c>
      <c r="DO187" s="18">
        <f t="shared" si="194"/>
        <v>0</v>
      </c>
      <c r="DP187" s="18">
        <f t="shared" si="194"/>
        <v>0</v>
      </c>
      <c r="DQ187" s="18">
        <f t="shared" si="194"/>
        <v>0</v>
      </c>
      <c r="DR187" s="18">
        <f t="shared" si="194"/>
        <v>0</v>
      </c>
      <c r="DS187" s="18">
        <f t="shared" si="194"/>
        <v>0</v>
      </c>
      <c r="DT187" s="18">
        <f t="shared" si="194"/>
        <v>0</v>
      </c>
      <c r="DU187" s="18">
        <f t="shared" si="194"/>
        <v>0</v>
      </c>
      <c r="DV187" s="18">
        <f t="shared" si="194"/>
        <v>0</v>
      </c>
      <c r="DW187" s="18">
        <f t="shared" si="194"/>
        <v>150</v>
      </c>
      <c r="DX187" s="18">
        <f t="shared" si="194"/>
        <v>0</v>
      </c>
      <c r="DY187" s="18">
        <f t="shared" si="194"/>
        <v>0</v>
      </c>
      <c r="DZ187" s="18">
        <f t="shared" si="194"/>
        <v>0</v>
      </c>
      <c r="EA187" s="18">
        <f t="shared" ref="EA187:EM187" si="195">SUMIF($I$8:$I$174,$AH187,EA$8:EA$174)</f>
        <v>0</v>
      </c>
      <c r="EB187" s="18">
        <f t="shared" si="195"/>
        <v>0</v>
      </c>
      <c r="EC187" s="18">
        <f t="shared" si="195"/>
        <v>0</v>
      </c>
      <c r="ED187" s="18">
        <f t="shared" si="195"/>
        <v>0</v>
      </c>
      <c r="EE187" s="18">
        <f t="shared" si="195"/>
        <v>0</v>
      </c>
      <c r="EF187" s="18">
        <f t="shared" si="195"/>
        <v>0</v>
      </c>
      <c r="EG187" s="18">
        <f t="shared" si="195"/>
        <v>0</v>
      </c>
      <c r="EH187" s="18">
        <f t="shared" si="195"/>
        <v>0</v>
      </c>
      <c r="EI187" s="18">
        <f t="shared" si="195"/>
        <v>0</v>
      </c>
      <c r="EJ187" s="18">
        <f t="shared" si="195"/>
        <v>0</v>
      </c>
      <c r="EK187" s="18">
        <f t="shared" si="195"/>
        <v>0</v>
      </c>
      <c r="EL187" s="18">
        <f t="shared" si="195"/>
        <v>0</v>
      </c>
      <c r="EM187" s="18">
        <f t="shared" si="195"/>
        <v>0</v>
      </c>
      <c r="EN187" s="18">
        <f>SUMIF($I$8:$I$174,$AH187,EN$7:EN$174)</f>
        <v>0</v>
      </c>
      <c r="EO187" s="2">
        <f t="shared" ca="1" si="188"/>
        <v>10688.618956577224</v>
      </c>
      <c r="EP187" s="2">
        <f t="shared" ca="1" si="189"/>
        <v>-44.283300000002782</v>
      </c>
    </row>
    <row r="188" spans="1:198" ht="6" customHeight="1" x14ac:dyDescent="0.2">
      <c r="I188" s="144"/>
      <c r="J188" s="19"/>
      <c r="K188" s="215"/>
      <c r="L188" s="215"/>
      <c r="M188" s="159"/>
      <c r="N188" s="159"/>
      <c r="O188" s="159"/>
      <c r="P188" s="159"/>
      <c r="Q188" s="159"/>
      <c r="R188" s="159"/>
      <c r="S188" s="160"/>
      <c r="T188" s="149"/>
      <c r="AA188" s="161"/>
      <c r="AB188" s="161"/>
      <c r="AD188" s="151"/>
      <c r="AE188" s="151"/>
      <c r="AH188" s="149"/>
      <c r="EO188" s="2"/>
      <c r="EP188" s="2"/>
    </row>
    <row r="189" spans="1:198" ht="13.5" thickBot="1" x14ac:dyDescent="0.25">
      <c r="I189" s="144" t="s">
        <v>306</v>
      </c>
      <c r="J189" s="166">
        <f>SUM(J186:J187)</f>
        <v>23427.008634037229</v>
      </c>
      <c r="K189" s="222"/>
      <c r="L189" s="222"/>
      <c r="M189" s="159"/>
      <c r="N189" s="159"/>
      <c r="O189" s="159"/>
      <c r="P189" s="159"/>
      <c r="Q189" s="159"/>
      <c r="R189" s="159"/>
      <c r="S189" s="160"/>
      <c r="T189" s="149" t="s">
        <v>306</v>
      </c>
      <c r="U189" s="166">
        <f>SUM(U186:U187)</f>
        <v>23427.008634037229</v>
      </c>
      <c r="W189" s="152"/>
      <c r="X189" s="152"/>
      <c r="Y189" s="152"/>
      <c r="AA189" s="151"/>
      <c r="AB189" s="151"/>
      <c r="AC189" s="151"/>
      <c r="AD189" s="151"/>
      <c r="AE189" s="151"/>
      <c r="AH189" s="149" t="s">
        <v>306</v>
      </c>
      <c r="AI189" s="285">
        <f ca="1">SUM(AI186:AI187)</f>
        <v>514.33363825541642</v>
      </c>
      <c r="AJ189" s="152">
        <f t="shared" ref="AJ189:CU189" si="196">SUM(AJ186:AJ187)</f>
        <v>1034.3466610764099</v>
      </c>
      <c r="AK189" s="152">
        <f t="shared" si="196"/>
        <v>1099.7611595178562</v>
      </c>
      <c r="AL189" s="152">
        <f t="shared" si="196"/>
        <v>3320.652969701553</v>
      </c>
      <c r="AM189" s="152">
        <f t="shared" si="196"/>
        <v>693.34965251083304</v>
      </c>
      <c r="AN189" s="152">
        <f t="shared" si="196"/>
        <v>1130.3195325108327</v>
      </c>
      <c r="AO189" s="152">
        <f t="shared" si="196"/>
        <v>229.73951551083297</v>
      </c>
      <c r="AP189" s="152">
        <f t="shared" si="196"/>
        <v>438.97003851083298</v>
      </c>
      <c r="AQ189" s="152">
        <f t="shared" si="196"/>
        <v>207.48559251083293</v>
      </c>
      <c r="AR189" s="152">
        <f t="shared" si="196"/>
        <v>761.51819351083304</v>
      </c>
      <c r="AS189" s="152">
        <f t="shared" si="196"/>
        <v>247.64302098897397</v>
      </c>
      <c r="AT189" s="152">
        <f t="shared" si="196"/>
        <v>167.81197298897396</v>
      </c>
      <c r="AU189" s="152">
        <f t="shared" si="196"/>
        <v>1242.7146205108331</v>
      </c>
      <c r="AV189" s="152">
        <f t="shared" si="196"/>
        <v>257.21377103269191</v>
      </c>
      <c r="AW189" s="152">
        <f t="shared" si="196"/>
        <v>227.61393598897394</v>
      </c>
      <c r="AX189" s="152">
        <f t="shared" si="196"/>
        <v>601.98476298897401</v>
      </c>
      <c r="AY189" s="152">
        <f t="shared" si="196"/>
        <v>294.74638651083296</v>
      </c>
      <c r="AZ189" s="152">
        <f t="shared" si="196"/>
        <v>77.555987932691934</v>
      </c>
      <c r="BA189" s="152">
        <f t="shared" si="196"/>
        <v>1978.879896988974</v>
      </c>
      <c r="BB189" s="152">
        <f t="shared" si="196"/>
        <v>20.650478</v>
      </c>
      <c r="BC189" s="152">
        <f t="shared" si="196"/>
        <v>328.78647400000006</v>
      </c>
      <c r="BD189" s="152">
        <f t="shared" si="196"/>
        <v>710.92230300000006</v>
      </c>
      <c r="BE189" s="152">
        <f t="shared" si="196"/>
        <v>18.342000000000002</v>
      </c>
      <c r="BF189" s="152">
        <f t="shared" si="196"/>
        <v>89.261611991642297</v>
      </c>
      <c r="BG189" s="152">
        <f t="shared" si="196"/>
        <v>308.52806074383619</v>
      </c>
      <c r="BH189" s="152">
        <f t="shared" si="196"/>
        <v>516.46199999999999</v>
      </c>
      <c r="BI189" s="152">
        <f t="shared" si="196"/>
        <v>218.67181199999999</v>
      </c>
      <c r="BJ189" s="152">
        <f t="shared" si="196"/>
        <v>15.319000000000001</v>
      </c>
      <c r="BK189" s="152">
        <f t="shared" si="196"/>
        <v>216.8</v>
      </c>
      <c r="BL189" s="152">
        <f t="shared" si="196"/>
        <v>1077.2860159999998</v>
      </c>
      <c r="BM189" s="152">
        <f t="shared" si="196"/>
        <v>47.208976000000007</v>
      </c>
      <c r="BN189" s="152">
        <f t="shared" si="196"/>
        <v>905.82058222146236</v>
      </c>
      <c r="BO189" s="152">
        <f t="shared" si="196"/>
        <v>341.8</v>
      </c>
      <c r="BP189" s="152">
        <f t="shared" si="196"/>
        <v>39.293604000000002</v>
      </c>
      <c r="BQ189" s="152">
        <f t="shared" si="196"/>
        <v>283.99123700000001</v>
      </c>
      <c r="BR189" s="152">
        <f t="shared" si="196"/>
        <v>143.22098518595902</v>
      </c>
      <c r="BS189" s="152">
        <f t="shared" si="196"/>
        <v>510.46300000000002</v>
      </c>
      <c r="BT189" s="152">
        <f t="shared" si="196"/>
        <v>252.19299999999998</v>
      </c>
      <c r="BU189" s="152">
        <f t="shared" si="196"/>
        <v>123.83125000000001</v>
      </c>
      <c r="BV189" s="152">
        <f t="shared" si="196"/>
        <v>4247.0601782010026</v>
      </c>
      <c r="BW189" s="152">
        <f t="shared" si="196"/>
        <v>7.1280000000000001</v>
      </c>
      <c r="BX189" s="152">
        <f t="shared" si="196"/>
        <v>16.039000000000001</v>
      </c>
      <c r="BY189" s="152">
        <f t="shared" si="196"/>
        <v>4.7519999999999998</v>
      </c>
      <c r="BZ189" s="152">
        <f t="shared" si="196"/>
        <v>0</v>
      </c>
      <c r="CA189" s="152">
        <f t="shared" si="196"/>
        <v>0</v>
      </c>
      <c r="CB189" s="152">
        <f t="shared" si="196"/>
        <v>8.9109999999999996</v>
      </c>
      <c r="CC189" s="152">
        <f t="shared" si="196"/>
        <v>202.67</v>
      </c>
      <c r="CD189" s="152">
        <f t="shared" si="196"/>
        <v>0</v>
      </c>
      <c r="CE189" s="152">
        <f t="shared" si="196"/>
        <v>213.63491200000001</v>
      </c>
      <c r="CF189" s="152">
        <f t="shared" si="196"/>
        <v>60</v>
      </c>
      <c r="CG189" s="152">
        <f t="shared" si="196"/>
        <v>66.113938000000005</v>
      </c>
      <c r="CH189" s="152">
        <f t="shared" si="196"/>
        <v>0</v>
      </c>
      <c r="CI189" s="152">
        <f t="shared" si="196"/>
        <v>0</v>
      </c>
      <c r="CJ189" s="152">
        <f t="shared" si="196"/>
        <v>0</v>
      </c>
      <c r="CK189" s="152">
        <f t="shared" si="196"/>
        <v>0</v>
      </c>
      <c r="CL189" s="152">
        <f t="shared" si="196"/>
        <v>0</v>
      </c>
      <c r="CM189" s="152">
        <f t="shared" si="196"/>
        <v>0</v>
      </c>
      <c r="CN189" s="152">
        <f t="shared" si="196"/>
        <v>50.938839999999999</v>
      </c>
      <c r="CO189" s="152">
        <f t="shared" si="196"/>
        <v>200</v>
      </c>
      <c r="CP189" s="152">
        <f t="shared" si="196"/>
        <v>0</v>
      </c>
      <c r="CQ189" s="152">
        <f t="shared" si="196"/>
        <v>0</v>
      </c>
      <c r="CR189" s="152">
        <f t="shared" si="196"/>
        <v>41.771000000000001</v>
      </c>
      <c r="CS189" s="152">
        <f t="shared" si="196"/>
        <v>0</v>
      </c>
      <c r="CT189" s="152">
        <f t="shared" si="196"/>
        <v>37.069704999999999</v>
      </c>
      <c r="CU189" s="152">
        <f t="shared" si="196"/>
        <v>0</v>
      </c>
      <c r="CV189" s="152">
        <f t="shared" ref="CV189:EM189" si="197">SUM(CV186:CV187)</f>
        <v>0</v>
      </c>
      <c r="CW189" s="152">
        <f t="shared" si="197"/>
        <v>0</v>
      </c>
      <c r="CX189" s="152">
        <f t="shared" si="197"/>
        <v>0</v>
      </c>
      <c r="CY189" s="152">
        <f t="shared" si="197"/>
        <v>0</v>
      </c>
      <c r="CZ189" s="152">
        <f t="shared" si="197"/>
        <v>0</v>
      </c>
      <c r="DA189" s="152">
        <f t="shared" si="197"/>
        <v>0</v>
      </c>
      <c r="DB189" s="152">
        <f t="shared" si="197"/>
        <v>0</v>
      </c>
      <c r="DC189" s="152">
        <f t="shared" si="197"/>
        <v>0</v>
      </c>
      <c r="DD189" s="152">
        <f t="shared" si="197"/>
        <v>0</v>
      </c>
      <c r="DE189" s="152">
        <f t="shared" si="197"/>
        <v>0</v>
      </c>
      <c r="DF189" s="152">
        <f t="shared" si="197"/>
        <v>0</v>
      </c>
      <c r="DG189" s="152">
        <f t="shared" si="197"/>
        <v>0</v>
      </c>
      <c r="DH189" s="152">
        <f t="shared" si="197"/>
        <v>0</v>
      </c>
      <c r="DI189" s="152">
        <f t="shared" si="197"/>
        <v>0</v>
      </c>
      <c r="DJ189" s="152">
        <f t="shared" si="197"/>
        <v>0</v>
      </c>
      <c r="DK189" s="152">
        <f t="shared" si="197"/>
        <v>0</v>
      </c>
      <c r="DL189" s="152">
        <f t="shared" si="197"/>
        <v>0</v>
      </c>
      <c r="DM189" s="152">
        <f t="shared" si="197"/>
        <v>0</v>
      </c>
      <c r="DN189" s="152">
        <f t="shared" si="197"/>
        <v>0</v>
      </c>
      <c r="DO189" s="152">
        <f t="shared" si="197"/>
        <v>0</v>
      </c>
      <c r="DP189" s="152">
        <f t="shared" si="197"/>
        <v>0</v>
      </c>
      <c r="DQ189" s="152">
        <f t="shared" si="197"/>
        <v>0</v>
      </c>
      <c r="DR189" s="152">
        <f t="shared" si="197"/>
        <v>0</v>
      </c>
      <c r="DS189" s="152">
        <f t="shared" si="197"/>
        <v>0</v>
      </c>
      <c r="DT189" s="152">
        <f t="shared" si="197"/>
        <v>0</v>
      </c>
      <c r="DU189" s="152">
        <f t="shared" si="197"/>
        <v>0</v>
      </c>
      <c r="DV189" s="152">
        <f t="shared" si="197"/>
        <v>0</v>
      </c>
      <c r="DW189" s="152">
        <f t="shared" si="197"/>
        <v>150</v>
      </c>
      <c r="DX189" s="152">
        <f t="shared" si="197"/>
        <v>0</v>
      </c>
      <c r="DY189" s="152">
        <f t="shared" si="197"/>
        <v>0</v>
      </c>
      <c r="DZ189" s="152">
        <f t="shared" si="197"/>
        <v>0</v>
      </c>
      <c r="EA189" s="152">
        <f t="shared" si="197"/>
        <v>0</v>
      </c>
      <c r="EB189" s="152">
        <f t="shared" si="197"/>
        <v>0</v>
      </c>
      <c r="EC189" s="152">
        <f t="shared" si="197"/>
        <v>0</v>
      </c>
      <c r="ED189" s="152">
        <f t="shared" si="197"/>
        <v>0</v>
      </c>
      <c r="EE189" s="152">
        <f t="shared" si="197"/>
        <v>0</v>
      </c>
      <c r="EF189" s="152">
        <f t="shared" si="197"/>
        <v>0</v>
      </c>
      <c r="EG189" s="152">
        <f t="shared" si="197"/>
        <v>0</v>
      </c>
      <c r="EH189" s="152">
        <f t="shared" si="197"/>
        <v>0</v>
      </c>
      <c r="EI189" s="152">
        <f t="shared" si="197"/>
        <v>0</v>
      </c>
      <c r="EJ189" s="152">
        <f t="shared" si="197"/>
        <v>0</v>
      </c>
      <c r="EK189" s="152">
        <f t="shared" si="197"/>
        <v>0</v>
      </c>
      <c r="EL189" s="152">
        <f t="shared" si="197"/>
        <v>0</v>
      </c>
      <c r="EM189" s="152">
        <f t="shared" si="197"/>
        <v>0</v>
      </c>
      <c r="EN189" s="152">
        <f>SUM(EN186:EN187)</f>
        <v>0</v>
      </c>
      <c r="EO189" s="2">
        <f t="shared" ca="1" si="188"/>
        <v>26001.582272892047</v>
      </c>
      <c r="EP189" s="2">
        <f ca="1">+EO189-U189</f>
        <v>2574.5736388548175</v>
      </c>
    </row>
    <row r="190" spans="1:198" ht="13.5" thickTop="1" x14ac:dyDescent="0.2">
      <c r="K190" s="167"/>
      <c r="L190" s="19"/>
      <c r="AA190" s="168"/>
      <c r="AB190" s="161"/>
    </row>
    <row r="191" spans="1:198" x14ac:dyDescent="0.2">
      <c r="L191" s="19"/>
      <c r="AI191" s="266">
        <f t="shared" ref="AI191:BN191" ca="1" si="198">SUM(AI8:AI174)-AI189</f>
        <v>0</v>
      </c>
      <c r="AJ191" s="266">
        <f t="shared" si="198"/>
        <v>0</v>
      </c>
      <c r="AK191" s="266">
        <f t="shared" si="198"/>
        <v>0</v>
      </c>
      <c r="AL191" s="266">
        <f t="shared" si="198"/>
        <v>0</v>
      </c>
      <c r="AM191" s="266">
        <f t="shared" si="198"/>
        <v>0</v>
      </c>
      <c r="AN191" s="266">
        <f t="shared" si="198"/>
        <v>0</v>
      </c>
      <c r="AO191" s="266">
        <f t="shared" si="198"/>
        <v>0</v>
      </c>
      <c r="AP191" s="266">
        <f t="shared" si="198"/>
        <v>0</v>
      </c>
      <c r="AQ191" s="266">
        <f t="shared" si="198"/>
        <v>0</v>
      </c>
      <c r="AR191" s="266">
        <f t="shared" si="198"/>
        <v>0</v>
      </c>
      <c r="AS191" s="266">
        <f t="shared" si="198"/>
        <v>0</v>
      </c>
      <c r="AT191" s="266">
        <f t="shared" si="198"/>
        <v>0</v>
      </c>
      <c r="AU191" s="266">
        <f t="shared" si="198"/>
        <v>0</v>
      </c>
      <c r="AV191" s="266">
        <f t="shared" si="198"/>
        <v>0</v>
      </c>
      <c r="AW191" s="266">
        <f t="shared" si="198"/>
        <v>0</v>
      </c>
      <c r="AX191" s="266">
        <f t="shared" si="198"/>
        <v>0</v>
      </c>
      <c r="AY191" s="266">
        <f t="shared" si="198"/>
        <v>0</v>
      </c>
      <c r="AZ191" s="266">
        <f t="shared" si="198"/>
        <v>0</v>
      </c>
      <c r="BA191" s="266">
        <f t="shared" si="198"/>
        <v>0</v>
      </c>
      <c r="BB191" s="266">
        <f t="shared" si="198"/>
        <v>0</v>
      </c>
      <c r="BC191" s="266">
        <f t="shared" si="198"/>
        <v>0</v>
      </c>
      <c r="BD191" s="266">
        <f t="shared" si="198"/>
        <v>0</v>
      </c>
      <c r="BE191" s="266">
        <f t="shared" si="198"/>
        <v>0</v>
      </c>
      <c r="BF191" s="266">
        <f t="shared" si="198"/>
        <v>0</v>
      </c>
      <c r="BG191" s="266">
        <f t="shared" si="198"/>
        <v>0</v>
      </c>
      <c r="BH191" s="266">
        <f t="shared" si="198"/>
        <v>0</v>
      </c>
      <c r="BI191" s="266">
        <f t="shared" si="198"/>
        <v>0</v>
      </c>
      <c r="BJ191" s="266">
        <f t="shared" si="198"/>
        <v>0</v>
      </c>
      <c r="BK191" s="266">
        <f t="shared" si="198"/>
        <v>0</v>
      </c>
      <c r="BL191" s="266">
        <f t="shared" si="198"/>
        <v>0</v>
      </c>
      <c r="BM191" s="266">
        <f t="shared" si="198"/>
        <v>0</v>
      </c>
      <c r="BN191" s="266">
        <f t="shared" si="198"/>
        <v>0</v>
      </c>
      <c r="BO191" s="266">
        <f t="shared" ref="BO191:CT191" si="199">SUM(BO8:BO174)-BO189</f>
        <v>0</v>
      </c>
      <c r="BP191" s="266">
        <f t="shared" si="199"/>
        <v>0</v>
      </c>
      <c r="BQ191" s="266">
        <f t="shared" si="199"/>
        <v>0</v>
      </c>
      <c r="BR191" s="266">
        <f t="shared" si="199"/>
        <v>0</v>
      </c>
      <c r="BS191" s="266">
        <f t="shared" si="199"/>
        <v>0</v>
      </c>
      <c r="BT191" s="266">
        <f t="shared" si="199"/>
        <v>0</v>
      </c>
      <c r="BU191" s="266">
        <f t="shared" si="199"/>
        <v>0</v>
      </c>
      <c r="BV191" s="266">
        <f t="shared" si="199"/>
        <v>0</v>
      </c>
      <c r="BW191" s="266">
        <f t="shared" si="199"/>
        <v>0</v>
      </c>
      <c r="BX191" s="266">
        <f t="shared" si="199"/>
        <v>0</v>
      </c>
      <c r="BY191" s="266">
        <f t="shared" si="199"/>
        <v>0</v>
      </c>
      <c r="BZ191" s="266">
        <f t="shared" si="199"/>
        <v>0</v>
      </c>
      <c r="CA191" s="266">
        <f t="shared" si="199"/>
        <v>0</v>
      </c>
      <c r="CB191" s="266">
        <f t="shared" si="199"/>
        <v>0</v>
      </c>
      <c r="CC191" s="266">
        <f t="shared" si="199"/>
        <v>0</v>
      </c>
      <c r="CD191" s="266">
        <f t="shared" si="199"/>
        <v>0</v>
      </c>
      <c r="CE191" s="266">
        <f t="shared" si="199"/>
        <v>0</v>
      </c>
      <c r="CF191" s="266">
        <f t="shared" si="199"/>
        <v>0</v>
      </c>
      <c r="CG191" s="266">
        <f t="shared" si="199"/>
        <v>0</v>
      </c>
      <c r="CH191" s="266">
        <f t="shared" si="199"/>
        <v>0</v>
      </c>
      <c r="CI191" s="266">
        <f t="shared" si="199"/>
        <v>0</v>
      </c>
      <c r="CJ191" s="266">
        <f t="shared" si="199"/>
        <v>0</v>
      </c>
      <c r="CK191" s="266">
        <f t="shared" si="199"/>
        <v>0</v>
      </c>
      <c r="CL191" s="266">
        <f t="shared" si="199"/>
        <v>0</v>
      </c>
      <c r="CM191" s="266">
        <f t="shared" si="199"/>
        <v>0</v>
      </c>
      <c r="CN191" s="266">
        <f t="shared" si="199"/>
        <v>0</v>
      </c>
      <c r="CO191" s="266">
        <f t="shared" si="199"/>
        <v>0</v>
      </c>
      <c r="CP191" s="266">
        <f t="shared" si="199"/>
        <v>0</v>
      </c>
      <c r="CQ191" s="266">
        <f t="shared" si="199"/>
        <v>0</v>
      </c>
      <c r="CR191" s="266">
        <f t="shared" si="199"/>
        <v>0</v>
      </c>
      <c r="CS191" s="266">
        <f t="shared" si="199"/>
        <v>0</v>
      </c>
      <c r="CT191" s="266">
        <f t="shared" si="199"/>
        <v>0</v>
      </c>
      <c r="CU191" s="266">
        <f t="shared" ref="CU191:DZ191" si="200">SUM(CU8:CU174)-CU189</f>
        <v>0</v>
      </c>
      <c r="CV191" s="266">
        <f t="shared" si="200"/>
        <v>0</v>
      </c>
      <c r="CW191" s="266">
        <f t="shared" si="200"/>
        <v>0</v>
      </c>
      <c r="CX191" s="266">
        <f t="shared" si="200"/>
        <v>0</v>
      </c>
      <c r="CY191" s="266">
        <f t="shared" si="200"/>
        <v>0</v>
      </c>
      <c r="CZ191" s="266">
        <f t="shared" si="200"/>
        <v>0</v>
      </c>
      <c r="DA191" s="266">
        <f t="shared" si="200"/>
        <v>0</v>
      </c>
      <c r="DB191" s="266">
        <f t="shared" si="200"/>
        <v>0</v>
      </c>
      <c r="DC191" s="266">
        <f t="shared" si="200"/>
        <v>0</v>
      </c>
      <c r="DD191" s="266">
        <f t="shared" si="200"/>
        <v>0</v>
      </c>
      <c r="DE191" s="266">
        <f t="shared" si="200"/>
        <v>0</v>
      </c>
      <c r="DF191" s="266">
        <f t="shared" si="200"/>
        <v>0</v>
      </c>
      <c r="DG191" s="266">
        <f t="shared" si="200"/>
        <v>0</v>
      </c>
      <c r="DH191" s="266">
        <f t="shared" si="200"/>
        <v>0</v>
      </c>
      <c r="DI191" s="266">
        <f t="shared" si="200"/>
        <v>0</v>
      </c>
      <c r="DJ191" s="266">
        <f t="shared" si="200"/>
        <v>0</v>
      </c>
      <c r="DK191" s="266">
        <f t="shared" si="200"/>
        <v>0</v>
      </c>
      <c r="DL191" s="266">
        <f t="shared" si="200"/>
        <v>0</v>
      </c>
      <c r="DM191" s="266">
        <f t="shared" si="200"/>
        <v>0</v>
      </c>
      <c r="DN191" s="266">
        <f t="shared" si="200"/>
        <v>0</v>
      </c>
      <c r="DO191" s="266">
        <f t="shared" si="200"/>
        <v>0</v>
      </c>
      <c r="DP191" s="266">
        <f t="shared" si="200"/>
        <v>0</v>
      </c>
      <c r="DQ191" s="266">
        <f t="shared" si="200"/>
        <v>0</v>
      </c>
      <c r="DR191" s="266">
        <f t="shared" si="200"/>
        <v>0</v>
      </c>
      <c r="DS191" s="266">
        <f t="shared" si="200"/>
        <v>0</v>
      </c>
      <c r="DT191" s="266">
        <f t="shared" si="200"/>
        <v>0</v>
      </c>
      <c r="DU191" s="266">
        <f t="shared" si="200"/>
        <v>0</v>
      </c>
      <c r="DV191" s="266">
        <f t="shared" si="200"/>
        <v>0</v>
      </c>
      <c r="DW191" s="266">
        <f t="shared" si="200"/>
        <v>0</v>
      </c>
      <c r="DX191" s="266">
        <f t="shared" si="200"/>
        <v>0</v>
      </c>
      <c r="DY191" s="266">
        <f t="shared" si="200"/>
        <v>0</v>
      </c>
      <c r="DZ191" s="266">
        <f t="shared" si="200"/>
        <v>0</v>
      </c>
      <c r="EA191" s="266">
        <f t="shared" ref="EA191:EN191" si="201">SUM(EA8:EA174)-EA189</f>
        <v>0</v>
      </c>
      <c r="EB191" s="266">
        <f t="shared" si="201"/>
        <v>0</v>
      </c>
      <c r="EC191" s="266">
        <f t="shared" si="201"/>
        <v>0</v>
      </c>
      <c r="ED191" s="266">
        <f t="shared" si="201"/>
        <v>0</v>
      </c>
      <c r="EE191" s="266">
        <f t="shared" si="201"/>
        <v>0</v>
      </c>
      <c r="EF191" s="266">
        <f t="shared" si="201"/>
        <v>0</v>
      </c>
      <c r="EG191" s="266">
        <f t="shared" si="201"/>
        <v>0</v>
      </c>
      <c r="EH191" s="266">
        <f t="shared" si="201"/>
        <v>0</v>
      </c>
      <c r="EI191" s="266">
        <f t="shared" si="201"/>
        <v>0</v>
      </c>
      <c r="EJ191" s="266">
        <f t="shared" si="201"/>
        <v>0</v>
      </c>
      <c r="EK191" s="266">
        <f t="shared" si="201"/>
        <v>0</v>
      </c>
      <c r="EL191" s="266">
        <f t="shared" si="201"/>
        <v>0</v>
      </c>
      <c r="EM191" s="266">
        <f t="shared" si="201"/>
        <v>0</v>
      </c>
      <c r="EN191" s="266">
        <f t="shared" si="201"/>
        <v>0</v>
      </c>
      <c r="EO191" s="170" t="e">
        <f ca="1">+#REF!+EO187</f>
        <v>#REF!</v>
      </c>
      <c r="EP191" s="170" t="e">
        <f ca="1">+#REF!+EP187</f>
        <v>#REF!</v>
      </c>
      <c r="EQ191" s="170"/>
      <c r="ER191" s="170"/>
      <c r="ES191" s="170"/>
      <c r="ET191" s="170"/>
      <c r="EU191" s="170"/>
      <c r="EV191" s="170"/>
      <c r="EW191" s="170"/>
      <c r="EX191" s="170"/>
      <c r="EY191" s="170"/>
      <c r="EZ191" s="170"/>
      <c r="FA191" s="170"/>
      <c r="FB191" s="170"/>
      <c r="FC191" s="170"/>
      <c r="FD191" s="170"/>
      <c r="FE191" s="170"/>
      <c r="FF191" s="170"/>
      <c r="FG191" s="170"/>
      <c r="FH191" s="170"/>
      <c r="FI191" s="170"/>
      <c r="FJ191" s="170"/>
      <c r="FK191" s="170"/>
      <c r="FL191" s="170"/>
      <c r="FM191" s="170"/>
      <c r="FN191" s="170"/>
      <c r="FO191" s="170"/>
      <c r="FP191" s="170"/>
      <c r="FQ191" s="170"/>
      <c r="FR191" s="170"/>
      <c r="FS191" s="170"/>
      <c r="FT191" s="170"/>
      <c r="FU191" s="170"/>
      <c r="FV191" s="170"/>
      <c r="FW191" s="170"/>
      <c r="FX191" s="170"/>
      <c r="FY191" s="170"/>
      <c r="FZ191" s="170"/>
      <c r="GA191" s="170"/>
      <c r="GB191" s="170"/>
      <c r="GC191" s="170"/>
      <c r="GD191" s="170"/>
      <c r="GE191" s="170"/>
      <c r="GF191" s="170"/>
      <c r="GG191" s="170"/>
      <c r="GH191" s="170"/>
      <c r="GI191" s="170"/>
      <c r="GJ191" s="170"/>
      <c r="GK191" s="170"/>
      <c r="GL191" s="170"/>
      <c r="GM191" s="170"/>
      <c r="GN191" s="170"/>
      <c r="GO191" s="170"/>
      <c r="GP191" s="170"/>
    </row>
    <row r="193" spans="9:24" x14ac:dyDescent="0.2">
      <c r="I193" s="82"/>
      <c r="T193" s="171" t="s">
        <v>12</v>
      </c>
      <c r="U193" s="19">
        <f>SUMIF($B$7:$U$176,$T193,$U$7:$U$176)</f>
        <v>19635.238561082442</v>
      </c>
    </row>
    <row r="194" spans="9:24" x14ac:dyDescent="0.2">
      <c r="I194" s="82"/>
      <c r="T194" s="163" t="s">
        <v>76</v>
      </c>
      <c r="U194" s="162">
        <f>SUMIF($B$7:$U$176,$T194,$U$7:$U$176)</f>
        <v>3137.7700729547823</v>
      </c>
    </row>
    <row r="195" spans="9:24" ht="6.75" customHeight="1" x14ac:dyDescent="0.2"/>
    <row r="196" spans="9:24" ht="13.5" thickBot="1" x14ac:dyDescent="0.25">
      <c r="T196" s="172" t="s">
        <v>304</v>
      </c>
      <c r="U196" s="166">
        <f>SUM(U193:U195)</f>
        <v>22773.008634037225</v>
      </c>
      <c r="W196" s="152"/>
    </row>
    <row r="197" spans="9:24" ht="13.5" thickTop="1" x14ac:dyDescent="0.2"/>
    <row r="198" spans="9:24" x14ac:dyDescent="0.2">
      <c r="L198" s="72" t="s">
        <v>307</v>
      </c>
      <c r="M198" s="72" t="s">
        <v>304</v>
      </c>
      <c r="U198" s="147"/>
      <c r="W198" s="147"/>
    </row>
    <row r="199" spans="9:24" x14ac:dyDescent="0.2">
      <c r="U199" s="173"/>
      <c r="W199" s="173"/>
      <c r="X199" s="174"/>
    </row>
    <row r="221" spans="21:23" x14ac:dyDescent="0.2">
      <c r="U221" s="105"/>
      <c r="W221" s="105"/>
    </row>
    <row r="222" spans="21:23" x14ac:dyDescent="0.2">
      <c r="U222" s="105"/>
      <c r="W222" s="105"/>
    </row>
    <row r="223" spans="21:23" x14ac:dyDescent="0.2">
      <c r="U223" s="105"/>
      <c r="W223" s="105"/>
    </row>
    <row r="224" spans="21:23" x14ac:dyDescent="0.2">
      <c r="U224" s="105"/>
      <c r="W224" s="105"/>
    </row>
    <row r="225" spans="21:23" x14ac:dyDescent="0.2">
      <c r="U225" s="105"/>
      <c r="W225" s="105"/>
    </row>
    <row r="226" spans="21:23" x14ac:dyDescent="0.2">
      <c r="U226" s="105"/>
      <c r="W226" s="105"/>
    </row>
    <row r="227" spans="21:23" x14ac:dyDescent="0.2">
      <c r="U227" s="105"/>
      <c r="W227" s="105"/>
    </row>
    <row r="228" spans="21:23" x14ac:dyDescent="0.2">
      <c r="U228" s="105"/>
      <c r="W228" s="105"/>
    </row>
    <row r="229" spans="21:23" x14ac:dyDescent="0.2">
      <c r="U229" s="105"/>
      <c r="W229" s="105"/>
    </row>
    <row r="230" spans="21:23" x14ac:dyDescent="0.2">
      <c r="U230" s="105"/>
      <c r="W230" s="105"/>
    </row>
    <row r="231" spans="21:23" x14ac:dyDescent="0.2">
      <c r="U231" s="105"/>
      <c r="W231" s="105"/>
    </row>
    <row r="232" spans="21:23" x14ac:dyDescent="0.2">
      <c r="U232" s="105"/>
      <c r="W232" s="105"/>
    </row>
    <row r="233" spans="21:23" x14ac:dyDescent="0.2">
      <c r="U233" s="105"/>
      <c r="W233" s="105"/>
    </row>
    <row r="234" spans="21:23" x14ac:dyDescent="0.2">
      <c r="U234" s="105"/>
      <c r="W234" s="105"/>
    </row>
    <row r="235" spans="21:23" x14ac:dyDescent="0.2">
      <c r="U235" s="105"/>
      <c r="W235" s="105"/>
    </row>
    <row r="236" spans="21:23" x14ac:dyDescent="0.2">
      <c r="U236" s="105"/>
      <c r="W236" s="105"/>
    </row>
    <row r="237" spans="21:23" x14ac:dyDescent="0.2">
      <c r="U237" s="105"/>
      <c r="W237" s="105"/>
    </row>
    <row r="238" spans="21:23" x14ac:dyDescent="0.2">
      <c r="U238" s="105"/>
      <c r="W238" s="105"/>
    </row>
    <row r="239" spans="21:23" x14ac:dyDescent="0.2">
      <c r="U239" s="105"/>
      <c r="W239" s="105"/>
    </row>
    <row r="240" spans="21:23" x14ac:dyDescent="0.2">
      <c r="U240" s="105"/>
      <c r="W240" s="105"/>
    </row>
    <row r="241" spans="21:23" x14ac:dyDescent="0.2">
      <c r="U241" s="105"/>
      <c r="W241" s="105"/>
    </row>
    <row r="242" spans="21:23" x14ac:dyDescent="0.2">
      <c r="U242" s="105"/>
      <c r="W242" s="105"/>
    </row>
    <row r="243" spans="21:23" x14ac:dyDescent="0.2">
      <c r="U243" s="105"/>
      <c r="W243" s="105"/>
    </row>
    <row r="244" spans="21:23" x14ac:dyDescent="0.2">
      <c r="U244" s="105"/>
      <c r="W244" s="105"/>
    </row>
    <row r="245" spans="21:23" x14ac:dyDescent="0.2">
      <c r="U245" s="105"/>
      <c r="W245" s="105"/>
    </row>
    <row r="246" spans="21:23" x14ac:dyDescent="0.2">
      <c r="U246" s="105"/>
      <c r="W246" s="105"/>
    </row>
    <row r="247" spans="21:23" x14ac:dyDescent="0.2">
      <c r="U247" s="105"/>
      <c r="W247" s="105"/>
    </row>
    <row r="248" spans="21:23" x14ac:dyDescent="0.2">
      <c r="U248" s="105"/>
      <c r="W248" s="105"/>
    </row>
    <row r="249" spans="21:23" x14ac:dyDescent="0.2">
      <c r="U249" s="105"/>
      <c r="W249" s="105"/>
    </row>
    <row r="250" spans="21:23" x14ac:dyDescent="0.2">
      <c r="U250" s="105"/>
      <c r="W250" s="105"/>
    </row>
    <row r="251" spans="21:23" x14ac:dyDescent="0.2">
      <c r="U251" s="105"/>
      <c r="W251" s="105"/>
    </row>
    <row r="252" spans="21:23" x14ac:dyDescent="0.2">
      <c r="U252" s="105"/>
      <c r="W252" s="105"/>
    </row>
    <row r="253" spans="21:23" x14ac:dyDescent="0.2">
      <c r="U253" s="105"/>
      <c r="W253" s="105"/>
    </row>
    <row r="254" spans="21:23" x14ac:dyDescent="0.2">
      <c r="U254" s="105"/>
      <c r="W254" s="105"/>
    </row>
    <row r="255" spans="21:23" x14ac:dyDescent="0.2">
      <c r="U255" s="105"/>
      <c r="W255" s="105"/>
    </row>
    <row r="256" spans="21:23" x14ac:dyDescent="0.2">
      <c r="U256" s="105"/>
      <c r="W256" s="105"/>
    </row>
    <row r="257" spans="21:23" x14ac:dyDescent="0.2">
      <c r="U257" s="105"/>
      <c r="W257" s="105"/>
    </row>
    <row r="258" spans="21:23" x14ac:dyDescent="0.2">
      <c r="U258" s="105"/>
      <c r="W258" s="105"/>
    </row>
    <row r="259" spans="21:23" x14ac:dyDescent="0.2">
      <c r="U259" s="105"/>
      <c r="W259" s="105"/>
    </row>
    <row r="260" spans="21:23" x14ac:dyDescent="0.2">
      <c r="U260" s="105"/>
      <c r="W260" s="105"/>
    </row>
    <row r="261" spans="21:23" x14ac:dyDescent="0.2">
      <c r="U261" s="105"/>
      <c r="W261" s="105"/>
    </row>
    <row r="262" spans="21:23" x14ac:dyDescent="0.2">
      <c r="U262" s="105"/>
      <c r="W262" s="105"/>
    </row>
    <row r="263" spans="21:23" x14ac:dyDescent="0.2">
      <c r="U263" s="105"/>
      <c r="W263" s="105"/>
    </row>
    <row r="264" spans="21:23" x14ac:dyDescent="0.2">
      <c r="U264" s="105"/>
      <c r="W264" s="105"/>
    </row>
    <row r="265" spans="21:23" x14ac:dyDescent="0.2">
      <c r="U265" s="105"/>
      <c r="W265" s="105"/>
    </row>
    <row r="266" spans="21:23" x14ac:dyDescent="0.2">
      <c r="U266" s="105"/>
      <c r="W266" s="105"/>
    </row>
    <row r="267" spans="21:23" x14ac:dyDescent="0.2">
      <c r="U267" s="105"/>
      <c r="W267" s="105"/>
    </row>
    <row r="268" spans="21:23" x14ac:dyDescent="0.2">
      <c r="U268" s="105"/>
      <c r="W268" s="105"/>
    </row>
  </sheetData>
  <mergeCells count="2">
    <mergeCell ref="X4:Y4"/>
    <mergeCell ref="AA4:AD4"/>
  </mergeCells>
  <phoneticPr fontId="0" type="noConversion"/>
  <pageMargins left="0.75" right="0.75" top="0.62" bottom="1" header="0.5" footer="0.5"/>
  <pageSetup paperSize="5" scale="54" fitToHeight="3" orientation="landscape" r:id="rId1"/>
  <headerFooter alignWithMargins="0">
    <oddFooter>&amp;L&amp;F, &amp;A&amp;Cp. &amp;P of &amp;N&amp;RPrinted:&amp;D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E6" sqref="E6"/>
    </sheetView>
  </sheetViews>
  <sheetFormatPr defaultRowHeight="12.75" x14ac:dyDescent="0.2"/>
  <cols>
    <col min="1" max="1" width="10.7109375" bestFit="1" customWidth="1"/>
    <col min="2" max="2" width="10.85546875" customWidth="1"/>
    <col min="3" max="3" width="71.5703125" bestFit="1" customWidth="1"/>
    <col min="4" max="8" width="9.140625" style="234"/>
  </cols>
  <sheetData>
    <row r="1" spans="1:3" ht="13.5" thickBot="1" x14ac:dyDescent="0.25">
      <c r="A1" s="232">
        <v>37213</v>
      </c>
      <c r="B1" s="233"/>
      <c r="C1" s="233"/>
    </row>
    <row r="2" spans="1:3" x14ac:dyDescent="0.2">
      <c r="A2" t="s">
        <v>463</v>
      </c>
      <c r="B2" t="s">
        <v>461</v>
      </c>
      <c r="C2" t="s">
        <v>649</v>
      </c>
    </row>
    <row r="4" spans="1:3" ht="13.5" thickBot="1" x14ac:dyDescent="0.25">
      <c r="A4" s="232">
        <v>37212</v>
      </c>
      <c r="B4" s="233"/>
      <c r="C4" s="233"/>
    </row>
    <row r="5" spans="1:3" x14ac:dyDescent="0.2">
      <c r="A5" t="s">
        <v>646</v>
      </c>
      <c r="B5" t="s">
        <v>467</v>
      </c>
      <c r="C5" t="s">
        <v>647</v>
      </c>
    </row>
    <row r="7" spans="1:3" ht="13.5" thickBot="1" x14ac:dyDescent="0.25">
      <c r="A7" s="232">
        <v>37211</v>
      </c>
      <c r="B7" s="233"/>
      <c r="C7" s="233"/>
    </row>
    <row r="8" spans="1:3" x14ac:dyDescent="0.2">
      <c r="A8" t="s">
        <v>460</v>
      </c>
      <c r="B8" t="s">
        <v>637</v>
      </c>
      <c r="C8" t="s">
        <v>638</v>
      </c>
    </row>
    <row r="9" spans="1:3" x14ac:dyDescent="0.2">
      <c r="A9" t="s">
        <v>463</v>
      </c>
      <c r="B9" t="s">
        <v>637</v>
      </c>
      <c r="C9" t="s">
        <v>643</v>
      </c>
    </row>
    <row r="10" spans="1:3" x14ac:dyDescent="0.2">
      <c r="A10" t="s">
        <v>463</v>
      </c>
      <c r="B10" t="s">
        <v>637</v>
      </c>
      <c r="C10" t="s">
        <v>644</v>
      </c>
    </row>
    <row r="12" spans="1:3" ht="13.5" thickBot="1" x14ac:dyDescent="0.25">
      <c r="A12" s="232">
        <v>37208</v>
      </c>
      <c r="B12" s="233"/>
      <c r="C12" s="233"/>
    </row>
    <row r="13" spans="1:3" x14ac:dyDescent="0.2">
      <c r="A13" t="s">
        <v>460</v>
      </c>
      <c r="C13" t="s">
        <v>627</v>
      </c>
    </row>
    <row r="15" spans="1:3" ht="13.5" thickBot="1" x14ac:dyDescent="0.25">
      <c r="A15" s="232">
        <v>37202</v>
      </c>
      <c r="B15" s="233"/>
      <c r="C15" s="233"/>
    </row>
    <row r="16" spans="1:3" x14ac:dyDescent="0.2">
      <c r="A16" s="235" t="s">
        <v>460</v>
      </c>
      <c r="B16" s="234" t="s">
        <v>461</v>
      </c>
      <c r="C16" s="234" t="s">
        <v>462</v>
      </c>
    </row>
    <row r="17" spans="1:3" x14ac:dyDescent="0.2">
      <c r="A17" s="235"/>
      <c r="B17" s="234"/>
      <c r="C17" s="234"/>
    </row>
    <row r="18" spans="1:3" x14ac:dyDescent="0.2">
      <c r="A18" s="235"/>
      <c r="B18" s="234"/>
      <c r="C18" s="234"/>
    </row>
    <row r="19" spans="1:3" x14ac:dyDescent="0.2">
      <c r="A19" s="235"/>
      <c r="B19" s="234"/>
      <c r="C19" s="234"/>
    </row>
    <row r="20" spans="1:3" ht="13.5" thickBot="1" x14ac:dyDescent="0.25">
      <c r="A20" s="232">
        <v>37202</v>
      </c>
      <c r="B20" s="233"/>
      <c r="C20" s="233"/>
    </row>
    <row r="21" spans="1:3" x14ac:dyDescent="0.2">
      <c r="A21" s="235" t="s">
        <v>463</v>
      </c>
      <c r="B21" s="234" t="s">
        <v>464</v>
      </c>
      <c r="C21" s="234" t="s">
        <v>465</v>
      </c>
    </row>
    <row r="22" spans="1:3" x14ac:dyDescent="0.2">
      <c r="A22" s="235" t="s">
        <v>460</v>
      </c>
      <c r="B22" s="234" t="s">
        <v>461</v>
      </c>
      <c r="C22" s="234" t="s">
        <v>466</v>
      </c>
    </row>
    <row r="23" spans="1:3" x14ac:dyDescent="0.2">
      <c r="A23" s="235" t="s">
        <v>460</v>
      </c>
      <c r="B23" s="234" t="s">
        <v>467</v>
      </c>
      <c r="C23" s="234" t="s">
        <v>468</v>
      </c>
    </row>
    <row r="25" spans="1:3" ht="13.5" thickBot="1" x14ac:dyDescent="0.25">
      <c r="A25" s="232">
        <v>37200</v>
      </c>
      <c r="B25" s="233"/>
      <c r="C25" s="233"/>
    </row>
    <row r="26" spans="1:3" x14ac:dyDescent="0.2">
      <c r="A26" t="s">
        <v>460</v>
      </c>
      <c r="B26" t="s">
        <v>467</v>
      </c>
      <c r="C26" s="236" t="s">
        <v>469</v>
      </c>
    </row>
    <row r="27" spans="1:3" x14ac:dyDescent="0.2">
      <c r="A27" t="s">
        <v>460</v>
      </c>
      <c r="B27" t="s">
        <v>470</v>
      </c>
      <c r="C27" s="236" t="s">
        <v>471</v>
      </c>
    </row>
    <row r="28" spans="1:3" x14ac:dyDescent="0.2">
      <c r="C28" s="236"/>
    </row>
    <row r="29" spans="1:3" x14ac:dyDescent="0.2">
      <c r="C29" s="236"/>
    </row>
    <row r="30" spans="1:3" x14ac:dyDescent="0.2">
      <c r="C30" s="236"/>
    </row>
    <row r="31" spans="1:3" ht="13.5" thickBot="1" x14ac:dyDescent="0.25">
      <c r="A31" s="232">
        <v>37199</v>
      </c>
      <c r="B31" s="233"/>
      <c r="C31" s="233"/>
    </row>
    <row r="32" spans="1:3" x14ac:dyDescent="0.2">
      <c r="A32" t="s">
        <v>460</v>
      </c>
      <c r="B32" t="s">
        <v>467</v>
      </c>
      <c r="C32" s="236" t="s">
        <v>472</v>
      </c>
    </row>
    <row r="33" spans="1:3" x14ac:dyDescent="0.2">
      <c r="A33" t="s">
        <v>460</v>
      </c>
      <c r="B33" t="s">
        <v>467</v>
      </c>
      <c r="C33" s="236" t="s">
        <v>473</v>
      </c>
    </row>
    <row r="34" spans="1:3" x14ac:dyDescent="0.2">
      <c r="A34" t="s">
        <v>460</v>
      </c>
      <c r="B34" t="s">
        <v>467</v>
      </c>
      <c r="C34" t="s">
        <v>474</v>
      </c>
    </row>
    <row r="36" spans="1:3" ht="13.5" thickBot="1" x14ac:dyDescent="0.25">
      <c r="A36" s="232">
        <v>37198</v>
      </c>
      <c r="B36" s="233"/>
      <c r="C36" s="233"/>
    </row>
    <row r="37" spans="1:3" x14ac:dyDescent="0.2">
      <c r="A37" t="s">
        <v>475</v>
      </c>
      <c r="B37" t="s">
        <v>467</v>
      </c>
      <c r="C37" t="s">
        <v>476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:C7"/>
    </sheetView>
  </sheetViews>
  <sheetFormatPr defaultRowHeight="12.75" x14ac:dyDescent="0.2"/>
  <sheetData>
    <row r="1" spans="1:6" x14ac:dyDescent="0.2">
      <c r="A1" s="229" t="s">
        <v>453</v>
      </c>
      <c r="D1" s="230">
        <v>37162</v>
      </c>
    </row>
    <row r="3" spans="1:6" x14ac:dyDescent="0.2">
      <c r="A3" t="s">
        <v>347</v>
      </c>
    </row>
    <row r="4" spans="1:6" x14ac:dyDescent="0.2">
      <c r="A4" t="s">
        <v>1</v>
      </c>
      <c r="C4" s="231">
        <v>0.9113</v>
      </c>
      <c r="F4">
        <v>1.4761096019900499</v>
      </c>
    </row>
    <row r="5" spans="1:6" x14ac:dyDescent="0.2">
      <c r="A5" t="s">
        <v>3</v>
      </c>
      <c r="C5" s="231">
        <v>1.47611</v>
      </c>
    </row>
    <row r="6" spans="1:6" x14ac:dyDescent="0.2">
      <c r="A6" t="s">
        <v>359</v>
      </c>
      <c r="C6" s="231"/>
    </row>
    <row r="7" spans="1:6" x14ac:dyDescent="0.2">
      <c r="A7" t="s">
        <v>381</v>
      </c>
      <c r="C7">
        <f>1/D7</f>
        <v>8.3333333333333332E-3</v>
      </c>
      <c r="D7" s="231">
        <v>120</v>
      </c>
    </row>
    <row r="11" spans="1:6" x14ac:dyDescent="0.2">
      <c r="A11" t="s">
        <v>454</v>
      </c>
    </row>
    <row r="13" spans="1:6" x14ac:dyDescent="0.2">
      <c r="A13" s="209" t="s">
        <v>455</v>
      </c>
    </row>
    <row r="14" spans="1:6" x14ac:dyDescent="0.2">
      <c r="A14" s="209" t="s">
        <v>456</v>
      </c>
    </row>
    <row r="15" spans="1:6" x14ac:dyDescent="0.2">
      <c r="A15" s="209" t="s">
        <v>457</v>
      </c>
    </row>
    <row r="16" spans="1:6" x14ac:dyDescent="0.2">
      <c r="A16" s="209" t="s">
        <v>458</v>
      </c>
    </row>
    <row r="17" spans="1:1" x14ac:dyDescent="0.2">
      <c r="A17" s="209" t="s">
        <v>459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Summary Maturity Schedule</vt:lpstr>
      <vt:lpstr>Balance Sheet</vt:lpstr>
      <vt:lpstr>Off-Balance Sheet</vt:lpstr>
      <vt:lpstr>Change Log</vt:lpstr>
      <vt:lpstr>Rates</vt:lpstr>
      <vt:lpstr>'Balance Sheet'!Print_Area</vt:lpstr>
      <vt:lpstr>'Off-Balance Sheet'!Print_Area</vt:lpstr>
      <vt:lpstr>'Summary Maturity Schedule'!Print_Area</vt:lpstr>
      <vt:lpstr>'Balance Sheet'!Print_Titles</vt:lpstr>
      <vt:lpstr>'Off-Balance Sheet'!Print_Titles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gcaudel</dc:creator>
  <cp:lastModifiedBy>Jan Havlíček</cp:lastModifiedBy>
  <cp:lastPrinted>2001-11-19T04:40:05Z</cp:lastPrinted>
  <dcterms:created xsi:type="dcterms:W3CDTF">2001-11-13T20:49:30Z</dcterms:created>
  <dcterms:modified xsi:type="dcterms:W3CDTF">2023-09-18T00:16:30Z</dcterms:modified>
</cp:coreProperties>
</file>