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86753F-7A8F-49DD-8552-CF6D64E1770D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<sst xmlns="http://schemas.openxmlformats.org/spreadsheetml/2006/main" count="382" uniqueCount="135">
  <si>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</si>
  <si>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</si>
  <si>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</si>
  <si>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</si>
  <si>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</si>
  <si>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</si>
  <si>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</si>
  <si>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</si>
  <si>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</si>
  <si>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</si>
  <si>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</si>
  <si>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</si>
  <si>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</si>
  <si>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</si>
  <si>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</si>
  <si>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</si>
  <si>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</si>
  <si>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</si>
  <si>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</si>
  <si>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</si>
  <si>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</si>
  <si>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</si>
  <si>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</si>
  <si>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</si>
  <si>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</si>
  <si>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</si>
  <si>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</si>
  <si>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</si>
  <si>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</si>
  <si>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</si>
  <si>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</si>
  <si>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</si>
  <si>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</si>
  <si>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</si>
  <si>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</si>
  <si>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</si>
  <si>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</si>
  <si>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</si>
  <si>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</si>
  <si>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</si>
  <si>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</si>
  <si>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</si>
  <si>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</si>
  <si>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</si>
  <si>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</si>
  <si>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</si>
  <si>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</si>
  <si>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</si>
  <si>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</si>
  <si>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</si>
  <si>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</si>
  <si>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</si>
  <si>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</si>
  <si>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</si>
  <si>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</si>
  <si>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</si>
  <si>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</si>
  <si>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</si>
  <si>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</si>
  <si>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</si>
  <si>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</si>
  <si>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</si>
  <si>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</si>
  <si>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</si>
  <si>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</si>
  <si>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</si>
  <si>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</si>
  <si>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</si>
  <si>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</si>
  <si>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</si>
  <si>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</si>
  <si>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</si>
  <si>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</si>
  <si>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</si>
  <si>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</si>
  <si>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</si>
  <si>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</si>
  <si>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</si>
  <si>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</si>
  <si>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</si>
  <si>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</si>
  <si>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</si>
  <si>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</si>
  <si>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</si>
  <si>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</si>
  <si>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</si>
  <si>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</si>
  <si>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</si>
  <si>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</si>
  <si>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</si>
  <si>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</si>
  <si>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</si>
  <si>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</si>
  <si>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</si>
  <si>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</si>
  <si>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</si>
  <si>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</si>
  <si>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</si>
  <si>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</si>
  <si>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</si>
  <si>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</si>
  <si>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</si>
  <si>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</si>
  <si>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</si>
  <si>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</si>
  <si>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</si>
  <si>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</si>
  <si>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</si>
  <si>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081299</t>
  </si>
  <si>
    <t>Skilling</t>
  </si>
  <si>
    <t>Jeffrey K.</t>
  </si>
  <si>
    <t>President &amp; COO</t>
  </si>
  <si>
    <t>328-48-0336</t>
  </si>
  <si>
    <t>0011</t>
  </si>
  <si>
    <t>EB5007</t>
  </si>
  <si>
    <t>713/345-7774</t>
  </si>
  <si>
    <t>52003000</t>
  </si>
  <si>
    <t>L</t>
  </si>
  <si>
    <t>Damians - Houston - re:  Risk Management</t>
  </si>
  <si>
    <t>Greg Whalley</t>
  </si>
  <si>
    <t>52004500</t>
  </si>
  <si>
    <t>100017</t>
  </si>
  <si>
    <t>The Sagamore Hotel - New York - INGAA Conference - Speaking Engagement</t>
  </si>
  <si>
    <t>Hotel</t>
  </si>
  <si>
    <t>Four Seasons Hotel - Boston - Analyst Meetings</t>
  </si>
  <si>
    <t>Airfare to London - ECT Europe EBR</t>
  </si>
  <si>
    <t>P</t>
  </si>
  <si>
    <t>Airfare to Houston - European office visits</t>
  </si>
  <si>
    <t>Metropolitan Hotel - London - ECT Europe EBR</t>
  </si>
  <si>
    <t>Congress Hotel - Hannover - Dinner with Dr. Harig</t>
  </si>
  <si>
    <t>Mileage to and from Hangar - New York</t>
  </si>
  <si>
    <t>PC</t>
  </si>
  <si>
    <t>Mileage to and from Hangar - New York &amp; Boston</t>
  </si>
  <si>
    <t>Mileage to and from Airport - London</t>
  </si>
  <si>
    <t>Parking at Four Seasons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</si>
</sst>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D72728F9-BB43-E850-E4DB-12AF7F6393C7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4E0A3391-33EC-1779-85C7-B87FA01876E9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3A5565B8-CD45-497A-CE36-7FDA3A06E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5E5D2232-CEBF-AE88-3060-336C7EA48F87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5FAC697D-1F87-B634-DC37-6CA4C8D6FF95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579D04AB-6F39-1B69-A989-B2789FAD113B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1B57F9A3-C7E0-6684-555D-A2D0EE242340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07166275-D58C-6995-6AB1-43972BA6DB09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A797A44D-AED1-311C-2CC4-4182867FE8B0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E5744686-6794-DAEC-0907-557F97E36CAB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ADCD4EA2-08B2-5869-AE94-ED53BC9BBBFA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07AFA96E-2E79-9BF9-C5A2-BFBA007DBCEC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1E88AEB8-C5B7-C788-4664-D70A0D7EEE84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BE38B85F-891E-D9C9-5ED8-64ADDC1AE367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3A1145EA-5F13-B938-2CB8-70A560E66509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7AA3D8A-40F0-432D-828C-3B526C3BC7EC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7BB9FCA3-4C4F-DFCF-33D5-E3DB7F7C06EF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7A83D34-EEF8-0DAA-FF7E-C79F795D94A4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52BC4907-C133-F9D1-08E5-EB93F953A10D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83047BED-06A3-BD59-4693-5228C99047BD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45C3B12F-3533-5693-E7AA-5A793A125734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A8F74351-7883-2320-DF80-9C7FB0FA4207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158F5390-E1B4-1ADD-FA24-7DAC9A849A98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02349F06-5055-1FB0-97FF-73ADCD9636CF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3E84F82B-B36D-8D15-8A42-FD83CA073A11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559D9668-1D8F-D5EB-07E2-4C2CEF7CD733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87CBA2D7-80B6-3BF0-A5E7-C250D37D37BA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798BEF7A-B0AA-BC4F-C3FF-3980805F2B65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FEB7861B-5F09-C9AA-33F4-B4A13C23F91E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CE832A89-6A5D-E072-0569-B0F83C4C2AF8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D926B413-37EE-71E0-98F2-48D32BA2CD59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AF6F966-B238-DD7D-8908-4EEA7D1F6A5C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71D8427A-4EA5-09C4-A863-BAD7553D88A6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FB7A2A54-88B9-B19D-37AF-4A2EFC060008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4C10963F-0BE1-2D9D-1F07-4276F8FF12F5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0</v>
      </c>
      <c r="B5" s="293">
        <f>'Short Form'!A44</f>
        <v>0</v>
      </c>
      <c r="C5" s="293">
        <f>'Short Form'!B44</f>
        <v>0</v>
      </c>
      <c r="D5" s="390">
        <f>'Short Form'!C44</f>
        <v>0</v>
      </c>
      <c r="E5" s="390"/>
      <c r="F5" s="390"/>
      <c r="G5" s="390"/>
      <c r="H5" s="390">
        <f>'Short Form'!G44</f>
        <v>0</v>
      </c>
      <c r="I5" s="390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8516.89</v>
      </c>
      <c r="B7" s="293" t="str">
        <f>'Travel Form'!B49</f>
        <v>52004500</v>
      </c>
      <c r="C7" s="293" t="str">
        <f>'Travel Form'!C49</f>
        <v>0011</v>
      </c>
      <c r="D7" s="390" t="str">
        <f>'Travel Form'!D49:G49</f>
        <v>100017</v>
      </c>
      <c r="E7" s="390"/>
      <c r="F7" s="390"/>
      <c r="G7" s="390"/>
      <c r="H7" s="390">
        <f>'Travel Form'!H49:I49</f>
        <v>0</v>
      </c>
      <c r="I7" s="390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46.4</v>
      </c>
      <c r="B13" s="293" t="str">
        <f>'Meals and Ent Sup'!B49</f>
        <v>52003000</v>
      </c>
      <c r="C13" s="293" t="str">
        <f>'Meals and Ent Sup'!C49</f>
        <v>0011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89">
        <f>'Misc. Exp. Sup'!D49</f>
        <v>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">
      <c r="A43" s="370">
        <f>SUM(A3:A42)</f>
        <v>8563.2900000000009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36391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46.4</v>
      </c>
    </row>
    <row r="29" spans="1:64" ht="24" customHeight="1" x14ac:dyDescent="0.2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46.4</v>
      </c>
    </row>
    <row r="30" spans="1:64" ht="24" customHeight="1" x14ac:dyDescent="0.2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9"/>
      <c r="M34" s="196"/>
      <c r="N34" s="189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0</v>
      </c>
    </row>
    <row r="43" spans="1:64" ht="24" customHeight="1" x14ac:dyDescent="0.2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">
      <c r="A44" s="299"/>
      <c r="B44" s="299"/>
      <c r="C44" s="395"/>
      <c r="D44" s="396"/>
      <c r="E44" s="396"/>
      <c r="F44" s="397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0</v>
      </c>
    </row>
    <row r="45" spans="1:64" ht="24.75" customHeight="1" x14ac:dyDescent="0.2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8516.89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8563.2900000000009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8563.2900000000009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Skilling</v>
      </c>
      <c r="B62" s="250" t="str">
        <f>IF(ISBLANK($E$6),TRIM(" "),$E$6)</f>
        <v>Jeffrey K.</v>
      </c>
      <c r="C62" s="295" t="str">
        <f>TEXT(IF(ISBLANK($N$2),"      ",$N$2),"000000")</f>
        <v>081299</v>
      </c>
      <c r="D62" s="110" t="str">
        <f>TEXT($K$6,"###-##-####")</f>
        <v>328-48-0336</v>
      </c>
      <c r="E62" s="251" t="str">
        <f>TEXT($N$52,"######0.00")</f>
        <v>8563.29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40" zoomScale="80" workbookViewId="0">
      <selection activeCell="K51" sqref="K51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62</v>
      </c>
      <c r="B12" s="148">
        <v>36348</v>
      </c>
      <c r="C12" s="137" t="s">
        <v>122</v>
      </c>
      <c r="D12" s="166"/>
      <c r="E12" s="166"/>
      <c r="F12" s="166"/>
      <c r="G12" s="167"/>
      <c r="H12" s="166"/>
      <c r="I12" s="168"/>
      <c r="J12" s="166"/>
      <c r="K12" s="166"/>
      <c r="L12" s="255" t="s">
        <v>123</v>
      </c>
      <c r="M12" s="260">
        <v>1436.94</v>
      </c>
      <c r="N12" s="258"/>
      <c r="O12" s="189">
        <f t="shared" ref="O12:O27" si="0">IF(N12=" ",M12*1,M12*N12)</f>
        <v>1436.94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62</v>
      </c>
      <c r="B13" s="148">
        <v>36355</v>
      </c>
      <c r="C13" s="124" t="s">
        <v>124</v>
      </c>
      <c r="D13" s="166"/>
      <c r="E13" s="166"/>
      <c r="F13" s="166"/>
      <c r="G13" s="167"/>
      <c r="H13" s="166"/>
      <c r="I13" s="166"/>
      <c r="J13" s="166"/>
      <c r="K13" s="166"/>
      <c r="L13" s="255" t="s">
        <v>123</v>
      </c>
      <c r="M13" s="260">
        <v>820.57</v>
      </c>
      <c r="N13" s="258"/>
      <c r="O13" s="189">
        <f t="shared" si="0"/>
        <v>820.57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62</v>
      </c>
      <c r="B14" s="148">
        <v>36361</v>
      </c>
      <c r="C14" s="124" t="s">
        <v>125</v>
      </c>
      <c r="D14" s="166"/>
      <c r="E14" s="166"/>
      <c r="F14" s="166"/>
      <c r="G14" s="167"/>
      <c r="H14" s="166"/>
      <c r="I14" s="166"/>
      <c r="J14" s="166"/>
      <c r="K14" s="166"/>
      <c r="L14" s="255" t="s">
        <v>126</v>
      </c>
      <c r="M14" s="260">
        <v>2211.1999999999998</v>
      </c>
      <c r="N14" s="258"/>
      <c r="O14" s="189">
        <f t="shared" si="0"/>
        <v>2211.1999999999998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62</v>
      </c>
      <c r="B15" s="148">
        <v>36366</v>
      </c>
      <c r="C15" s="124" t="s">
        <v>127</v>
      </c>
      <c r="D15" s="166"/>
      <c r="E15" s="166"/>
      <c r="F15" s="166"/>
      <c r="G15" s="167"/>
      <c r="H15" s="166"/>
      <c r="I15" s="166"/>
      <c r="J15" s="166"/>
      <c r="K15" s="166"/>
      <c r="L15" s="255" t="s">
        <v>126</v>
      </c>
      <c r="M15" s="260">
        <v>2174.52</v>
      </c>
      <c r="N15" s="258"/>
      <c r="O15" s="189">
        <f t="shared" si="0"/>
        <v>2174.52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62</v>
      </c>
      <c r="B16" s="148">
        <v>36361</v>
      </c>
      <c r="C16" s="124" t="s">
        <v>128</v>
      </c>
      <c r="D16" s="166"/>
      <c r="E16" s="166"/>
      <c r="F16" s="166"/>
      <c r="G16" s="167"/>
      <c r="H16" s="166"/>
      <c r="I16" s="166"/>
      <c r="J16" s="166"/>
      <c r="K16" s="166"/>
      <c r="L16" s="255" t="s">
        <v>123</v>
      </c>
      <c r="M16" s="260">
        <v>1533.25</v>
      </c>
      <c r="N16" s="258"/>
      <c r="O16" s="189">
        <f t="shared" si="0"/>
        <v>1533.25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62</v>
      </c>
      <c r="B17" s="148">
        <v>36363</v>
      </c>
      <c r="C17" s="124" t="s">
        <v>129</v>
      </c>
      <c r="D17" s="166"/>
      <c r="E17" s="166"/>
      <c r="F17" s="166"/>
      <c r="G17" s="167"/>
      <c r="H17" s="166"/>
      <c r="I17" s="166"/>
      <c r="J17" s="166"/>
      <c r="K17" s="166"/>
      <c r="L17" s="255" t="s">
        <v>123</v>
      </c>
      <c r="M17" s="260">
        <v>271.91000000000003</v>
      </c>
      <c r="N17" s="258"/>
      <c r="O17" s="189">
        <f t="shared" si="0"/>
        <v>271.91000000000003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 t="s">
        <v>62</v>
      </c>
      <c r="B18" s="148">
        <v>36349</v>
      </c>
      <c r="C18" s="124" t="s">
        <v>130</v>
      </c>
      <c r="D18" s="166"/>
      <c r="E18" s="197"/>
      <c r="F18" s="166"/>
      <c r="G18" s="167"/>
      <c r="H18" s="166"/>
      <c r="I18" s="166"/>
      <c r="J18" s="166"/>
      <c r="K18" s="166"/>
      <c r="L18" s="255" t="s">
        <v>131</v>
      </c>
      <c r="M18" s="260">
        <v>60</v>
      </c>
      <c r="N18" s="258">
        <v>0.32500000000000001</v>
      </c>
      <c r="O18" s="189">
        <f t="shared" si="0"/>
        <v>19.5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 t="s">
        <v>62</v>
      </c>
      <c r="B19" s="148">
        <v>36354</v>
      </c>
      <c r="C19" s="124" t="s">
        <v>132</v>
      </c>
      <c r="D19" s="166"/>
      <c r="E19" s="166"/>
      <c r="F19" s="166"/>
      <c r="G19" s="167"/>
      <c r="H19" s="166"/>
      <c r="I19" s="166"/>
      <c r="J19" s="166"/>
      <c r="K19" s="166"/>
      <c r="L19" s="255" t="s">
        <v>131</v>
      </c>
      <c r="M19" s="260">
        <v>60</v>
      </c>
      <c r="N19" s="258">
        <v>0.32500000000000001</v>
      </c>
      <c r="O19" s="189">
        <f t="shared" si="0"/>
        <v>19.5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 t="s">
        <v>62</v>
      </c>
      <c r="B20" s="148">
        <v>36361</v>
      </c>
      <c r="C20" s="124" t="s">
        <v>133</v>
      </c>
      <c r="D20" s="166"/>
      <c r="E20" s="166"/>
      <c r="F20" s="166"/>
      <c r="G20" s="167"/>
      <c r="H20" s="166"/>
      <c r="I20" s="166"/>
      <c r="J20" s="166"/>
      <c r="K20" s="166"/>
      <c r="L20" s="255" t="s">
        <v>131</v>
      </c>
      <c r="M20" s="260">
        <v>60</v>
      </c>
      <c r="N20" s="258">
        <v>0.32500000000000001</v>
      </c>
      <c r="O20" s="189">
        <f t="shared" si="0"/>
        <v>19.5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 t="s">
        <v>62</v>
      </c>
      <c r="B21" s="148">
        <v>36369</v>
      </c>
      <c r="C21" s="124" t="s">
        <v>134</v>
      </c>
      <c r="D21" s="166"/>
      <c r="E21" s="166"/>
      <c r="F21" s="166"/>
      <c r="G21" s="167"/>
      <c r="H21" s="166"/>
      <c r="I21" s="166"/>
      <c r="J21" s="166"/>
      <c r="K21" s="166"/>
      <c r="L21" s="255" t="s">
        <v>131</v>
      </c>
      <c r="M21" s="260">
        <v>10</v>
      </c>
      <c r="N21" s="258"/>
      <c r="O21" s="189">
        <f t="shared" si="0"/>
        <v>10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8516.89</v>
      </c>
      <c r="L41" s="95"/>
      <c r="M41" s="300" t="s">
        <v>76</v>
      </c>
      <c r="N41" s="300"/>
      <c r="O41" s="125">
        <f>SUM(O12:O40)</f>
        <v>8516.89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62</v>
      </c>
      <c r="B49" s="340" t="s">
        <v>120</v>
      </c>
      <c r="C49" s="341" t="s">
        <v>113</v>
      </c>
      <c r="D49" s="405" t="s">
        <v>121</v>
      </c>
      <c r="E49" s="406"/>
      <c r="F49" s="406"/>
      <c r="G49" s="407"/>
      <c r="H49" s="405"/>
      <c r="I49" s="408"/>
      <c r="J49" s="188"/>
      <c r="K49" s="188"/>
      <c r="L49" s="345">
        <v>1</v>
      </c>
      <c r="M49" s="73"/>
      <c r="N49" s="93"/>
      <c r="O49" s="169">
        <f>IF($L$49=" ",SUMIF($A$12:$A$40,A49,$O$12:$O$40),$K$41*$L$49)</f>
        <v>8516.89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8516.89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F39" zoomScale="80" workbookViewId="0">
      <selection activeCell="J50" sqref="J5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3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Skilling</v>
      </c>
      <c r="B5" s="121"/>
      <c r="C5" s="121"/>
      <c r="D5" s="121"/>
      <c r="E5" s="254" t="str">
        <f>'Short Form'!E6</f>
        <v>Jeffrey K.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61</v>
      </c>
      <c r="B10" s="146">
        <v>36343</v>
      </c>
      <c r="C10" s="135" t="s">
        <v>117</v>
      </c>
      <c r="D10" s="126" t="s">
        <v>118</v>
      </c>
      <c r="E10" s="155"/>
      <c r="F10" s="155"/>
      <c r="G10" s="156"/>
      <c r="H10" s="157"/>
      <c r="I10" s="126" t="s">
        <v>119</v>
      </c>
      <c r="J10" s="155"/>
      <c r="K10" s="155"/>
      <c r="L10" s="260">
        <v>46.4</v>
      </c>
      <c r="M10" s="256"/>
      <c r="N10" s="189">
        <f t="shared" ref="N10:N25" si="0">IF(M10=" ",L10*1,L10*M10)</f>
        <v>46.4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46.4</v>
      </c>
      <c r="L41" s="300" t="s">
        <v>76</v>
      </c>
      <c r="M41" s="358"/>
      <c r="N41" s="131">
        <f>SUM(N10:N40)</f>
        <v>46.4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 t="s">
        <v>61</v>
      </c>
      <c r="B49" s="340" t="s">
        <v>116</v>
      </c>
      <c r="C49" s="341" t="s">
        <v>113</v>
      </c>
      <c r="D49" s="405"/>
      <c r="E49" s="406"/>
      <c r="F49" s="406"/>
      <c r="G49" s="407"/>
      <c r="H49" s="405"/>
      <c r="I49" s="408"/>
      <c r="J49" s="188"/>
      <c r="K49" s="188"/>
      <c r="L49" s="283">
        <v>1</v>
      </c>
      <c r="M49" s="40"/>
      <c r="N49" s="169">
        <f>IF($L$49=" ",SUMIF($A$10:$A$40,A49,$N$10:$N$40),$K$41*$L$49)</f>
        <v>46.4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46.4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21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Skilling</v>
      </c>
      <c r="B5" s="121"/>
      <c r="C5" s="121"/>
      <c r="D5" s="121"/>
      <c r="E5" s="254" t="str">
        <f>'Short Form'!E6</f>
        <v>Jeffrey K.</v>
      </c>
      <c r="F5" s="121"/>
      <c r="G5" s="121"/>
      <c r="H5" s="178" t="str">
        <f>'Short Form'!H6</f>
        <v>President &amp; COO</v>
      </c>
      <c r="I5" s="121"/>
      <c r="J5" s="121"/>
      <c r="K5" s="19"/>
      <c r="L5" s="144" t="str">
        <f>'Short Form'!K6</f>
        <v>328-48-0336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Skilling</v>
      </c>
      <c r="B5" s="121"/>
      <c r="C5" s="121"/>
      <c r="D5" s="121"/>
      <c r="E5" s="253" t="str">
        <f>'Short Form'!E6</f>
        <v>Jeffrey K.</v>
      </c>
      <c r="F5" s="172"/>
      <c r="G5" s="121"/>
      <c r="H5" s="178" t="str">
        <f>'Short Form'!H6</f>
        <v>President &amp; COO</v>
      </c>
      <c r="I5" s="177"/>
      <c r="J5" s="179"/>
      <c r="K5" s="116" t="str">
        <f>'Short Form'!K6</f>
        <v>328-48-0336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1999-08-12T20:18:16Z</cp:lastPrinted>
  <dcterms:created xsi:type="dcterms:W3CDTF">1997-11-03T17:34:07Z</dcterms:created>
  <dcterms:modified xsi:type="dcterms:W3CDTF">2023-09-18T00:18:24Z</dcterms:modified>
</cp:coreProperties>
</file>