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E86C0C-667D-490F-883A-088C952F2399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36866" r:id="rId1"/>
    <sheet name="Headcount by Month" sheetId="36865" state="hidden" r:id="rId2"/>
    <sheet name="New Deals vs Headcount" sheetId="36859" r:id="rId3"/>
    <sheet name="Active Deals vs Headcount" sheetId="36860" r:id="rId4"/>
    <sheet name="Headcount Graph" sheetId="36858" state="hidden" r:id="rId5"/>
    <sheet name="Headcount" sheetId="36867" state="hidden" r:id="rId6"/>
    <sheet name="Transaction Growth (2)" sheetId="36862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Month'!$B$4:$AT$116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6">'Transaction Growth (2)'!$A$1:$AB$52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6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6860" l="1"/>
  <c r="O15" i="36860"/>
  <c r="Q15" i="36860"/>
  <c r="Y15" i="36860"/>
  <c r="AA15" i="36860"/>
  <c r="N16" i="36860"/>
  <c r="O16" i="36860"/>
  <c r="Y16" i="36860"/>
  <c r="AA16" i="36860"/>
  <c r="N17" i="36860"/>
  <c r="O17" i="36860"/>
  <c r="Q17" i="36860"/>
  <c r="Y17" i="36860"/>
  <c r="AA17" i="36860"/>
  <c r="O18" i="36860"/>
  <c r="Q18" i="36860"/>
  <c r="R18" i="36860"/>
  <c r="S18" i="36860"/>
  <c r="T18" i="36860"/>
  <c r="U18" i="36860"/>
  <c r="V18" i="36860"/>
  <c r="W18" i="36860"/>
  <c r="Y18" i="36860"/>
  <c r="AA18" i="36860"/>
  <c r="R37" i="36860"/>
  <c r="S37" i="36860"/>
  <c r="T37" i="36860"/>
  <c r="U37" i="36860"/>
  <c r="V37" i="36860"/>
  <c r="W37" i="36860"/>
  <c r="Y37" i="36860"/>
  <c r="AA37" i="36860"/>
  <c r="R39" i="36860"/>
  <c r="S39" i="36860"/>
  <c r="T39" i="36860"/>
  <c r="U39" i="36860"/>
  <c r="V39" i="36860"/>
  <c r="W39" i="36860"/>
  <c r="Y39" i="36860"/>
  <c r="AA39" i="36860"/>
  <c r="G7" i="36867"/>
  <c r="M7" i="36867"/>
  <c r="F8" i="36867"/>
  <c r="G8" i="36867"/>
  <c r="M8" i="36867"/>
  <c r="G9" i="36867"/>
  <c r="M9" i="36867"/>
  <c r="G10" i="36867"/>
  <c r="M10" i="36867"/>
  <c r="G11" i="36867"/>
  <c r="M11" i="36867"/>
  <c r="G12" i="36867"/>
  <c r="M12" i="36867"/>
  <c r="G13" i="36867"/>
  <c r="M13" i="36867"/>
  <c r="G14" i="36867"/>
  <c r="M14" i="36867"/>
  <c r="G15" i="36867"/>
  <c r="M15" i="36867"/>
  <c r="G16" i="36867"/>
  <c r="M16" i="36867"/>
  <c r="G17" i="36867"/>
  <c r="M17" i="36867"/>
  <c r="G18" i="36867"/>
  <c r="M18" i="36867"/>
  <c r="G19" i="36867"/>
  <c r="M19" i="36867"/>
  <c r="G20" i="36867"/>
  <c r="M20" i="36867"/>
  <c r="G21" i="36867"/>
  <c r="M21" i="36867"/>
  <c r="G22" i="36867"/>
  <c r="M22" i="36867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X39" i="36865"/>
  <c r="Y39" i="36865"/>
  <c r="Z39" i="36865"/>
  <c r="AA39" i="36865"/>
  <c r="AB39" i="36865"/>
  <c r="AC39" i="36865"/>
  <c r="AD39" i="36865"/>
  <c r="AE39" i="36865"/>
  <c r="AF39" i="36865"/>
  <c r="AG39" i="36865"/>
  <c r="AH39" i="36865"/>
  <c r="AI39" i="36865"/>
  <c r="AJ39" i="36865"/>
  <c r="AK39" i="36865"/>
  <c r="AL39" i="36865"/>
  <c r="AM39" i="36865"/>
  <c r="AN39" i="36865"/>
  <c r="AO39" i="36865"/>
  <c r="AP39" i="36865"/>
  <c r="AQ39" i="36865"/>
  <c r="AR39" i="36865"/>
  <c r="AS39" i="36865"/>
  <c r="AT39" i="36865"/>
  <c r="AQ45" i="36865"/>
  <c r="AT45" i="36865"/>
  <c r="AT46" i="36865"/>
  <c r="P54" i="36865"/>
  <c r="Q54" i="36865"/>
  <c r="R54" i="36865"/>
  <c r="S54" i="36865"/>
  <c r="T54" i="36865"/>
  <c r="U54" i="36865"/>
  <c r="V54" i="36865"/>
  <c r="W54" i="36865"/>
  <c r="X54" i="36865"/>
  <c r="Y54" i="36865"/>
  <c r="Z54" i="36865"/>
  <c r="AA54" i="36865"/>
  <c r="AB54" i="36865"/>
  <c r="AC54" i="36865"/>
  <c r="AD54" i="36865"/>
  <c r="AE54" i="36865"/>
  <c r="AF54" i="36865"/>
  <c r="AG54" i="36865"/>
  <c r="AH54" i="36865"/>
  <c r="AI54" i="36865"/>
  <c r="AJ54" i="36865"/>
  <c r="AK54" i="36865"/>
  <c r="AL54" i="36865"/>
  <c r="AM54" i="36865"/>
  <c r="AN54" i="36865"/>
  <c r="AO54" i="36865"/>
  <c r="AP54" i="36865"/>
  <c r="AQ54" i="36865"/>
  <c r="AR54" i="36865"/>
  <c r="AS54" i="36865"/>
  <c r="AT54" i="36865"/>
  <c r="P56" i="36865"/>
  <c r="Q56" i="36865"/>
  <c r="R56" i="36865"/>
  <c r="S56" i="36865"/>
  <c r="T56" i="36865"/>
  <c r="U56" i="36865"/>
  <c r="V56" i="36865"/>
  <c r="W56" i="36865"/>
  <c r="X56" i="36865"/>
  <c r="Y56" i="36865"/>
  <c r="Z56" i="36865"/>
  <c r="AA56" i="36865"/>
  <c r="AB56" i="36865"/>
  <c r="AC56" i="36865"/>
  <c r="AD56" i="36865"/>
  <c r="AE56" i="36865"/>
  <c r="AF56" i="36865"/>
  <c r="AG56" i="36865"/>
  <c r="AH56" i="36865"/>
  <c r="AI56" i="36865"/>
  <c r="AJ56" i="36865"/>
  <c r="AK56" i="36865"/>
  <c r="AL56" i="36865"/>
  <c r="AM56" i="36865"/>
  <c r="AN56" i="36865"/>
  <c r="AO56" i="36865"/>
  <c r="AP56" i="36865"/>
  <c r="AQ56" i="36865"/>
  <c r="AR56" i="36865"/>
  <c r="AS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69" i="36865"/>
  <c r="P70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V80" i="36865"/>
  <c r="W80" i="36865"/>
  <c r="X80" i="36865"/>
  <c r="Y80" i="36865"/>
  <c r="Z80" i="36865"/>
  <c r="AA80" i="36865"/>
  <c r="AB80" i="36865"/>
  <c r="AC80" i="36865"/>
  <c r="AD80" i="36865"/>
  <c r="AE80" i="36865"/>
  <c r="AF80" i="36865"/>
  <c r="AG80" i="36865"/>
  <c r="AH80" i="36865"/>
  <c r="AI80" i="36865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U86" i="36865"/>
  <c r="V86" i="36865"/>
  <c r="W86" i="36865"/>
  <c r="X86" i="36865"/>
  <c r="Y86" i="36865"/>
  <c r="Z86" i="36865"/>
  <c r="AA86" i="36865"/>
  <c r="AB86" i="36865"/>
  <c r="AC86" i="36865"/>
  <c r="AD86" i="36865"/>
  <c r="AE86" i="36865"/>
  <c r="AF86" i="36865"/>
  <c r="AG86" i="36865"/>
  <c r="AH86" i="36865"/>
  <c r="AI86" i="36865"/>
  <c r="AJ86" i="36865"/>
  <c r="AK86" i="36865"/>
  <c r="AL86" i="36865"/>
  <c r="AM86" i="36865"/>
  <c r="AN86" i="36865"/>
  <c r="AO86" i="36865"/>
  <c r="AP86" i="36865"/>
  <c r="AQ86" i="36865"/>
  <c r="AR86" i="36865"/>
  <c r="AS86" i="36865"/>
  <c r="AT86" i="36865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T107" i="36865"/>
  <c r="U107" i="36865"/>
  <c r="V107" i="36865"/>
  <c r="W107" i="36865"/>
  <c r="X107" i="36865"/>
  <c r="Y107" i="36865"/>
  <c r="Z107" i="36865"/>
  <c r="AA107" i="36865"/>
  <c r="AB107" i="36865"/>
  <c r="AC107" i="36865"/>
  <c r="AD107" i="36865"/>
  <c r="AE107" i="36865"/>
  <c r="AF107" i="36865"/>
  <c r="AG107" i="36865"/>
  <c r="AH107" i="36865"/>
  <c r="AI107" i="36865"/>
  <c r="AJ107" i="36865"/>
  <c r="AK107" i="36865"/>
  <c r="AL107" i="36865"/>
  <c r="AM107" i="36865"/>
  <c r="AN107" i="36865"/>
  <c r="AO107" i="36865"/>
  <c r="AP107" i="36865"/>
  <c r="AQ107" i="36865"/>
  <c r="AR107" i="36865"/>
  <c r="AS107" i="36865"/>
  <c r="AT107" i="36865"/>
  <c r="P110" i="36865"/>
  <c r="Q110" i="36865"/>
  <c r="R110" i="36865"/>
  <c r="S110" i="36865"/>
  <c r="T110" i="36865"/>
  <c r="U110" i="36865"/>
  <c r="V110" i="36865"/>
  <c r="W110" i="36865"/>
  <c r="X110" i="36865"/>
  <c r="Y110" i="36865"/>
  <c r="Z110" i="36865"/>
  <c r="AA110" i="36865"/>
  <c r="AB110" i="36865"/>
  <c r="AC110" i="36865"/>
  <c r="AD110" i="36865"/>
  <c r="AE110" i="36865"/>
  <c r="AF110" i="36865"/>
  <c r="AG110" i="36865"/>
  <c r="AH110" i="36865"/>
  <c r="AI110" i="36865"/>
  <c r="AJ110" i="36865"/>
  <c r="AK110" i="36865"/>
  <c r="AL110" i="36865"/>
  <c r="AM110" i="36865"/>
  <c r="AN110" i="36865"/>
  <c r="AO110" i="36865"/>
  <c r="AP110" i="36865"/>
  <c r="AQ110" i="36865"/>
  <c r="AR110" i="36865"/>
  <c r="AS110" i="36865"/>
  <c r="AT110" i="36865"/>
  <c r="P112" i="36865"/>
  <c r="P116" i="36865"/>
  <c r="Q116" i="36865"/>
  <c r="R116" i="36865"/>
  <c r="S116" i="36865"/>
  <c r="T116" i="36865"/>
  <c r="U116" i="36865"/>
  <c r="V116" i="36865"/>
  <c r="W116" i="36865"/>
  <c r="X116" i="36865"/>
  <c r="Y116" i="36865"/>
  <c r="Z116" i="36865"/>
  <c r="AA116" i="36865"/>
  <c r="AB116" i="36865"/>
  <c r="AC116" i="36865"/>
  <c r="AD116" i="36865"/>
  <c r="AE116" i="36865"/>
  <c r="AF116" i="36865"/>
  <c r="AG116" i="36865"/>
  <c r="AH116" i="36865"/>
  <c r="AI116" i="36865"/>
  <c r="AJ116" i="36865"/>
  <c r="AK116" i="36865"/>
  <c r="AL116" i="36865"/>
  <c r="AM116" i="36865"/>
  <c r="AN116" i="36865"/>
  <c r="AO116" i="36865"/>
  <c r="AP116" i="36865"/>
  <c r="AQ116" i="36865"/>
  <c r="AR116" i="36865"/>
  <c r="AS116" i="36865"/>
  <c r="AT116" i="36865"/>
  <c r="AQ136" i="36865"/>
  <c r="S3" i="36858"/>
  <c r="Y3" i="36858"/>
  <c r="R4" i="36858"/>
  <c r="S4" i="36858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D23" i="36858"/>
  <c r="F23" i="36858"/>
  <c r="H23" i="36858"/>
  <c r="J23" i="36858"/>
  <c r="D24" i="36858"/>
  <c r="F24" i="36858"/>
  <c r="H24" i="36858"/>
  <c r="J24" i="36858"/>
  <c r="N15" i="36859"/>
  <c r="O15" i="36859"/>
  <c r="Q15" i="36859"/>
  <c r="Y15" i="36859"/>
  <c r="AA15" i="36859"/>
  <c r="N16" i="36859"/>
  <c r="O16" i="36859"/>
  <c r="Y16" i="36859"/>
  <c r="AA16" i="36859"/>
  <c r="N17" i="36859"/>
  <c r="O17" i="36859"/>
  <c r="Q17" i="36859"/>
  <c r="Y17" i="36859"/>
  <c r="AA17" i="36859"/>
  <c r="O18" i="36859"/>
  <c r="Q18" i="36859"/>
  <c r="R18" i="36859"/>
  <c r="S18" i="36859"/>
  <c r="T18" i="36859"/>
  <c r="U18" i="36859"/>
  <c r="V18" i="36859"/>
  <c r="W18" i="36859"/>
  <c r="Y18" i="36859"/>
  <c r="AA18" i="36859"/>
  <c r="R37" i="36859"/>
  <c r="S37" i="36859"/>
  <c r="T37" i="36859"/>
  <c r="U37" i="36859"/>
  <c r="V37" i="36859"/>
  <c r="W37" i="36859"/>
  <c r="Y37" i="36859"/>
  <c r="AA37" i="36859"/>
  <c r="R39" i="36859"/>
  <c r="S39" i="36859"/>
  <c r="T39" i="36859"/>
  <c r="U39" i="36859"/>
  <c r="V39" i="36859"/>
  <c r="W39" i="36859"/>
  <c r="Y39" i="36859"/>
  <c r="AA39" i="36859"/>
  <c r="D8" i="36866"/>
  <c r="E8" i="36866"/>
  <c r="F8" i="36866"/>
  <c r="G8" i="36866"/>
  <c r="D10" i="36866"/>
  <c r="E10" i="36866"/>
  <c r="F10" i="36866"/>
  <c r="G10" i="36866"/>
  <c r="D12" i="36866"/>
  <c r="E12" i="36866"/>
  <c r="F12" i="36866"/>
  <c r="G12" i="36866"/>
  <c r="D14" i="36866"/>
  <c r="E14" i="36866"/>
  <c r="F14" i="36866"/>
  <c r="G14" i="36866"/>
  <c r="V9" i="36862"/>
  <c r="X9" i="36862"/>
  <c r="C11" i="36862"/>
  <c r="D11" i="36862"/>
  <c r="E11" i="36862"/>
  <c r="F11" i="36862"/>
  <c r="G11" i="36862"/>
  <c r="H11" i="36862"/>
  <c r="I11" i="36862"/>
  <c r="J11" i="36862"/>
  <c r="K11" i="36862"/>
  <c r="L11" i="36862"/>
  <c r="V12" i="36862"/>
  <c r="X12" i="36862"/>
  <c r="V13" i="36862"/>
  <c r="X13" i="36862"/>
  <c r="C14" i="36862"/>
  <c r="D14" i="36862"/>
  <c r="E14" i="36862"/>
  <c r="F14" i="36862"/>
  <c r="G14" i="36862"/>
  <c r="H14" i="36862"/>
  <c r="I14" i="36862"/>
  <c r="J14" i="36862"/>
  <c r="K14" i="36862"/>
  <c r="L14" i="36862"/>
  <c r="M14" i="36862"/>
  <c r="N14" i="36862"/>
  <c r="O14" i="36862"/>
  <c r="P14" i="36862"/>
  <c r="Q14" i="36862"/>
  <c r="R14" i="36862"/>
  <c r="S14" i="36862"/>
  <c r="T14" i="36862"/>
  <c r="V14" i="36862"/>
  <c r="X14" i="36862"/>
  <c r="C17" i="36862"/>
  <c r="D17" i="36862"/>
  <c r="E17" i="36862"/>
  <c r="V18" i="36862"/>
  <c r="X18" i="36862"/>
  <c r="V19" i="36862"/>
  <c r="X19" i="36862"/>
  <c r="C20" i="36862"/>
  <c r="D20" i="36862"/>
  <c r="E20" i="36862"/>
  <c r="F20" i="36862"/>
  <c r="G20" i="36862"/>
  <c r="H20" i="36862"/>
  <c r="I20" i="36862"/>
  <c r="J20" i="36862"/>
  <c r="K20" i="36862"/>
  <c r="L20" i="36862"/>
  <c r="M20" i="36862"/>
  <c r="N20" i="36862"/>
  <c r="O20" i="36862"/>
  <c r="P20" i="36862"/>
  <c r="Q20" i="36862"/>
  <c r="R20" i="36862"/>
  <c r="V25" i="36862"/>
  <c r="X25" i="36862"/>
  <c r="C27" i="36862"/>
  <c r="D27" i="36862"/>
  <c r="E27" i="36862"/>
  <c r="F27" i="36862"/>
  <c r="G27" i="36862"/>
  <c r="H27" i="36862"/>
  <c r="I27" i="36862"/>
  <c r="J27" i="36862"/>
  <c r="K27" i="36862"/>
  <c r="L27" i="36862"/>
  <c r="V28" i="36862"/>
  <c r="X28" i="36862"/>
  <c r="V29" i="36862"/>
  <c r="X29" i="36862"/>
  <c r="C30" i="36862"/>
  <c r="D30" i="36862"/>
  <c r="E30" i="36862"/>
  <c r="F30" i="36862"/>
  <c r="G30" i="36862"/>
  <c r="H30" i="36862"/>
  <c r="I30" i="36862"/>
  <c r="J30" i="36862"/>
  <c r="K30" i="36862"/>
  <c r="L30" i="36862"/>
  <c r="M30" i="36862"/>
  <c r="N30" i="36862"/>
  <c r="O30" i="36862"/>
  <c r="P30" i="36862"/>
  <c r="Q30" i="36862"/>
  <c r="R30" i="36862"/>
  <c r="S30" i="36862"/>
  <c r="T30" i="36862"/>
  <c r="V30" i="36862"/>
  <c r="X30" i="36862"/>
  <c r="V33" i="36862"/>
  <c r="X33" i="36862"/>
  <c r="V34" i="36862"/>
  <c r="X34" i="36862"/>
  <c r="V35" i="36862"/>
  <c r="X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N36" i="36862"/>
  <c r="O36" i="36862"/>
  <c r="P36" i="36862"/>
  <c r="Q36" i="36862"/>
  <c r="R36" i="36862"/>
  <c r="D43" i="36862"/>
  <c r="E43" i="36862"/>
  <c r="F43" i="36862"/>
  <c r="G43" i="36862"/>
  <c r="H43" i="36862"/>
  <c r="I43" i="36862"/>
  <c r="J43" i="36862"/>
  <c r="K43" i="36862"/>
  <c r="L43" i="36862"/>
  <c r="V43" i="36862"/>
  <c r="X43" i="36862"/>
  <c r="D45" i="36862"/>
  <c r="E45" i="36862"/>
  <c r="F45" i="36862"/>
  <c r="G45" i="36862"/>
  <c r="H45" i="36862"/>
  <c r="I45" i="36862"/>
  <c r="J45" i="36862"/>
  <c r="K45" i="36862"/>
  <c r="L45" i="36862"/>
  <c r="D46" i="36862"/>
  <c r="E46" i="36862"/>
  <c r="F46" i="36862"/>
  <c r="G46" i="36862"/>
  <c r="H46" i="36862"/>
  <c r="I46" i="36862"/>
  <c r="J46" i="36862"/>
  <c r="K46" i="36862"/>
  <c r="L46" i="36862"/>
  <c r="V46" i="36862"/>
  <c r="X46" i="36862"/>
  <c r="D47" i="36862"/>
  <c r="E47" i="36862"/>
  <c r="F47" i="36862"/>
  <c r="G47" i="36862"/>
  <c r="H47" i="36862"/>
  <c r="I47" i="36862"/>
  <c r="J47" i="36862"/>
  <c r="K47" i="36862"/>
  <c r="L47" i="36862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<sst xmlns="http://schemas.openxmlformats.org/spreadsheetml/2006/main" count="700" uniqueCount="413">
  <si>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</si>
  <si>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</si>
  <si>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</si>
  <si>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</si>
  <si>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</si>
  <si>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</si>
  <si>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</si>
  <si>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</si>
  <si>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</si>
  <si>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</si>
  <si>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</si>
  <si>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</si>
  <si>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</si>
  <si>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</si>
  <si>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</si>
  <si>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</si>
  <si>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</si>
  <si>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</si>
  <si>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</si>
  <si>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</si>
  <si>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</si>
  <si>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</si>
  <si>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</si>
  <si>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</si>
  <si>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</si>
  <si>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</si>
  <si>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</si>
  <si>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</si>
  <si>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</si>
  <si>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</si>
  <si>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</si>
  <si>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</si>
  <si>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</si>
  <si>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</si>
  <si>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</si>
  <si>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</si>
  <si>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</si>
  <si>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</si>
  <si>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</si>
  <si>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</si>
  <si>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</si>
  <si>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</si>
  <si>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</si>
  <si>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</si>
  <si>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</si>
  <si>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</si>
  <si>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</si>
  <si>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</si>
  <si>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</si>
  <si>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</si>
  <si>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</si>
  <si>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</si>
  <si>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</si>
  <si>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</si>
  <si>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</si>
  <si>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</si>
  <si>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</si>
  <si>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</si>
  <si>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</si>
  <si>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</si>
  <si>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</si>
  <si>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</si>
  <si>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</si>
  <si>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</si>
  <si>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</si>
  <si>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</si>
  <si>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</si>
  <si>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</si>
  <si>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</si>
  <si>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</si>
  <si>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</si>
  <si>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</si>
  <si>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</si>
  <si>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</si>
  <si>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</si>
  <si>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</si>
  <si>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</si>
  <si>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</si>
  <si>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</si>
  <si>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</si>
  <si>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</si>
  <si>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</si>
  <si>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</si>
  <si>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</si>
  <si>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</si>
  <si>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</si>
  <si>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</si>
  <si>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</si>
  <si>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</si>
  <si>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</si>
  <si>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</si>
  <si>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</si>
  <si>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</si>
  <si>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</si>
  <si>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</si>
  <si>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</si>
  <si>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</si>
  <si>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</si>
  <si>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</si>
  <si>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</si>
  <si>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</si>
  <si>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</si>
  <si>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</si>
  <si>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</si>
  <si>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</si>
  <si>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</si>
  <si>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</si>
  <si>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</si>
  <si>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</si>
  <si>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</si>
  <si>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</si>
  <si>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</si>
  <si>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</si>
  <si>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</si>
  <si>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</si>
  <si>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</si>
  <si>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</si>
  <si>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</si>
  <si>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</si>
  <si>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</si>
  <si>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</si>
  <si>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</si>
  <si>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</si>
  <si>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</si>
  <si>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</si>
  <si>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</si>
  <si>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</si>
  <si>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</si>
  <si>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</si>
  <si>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</si>
  <si>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</si>
  <si>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</si>
  <si>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</si>
  <si>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</si>
  <si>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</si>
  <si>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</si>
  <si>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</si>
  <si>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</si>
  <si>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</si>
  <si>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</si>
  <si>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</si>
  <si>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</si>
  <si>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</si>
  <si>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</si>
  <si>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</si>
  <si>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</si>
  <si>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</si>
  <si>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</si>
  <si>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</si>
  <si>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</si>
  <si>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</si>
  <si>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</si>
  <si>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</si>
  <si>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</si>
  <si>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</si>
  <si>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</si>
  <si>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</si>
  <si>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</si>
  <si>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</si>
  <si>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</si>
  <si>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</si>
  <si>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</si>
  <si>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</si>
  <si>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</si>
  <si>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</si>
  <si>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</si>
  <si>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</si>
  <si>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</si>
  <si>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</si>
  <si>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</si>
  <si>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</si>
  <si>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</si>
  <si>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</si>
  <si>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</si>
  <si>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</si>
  <si>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</si>
  <si>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</si>
  <si>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</si>
  <si>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</si>
  <si>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</si>
  <si>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</si>
  <si>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</si>
  <si>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</si>
  <si>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</si>
  <si>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</si>
  <si>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</si>
  <si>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</si>
  <si>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</si>
  <si>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</si>
  <si>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</si>
  <si>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</si>
  <si>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</si>
  <si>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</si>
  <si>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</si>
  <si>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</si>
  <si>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</si>
  <si>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</si>
  <si>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</si>
  <si>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</si>
  <si>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</si>
  <si>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</si>
  <si>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</si>
  <si>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</si>
  <si>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</si>
  <si>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</si>
  <si>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</si>
  <si>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</si>
  <si>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</si>
  <si>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</si>
  <si>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</si>
  <si>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</si>
  <si>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</si>
  <si>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</si>
  <si>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</si>
  <si>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</si>
  <si>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</si>
  <si>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</si>
  <si>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</si>
  <si>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</si>
  <si>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</si>
  <si>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</si>
  <si>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</si>
  <si>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</si>
  <si>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</si>
  <si>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</si>
  <si>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</si>
  <si>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</si>
  <si>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</si>
  <si>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</si>
  <si>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</si>
  <si>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</si>
  <si>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</si>
  <si>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</si>
  <si>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</si>
  <si>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</si>
  <si>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</si>
  <si>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</si>
  <si>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</si>
  <si>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</si>
  <si>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</si>
  <si>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</si>
  <si>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</si>
  <si>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</si>
  <si>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</si>
  <si>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</si>
  <si>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</si>
  <si>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</si>
  <si>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</si>
  <si>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</si>
  <si>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</si>
  <si>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</si>
  <si>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</si>
  <si>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</si>
  <si>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</si>
  <si>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</si>
  <si>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</si>
  <si>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</si>
  <si>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</si>
  <si>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</si>
  <si>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</si>
  <si>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</si>
  <si>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</si>
  <si>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</si>
  <si>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</si>
  <si>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</si>
  <si>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</si>
  <si>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</si>
  <si>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</si>
  <si>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</si>
  <si>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</si>
  <si>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</si>
  <si>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</si>
  <si>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</si>
  <si>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</si>
  <si>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</si>
  <si>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</si>
  <si>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</si>
  <si>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</si>
  <si>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</si>
  <si>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</si>
  <si>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</si>
  <si>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</si>
  <si>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</si>
  <si>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</si>
  <si>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</si>
  <si>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</si>
  <si>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</si>
  <si>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</si>
  <si>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</si>
  <si>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</si>
  <si>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</si>
  <si>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</si>
  <si>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</si>
  <si>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</si>
  <si>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</si>
  <si>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</si>
  <si>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</si>
  <si>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</si>
  <si>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</si>
  <si>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</si>
  <si>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</si>
  <si>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</si>
  <si>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</si>
  <si>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</si>
  <si>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</si>
  <si>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</si>
  <si>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</si>
  <si>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</si>
  <si>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</si>
  <si>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</si>
  <si>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</si>
  <si>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</si>
  <si>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</si>
  <si>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</si>
  <si>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</si>
  <si>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</si>
  <si>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</si>
  <si>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</si>
  <si>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</si>
  <si>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</si>
  <si>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</si>
  <si>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</si>
  <si>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</si>
  <si>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</si>
  <si>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</si>
  <si>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</si>
  <si>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</si>
  <si>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</si>
  <si>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</si>
  <si>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</si>
  <si>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</si>
  <si>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</si>
  <si>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</si>
  <si>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</si>
  <si>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</si>
  <si>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</si>
  <si>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</si>
  <si>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</si>
  <si>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</si>
  <si>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</si>
  <si>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</si>
  <si>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</si>
  <si>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</si>
  <si>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</si>
  <si>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</si>
  <si>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</si>
  <si>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</si>
  <si>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</si>
  <si>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</si>
  <si>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</si>
  <si>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</si>
  <si>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</si>
  <si>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</si>
  <si>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</si>
  <si>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</si>
  <si>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</si>
  <si>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</si>
  <si>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</si>
  <si>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</si>
  <si>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</si>
  <si>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</si>
  <si>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</si>
  <si>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</si>
  <si>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</si>
  <si>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</si>
  <si>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</si>
  <si>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</si>
  <si>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</si>
  <si>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</si>
  <si>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</si>
  <si>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</si>
  <si>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</si>
  <si>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</si>
  <si>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</si>
  <si>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</si>
  <si>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</si>
  <si>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</si>
  <si>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</si>
  <si>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</si>
  <si>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</si>
  <si>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</si>
  <si>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</si>
  <si>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</si>
  <si>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</si>
  <si>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</si>
  <si>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Enron Industrial Markets</t>
  </si>
  <si>
    <t>Enron Global Markets</t>
  </si>
  <si>
    <t>Plan</t>
  </si>
  <si>
    <t>Business Reasons for Headcount Increases:</t>
  </si>
  <si>
    <t>Total EA Headcount</t>
  </si>
  <si>
    <t>Increase Sep 99 to Mar 01</t>
  </si>
  <si>
    <t>Enron Americas &amp; Global Services</t>
  </si>
  <si>
    <t>Enron Americas:</t>
  </si>
  <si>
    <t>1999 to 2000 growth reflects:</t>
  </si>
  <si>
    <t xml:space="preserve">    support staff during 2000.</t>
  </si>
  <si>
    <t>2000 to 2001 (plan) growth reflects:</t>
  </si>
  <si>
    <t>-  Additional 20 support staff for EOL.</t>
  </si>
  <si>
    <t xml:space="preserve">    (see high growth in EGM / EIM).</t>
  </si>
  <si>
    <t>-  Commercialization effort to add 5 to 10 people.</t>
  </si>
  <si>
    <t>EGM:</t>
  </si>
  <si>
    <t>-  Transfer in of approximately 25 people from Americas.</t>
  </si>
  <si>
    <t>-  Growth in London operations.</t>
  </si>
  <si>
    <t>-  Freight Markets Group.</t>
  </si>
  <si>
    <t xml:space="preserve">-  Other increases represent a modest 5 to 8% increase in </t>
  </si>
  <si>
    <t>EIM:</t>
  </si>
  <si>
    <t xml:space="preserve">-  Start up organization to support Forest Products, Steel and </t>
  </si>
  <si>
    <t xml:space="preserve">    other industrial products.</t>
  </si>
  <si>
    <t>-  Additional staff for new business unit EIM (separate for 2001).</t>
  </si>
  <si>
    <t>-  Introduction of EOL in Q4 of 1999, added approximately 20</t>
  </si>
  <si>
    <t>-  Offset by a transfer out of approximately 25 people to EGM</t>
  </si>
  <si>
    <t>-  Expected growth of the business.</t>
  </si>
  <si>
    <t xml:space="preserve">ENW - ENERGY OPERATIONS - DECEMBER 31 PLAN HEADCOUNT BY YEAR </t>
  </si>
  <si>
    <t xml:space="preserve">    headcount to cope with a 500% increase in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</si>
</sst>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4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8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quotePrefix="1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16" xfId="0" applyFont="1" applyBorder="1"/>
    <xf numFmtId="0" fontId="4" fillId="0" borderId="13" xfId="0" applyFont="1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4" fillId="0" borderId="13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1183611532625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07587253414264E-2"/>
          <c:y val="0.11455108359133127"/>
          <c:w val="0.78452200303490138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1-4897-B08C-6DA69A80063F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1-4897-B08C-6DA69A80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94992"/>
        <c:axId val="1"/>
      </c:lineChart>
      <c:catAx>
        <c:axId val="264994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499499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66767830045519"/>
          <c:y val="0.28792569659442724"/>
          <c:w val="0.15326251896813353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090966931473325"/>
          <c:y val="3.409095638061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8610393895588E-2"/>
          <c:y val="0.18181843402992115"/>
          <c:w val="0.74848595597472178"/>
          <c:h val="0.659091823358464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(2)'!$C$17:$R$17</c:f>
              <c:numCache>
                <c:formatCode>_(* #,##0_);_(* \(#,##0\);_(* "-"??_);_(@_)</c:formatCode>
                <c:ptCount val="16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  <c:pt idx="10" formatCode="General">
                  <c:v>29611</c:v>
                </c:pt>
                <c:pt idx="11" formatCode="General">
                  <c:v>39102</c:v>
                </c:pt>
                <c:pt idx="12" formatCode="General">
                  <c:v>31162</c:v>
                </c:pt>
                <c:pt idx="13" formatCode="General">
                  <c:v>34461</c:v>
                </c:pt>
                <c:pt idx="14" formatCode="General">
                  <c:v>37855</c:v>
                </c:pt>
                <c:pt idx="15" formatCode="General">
                  <c:v>45785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38B-8B32-F7ADB7AAA4CC}"/>
            </c:ext>
          </c:extLst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(2)'!$C$18:$R$18</c:f>
              <c:numCache>
                <c:formatCode>_(* #,##0_);_(* \(#,##0\);_(* "-"??_);_(@_)</c:formatCode>
                <c:ptCount val="16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20160</c:v>
                </c:pt>
                <c:pt idx="10">
                  <c:v>23199</c:v>
                </c:pt>
                <c:pt idx="11">
                  <c:v>22806</c:v>
                </c:pt>
                <c:pt idx="12">
                  <c:v>16424</c:v>
                </c:pt>
                <c:pt idx="13">
                  <c:v>23780</c:v>
                </c:pt>
                <c:pt idx="14">
                  <c:v>24174</c:v>
                </c:pt>
                <c:pt idx="15">
                  <c:v>21661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38B-8B32-F7ADB7AAA4CC}"/>
            </c:ext>
          </c:extLst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(2)'!$C$19:$R$19</c:f>
              <c:numCache>
                <c:formatCode>_(* #,##0_);_(* \(#,##0\);_(* "-"??_);_(@_)</c:formatCode>
                <c:ptCount val="16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  <c:pt idx="10">
                  <c:v>24698</c:v>
                </c:pt>
                <c:pt idx="11">
                  <c:v>44781</c:v>
                </c:pt>
                <c:pt idx="12">
                  <c:v>29016</c:v>
                </c:pt>
                <c:pt idx="13">
                  <c:v>37169</c:v>
                </c:pt>
                <c:pt idx="14">
                  <c:v>29157</c:v>
                </c:pt>
                <c:pt idx="15">
                  <c:v>29964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38B-8B32-F7ADB7AA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72608"/>
        <c:axId val="1"/>
      </c:lineChart>
      <c:catAx>
        <c:axId val="266472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647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4972012565117"/>
          <c:y val="0.42045512869419266"/>
          <c:w val="0.15303052946041884"/>
          <c:h val="0.18181843402992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473740568091775"/>
          <c:y val="3.3232677422638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71461919005156E-2"/>
          <c:y val="0.15407877714132295"/>
          <c:w val="0.76608296509926255"/>
          <c:h val="0.664653548452765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(2)'!$C$33:$R$33</c:f>
              <c:numCache>
                <c:formatCode>_(* #,##0_);_(* \(#,##0\);_(* "-"??_);_(@_)</c:formatCode>
                <c:ptCount val="16"/>
                <c:pt idx="0">
                  <c:v>11917</c:v>
                </c:pt>
                <c:pt idx="1">
                  <c:v>12808</c:v>
                </c:pt>
                <c:pt idx="2">
                  <c:v>15431</c:v>
                </c:pt>
                <c:pt idx="3">
                  <c:v>20398</c:v>
                </c:pt>
                <c:pt idx="4">
                  <c:v>18146</c:v>
                </c:pt>
                <c:pt idx="5">
                  <c:v>20889</c:v>
                </c:pt>
                <c:pt idx="6">
                  <c:v>27914</c:v>
                </c:pt>
                <c:pt idx="7">
                  <c:v>24867</c:v>
                </c:pt>
                <c:pt idx="8">
                  <c:v>29852</c:v>
                </c:pt>
                <c:pt idx="9">
                  <c:v>29295</c:v>
                </c:pt>
                <c:pt idx="10">
                  <c:v>32053</c:v>
                </c:pt>
                <c:pt idx="11">
                  <c:v>42394</c:v>
                </c:pt>
                <c:pt idx="12">
                  <c:v>36438</c:v>
                </c:pt>
                <c:pt idx="13">
                  <c:v>37218</c:v>
                </c:pt>
                <c:pt idx="14">
                  <c:v>42241</c:v>
                </c:pt>
                <c:pt idx="15">
                  <c:v>50164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0-4F6D-8B72-4C51A66C1C55}"/>
            </c:ext>
          </c:extLst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(2)'!$C$34:$R$34</c:f>
              <c:numCache>
                <c:formatCode>_(* #,##0_);_(* \(#,##0\);_(* "-"??_);_(@_)</c:formatCode>
                <c:ptCount val="16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23366</c:v>
                </c:pt>
                <c:pt idx="10">
                  <c:v>23944</c:v>
                </c:pt>
                <c:pt idx="11">
                  <c:v>22345</c:v>
                </c:pt>
                <c:pt idx="12">
                  <c:v>22738</c:v>
                </c:pt>
                <c:pt idx="13">
                  <c:v>24147</c:v>
                </c:pt>
                <c:pt idx="14">
                  <c:v>26917</c:v>
                </c:pt>
                <c:pt idx="15">
                  <c:v>22573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0-4F6D-8B72-4C51A66C1C55}"/>
            </c:ext>
          </c:extLst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(2)'!$C$35:$R$35</c:f>
              <c:numCache>
                <c:formatCode>_(* #,##0_);_(* \(#,##0\);_(* "-"??_);_(@_)</c:formatCode>
                <c:ptCount val="16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  <c:pt idx="10">
                  <c:v>37661</c:v>
                </c:pt>
                <c:pt idx="11">
                  <c:v>45021</c:v>
                </c:pt>
                <c:pt idx="12">
                  <c:v>53765</c:v>
                </c:pt>
                <c:pt idx="13">
                  <c:v>56167</c:v>
                </c:pt>
                <c:pt idx="14">
                  <c:v>57684</c:v>
                </c:pt>
                <c:pt idx="15">
                  <c:v>57959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0-4F6D-8B72-4C51A66C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95472"/>
        <c:axId val="1"/>
      </c:lineChart>
      <c:catAx>
        <c:axId val="264995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499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4039819250018"/>
          <c:y val="0.27190372436704052"/>
          <c:w val="0.14181306796684823"/>
          <c:h val="0.18126914957802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73828970218481E-2"/>
          <c:y val="0.12074303405572756"/>
          <c:w val="0.79034807213316616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8-4C92-B62A-F401934A3576}"/>
            </c:ext>
          </c:extLst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8-4C92-B62A-F401934A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97872"/>
        <c:axId val="1"/>
      </c:lineChart>
      <c:catAx>
        <c:axId val="264997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499787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3126934984520123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1-4B0D-AA29-F40B1937D0E0}"/>
            </c:ext>
          </c:extLst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1-4B0D-AA29-F40B1937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93072"/>
        <c:axId val="1"/>
      </c:lineChart>
      <c:catAx>
        <c:axId val="264993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4993072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2B-489A-B34E-2B88C8078694}"/>
              </c:ext>
            </c:extLst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B-489A-B34E-2B88C807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285750</xdr:colOff>
      <xdr:row>46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DBAB8EE-17BC-FC4D-D9C7-9EC1CB81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12</xdr:col>
      <xdr:colOff>285750</xdr:colOff>
      <xdr:row>24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B8CEEF5-ACFD-CB8B-249F-D8895A8F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514350</xdr:colOff>
      <xdr:row>23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A7A4D3F-2990-5DA8-0289-93F260C81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5D943B2-E6B4-9CC8-BFFB-64586F97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4EC228E-5537-2B16-B2D5-F3DB94D03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133350</xdr:colOff>
      <xdr:row>2</xdr:row>
      <xdr:rowOff>0</xdr:rowOff>
    </xdr:from>
    <xdr:to>
      <xdr:col>33</xdr:col>
      <xdr:colOff>428625</xdr:colOff>
      <xdr:row>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862AEC0B-7A27-B582-92CA-DC4B40EF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</sheetData>
      <sheetData sheetId="18"/>
      <sheetData sheetId="19">
        <row r="17">
          <cell r="B17" t="str">
            <v>Natural Gas</v>
          </cell>
        </row>
        <row r="18">
          <cell r="B18" t="str">
            <v>Power</v>
          </cell>
        </row>
        <row r="19">
          <cell r="B19" t="str">
            <v>Financial</v>
          </cell>
        </row>
        <row r="27">
          <cell r="B27" t="str">
            <v>Natural Gas</v>
          </cell>
        </row>
        <row r="28">
          <cell r="B28" t="str">
            <v>Power</v>
          </cell>
        </row>
        <row r="29">
          <cell r="B29" t="str">
            <v>Financial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I19" sqref="I19"/>
    </sheetView>
  </sheetViews>
  <sheetFormatPr defaultRowHeight="15.75"/>
  <cols>
    <col min="1" max="1" width="3.28515625" style="5" customWidth="1"/>
    <col min="2" max="2" width="35.140625" style="5" bestFit="1" customWidth="1"/>
    <col min="3" max="3" width="2.5703125" style="5" customWidth="1"/>
    <col min="4" max="10" width="9.140625" style="5"/>
    <col min="11" max="12" width="11.85546875" style="5" customWidth="1"/>
    <col min="13" max="16384" width="9.140625" style="5"/>
  </cols>
  <sheetData>
    <row r="1" spans="1:14">
      <c r="A1" s="1" t="s">
        <v>411</v>
      </c>
    </row>
    <row r="5" spans="1:14">
      <c r="D5" s="123" t="s">
        <v>387</v>
      </c>
      <c r="E5" s="139" t="s">
        <v>355</v>
      </c>
      <c r="F5" s="140"/>
      <c r="G5" s="141"/>
    </row>
    <row r="6" spans="1:14">
      <c r="D6" s="112">
        <v>37226</v>
      </c>
      <c r="E6" s="112">
        <v>36861</v>
      </c>
      <c r="F6" s="112">
        <v>36495</v>
      </c>
      <c r="G6" s="117">
        <v>36130</v>
      </c>
      <c r="I6" s="124" t="s">
        <v>388</v>
      </c>
      <c r="J6" s="125"/>
      <c r="K6" s="125"/>
      <c r="L6" s="125"/>
      <c r="M6" s="125"/>
      <c r="N6" s="126"/>
    </row>
    <row r="7" spans="1:14">
      <c r="D7" s="121"/>
      <c r="E7" s="121"/>
      <c r="F7" s="121"/>
      <c r="G7" s="121"/>
      <c r="I7" s="133" t="s">
        <v>392</v>
      </c>
      <c r="J7" s="9"/>
      <c r="K7" s="9"/>
      <c r="L7" s="9"/>
      <c r="M7" s="9"/>
      <c r="N7" s="128"/>
    </row>
    <row r="8" spans="1:14">
      <c r="B8" s="22" t="s">
        <v>391</v>
      </c>
      <c r="D8" s="39">
        <f>+'Headcount by Month'!P110</f>
        <v>448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  <c r="I8" s="133" t="s">
        <v>393</v>
      </c>
      <c r="J8" s="9"/>
      <c r="K8" s="9"/>
      <c r="L8" s="9"/>
      <c r="M8" s="9"/>
      <c r="N8" s="128"/>
    </row>
    <row r="9" spans="1:14">
      <c r="B9" s="22"/>
      <c r="D9" s="39"/>
      <c r="E9" s="39"/>
      <c r="F9" s="39"/>
      <c r="G9" s="39"/>
      <c r="I9" s="127" t="s">
        <v>407</v>
      </c>
      <c r="J9" s="9"/>
      <c r="K9" s="9"/>
      <c r="L9" s="9"/>
      <c r="M9" s="9"/>
      <c r="N9" s="128"/>
    </row>
    <row r="10" spans="1:14">
      <c r="B10" s="22" t="s">
        <v>386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  <c r="I10" s="127" t="s">
        <v>408</v>
      </c>
      <c r="J10" s="9"/>
      <c r="K10" s="9"/>
      <c r="L10" s="9"/>
      <c r="M10" s="9"/>
      <c r="N10" s="128"/>
    </row>
    <row r="11" spans="1:14">
      <c r="B11" s="22"/>
      <c r="D11" s="39"/>
      <c r="E11" s="39"/>
      <c r="F11" s="39"/>
      <c r="G11" s="39"/>
      <c r="I11" s="129" t="s">
        <v>394</v>
      </c>
      <c r="J11" s="9"/>
      <c r="K11" s="9"/>
      <c r="L11" s="9"/>
      <c r="M11" s="9"/>
      <c r="N11" s="128"/>
    </row>
    <row r="12" spans="1:14">
      <c r="B12" s="22" t="s">
        <v>385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  <c r="I12" s="127" t="s">
        <v>409</v>
      </c>
      <c r="J12" s="9"/>
      <c r="K12" s="9"/>
      <c r="L12" s="9"/>
      <c r="M12" s="9"/>
      <c r="N12" s="128"/>
    </row>
    <row r="13" spans="1:14">
      <c r="B13" s="22"/>
      <c r="D13" s="39"/>
      <c r="E13" s="39"/>
      <c r="F13" s="39"/>
      <c r="G13" s="39"/>
      <c r="I13" s="129" t="s">
        <v>397</v>
      </c>
      <c r="J13" s="9"/>
      <c r="K13" s="9"/>
      <c r="L13" s="9"/>
      <c r="M13" s="9"/>
      <c r="N13" s="128"/>
    </row>
    <row r="14" spans="1:14" ht="16.5" thickBot="1">
      <c r="B14" s="53" t="s">
        <v>329</v>
      </c>
      <c r="D14" s="122">
        <f>SUM(D8:D13)</f>
        <v>720</v>
      </c>
      <c r="E14" s="122">
        <f>SUM(E8:E13)</f>
        <v>558</v>
      </c>
      <c r="F14" s="122">
        <f>SUM(F8:F13)</f>
        <v>484</v>
      </c>
      <c r="G14" s="122">
        <f>SUM(G8:G13)</f>
        <v>484</v>
      </c>
      <c r="I14" s="133" t="s">
        <v>395</v>
      </c>
      <c r="J14" s="9"/>
      <c r="K14" s="9"/>
      <c r="L14" s="9"/>
      <c r="M14" s="9"/>
      <c r="N14" s="128"/>
    </row>
    <row r="15" spans="1:14" ht="16.5" thickTop="1">
      <c r="B15" s="22"/>
      <c r="D15" s="39"/>
      <c r="E15" s="39"/>
      <c r="F15" s="39"/>
      <c r="G15" s="39"/>
      <c r="I15" s="127" t="s">
        <v>396</v>
      </c>
      <c r="J15" s="9"/>
      <c r="K15" s="9"/>
      <c r="L15" s="9"/>
      <c r="M15" s="9"/>
      <c r="N15" s="128"/>
    </row>
    <row r="16" spans="1:14">
      <c r="B16" s="22"/>
      <c r="D16" s="39"/>
      <c r="E16" s="39"/>
      <c r="F16" s="39"/>
      <c r="G16" s="39"/>
      <c r="I16" s="127" t="s">
        <v>398</v>
      </c>
      <c r="J16" s="9"/>
      <c r="K16" s="9"/>
      <c r="L16" s="9"/>
      <c r="M16" s="9"/>
      <c r="N16" s="128"/>
    </row>
    <row r="17" spans="2:14">
      <c r="B17" s="22"/>
      <c r="D17" s="39"/>
      <c r="E17" s="39"/>
      <c r="F17" s="39"/>
      <c r="G17" s="39"/>
      <c r="I17" s="127" t="s">
        <v>403</v>
      </c>
      <c r="J17" s="9"/>
      <c r="K17" s="9"/>
      <c r="L17" s="9"/>
      <c r="M17" s="9"/>
      <c r="N17" s="128"/>
    </row>
    <row r="18" spans="2:14">
      <c r="B18" s="22"/>
      <c r="D18" s="39"/>
      <c r="E18" s="39"/>
      <c r="F18" s="39"/>
      <c r="G18" s="39"/>
      <c r="I18" s="129" t="s">
        <v>412</v>
      </c>
      <c r="J18" s="9"/>
      <c r="K18" s="9"/>
      <c r="L18" s="9"/>
      <c r="M18" s="9"/>
      <c r="N18" s="128"/>
    </row>
    <row r="19" spans="2:14">
      <c r="B19" s="22"/>
      <c r="D19" s="39"/>
      <c r="E19" s="39"/>
      <c r="F19" s="39"/>
      <c r="G19" s="39"/>
      <c r="I19" s="127"/>
      <c r="J19" s="9"/>
      <c r="K19" s="9"/>
      <c r="L19" s="9"/>
      <c r="M19" s="9"/>
      <c r="N19" s="128"/>
    </row>
    <row r="20" spans="2:14">
      <c r="B20" s="22"/>
      <c r="D20" s="39"/>
      <c r="E20" s="39"/>
      <c r="F20" s="39"/>
      <c r="G20" s="39"/>
      <c r="I20" s="133" t="s">
        <v>399</v>
      </c>
      <c r="J20" s="9"/>
      <c r="K20" s="9"/>
      <c r="L20" s="9"/>
      <c r="M20" s="9"/>
      <c r="N20" s="128"/>
    </row>
    <row r="21" spans="2:14">
      <c r="B21" s="22"/>
      <c r="D21" s="39"/>
      <c r="E21" s="39"/>
      <c r="F21" s="39"/>
      <c r="G21" s="39"/>
      <c r="I21" s="133" t="s">
        <v>393</v>
      </c>
      <c r="J21" s="9"/>
      <c r="K21" s="9"/>
      <c r="L21" s="9"/>
      <c r="M21" s="9"/>
      <c r="N21" s="128"/>
    </row>
    <row r="22" spans="2:14">
      <c r="B22" s="22"/>
      <c r="D22" s="39"/>
      <c r="E22" s="39"/>
      <c r="F22" s="39"/>
      <c r="G22" s="39"/>
      <c r="I22" s="127" t="s">
        <v>400</v>
      </c>
      <c r="J22" s="9"/>
      <c r="K22" s="9"/>
      <c r="L22" s="9"/>
      <c r="M22" s="9"/>
      <c r="N22" s="128"/>
    </row>
    <row r="23" spans="2:14">
      <c r="B23" s="22"/>
      <c r="D23" s="39"/>
      <c r="E23" s="39"/>
      <c r="F23" s="39"/>
      <c r="G23" s="39"/>
      <c r="I23" s="127" t="s">
        <v>401</v>
      </c>
      <c r="J23" s="9"/>
      <c r="K23" s="9"/>
      <c r="L23" s="9"/>
      <c r="M23" s="9"/>
      <c r="N23" s="128"/>
    </row>
    <row r="24" spans="2:14">
      <c r="B24" s="22"/>
      <c r="D24" s="39"/>
      <c r="E24" s="39"/>
      <c r="F24" s="39"/>
      <c r="G24" s="39"/>
      <c r="I24" s="133" t="s">
        <v>395</v>
      </c>
      <c r="J24" s="9"/>
      <c r="K24" s="9"/>
      <c r="L24" s="9"/>
      <c r="M24" s="9"/>
      <c r="N24" s="128"/>
    </row>
    <row r="25" spans="2:14">
      <c r="B25" s="22"/>
      <c r="D25" s="39"/>
      <c r="E25" s="39"/>
      <c r="F25" s="39"/>
      <c r="G25" s="39"/>
      <c r="I25" s="127" t="s">
        <v>410</v>
      </c>
      <c r="J25" s="9"/>
      <c r="K25" s="9"/>
      <c r="L25" s="9"/>
      <c r="M25" s="9"/>
      <c r="N25" s="128"/>
    </row>
    <row r="26" spans="2:14">
      <c r="B26" s="22"/>
      <c r="D26" s="39"/>
      <c r="E26" s="39"/>
      <c r="F26" s="39"/>
      <c r="G26" s="39"/>
      <c r="I26" s="127" t="s">
        <v>402</v>
      </c>
      <c r="J26" s="9"/>
      <c r="K26" s="9"/>
      <c r="L26" s="9"/>
      <c r="M26" s="9"/>
      <c r="N26" s="128"/>
    </row>
    <row r="27" spans="2:14">
      <c r="B27" s="22"/>
      <c r="D27" s="39"/>
      <c r="E27" s="39"/>
      <c r="F27" s="39"/>
      <c r="G27" s="39"/>
      <c r="I27" s="127"/>
      <c r="J27" s="9"/>
      <c r="K27" s="9"/>
      <c r="L27" s="9"/>
      <c r="M27" s="9"/>
      <c r="N27" s="128"/>
    </row>
    <row r="28" spans="2:14">
      <c r="B28" s="22"/>
      <c r="D28" s="39"/>
      <c r="E28" s="39"/>
      <c r="F28" s="39"/>
      <c r="G28" s="39"/>
      <c r="I28" s="133" t="s">
        <v>404</v>
      </c>
      <c r="J28" s="9"/>
      <c r="K28" s="9"/>
      <c r="L28" s="9"/>
      <c r="M28" s="9"/>
      <c r="N28" s="128"/>
    </row>
    <row r="29" spans="2:14">
      <c r="B29" s="22"/>
      <c r="D29" s="39"/>
      <c r="E29" s="39"/>
      <c r="F29" s="39"/>
      <c r="G29" s="39"/>
      <c r="I29" s="127" t="s">
        <v>405</v>
      </c>
      <c r="J29" s="9"/>
      <c r="K29" s="9"/>
      <c r="L29" s="9"/>
      <c r="M29" s="9"/>
      <c r="N29" s="128"/>
    </row>
    <row r="30" spans="2:14">
      <c r="B30" s="22"/>
      <c r="D30" s="39"/>
      <c r="E30" s="39"/>
      <c r="F30" s="39"/>
      <c r="G30" s="39"/>
      <c r="I30" s="129" t="s">
        <v>406</v>
      </c>
      <c r="J30" s="9"/>
      <c r="K30" s="9"/>
      <c r="L30" s="9"/>
      <c r="M30" s="9"/>
      <c r="N30" s="128"/>
    </row>
    <row r="31" spans="2:14">
      <c r="D31" s="39"/>
      <c r="E31" s="39"/>
      <c r="F31" s="39"/>
      <c r="G31" s="39"/>
      <c r="I31" s="130"/>
      <c r="J31" s="131"/>
      <c r="K31" s="131"/>
      <c r="L31" s="131"/>
      <c r="M31" s="131"/>
      <c r="N31" s="132"/>
    </row>
  </sheetData>
  <mergeCells count="1">
    <mergeCell ref="E5:G5"/>
  </mergeCells>
  <phoneticPr fontId="18" type="noConversion"/>
  <pageMargins left="0.25" right="0.2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0" hidden="1" customWidth="1"/>
    <col min="6" max="11" width="12.7109375" style="5" hidden="1" customWidth="1"/>
    <col min="12" max="12" width="12.5703125" style="11" hidden="1" customWidth="1"/>
    <col min="13" max="14" width="12.7109375" style="5" hidden="1" customWidth="1"/>
    <col min="15" max="15" width="12.5703125" style="5" hidden="1" customWidth="1"/>
    <col min="16" max="16" width="12.28515625" style="5" customWidth="1"/>
    <col min="17" max="17" width="12.85546875" style="5" hidden="1" customWidth="1"/>
    <col min="18" max="18" width="1.7109375" style="5" hidden="1" customWidth="1"/>
    <col min="19" max="19" width="9.140625" style="41" hidden="1" customWidth="1"/>
    <col min="20" max="20" width="9.140625" style="5" hidden="1" customWidth="1"/>
    <col min="21" max="21" width="10.85546875" style="5" hidden="1" customWidth="1"/>
    <col min="22" max="28" width="9.140625" style="5" hidden="1" customWidth="1"/>
    <col min="29" max="29" width="10.85546875" style="5" hidden="1" customWidth="1"/>
    <col min="30" max="39" width="9.140625" style="5" hidden="1" customWidth="1"/>
    <col min="40" max="40" width="11" style="5" hidden="1" customWidth="1"/>
    <col min="41" max="42" width="9.140625" style="5" hidden="1" customWidth="1"/>
    <col min="43" max="43" width="1.28515625" style="5" hidden="1" customWidth="1"/>
    <col min="44" max="44" width="11" style="5" customWidth="1"/>
    <col min="45" max="45" width="12.42578125" style="5" customWidth="1"/>
    <col min="46" max="46" width="10.85546875" style="5" customWidth="1"/>
    <col min="47" max="16384" width="9.14062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42" t="s">
        <v>7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4" t="s">
        <v>355</v>
      </c>
      <c r="AS5" s="144"/>
      <c r="AT5" s="144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f>16-16</f>
        <v>0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f>2-2</f>
        <v>0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0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5" thickBot="1">
      <c r="D110" s="46" t="s">
        <v>389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448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5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5" thickBot="1">
      <c r="D116" s="22" t="s">
        <v>329</v>
      </c>
      <c r="P116" s="65">
        <f>+P114+P112+P110</f>
        <v>720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5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O31" sqref="O31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2" width="8" style="67" customWidth="1"/>
    <col min="13" max="13" width="4.42578125" style="67" customWidth="1"/>
    <col min="14" max="14" width="17" style="67" bestFit="1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342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343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2">
        <v>29611</v>
      </c>
      <c r="S15" s="72">
        <v>39102</v>
      </c>
      <c r="T15" s="72">
        <v>31162</v>
      </c>
      <c r="U15" s="72">
        <v>34461</v>
      </c>
      <c r="V15" s="72">
        <v>37855</v>
      </c>
      <c r="W15" s="72">
        <v>45785</v>
      </c>
      <c r="X15" s="73"/>
      <c r="Y15" s="72">
        <f>W15-O15</f>
        <v>42153</v>
      </c>
      <c r="Z15" s="73"/>
      <c r="AA15" s="74">
        <f>ROUND(Y15/O15,6)</f>
        <v>11.606002</v>
      </c>
    </row>
    <row r="16" spans="1:27">
      <c r="N16" s="72" t="str">
        <f>'Transaction Growth (2)'!B28</f>
        <v>Power</v>
      </c>
      <c r="O16" s="72">
        <f>'Transaction Growth (2)'!C18</f>
        <v>8611</v>
      </c>
      <c r="P16" s="73"/>
      <c r="Q16" s="72">
        <v>20160</v>
      </c>
      <c r="R16" s="72">
        <v>23199</v>
      </c>
      <c r="S16" s="72">
        <v>22806</v>
      </c>
      <c r="T16" s="72">
        <v>16424</v>
      </c>
      <c r="U16" s="72">
        <v>23780</v>
      </c>
      <c r="V16" s="72">
        <v>24174</v>
      </c>
      <c r="W16" s="72">
        <v>21661</v>
      </c>
      <c r="X16" s="73"/>
      <c r="Y16" s="72">
        <f>W16-O16</f>
        <v>13050</v>
      </c>
      <c r="Z16" s="73"/>
      <c r="AA16" s="74">
        <f>ROUND(Y16/O16,6)</f>
        <v>1.515503</v>
      </c>
    </row>
    <row r="17" spans="14:27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2">
        <v>24698</v>
      </c>
      <c r="S17" s="72">
        <v>44781</v>
      </c>
      <c r="T17" s="72">
        <v>29016</v>
      </c>
      <c r="U17" s="72">
        <v>37169</v>
      </c>
      <c r="V17" s="72">
        <v>29157</v>
      </c>
      <c r="W17" s="72">
        <v>29964</v>
      </c>
      <c r="X17" s="73"/>
      <c r="Y17" s="72">
        <f>W17-O17</f>
        <v>25912</v>
      </c>
      <c r="Z17" s="73"/>
      <c r="AA17" s="74">
        <f>ROUND(Y17/O17,6)</f>
        <v>6.3948669999999996</v>
      </c>
    </row>
    <row r="18" spans="14:27" ht="13.5" thickBot="1">
      <c r="N18" s="67" t="s">
        <v>329</v>
      </c>
      <c r="O18" s="75">
        <f>SUM(O15:O17)</f>
        <v>16295</v>
      </c>
      <c r="P18" s="73"/>
      <c r="Q18" s="75">
        <f t="shared" ref="Q18:W18" si="0">SUM(Q15:Q17)</f>
        <v>70613</v>
      </c>
      <c r="R18" s="75">
        <f t="shared" si="0"/>
        <v>77508</v>
      </c>
      <c r="S18" s="75">
        <f t="shared" si="0"/>
        <v>106689</v>
      </c>
      <c r="T18" s="75">
        <f t="shared" si="0"/>
        <v>76602</v>
      </c>
      <c r="U18" s="75">
        <f t="shared" si="0"/>
        <v>95410</v>
      </c>
      <c r="V18" s="75">
        <f t="shared" si="0"/>
        <v>91186</v>
      </c>
      <c r="W18" s="75">
        <f t="shared" si="0"/>
        <v>97410</v>
      </c>
      <c r="X18" s="73"/>
      <c r="Y18" s="75">
        <f>SUM(Y15:Y17)</f>
        <v>81115</v>
      </c>
      <c r="Z18" s="73"/>
      <c r="AA18" s="76">
        <f>ROUND(Y18/O18,6)</f>
        <v>4.9779070000000001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+'Active Deals vs Headcount'!R37</f>
        <v>386</v>
      </c>
      <c r="S37" s="77">
        <f>+'Active Deals vs Headcount'!S37</f>
        <v>384</v>
      </c>
      <c r="T37" s="77">
        <f>+'Active Deals vs Headcount'!T37</f>
        <v>385</v>
      </c>
      <c r="U37" s="77">
        <f>+'Active Deals vs Headcount'!U37</f>
        <v>439</v>
      </c>
      <c r="V37" s="77">
        <f>+'Active Deals vs Headcount'!V37</f>
        <v>443</v>
      </c>
      <c r="W37" s="77">
        <f>+'Active Deals vs Headcount'!W37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+'Active Deals vs Headcount'!R39</f>
        <v>371</v>
      </c>
      <c r="S39" s="77">
        <f>+'Active Deals vs Headcount'!S39</f>
        <v>379</v>
      </c>
      <c r="T39" s="77">
        <f>+'Active Deals vs Headcount'!T39</f>
        <v>392</v>
      </c>
      <c r="U39" s="77">
        <f>+'Active Deals vs Headcount'!U39</f>
        <v>389</v>
      </c>
      <c r="V39" s="77">
        <f>+'Active Deals vs Headcount'!V39</f>
        <v>394</v>
      </c>
      <c r="W39" s="77">
        <f>+'Active Deals vs Headcount'!W39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35:AA35"/>
    <mergeCell ref="O13:AA13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J4" sqref="J4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3" width="8" style="67" customWidth="1"/>
    <col min="14" max="14" width="17.85546875" style="67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349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350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2">
        <v>32053</v>
      </c>
      <c r="S15" s="72">
        <v>42394</v>
      </c>
      <c r="T15" s="72">
        <v>36438</v>
      </c>
      <c r="U15" s="72">
        <v>37218</v>
      </c>
      <c r="V15" s="72">
        <v>42241</v>
      </c>
      <c r="W15" s="72">
        <v>50164</v>
      </c>
      <c r="X15" s="73"/>
      <c r="Y15" s="72">
        <f>W15-O15</f>
        <v>38247</v>
      </c>
      <c r="Z15" s="73"/>
      <c r="AA15" s="74">
        <f>ROUND(Y15/O15,6)</f>
        <v>3.2094490000000002</v>
      </c>
    </row>
    <row r="16" spans="1:27">
      <c r="N16" s="72" t="str">
        <f>'Transaction Growth (2)'!B28</f>
        <v>Power</v>
      </c>
      <c r="O16" s="72">
        <f>'Transaction Growth (2)'!C28</f>
        <v>9551</v>
      </c>
      <c r="P16" s="73"/>
      <c r="Q16" s="72">
        <v>23366</v>
      </c>
      <c r="R16" s="72">
        <v>23944</v>
      </c>
      <c r="S16" s="72">
        <v>22345</v>
      </c>
      <c r="T16" s="72">
        <v>22738</v>
      </c>
      <c r="U16" s="72">
        <v>24147</v>
      </c>
      <c r="V16" s="72">
        <v>26917</v>
      </c>
      <c r="W16" s="72">
        <v>22573</v>
      </c>
      <c r="X16" s="73"/>
      <c r="Y16" s="72">
        <f>W16-O16</f>
        <v>13022</v>
      </c>
      <c r="Z16" s="73"/>
      <c r="AA16" s="74">
        <f>ROUND(Y16/O16,6)</f>
        <v>1.3634170000000001</v>
      </c>
    </row>
    <row r="17" spans="14:27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2">
        <v>37661</v>
      </c>
      <c r="S17" s="72">
        <v>45021</v>
      </c>
      <c r="T17" s="72">
        <v>53765</v>
      </c>
      <c r="U17" s="72">
        <v>56167</v>
      </c>
      <c r="V17" s="72">
        <v>57684</v>
      </c>
      <c r="W17" s="72">
        <v>57959</v>
      </c>
      <c r="X17" s="73"/>
      <c r="Y17" s="72">
        <f>W17-O17</f>
        <v>50459</v>
      </c>
      <c r="Z17" s="73"/>
      <c r="AA17" s="74">
        <f>ROUND(Y17/O17,6)</f>
        <v>6.7278669999999998</v>
      </c>
    </row>
    <row r="18" spans="14:27" ht="13.5" thickBot="1">
      <c r="N18" s="67" t="s">
        <v>329</v>
      </c>
      <c r="O18" s="75">
        <f>SUM(O15:O17)</f>
        <v>28968</v>
      </c>
      <c r="P18" s="73"/>
      <c r="Q18" s="75">
        <f>SUM(Q15:Q17)</f>
        <v>87397</v>
      </c>
      <c r="R18" s="75">
        <f t="shared" ref="R18:W18" si="0">SUM(R15:R17)</f>
        <v>93658</v>
      </c>
      <c r="S18" s="75">
        <f t="shared" si="0"/>
        <v>109760</v>
      </c>
      <c r="T18" s="75">
        <f t="shared" si="0"/>
        <v>112941</v>
      </c>
      <c r="U18" s="75">
        <f t="shared" si="0"/>
        <v>117532</v>
      </c>
      <c r="V18" s="75">
        <f t="shared" si="0"/>
        <v>126842</v>
      </c>
      <c r="W18" s="75">
        <f t="shared" si="0"/>
        <v>130696</v>
      </c>
      <c r="X18" s="73"/>
      <c r="Y18" s="75">
        <f>SUM(Y15:Y17)</f>
        <v>101728</v>
      </c>
      <c r="Z18" s="73"/>
      <c r="AA18" s="76">
        <f>ROUND(Y18/O18,6)</f>
        <v>3.5117370000000001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+Headcount!G17</f>
        <v>386</v>
      </c>
      <c r="S37" s="77">
        <f>+Headcount!G18</f>
        <v>384</v>
      </c>
      <c r="T37" s="77">
        <f>+Headcount!G19</f>
        <v>385</v>
      </c>
      <c r="U37" s="77">
        <f>+Headcount!G20</f>
        <v>439</v>
      </c>
      <c r="V37" s="77">
        <f>+Headcount!G21</f>
        <v>443</v>
      </c>
      <c r="W37" s="77">
        <f>+Headcount!G22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+Headcount!M17</f>
        <v>371</v>
      </c>
      <c r="S39" s="77">
        <f>+Headcount!M18</f>
        <v>379</v>
      </c>
      <c r="T39" s="77">
        <f>+Headcount!M19</f>
        <v>392</v>
      </c>
      <c r="U39" s="77">
        <f>+Headcount!M20</f>
        <v>389</v>
      </c>
      <c r="V39" s="77">
        <f>+Headcount!M21</f>
        <v>394</v>
      </c>
      <c r="W39" s="77">
        <f>+Headcount!M22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13:AA13"/>
    <mergeCell ref="O35:AA35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67" customWidth="1"/>
    <col min="2" max="2" width="7.7109375" style="67" customWidth="1"/>
    <col min="3" max="3" width="15" style="67" customWidth="1"/>
    <col min="4" max="4" width="11" style="67" customWidth="1"/>
    <col min="5" max="5" width="3.7109375" style="67" customWidth="1"/>
    <col min="6" max="6" width="8" style="67" customWidth="1"/>
    <col min="7" max="7" width="2.5703125" style="67" customWidth="1"/>
    <col min="8" max="8" width="11.7109375" style="67" customWidth="1"/>
    <col min="9" max="9" width="1.7109375" style="67" customWidth="1"/>
    <col min="10" max="10" width="10.85546875" style="67" customWidth="1"/>
    <col min="11" max="18" width="8" style="67" customWidth="1"/>
    <col min="19" max="19" width="9.5703125" style="67" customWidth="1"/>
    <col min="20" max="24" width="8" style="67" customWidth="1"/>
    <col min="25" max="25" width="9.42578125" style="67" customWidth="1"/>
    <col min="26" max="16384" width="8" style="67"/>
  </cols>
  <sheetData>
    <row r="2" spans="14:25" ht="63.75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2"/>
  <sheetViews>
    <sheetView workbookViewId="0">
      <selection activeCell="N22" sqref="N22"/>
    </sheetView>
  </sheetViews>
  <sheetFormatPr defaultRowHeight="12.75"/>
  <sheetData>
    <row r="6" spans="2:13" ht="51">
      <c r="B6" s="134"/>
      <c r="C6" s="134" t="s">
        <v>351</v>
      </c>
      <c r="D6" s="134" t="s">
        <v>352</v>
      </c>
      <c r="E6" s="134" t="s">
        <v>146</v>
      </c>
      <c r="F6" s="134" t="s">
        <v>353</v>
      </c>
      <c r="G6" s="135" t="s">
        <v>354</v>
      </c>
      <c r="H6" s="134"/>
      <c r="I6" s="134" t="s">
        <v>355</v>
      </c>
      <c r="J6" s="134" t="s">
        <v>356</v>
      </c>
      <c r="K6" s="134" t="s">
        <v>146</v>
      </c>
      <c r="L6" s="134" t="s">
        <v>353</v>
      </c>
      <c r="M6" s="135" t="s">
        <v>354</v>
      </c>
    </row>
    <row r="7" spans="2:13">
      <c r="B7" s="136">
        <v>36404</v>
      </c>
      <c r="C7" s="137">
        <v>361</v>
      </c>
      <c r="D7">
        <v>15</v>
      </c>
      <c r="G7" s="138">
        <f t="shared" ref="G7:G22" si="0">C7-SUM(D7:F7)</f>
        <v>346</v>
      </c>
      <c r="I7" s="137">
        <v>361</v>
      </c>
      <c r="J7">
        <v>15</v>
      </c>
      <c r="M7" s="138">
        <f t="shared" ref="M7:M22" si="1">I7-SUM(J7:L7)</f>
        <v>346</v>
      </c>
    </row>
    <row r="8" spans="2:13">
      <c r="B8" s="83">
        <v>36526</v>
      </c>
      <c r="C8" s="137">
        <v>432</v>
      </c>
      <c r="D8">
        <v>21</v>
      </c>
      <c r="E8">
        <v>17</v>
      </c>
      <c r="F8">
        <f>19-6</f>
        <v>13</v>
      </c>
      <c r="G8" s="138">
        <f t="shared" si="0"/>
        <v>381</v>
      </c>
      <c r="I8" s="137">
        <v>418</v>
      </c>
      <c r="J8">
        <v>18</v>
      </c>
      <c r="K8">
        <v>17</v>
      </c>
      <c r="L8">
        <v>10</v>
      </c>
      <c r="M8" s="138">
        <f t="shared" si="1"/>
        <v>373</v>
      </c>
    </row>
    <row r="9" spans="2:13">
      <c r="B9" s="83">
        <v>36557</v>
      </c>
      <c r="C9" s="137">
        <v>431</v>
      </c>
      <c r="D9">
        <v>21</v>
      </c>
      <c r="E9">
        <v>17</v>
      </c>
      <c r="F9">
        <v>14</v>
      </c>
      <c r="G9" s="138">
        <f t="shared" si="0"/>
        <v>379</v>
      </c>
      <c r="I9" s="137">
        <v>417</v>
      </c>
      <c r="J9">
        <v>18</v>
      </c>
      <c r="K9">
        <v>17</v>
      </c>
      <c r="L9">
        <v>11</v>
      </c>
      <c r="M9" s="138">
        <f t="shared" si="1"/>
        <v>371</v>
      </c>
    </row>
    <row r="10" spans="2:13">
      <c r="B10" s="83">
        <v>36586</v>
      </c>
      <c r="C10" s="137">
        <v>433</v>
      </c>
      <c r="D10">
        <v>21</v>
      </c>
      <c r="E10">
        <v>17</v>
      </c>
      <c r="F10">
        <v>14</v>
      </c>
      <c r="G10" s="138">
        <f t="shared" si="0"/>
        <v>381</v>
      </c>
      <c r="I10" s="137">
        <v>410</v>
      </c>
      <c r="J10">
        <v>18</v>
      </c>
      <c r="K10">
        <v>17</v>
      </c>
      <c r="L10">
        <v>10</v>
      </c>
      <c r="M10" s="138">
        <f t="shared" si="1"/>
        <v>365</v>
      </c>
    </row>
    <row r="11" spans="2:13">
      <c r="B11" s="83">
        <v>36617</v>
      </c>
      <c r="C11" s="137">
        <v>429</v>
      </c>
      <c r="D11">
        <v>21</v>
      </c>
      <c r="E11">
        <v>17</v>
      </c>
      <c r="F11">
        <v>14</v>
      </c>
      <c r="G11" s="138">
        <f t="shared" si="0"/>
        <v>377</v>
      </c>
      <c r="I11" s="137">
        <v>419</v>
      </c>
      <c r="J11">
        <v>18</v>
      </c>
      <c r="K11">
        <v>16</v>
      </c>
      <c r="L11">
        <v>6</v>
      </c>
      <c r="M11" s="138">
        <f t="shared" si="1"/>
        <v>379</v>
      </c>
    </row>
    <row r="12" spans="2:13">
      <c r="B12" s="83">
        <v>36647</v>
      </c>
      <c r="C12" s="137">
        <v>435</v>
      </c>
      <c r="D12">
        <v>21</v>
      </c>
      <c r="E12">
        <v>18</v>
      </c>
      <c r="F12">
        <v>14</v>
      </c>
      <c r="G12" s="138">
        <f t="shared" si="0"/>
        <v>382</v>
      </c>
      <c r="I12" s="137">
        <v>429</v>
      </c>
      <c r="J12">
        <v>18</v>
      </c>
      <c r="K12">
        <v>18</v>
      </c>
      <c r="L12">
        <v>4</v>
      </c>
      <c r="M12" s="138">
        <f t="shared" si="1"/>
        <v>389</v>
      </c>
    </row>
    <row r="13" spans="2:13">
      <c r="B13" s="83">
        <v>36678</v>
      </c>
      <c r="C13" s="137">
        <v>442</v>
      </c>
      <c r="D13">
        <v>21</v>
      </c>
      <c r="E13">
        <v>18</v>
      </c>
      <c r="F13">
        <v>14</v>
      </c>
      <c r="G13" s="138">
        <f t="shared" si="0"/>
        <v>389</v>
      </c>
      <c r="I13" s="137">
        <v>440</v>
      </c>
      <c r="J13">
        <v>18</v>
      </c>
      <c r="K13">
        <v>18</v>
      </c>
      <c r="L13">
        <v>4</v>
      </c>
      <c r="M13" s="138">
        <f t="shared" si="1"/>
        <v>400</v>
      </c>
    </row>
    <row r="14" spans="2:13">
      <c r="B14" s="83">
        <v>36708</v>
      </c>
      <c r="C14" s="137">
        <v>446</v>
      </c>
      <c r="D14">
        <v>21</v>
      </c>
      <c r="E14">
        <v>18</v>
      </c>
      <c r="F14">
        <v>14</v>
      </c>
      <c r="G14" s="138">
        <f t="shared" si="0"/>
        <v>393</v>
      </c>
      <c r="I14" s="137">
        <v>437</v>
      </c>
      <c r="J14">
        <v>18</v>
      </c>
      <c r="K14">
        <v>20</v>
      </c>
      <c r="L14">
        <v>4</v>
      </c>
      <c r="M14" s="138">
        <f t="shared" si="1"/>
        <v>395</v>
      </c>
    </row>
    <row r="15" spans="2:13">
      <c r="B15" s="83">
        <v>36739</v>
      </c>
      <c r="C15" s="137">
        <v>448</v>
      </c>
      <c r="D15">
        <v>21</v>
      </c>
      <c r="E15">
        <v>18</v>
      </c>
      <c r="F15">
        <v>14</v>
      </c>
      <c r="G15" s="138">
        <f t="shared" si="0"/>
        <v>395</v>
      </c>
      <c r="I15" s="137">
        <v>446</v>
      </c>
      <c r="J15">
        <v>19</v>
      </c>
      <c r="K15">
        <v>20</v>
      </c>
      <c r="L15">
        <v>5</v>
      </c>
      <c r="M15" s="138">
        <f t="shared" si="1"/>
        <v>402</v>
      </c>
    </row>
    <row r="16" spans="2:13">
      <c r="B16" s="83">
        <v>36770</v>
      </c>
      <c r="C16" s="137">
        <v>445</v>
      </c>
      <c r="D16">
        <v>21</v>
      </c>
      <c r="E16">
        <v>20</v>
      </c>
      <c r="F16">
        <v>14</v>
      </c>
      <c r="G16" s="138">
        <f t="shared" si="0"/>
        <v>390</v>
      </c>
      <c r="I16" s="137">
        <v>437</v>
      </c>
      <c r="J16">
        <v>19</v>
      </c>
      <c r="K16">
        <v>20</v>
      </c>
      <c r="L16">
        <v>5</v>
      </c>
      <c r="M16" s="138">
        <f t="shared" si="1"/>
        <v>393</v>
      </c>
    </row>
    <row r="17" spans="2:13">
      <c r="B17" s="83">
        <v>36800</v>
      </c>
      <c r="C17" s="137">
        <v>438</v>
      </c>
      <c r="D17">
        <v>21</v>
      </c>
      <c r="E17">
        <v>17</v>
      </c>
      <c r="F17">
        <v>14</v>
      </c>
      <c r="G17" s="138">
        <f t="shared" si="0"/>
        <v>386</v>
      </c>
      <c r="I17" s="137">
        <v>393</v>
      </c>
      <c r="J17">
        <v>17</v>
      </c>
      <c r="K17">
        <v>0</v>
      </c>
      <c r="L17">
        <v>5</v>
      </c>
      <c r="M17" s="138">
        <f t="shared" si="1"/>
        <v>371</v>
      </c>
    </row>
    <row r="18" spans="2:13">
      <c r="B18" s="83">
        <v>36831</v>
      </c>
      <c r="C18" s="137">
        <v>436</v>
      </c>
      <c r="D18">
        <v>21</v>
      </c>
      <c r="E18">
        <v>17</v>
      </c>
      <c r="F18">
        <v>14</v>
      </c>
      <c r="G18" s="138">
        <f t="shared" si="0"/>
        <v>384</v>
      </c>
      <c r="I18" s="137">
        <v>398</v>
      </c>
      <c r="J18">
        <v>19</v>
      </c>
      <c r="K18">
        <v>0</v>
      </c>
      <c r="L18">
        <v>0</v>
      </c>
      <c r="M18" s="138">
        <f t="shared" si="1"/>
        <v>379</v>
      </c>
    </row>
    <row r="19" spans="2:13">
      <c r="B19" s="83">
        <v>36861</v>
      </c>
      <c r="C19" s="137">
        <v>437</v>
      </c>
      <c r="D19">
        <v>21</v>
      </c>
      <c r="E19">
        <v>17</v>
      </c>
      <c r="F19">
        <v>14</v>
      </c>
      <c r="G19" s="138">
        <f t="shared" si="0"/>
        <v>385</v>
      </c>
      <c r="I19" s="137">
        <v>413</v>
      </c>
      <c r="J19">
        <v>21</v>
      </c>
      <c r="K19">
        <v>0</v>
      </c>
      <c r="L19">
        <v>0</v>
      </c>
      <c r="M19" s="138">
        <f t="shared" si="1"/>
        <v>392</v>
      </c>
    </row>
    <row r="20" spans="2:13">
      <c r="B20" s="83">
        <v>36892</v>
      </c>
      <c r="C20" s="137">
        <v>470</v>
      </c>
      <c r="D20">
        <v>31</v>
      </c>
      <c r="E20">
        <v>0</v>
      </c>
      <c r="F20">
        <v>0</v>
      </c>
      <c r="G20" s="138">
        <f t="shared" si="0"/>
        <v>439</v>
      </c>
      <c r="I20" s="137">
        <v>410</v>
      </c>
      <c r="J20">
        <v>21</v>
      </c>
      <c r="K20">
        <v>0</v>
      </c>
      <c r="L20">
        <v>0</v>
      </c>
      <c r="M20" s="138">
        <f t="shared" si="1"/>
        <v>389</v>
      </c>
    </row>
    <row r="21" spans="2:13">
      <c r="B21" s="83">
        <v>36923</v>
      </c>
      <c r="C21" s="137">
        <v>474</v>
      </c>
      <c r="D21">
        <v>31</v>
      </c>
      <c r="E21">
        <v>0</v>
      </c>
      <c r="F21">
        <v>0</v>
      </c>
      <c r="G21" s="138">
        <f t="shared" si="0"/>
        <v>443</v>
      </c>
      <c r="I21" s="137">
        <v>415</v>
      </c>
      <c r="J21">
        <v>21</v>
      </c>
      <c r="K21">
        <v>0</v>
      </c>
      <c r="L21">
        <v>0</v>
      </c>
      <c r="M21" s="138">
        <f t="shared" si="1"/>
        <v>394</v>
      </c>
    </row>
    <row r="22" spans="2:13">
      <c r="B22" s="83">
        <v>36951</v>
      </c>
      <c r="C22" s="137">
        <v>478</v>
      </c>
      <c r="D22">
        <v>31</v>
      </c>
      <c r="E22">
        <v>0</v>
      </c>
      <c r="F22">
        <v>0</v>
      </c>
      <c r="G22" s="138">
        <f t="shared" si="0"/>
        <v>447</v>
      </c>
      <c r="I22" s="137">
        <v>396</v>
      </c>
      <c r="J22">
        <v>23</v>
      </c>
      <c r="K22">
        <v>0</v>
      </c>
      <c r="L22">
        <v>0</v>
      </c>
      <c r="M22" s="138">
        <f t="shared" si="1"/>
        <v>373</v>
      </c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opLeftCell="J1" zoomScale="90" workbookViewId="0">
      <selection activeCell="N22" sqref="N22"/>
    </sheetView>
  </sheetViews>
  <sheetFormatPr defaultColWidth="8" defaultRowHeight="12.75"/>
  <cols>
    <col min="1" max="1" width="4.28515625" style="67" customWidth="1"/>
    <col min="2" max="2" width="28.7109375" style="67" customWidth="1"/>
    <col min="3" max="4" width="11" style="67" bestFit="1" customWidth="1"/>
    <col min="5" max="5" width="11.28515625" style="67" customWidth="1"/>
    <col min="6" max="6" width="11.5703125" style="67" bestFit="1" customWidth="1"/>
    <col min="7" max="7" width="10.5703125" style="67" customWidth="1"/>
    <col min="8" max="8" width="11.85546875" style="67" customWidth="1"/>
    <col min="9" max="9" width="10.42578125" style="67" customWidth="1"/>
    <col min="10" max="10" width="10" style="67" bestFit="1" customWidth="1"/>
    <col min="11" max="11" width="11.42578125" style="67" bestFit="1" customWidth="1"/>
    <col min="12" max="12" width="10.140625" style="67" bestFit="1" customWidth="1"/>
    <col min="13" max="13" width="9.85546875" style="67" customWidth="1"/>
    <col min="14" max="14" width="11.28515625" style="67" customWidth="1"/>
    <col min="15" max="20" width="10" style="67" customWidth="1"/>
    <col min="21" max="21" width="1.5703125" style="67" customWidth="1"/>
    <col min="22" max="22" width="11.5703125" style="67" customWidth="1"/>
    <col min="23" max="23" width="0.7109375" style="67" customWidth="1"/>
    <col min="24" max="24" width="11.28515625" style="67" customWidth="1"/>
    <col min="25" max="25" width="9.85546875" style="67" customWidth="1"/>
    <col min="26" max="28" width="8" style="67" customWidth="1"/>
    <col min="29" max="29" width="3.85546875" style="67" customWidth="1"/>
    <col min="30" max="16384" width="8" style="67"/>
  </cols>
  <sheetData>
    <row r="1" spans="2:32">
      <c r="B1" s="69" t="s">
        <v>357</v>
      </c>
    </row>
    <row r="2" spans="2:32">
      <c r="B2" s="69" t="s">
        <v>358</v>
      </c>
    </row>
    <row r="3" spans="2:32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2:32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spans="2:32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2:32" ht="14.25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146" t="s">
        <v>345</v>
      </c>
      <c r="W6" s="146"/>
      <c r="X6" s="147"/>
      <c r="Y6" s="84"/>
      <c r="AF6" s="67" t="s">
        <v>359</v>
      </c>
    </row>
    <row r="7" spans="2:32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70">
        <v>36892</v>
      </c>
      <c r="Q7" s="70">
        <v>36923</v>
      </c>
      <c r="R7" s="70">
        <v>36951</v>
      </c>
      <c r="S7" s="70">
        <v>36982</v>
      </c>
      <c r="T7" s="70">
        <v>37012</v>
      </c>
      <c r="U7" s="88"/>
      <c r="V7" s="89" t="s">
        <v>343</v>
      </c>
      <c r="W7" s="89"/>
      <c r="X7" s="89" t="s">
        <v>350</v>
      </c>
      <c r="Y7" s="84"/>
      <c r="AF7" s="67" t="s">
        <v>360</v>
      </c>
    </row>
    <row r="8" spans="2:32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91"/>
      <c r="R8" s="91"/>
      <c r="S8" s="91"/>
      <c r="T8" s="91"/>
      <c r="U8" s="91"/>
      <c r="V8" s="84"/>
      <c r="W8" s="84"/>
      <c r="X8" s="84"/>
      <c r="Y8" s="84"/>
      <c r="AF8" s="67" t="s">
        <v>361</v>
      </c>
    </row>
    <row r="9" spans="2:32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2"/>
      <c r="Q9" s="92"/>
      <c r="R9" s="92"/>
      <c r="S9" s="92"/>
      <c r="T9" s="92"/>
      <c r="U9" s="93"/>
      <c r="V9" s="94">
        <f>+J9/D9</f>
        <v>1.9233157047597149</v>
      </c>
      <c r="W9" s="94"/>
      <c r="X9" s="94">
        <f>+K9/E9</f>
        <v>2.481737975524144</v>
      </c>
      <c r="Y9" s="84"/>
    </row>
    <row r="10" spans="2:32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2"/>
      <c r="Q10" s="92"/>
      <c r="R10" s="92"/>
      <c r="S10" s="92"/>
      <c r="T10" s="92"/>
      <c r="U10" s="93"/>
      <c r="V10" s="94"/>
      <c r="W10" s="94"/>
      <c r="X10" s="94"/>
      <c r="Y10" s="84"/>
    </row>
    <row r="11" spans="2:32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2"/>
      <c r="Q11" s="92"/>
      <c r="R11" s="92"/>
      <c r="S11" s="92"/>
      <c r="T11" s="92"/>
      <c r="U11" s="93"/>
      <c r="V11" s="94"/>
      <c r="W11" s="94"/>
      <c r="X11" s="94"/>
      <c r="Y11" s="84"/>
    </row>
    <row r="12" spans="2:32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2"/>
      <c r="Q12" s="92"/>
      <c r="R12" s="92"/>
      <c r="S12" s="92"/>
      <c r="T12" s="92"/>
      <c r="U12" s="93"/>
      <c r="V12" s="94">
        <f>+J12/D12</f>
        <v>1.3876581003786352</v>
      </c>
      <c r="W12" s="94"/>
      <c r="X12" s="94">
        <f>+K12/E12</f>
        <v>1.7098848749503772</v>
      </c>
      <c r="Y12" s="84"/>
    </row>
    <row r="13" spans="2:32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2"/>
      <c r="Q13" s="92"/>
      <c r="R13" s="92"/>
      <c r="S13" s="92"/>
      <c r="T13" s="92"/>
      <c r="U13" s="93"/>
      <c r="V13" s="94">
        <f>+J13/D13</f>
        <v>2.078001356545331</v>
      </c>
      <c r="W13" s="94"/>
      <c r="X13" s="94">
        <f>+K13/E13</f>
        <v>2.5323851624063041</v>
      </c>
      <c r="Y13" s="84"/>
    </row>
    <row r="14" spans="2:32" ht="13.5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 t="shared" ref="M14:T14" si="2">SUM(M9:M13)</f>
        <v>0</v>
      </c>
      <c r="N14" s="97">
        <f t="shared" si="2"/>
        <v>0</v>
      </c>
      <c r="O14" s="98">
        <f t="shared" si="2"/>
        <v>0</v>
      </c>
      <c r="P14" s="98">
        <f t="shared" si="2"/>
        <v>0</v>
      </c>
      <c r="Q14" s="98">
        <f t="shared" si="2"/>
        <v>0</v>
      </c>
      <c r="R14" s="98">
        <f t="shared" si="2"/>
        <v>0</v>
      </c>
      <c r="S14" s="98">
        <f t="shared" si="2"/>
        <v>0</v>
      </c>
      <c r="T14" s="98">
        <f t="shared" si="2"/>
        <v>0</v>
      </c>
      <c r="U14" s="93"/>
      <c r="V14" s="99">
        <f>+J14/D14</f>
        <v>1.7139459980133049</v>
      </c>
      <c r="W14" s="99"/>
      <c r="X14" s="99">
        <f>+K14/E14</f>
        <v>2.1337965819762292</v>
      </c>
    </row>
    <row r="15" spans="2:32" ht="13.5" thickTop="1">
      <c r="G15" s="100"/>
      <c r="H15" s="100"/>
      <c r="I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32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70">
        <v>36892</v>
      </c>
      <c r="Q16" s="70">
        <v>36923</v>
      </c>
      <c r="R16" s="70">
        <v>36951</v>
      </c>
      <c r="S16" s="70">
        <v>36982</v>
      </c>
      <c r="T16" s="70">
        <v>37012</v>
      </c>
      <c r="U16" s="88"/>
      <c r="V16" s="89" t="s">
        <v>343</v>
      </c>
      <c r="W16" s="89"/>
      <c r="X16" s="89" t="s">
        <v>350</v>
      </c>
      <c r="Y16" s="84"/>
      <c r="AF16" s="67" t="s">
        <v>360</v>
      </c>
    </row>
    <row r="17" spans="2:32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>
        <v>29611</v>
      </c>
      <c r="N17" s="100">
        <v>39102</v>
      </c>
      <c r="O17" s="100">
        <v>31162</v>
      </c>
      <c r="P17" s="100">
        <v>34461</v>
      </c>
      <c r="Q17" s="100">
        <v>37855</v>
      </c>
      <c r="R17" s="100">
        <v>45785</v>
      </c>
      <c r="S17" s="100"/>
      <c r="T17" s="100"/>
      <c r="U17" s="100"/>
    </row>
    <row r="18" spans="2:32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20160</v>
      </c>
      <c r="M18" s="92">
        <v>23199</v>
      </c>
      <c r="N18" s="92">
        <v>22806</v>
      </c>
      <c r="O18" s="92">
        <v>16424</v>
      </c>
      <c r="P18" s="92">
        <v>23780</v>
      </c>
      <c r="Q18" s="92">
        <v>24174</v>
      </c>
      <c r="R18" s="92">
        <v>21661</v>
      </c>
      <c r="S18" s="92"/>
      <c r="T18" s="92"/>
      <c r="U18" s="93"/>
      <c r="V18" s="94">
        <f>+J18/D18</f>
        <v>1.3876581003786352</v>
      </c>
      <c r="W18" s="94"/>
      <c r="X18" s="94">
        <f>+K18/E18</f>
        <v>1.7098848749503772</v>
      </c>
      <c r="Y18" s="84"/>
    </row>
    <row r="19" spans="2:32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>
        <v>24698</v>
      </c>
      <c r="N19" s="92">
        <v>44781</v>
      </c>
      <c r="O19" s="92">
        <v>29016</v>
      </c>
      <c r="P19" s="92">
        <v>37169</v>
      </c>
      <c r="Q19" s="92">
        <v>29157</v>
      </c>
      <c r="R19" s="92">
        <v>29964</v>
      </c>
      <c r="S19" s="92"/>
      <c r="T19" s="92"/>
      <c r="U19" s="93"/>
      <c r="V19" s="94">
        <f>+J19/D19</f>
        <v>2.078001356545331</v>
      </c>
      <c r="W19" s="94"/>
      <c r="X19" s="94">
        <f>+K19/E19</f>
        <v>2.5323851624063041</v>
      </c>
      <c r="Y19" s="84"/>
    </row>
    <row r="20" spans="2:32" s="69" customFormat="1" ht="13.5" thickBot="1">
      <c r="B20" s="69" t="s">
        <v>367</v>
      </c>
      <c r="C20" s="102">
        <f t="shared" ref="C20:L20" si="3">SUM(C17:C19)</f>
        <v>16295</v>
      </c>
      <c r="D20" s="102">
        <f t="shared" si="3"/>
        <v>29957</v>
      </c>
      <c r="E20" s="102">
        <f t="shared" si="3"/>
        <v>33542</v>
      </c>
      <c r="F20" s="102">
        <f t="shared" si="3"/>
        <v>47788</v>
      </c>
      <c r="G20" s="102">
        <f t="shared" si="3"/>
        <v>42231</v>
      </c>
      <c r="H20" s="102">
        <f t="shared" si="3"/>
        <v>55890</v>
      </c>
      <c r="I20" s="102">
        <f t="shared" si="3"/>
        <v>69028</v>
      </c>
      <c r="J20" s="102">
        <f t="shared" si="3"/>
        <v>56978</v>
      </c>
      <c r="K20" s="102">
        <f t="shared" si="3"/>
        <v>70255</v>
      </c>
      <c r="L20" s="102">
        <f t="shared" si="3"/>
        <v>70613</v>
      </c>
      <c r="M20" s="102">
        <f t="shared" ref="M20:R20" si="4">SUM(M17:M19)</f>
        <v>77508</v>
      </c>
      <c r="N20" s="102">
        <f t="shared" si="4"/>
        <v>106689</v>
      </c>
      <c r="O20" s="102">
        <f t="shared" si="4"/>
        <v>76602</v>
      </c>
      <c r="P20" s="102">
        <f t="shared" si="4"/>
        <v>95410</v>
      </c>
      <c r="Q20" s="102">
        <f t="shared" si="4"/>
        <v>91186</v>
      </c>
      <c r="R20" s="102">
        <f t="shared" si="4"/>
        <v>97410</v>
      </c>
      <c r="S20" s="103"/>
      <c r="T20" s="103"/>
      <c r="U20" s="103"/>
    </row>
    <row r="21" spans="2:32" ht="13.5" thickTop="1">
      <c r="G21" s="100"/>
      <c r="H21" s="100"/>
      <c r="I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32" ht="14.25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146" t="s">
        <v>345</v>
      </c>
      <c r="W22" s="146"/>
      <c r="X22" s="147"/>
      <c r="Y22" s="84"/>
      <c r="AF22" s="67" t="s">
        <v>359</v>
      </c>
    </row>
    <row r="23" spans="2:32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70">
        <v>36892</v>
      </c>
      <c r="Q23" s="70">
        <v>36923</v>
      </c>
      <c r="R23" s="70">
        <v>36951</v>
      </c>
      <c r="S23" s="70">
        <v>36982</v>
      </c>
      <c r="T23" s="70">
        <v>37012</v>
      </c>
      <c r="U23" s="88"/>
      <c r="V23" s="89" t="s">
        <v>343</v>
      </c>
      <c r="W23" s="89"/>
      <c r="X23" s="89" t="s">
        <v>350</v>
      </c>
      <c r="Y23" s="84"/>
      <c r="AF23" s="67" t="s">
        <v>360</v>
      </c>
    </row>
    <row r="24" spans="2:32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91"/>
      <c r="R24" s="91"/>
      <c r="S24" s="91"/>
      <c r="T24" s="91"/>
      <c r="U24" s="91"/>
      <c r="V24" s="84"/>
      <c r="W24" s="84"/>
      <c r="X24" s="84"/>
      <c r="Y24" s="84"/>
      <c r="AF24" s="67" t="s">
        <v>361</v>
      </c>
    </row>
    <row r="25" spans="2:32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2"/>
      <c r="Q25" s="92"/>
      <c r="R25" s="92"/>
      <c r="S25" s="92"/>
      <c r="T25" s="92"/>
      <c r="U25" s="93"/>
      <c r="V25" s="94">
        <f>+J25/D25</f>
        <v>1.2345409119300437</v>
      </c>
      <c r="W25" s="94"/>
      <c r="X25" s="94">
        <f>+K25/E25</f>
        <v>1.9589138746678763</v>
      </c>
      <c r="Y25" s="84"/>
    </row>
    <row r="26" spans="2:32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4"/>
      <c r="X26" s="94"/>
      <c r="Y26" s="84"/>
    </row>
    <row r="27" spans="2:32">
      <c r="B27" s="67" t="s">
        <v>364</v>
      </c>
      <c r="C27" s="92">
        <f t="shared" ref="C27:L27" si="5">SUM(C25:C26)</f>
        <v>11917</v>
      </c>
      <c r="D27" s="92">
        <f t="shared" si="5"/>
        <v>16895</v>
      </c>
      <c r="E27" s="92">
        <f t="shared" si="5"/>
        <v>20198</v>
      </c>
      <c r="F27" s="92">
        <f t="shared" si="5"/>
        <v>19711</v>
      </c>
      <c r="G27" s="92">
        <f t="shared" si="5"/>
        <v>20778</v>
      </c>
      <c r="H27" s="92">
        <f t="shared" si="5"/>
        <v>20926</v>
      </c>
      <c r="I27" s="92">
        <f t="shared" si="5"/>
        <v>20801</v>
      </c>
      <c r="J27" s="92">
        <f t="shared" si="5"/>
        <v>20857</v>
      </c>
      <c r="K27" s="92">
        <f t="shared" si="5"/>
        <v>37812</v>
      </c>
      <c r="L27" s="92">
        <f t="shared" si="5"/>
        <v>20827</v>
      </c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4"/>
      <c r="X27" s="94"/>
      <c r="Y27" s="84"/>
    </row>
    <row r="28" spans="2:32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2"/>
      <c r="Q28" s="92"/>
      <c r="R28" s="92"/>
      <c r="S28" s="92"/>
      <c r="T28" s="92"/>
      <c r="U28" s="93"/>
      <c r="V28" s="94">
        <f>+J28/D28</f>
        <v>1.7964031218187988</v>
      </c>
      <c r="W28" s="94"/>
      <c r="X28" s="94">
        <f>+K28/E28</f>
        <v>2.1996962794229309</v>
      </c>
      <c r="Y28" s="84"/>
    </row>
    <row r="29" spans="2:32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2"/>
      <c r="Q29" s="92"/>
      <c r="R29" s="92"/>
      <c r="S29" s="92"/>
      <c r="T29" s="92"/>
      <c r="U29" s="93"/>
      <c r="V29" s="94">
        <f>+J29/D29</f>
        <v>2.4378944242334248</v>
      </c>
      <c r="W29" s="94"/>
      <c r="X29" s="94">
        <f>+K29/E29</f>
        <v>2.0183985330073351</v>
      </c>
      <c r="Y29" s="84"/>
    </row>
    <row r="30" spans="2:32" ht="13.5" thickBot="1">
      <c r="B30" s="96" t="s">
        <v>329</v>
      </c>
      <c r="C30" s="97">
        <f t="shared" ref="C30:L30" si="6">SUM(C27:C29)</f>
        <v>28968</v>
      </c>
      <c r="D30" s="97">
        <f t="shared" si="6"/>
        <v>42152</v>
      </c>
      <c r="E30" s="97">
        <f t="shared" si="6"/>
        <v>47094</v>
      </c>
      <c r="F30" s="97">
        <f t="shared" si="6"/>
        <v>51374</v>
      </c>
      <c r="G30" s="97">
        <f t="shared" si="6"/>
        <v>51441</v>
      </c>
      <c r="H30" s="97">
        <f t="shared" si="6"/>
        <v>57153</v>
      </c>
      <c r="I30" s="97">
        <f t="shared" si="6"/>
        <v>59086</v>
      </c>
      <c r="J30" s="97">
        <f t="shared" si="6"/>
        <v>74869</v>
      </c>
      <c r="K30" s="97">
        <f t="shared" si="6"/>
        <v>94009</v>
      </c>
      <c r="L30" s="97">
        <f t="shared" si="6"/>
        <v>78418</v>
      </c>
      <c r="M30" s="97">
        <f t="shared" ref="M30:T30" si="7">SUM(M25:M29)</f>
        <v>0</v>
      </c>
      <c r="N30" s="97">
        <f t="shared" si="7"/>
        <v>0</v>
      </c>
      <c r="O30" s="98">
        <f t="shared" si="7"/>
        <v>0</v>
      </c>
      <c r="P30" s="98">
        <f t="shared" si="7"/>
        <v>0</v>
      </c>
      <c r="Q30" s="98">
        <f t="shared" si="7"/>
        <v>0</v>
      </c>
      <c r="R30" s="98">
        <f t="shared" si="7"/>
        <v>0</v>
      </c>
      <c r="S30" s="98">
        <f t="shared" si="7"/>
        <v>0</v>
      </c>
      <c r="T30" s="98">
        <f t="shared" si="7"/>
        <v>0</v>
      </c>
      <c r="U30" s="93"/>
      <c r="V30" s="99">
        <f>+J30/D30</f>
        <v>1.7761672044031125</v>
      </c>
      <c r="W30" s="99"/>
      <c r="X30" s="99">
        <f>+K30/E30</f>
        <v>1.9961990911793435</v>
      </c>
    </row>
    <row r="31" spans="2:32" ht="13.5" thickTop="1">
      <c r="G31" s="100"/>
      <c r="H31" s="100"/>
      <c r="I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32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70">
        <v>36892</v>
      </c>
      <c r="Q32" s="70">
        <v>36923</v>
      </c>
      <c r="R32" s="70">
        <v>36951</v>
      </c>
      <c r="S32" s="70">
        <v>36982</v>
      </c>
      <c r="T32" s="70">
        <v>37012</v>
      </c>
      <c r="U32" s="88"/>
      <c r="V32" s="89" t="s">
        <v>343</v>
      </c>
      <c r="W32" s="89"/>
      <c r="X32" s="89" t="s">
        <v>350</v>
      </c>
      <c r="Y32" s="84"/>
      <c r="AF32" s="67" t="s">
        <v>360</v>
      </c>
    </row>
    <row r="33" spans="1:32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>
        <v>32053</v>
      </c>
      <c r="N33" s="92">
        <v>42394</v>
      </c>
      <c r="O33" s="92">
        <v>36438</v>
      </c>
      <c r="P33" s="92">
        <v>37218</v>
      </c>
      <c r="Q33" s="92">
        <v>42241</v>
      </c>
      <c r="R33" s="92">
        <v>50164</v>
      </c>
      <c r="S33" s="92"/>
      <c r="T33" s="92"/>
      <c r="U33" s="93"/>
      <c r="V33" s="94">
        <f>+J33/D33</f>
        <v>1.941520924422236</v>
      </c>
      <c r="W33" s="94"/>
      <c r="X33" s="94">
        <f>+K33/E33</f>
        <v>1.9345473397705917</v>
      </c>
      <c r="Y33" s="84"/>
    </row>
    <row r="34" spans="1:32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23366</v>
      </c>
      <c r="M34" s="92">
        <v>23944</v>
      </c>
      <c r="N34" s="92">
        <v>22345</v>
      </c>
      <c r="O34" s="92">
        <v>22738</v>
      </c>
      <c r="P34" s="92">
        <v>24147</v>
      </c>
      <c r="Q34" s="92">
        <v>26917</v>
      </c>
      <c r="R34" s="92">
        <v>22573</v>
      </c>
      <c r="S34" s="92"/>
      <c r="T34" s="92"/>
      <c r="U34" s="93"/>
      <c r="V34" s="94">
        <f>+J34/D34</f>
        <v>1.7964031218187988</v>
      </c>
      <c r="W34" s="94"/>
      <c r="X34" s="94">
        <f>+K34/E34</f>
        <v>2.1996962794229309</v>
      </c>
      <c r="Y34" s="84"/>
    </row>
    <row r="35" spans="1:32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>
        <v>37661</v>
      </c>
      <c r="N35" s="92">
        <v>45021</v>
      </c>
      <c r="O35" s="92">
        <v>53765</v>
      </c>
      <c r="P35" s="92">
        <v>56167</v>
      </c>
      <c r="Q35" s="92">
        <v>57684</v>
      </c>
      <c r="R35" s="92">
        <v>57959</v>
      </c>
      <c r="S35" s="92"/>
      <c r="T35" s="92"/>
      <c r="U35" s="93"/>
      <c r="V35" s="94">
        <f>+J35/D35</f>
        <v>2.4378944242334248</v>
      </c>
      <c r="W35" s="94"/>
      <c r="X35" s="94">
        <f>+K35/E35</f>
        <v>2.0183985330073351</v>
      </c>
      <c r="Y35" s="84"/>
    </row>
    <row r="36" spans="1:32" s="69" customFormat="1" ht="13.5" thickBot="1">
      <c r="B36" s="69" t="s">
        <v>368</v>
      </c>
      <c r="C36" s="102">
        <f t="shared" ref="C36:L36" si="8">SUM(C33:C35)</f>
        <v>28968</v>
      </c>
      <c r="D36" s="102">
        <f t="shared" si="8"/>
        <v>38065</v>
      </c>
      <c r="E36" s="102">
        <f t="shared" si="8"/>
        <v>42327</v>
      </c>
      <c r="F36" s="102">
        <f t="shared" si="8"/>
        <v>52061</v>
      </c>
      <c r="G36" s="102">
        <f t="shared" si="8"/>
        <v>48809</v>
      </c>
      <c r="H36" s="102">
        <f t="shared" si="8"/>
        <v>57116</v>
      </c>
      <c r="I36" s="102">
        <f t="shared" si="8"/>
        <v>66199</v>
      </c>
      <c r="J36" s="102">
        <f t="shared" si="8"/>
        <v>78879</v>
      </c>
      <c r="K36" s="102">
        <f t="shared" si="8"/>
        <v>86049</v>
      </c>
      <c r="L36" s="102">
        <f t="shared" si="8"/>
        <v>87397</v>
      </c>
      <c r="M36" s="102">
        <f t="shared" ref="M36:R36" si="9">SUM(M33:M35)</f>
        <v>93658</v>
      </c>
      <c r="N36" s="102">
        <f t="shared" si="9"/>
        <v>109760</v>
      </c>
      <c r="O36" s="102">
        <f t="shared" si="9"/>
        <v>112941</v>
      </c>
      <c r="P36" s="102">
        <f t="shared" si="9"/>
        <v>117532</v>
      </c>
      <c r="Q36" s="102">
        <f t="shared" si="9"/>
        <v>126842</v>
      </c>
      <c r="R36" s="102">
        <f t="shared" si="9"/>
        <v>130696</v>
      </c>
      <c r="S36" s="103"/>
      <c r="T36" s="103"/>
      <c r="U36" s="103"/>
    </row>
    <row r="37" spans="1:32" ht="13.5" thickTop="1">
      <c r="G37" s="100"/>
      <c r="H37" s="100"/>
      <c r="I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32">
      <c r="G38" s="100"/>
      <c r="H38" s="100"/>
      <c r="I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32" ht="14.25">
      <c r="B39" s="85" t="s">
        <v>369</v>
      </c>
      <c r="G39" s="100"/>
      <c r="H39" s="100"/>
      <c r="I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32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7"/>
      <c r="V40" s="146" t="s">
        <v>345</v>
      </c>
      <c r="W40" s="146"/>
      <c r="X40" s="147"/>
      <c r="Y40" s="84"/>
      <c r="AF40" s="67" t="s">
        <v>359</v>
      </c>
    </row>
    <row r="41" spans="1:32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70">
        <v>36892</v>
      </c>
      <c r="Q41" s="70">
        <v>36923</v>
      </c>
      <c r="R41" s="70">
        <v>36951</v>
      </c>
      <c r="S41" s="70">
        <v>36982</v>
      </c>
      <c r="T41" s="70">
        <v>37012</v>
      </c>
      <c r="U41" s="88"/>
      <c r="V41" s="89" t="s">
        <v>343</v>
      </c>
      <c r="W41" s="89"/>
      <c r="X41" s="89" t="s">
        <v>350</v>
      </c>
      <c r="Y41" s="84"/>
      <c r="AF41" s="67" t="s">
        <v>360</v>
      </c>
    </row>
    <row r="42" spans="1:32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91"/>
      <c r="R42" s="91"/>
      <c r="S42" s="91"/>
      <c r="T42" s="91"/>
      <c r="U42" s="91"/>
      <c r="V42" s="84"/>
      <c r="W42" s="84"/>
      <c r="X42" s="84"/>
      <c r="Y42" s="84"/>
      <c r="AF42" s="67" t="s">
        <v>361</v>
      </c>
    </row>
    <row r="43" spans="1:32" ht="15.95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106"/>
      <c r="Q43" s="106"/>
      <c r="R43" s="106"/>
      <c r="S43" s="106"/>
      <c r="T43" s="106"/>
      <c r="U43" s="93"/>
      <c r="V43" s="94">
        <f>+J43/D43</f>
        <v>1.0581449432187313</v>
      </c>
      <c r="W43" s="94"/>
      <c r="X43" s="94">
        <f>+K43/E43</f>
        <v>1.0833858781185219</v>
      </c>
      <c r="Y43" s="84"/>
    </row>
    <row r="44" spans="1:32" ht="15.95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106"/>
      <c r="Q44" s="106"/>
      <c r="R44" s="106"/>
      <c r="S44" s="106"/>
      <c r="T44" s="106"/>
      <c r="U44" s="93"/>
      <c r="V44" s="94"/>
      <c r="W44" s="94"/>
      <c r="X44" s="94"/>
      <c r="Y44" s="84"/>
    </row>
    <row r="45" spans="1:32" ht="15.95" customHeight="1">
      <c r="A45" s="67" t="s">
        <v>372</v>
      </c>
      <c r="B45" s="107" t="s">
        <v>373</v>
      </c>
      <c r="C45" s="108"/>
      <c r="D45" s="108">
        <f t="shared" ref="D45:L45" si="10">+D44+D43</f>
        <v>20.43532316129032</v>
      </c>
      <c r="E45" s="108">
        <f t="shared" si="10"/>
        <v>21.167812448275861</v>
      </c>
      <c r="F45" s="108">
        <f t="shared" si="10"/>
        <v>23.205291741935483</v>
      </c>
      <c r="G45" s="108">
        <f t="shared" si="10"/>
        <v>21.373887166666666</v>
      </c>
      <c r="H45" s="108">
        <f t="shared" si="10"/>
        <v>22.269501064516128</v>
      </c>
      <c r="I45" s="108">
        <f t="shared" si="10"/>
        <v>26.11961063333333</v>
      </c>
      <c r="J45" s="108">
        <f t="shared" si="10"/>
        <v>24.572023774193546</v>
      </c>
      <c r="K45" s="108">
        <f t="shared" si="10"/>
        <v>24.783918999999997</v>
      </c>
      <c r="L45" s="108">
        <f t="shared" si="10"/>
        <v>24.747130166666665</v>
      </c>
      <c r="M45" s="106"/>
      <c r="N45" s="106"/>
      <c r="O45" s="106"/>
      <c r="P45" s="106"/>
      <c r="Q45" s="106"/>
      <c r="R45" s="106"/>
      <c r="S45" s="106"/>
      <c r="T45" s="106"/>
      <c r="U45" s="93"/>
      <c r="V45" s="94"/>
      <c r="W45" s="94"/>
      <c r="X45" s="94"/>
      <c r="Y45" s="84"/>
    </row>
    <row r="46" spans="1:32" ht="15.95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106"/>
      <c r="Q46" s="106"/>
      <c r="R46" s="106"/>
      <c r="S46" s="106"/>
      <c r="T46" s="106"/>
      <c r="U46" s="93"/>
      <c r="V46" s="94">
        <f>+J46/D46</f>
        <v>1.7593348647589679</v>
      </c>
      <c r="W46" s="94"/>
      <c r="X46" s="94">
        <f>+K46/E46</f>
        <v>1.3574613354022065</v>
      </c>
      <c r="Y46" s="84"/>
    </row>
    <row r="47" spans="1:32" ht="15.95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106"/>
      <c r="Q47" s="106"/>
      <c r="R47" s="106"/>
      <c r="S47" s="106"/>
      <c r="T47" s="106"/>
      <c r="U47" s="93"/>
      <c r="V47" s="94"/>
      <c r="W47" s="94"/>
      <c r="X47" s="94"/>
      <c r="Y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V22:X22"/>
    <mergeCell ref="V40:X40"/>
    <mergeCell ref="V6:X6"/>
  </mergeCells>
  <phoneticPr fontId="0" type="noConversion"/>
  <pageMargins left="0" right="0" top="0.75" bottom="0.5" header="0.5" footer="0.25"/>
  <pageSetup scale="48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Headcount by Month</vt:lpstr>
      <vt:lpstr>New Deals vs Headcount</vt:lpstr>
      <vt:lpstr>Active Deals vs Headcount</vt:lpstr>
      <vt:lpstr>Headcount Graph</vt:lpstr>
      <vt:lpstr>Headcount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2001-05-08T20:31:21Z</cp:lastPrinted>
  <dcterms:created xsi:type="dcterms:W3CDTF">2001-05-03T21:15:30Z</dcterms:created>
  <dcterms:modified xsi:type="dcterms:W3CDTF">2023-09-18T07:45:15Z</dcterms:modified>
</cp:coreProperties>
</file>