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F3F9AF-6284-4FF2-8697-501507BD80FB}" xr6:coauthVersionLast="47" xr6:coauthVersionMax="47" xr10:uidLastSave="{00000000-0000-0000-0000-000000000000}"/>
  <bookViews>
    <workbookView xWindow="-120" yWindow="-120" windowWidth="23280" windowHeight="1248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<sst xmlns="http://schemas.openxmlformats.org/spreadsheetml/2006/main" count="1321" uniqueCount="208">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</sst>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D-41CF-B765-D0316938EA8D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D-41CF-B765-D0316938EA8D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84.460704000000007</c:v>
                </c:pt>
                <c:pt idx="35">
                  <c:v>91.884264000000002</c:v>
                </c:pt>
                <c:pt idx="36">
                  <c:v>93.060263999999989</c:v>
                </c:pt>
                <c:pt idx="37">
                  <c:v>103.2287</c:v>
                </c:pt>
                <c:pt idx="38">
                  <c:v>104.40470000000001</c:v>
                </c:pt>
                <c:pt idx="39">
                  <c:v>105.58070000000001</c:v>
                </c:pt>
                <c:pt idx="40">
                  <c:v>107.14870000000001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125.37686000000001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</c:v>
                </c:pt>
                <c:pt idx="48">
                  <c:v>166.53718000000001</c:v>
                </c:pt>
                <c:pt idx="49">
                  <c:v>168.49717999999999</c:v>
                </c:pt>
                <c:pt idx="50">
                  <c:v>168.49717999999999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D-41CF-B765-D0316938EA8D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D-41CF-B765-D0316938EA8D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D-41CF-B765-D0316938EA8D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D-41CF-B765-D0316938EA8D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374.09291200000013</c:v>
                </c:pt>
                <c:pt idx="35">
                  <c:v>387.09544700000015</c:v>
                </c:pt>
                <c:pt idx="36">
                  <c:v>393.65909700000003</c:v>
                </c:pt>
                <c:pt idx="37">
                  <c:v>426.27656900000005</c:v>
                </c:pt>
                <c:pt idx="38">
                  <c:v>452.40410500000007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6D-41CF-B765-D0316938EA8D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6D-41CF-B765-D0316938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16880"/>
        <c:axId val="1"/>
      </c:lineChart>
      <c:dateAx>
        <c:axId val="67211688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67211688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539A78DC-B78B-B565-3D48-E5A71ADE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123825</xdr:rowOff>
    </xdr:from>
    <xdr:to>
      <xdr:col>4</xdr:col>
      <xdr:colOff>180975</xdr:colOff>
      <xdr:row>52</xdr:row>
      <xdr:rowOff>123825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82DCFDE3-C206-924A-1640-C5957441B0A5}"/>
            </a:ext>
          </a:extLst>
        </xdr:cNvPr>
        <xdr:cNvSpPr>
          <a:spLocks noChangeShapeType="1"/>
        </xdr:cNvSpPr>
      </xdr:nvSpPr>
      <xdr:spPr bwMode="auto">
        <a:xfrm flipH="1">
          <a:off x="2419350" y="97440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6548CE8C-B793-AB77-F1BB-B94175AE4212}"/>
            </a:ext>
          </a:extLst>
        </xdr:cNvPr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1504950</xdr:colOff>
      <xdr:row>48</xdr:row>
      <xdr:rowOff>104775</xdr:rowOff>
    </xdr:from>
    <xdr:to>
      <xdr:col>3</xdr:col>
      <xdr:colOff>2028825</xdr:colOff>
      <xdr:row>51</xdr:row>
      <xdr:rowOff>142875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13554367-8D8A-EF5B-E835-673F0B8A25E3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0773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A9DDE1AC-0DC6-360B-7A41-7AB7F7CA5584}"/>
            </a:ext>
          </a:extLst>
        </xdr:cNvPr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$47MM</a:t>
          </a:r>
        </a:p>
      </xdr:txBody>
    </xdr:sp>
    <xdr:clientData/>
  </xdr:twoCellAnchor>
  <xdr:twoCellAnchor>
    <xdr:from>
      <xdr:col>1</xdr:col>
      <xdr:colOff>1638300</xdr:colOff>
      <xdr:row>52</xdr:row>
      <xdr:rowOff>104775</xdr:rowOff>
    </xdr:from>
    <xdr:to>
      <xdr:col>3</xdr:col>
      <xdr:colOff>2066925</xdr:colOff>
      <xdr:row>53</xdr:row>
      <xdr:rowOff>104775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A07B0A01-F987-93C0-6E14-F4B36D4BA18F}"/>
            </a:ext>
          </a:extLst>
        </xdr:cNvPr>
        <xdr:cNvSpPr>
          <a:spLocks noChangeArrowheads="1"/>
        </xdr:cNvSpPr>
      </xdr:nvSpPr>
      <xdr:spPr bwMode="auto">
        <a:xfrm>
          <a:off x="2390775" y="97250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$374MM</a:t>
          </a:r>
        </a:p>
      </xdr:txBody>
    </xdr:sp>
    <xdr:clientData/>
  </xdr:twoCellAnchor>
  <xdr:twoCellAnchor>
    <xdr:from>
      <xdr:col>1</xdr:col>
      <xdr:colOff>1666875</xdr:colOff>
      <xdr:row>50</xdr:row>
      <xdr:rowOff>152400</xdr:rowOff>
    </xdr:from>
    <xdr:to>
      <xdr:col>4</xdr:col>
      <xdr:colOff>180975</xdr:colOff>
      <xdr:row>50</xdr:row>
      <xdr:rowOff>152400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2577CA94-ED0A-FFD3-DC52-E25F3A3E92C6}"/>
            </a:ext>
          </a:extLst>
        </xdr:cNvPr>
        <xdr:cNvSpPr>
          <a:spLocks noChangeShapeType="1"/>
        </xdr:cNvSpPr>
      </xdr:nvSpPr>
      <xdr:spPr bwMode="auto">
        <a:xfrm flipH="1">
          <a:off x="2419350" y="94488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9525</xdr:rowOff>
    </xdr:from>
    <xdr:to>
      <xdr:col>4</xdr:col>
      <xdr:colOff>19050</xdr:colOff>
      <xdr:row>52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30730FF9-1D7E-DA57-3E4C-0F02AFB17529}"/>
            </a:ext>
          </a:extLst>
        </xdr:cNvPr>
        <xdr:cNvSpPr>
          <a:spLocks/>
        </xdr:cNvSpPr>
      </xdr:nvSpPr>
      <xdr:spPr bwMode="auto">
        <a:xfrm>
          <a:off x="5762625" y="9467850"/>
          <a:ext cx="152400" cy="266700"/>
        </a:xfrm>
        <a:prstGeom prst="leftBrace">
          <a:avLst>
            <a:gd name="adj1" fmla="val 291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0.64763</cdr:x>
      <cdr:y>0.38261</cdr:y>
    </cdr:from>
    <cdr:to>
      <cdr:x>0.64837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9A193191-03D8-2021-5329-7781D5A1C5A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20881" y="1675956"/>
          <a:ext cx="7708" cy="2345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0.55449</cdr:x>
      <cdr:y>0.30974</cdr:y>
    </cdr:from>
    <cdr:to>
      <cdr:x>0.73507</cdr:x>
      <cdr:y>0.36745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B2993977-1647-50F2-32E2-E7BC0F52723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4799" y="1357339"/>
          <a:ext cx="1873069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K9" sqref="K9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46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92</v>
      </c>
      <c r="B2" s="1"/>
      <c r="C2" s="2"/>
    </row>
    <row r="3" spans="1:158" ht="14.25" customHeight="1" x14ac:dyDescent="0.2">
      <c r="A3" s="285">
        <v>37113</v>
      </c>
      <c r="B3" s="285"/>
      <c r="C3" s="285"/>
      <c r="D3" s="285"/>
      <c r="J3" s="148" t="s">
        <v>103</v>
      </c>
      <c r="K3" s="147">
        <v>37134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88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129</v>
      </c>
      <c r="V5" s="151" t="s">
        <v>111</v>
      </c>
      <c r="W5" s="5" t="s">
        <v>29</v>
      </c>
      <c r="X5" s="5" t="s">
        <v>176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85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189</v>
      </c>
      <c r="M6" s="255" t="s">
        <v>200</v>
      </c>
      <c r="N6" s="255" t="s">
        <v>51</v>
      </c>
      <c r="O6" s="255" t="s">
        <v>42</v>
      </c>
      <c r="P6" s="255" t="s">
        <v>182</v>
      </c>
      <c r="Q6" s="254"/>
      <c r="R6" s="254"/>
      <c r="S6" s="254" t="s">
        <v>197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 t="s">
        <v>67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85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189</v>
      </c>
      <c r="M7" s="255" t="s">
        <v>200</v>
      </c>
      <c r="N7" s="255" t="s">
        <v>51</v>
      </c>
      <c r="O7" s="255" t="s">
        <v>42</v>
      </c>
      <c r="P7" s="255" t="s">
        <v>182</v>
      </c>
      <c r="Q7" s="254"/>
      <c r="R7" s="254"/>
      <c r="S7" s="254" t="s">
        <v>197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 t="s">
        <v>143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189</v>
      </c>
      <c r="M8" s="267" t="s">
        <v>187</v>
      </c>
      <c r="N8" s="262" t="s">
        <v>51</v>
      </c>
      <c r="O8" s="262" t="s">
        <v>42</v>
      </c>
      <c r="P8" s="262" t="s">
        <v>182</v>
      </c>
      <c r="Q8" s="261" t="s">
        <v>188</v>
      </c>
      <c r="R8" s="261"/>
      <c r="S8" s="261" t="s">
        <v>196</v>
      </c>
      <c r="T8" s="265">
        <f>'Cost Cancel Details'!C26</f>
        <v>39.200000000000003</v>
      </c>
      <c r="U8" s="265">
        <f>'Cost Cancel Details'!AL26</f>
        <v>9.8000000000000007</v>
      </c>
      <c r="V8" s="265">
        <f>'Cost Cancel Details'!AL27</f>
        <v>7.8400000000000007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165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179</v>
      </c>
      <c r="N9" s="262" t="s">
        <v>51</v>
      </c>
      <c r="O9" s="262" t="s">
        <v>42</v>
      </c>
      <c r="P9" s="262" t="s">
        <v>182</v>
      </c>
      <c r="Q9" s="261"/>
      <c r="R9" s="261"/>
      <c r="S9" s="261" t="s">
        <v>178</v>
      </c>
      <c r="T9" s="265">
        <f>+'Cost Cancel Details'!C34</f>
        <v>37.170180000000002</v>
      </c>
      <c r="U9" s="265">
        <f>+'Cost Cancel Details'!AL34</f>
        <v>29.736144000000003</v>
      </c>
      <c r="V9" s="266">
        <f>+'Cost Cancel Details'!AL35</f>
        <v>37.170180000000002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165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123</v>
      </c>
      <c r="N10" s="262" t="s">
        <v>51</v>
      </c>
      <c r="O10" s="262" t="s">
        <v>42</v>
      </c>
      <c r="P10" s="262" t="s">
        <v>182</v>
      </c>
      <c r="Q10" s="261"/>
      <c r="R10" s="261" t="s">
        <v>81</v>
      </c>
      <c r="S10" s="261" t="s">
        <v>192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165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123</v>
      </c>
      <c r="N11" s="262" t="s">
        <v>51</v>
      </c>
      <c r="O11" s="262" t="s">
        <v>42</v>
      </c>
      <c r="P11" s="262" t="s">
        <v>182</v>
      </c>
      <c r="Q11" s="261"/>
      <c r="R11" s="261" t="s">
        <v>81</v>
      </c>
      <c r="S11" s="261" t="s">
        <v>192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165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123</v>
      </c>
      <c r="N12" s="270" t="s">
        <v>51</v>
      </c>
      <c r="O12" s="270" t="s">
        <v>42</v>
      </c>
      <c r="P12" s="270" t="s">
        <v>182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82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207</v>
      </c>
      <c r="L13" s="270" t="s">
        <v>57</v>
      </c>
      <c r="M13" s="273" t="s">
        <v>123</v>
      </c>
      <c r="N13" s="270" t="s">
        <v>51</v>
      </c>
      <c r="O13" s="270" t="s">
        <v>42</v>
      </c>
      <c r="P13" s="270" t="s">
        <v>182</v>
      </c>
      <c r="Q13" s="269" t="s">
        <v>180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169</v>
      </c>
      <c r="M14" s="273" t="s">
        <v>123</v>
      </c>
      <c r="N14" s="270" t="s">
        <v>51</v>
      </c>
      <c r="O14" s="270" t="s">
        <v>42</v>
      </c>
      <c r="P14" s="270" t="s">
        <v>201</v>
      </c>
      <c r="Q14" s="269" t="s">
        <v>131</v>
      </c>
      <c r="R14" s="269" t="s">
        <v>83</v>
      </c>
      <c r="S14" s="269" t="s">
        <v>198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 t="s">
        <v>203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169</v>
      </c>
      <c r="M15" s="273" t="s">
        <v>123</v>
      </c>
      <c r="N15" s="270" t="s">
        <v>51</v>
      </c>
      <c r="O15" s="270" t="s">
        <v>42</v>
      </c>
      <c r="P15" s="270" t="s">
        <v>201</v>
      </c>
      <c r="Q15" s="269" t="s">
        <v>131</v>
      </c>
      <c r="R15" s="269" t="s">
        <v>83</v>
      </c>
      <c r="S15" s="269" t="s">
        <v>198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 t="s">
        <v>203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169</v>
      </c>
      <c r="M16" s="273" t="s">
        <v>123</v>
      </c>
      <c r="N16" s="270" t="s">
        <v>51</v>
      </c>
      <c r="O16" s="270" t="s">
        <v>42</v>
      </c>
      <c r="P16" s="270" t="s">
        <v>201</v>
      </c>
      <c r="Q16" s="269" t="s">
        <v>131</v>
      </c>
      <c r="R16" s="269" t="s">
        <v>83</v>
      </c>
      <c r="S16" s="269" t="s">
        <v>198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 t="s">
        <v>203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0" t="s">
        <v>123</v>
      </c>
      <c r="N17" s="270" t="s">
        <v>51</v>
      </c>
      <c r="O17" s="270" t="s">
        <v>42</v>
      </c>
      <c r="P17" s="270" t="s">
        <v>182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0" t="s">
        <v>123</v>
      </c>
      <c r="N18" s="270" t="s">
        <v>51</v>
      </c>
      <c r="O18" s="270" t="s">
        <v>42</v>
      </c>
      <c r="P18" s="270" t="s">
        <v>182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147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0" t="s">
        <v>123</v>
      </c>
      <c r="N19" s="270" t="s">
        <v>51</v>
      </c>
      <c r="O19" s="270" t="s">
        <v>42</v>
      </c>
      <c r="P19" s="270" t="s">
        <v>167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204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147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0" t="s">
        <v>123</v>
      </c>
      <c r="N20" s="270" t="s">
        <v>51</v>
      </c>
      <c r="O20" s="270" t="s">
        <v>42</v>
      </c>
      <c r="P20" s="270" t="s">
        <v>167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205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199</v>
      </c>
      <c r="M21" s="270" t="s">
        <v>123</v>
      </c>
      <c r="N21" s="270"/>
      <c r="O21" s="270"/>
      <c r="P21" s="270" t="s">
        <v>199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132</v>
      </c>
    </row>
    <row r="2" spans="1:9" ht="19.5" x14ac:dyDescent="0.25">
      <c r="A2" s="173" t="s">
        <v>91</v>
      </c>
      <c r="B2" s="174"/>
      <c r="C2" s="2"/>
    </row>
    <row r="3" spans="1:9" ht="19.5" x14ac:dyDescent="0.25">
      <c r="A3" s="286">
        <f>'Detail by Turbine'!A3:C3</f>
        <v>37113</v>
      </c>
      <c r="B3" s="286"/>
      <c r="C3" s="19"/>
    </row>
    <row r="4" spans="1:9" ht="19.5" x14ac:dyDescent="0.25">
      <c r="A4" s="173" t="s">
        <v>122</v>
      </c>
      <c r="B4" s="175"/>
      <c r="H4" s="182"/>
    </row>
    <row r="5" spans="1:9" ht="14.25" x14ac:dyDescent="0.2">
      <c r="G5" s="155" t="s">
        <v>118</v>
      </c>
      <c r="H5" s="156">
        <f>'Detail by Turbine'!K3</f>
        <v>37134</v>
      </c>
    </row>
    <row r="6" spans="1:9" ht="60.75" customHeight="1" x14ac:dyDescent="0.2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140</v>
      </c>
      <c r="I6" s="21" t="s">
        <v>75</v>
      </c>
    </row>
    <row r="7" spans="1:9" s="26" customFormat="1" ht="24.95" customHeight="1" x14ac:dyDescent="0.2">
      <c r="A7" s="216" t="s">
        <v>139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98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127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166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7.8400000000000007</v>
      </c>
      <c r="I15" s="30" t="s">
        <v>56</v>
      </c>
    </row>
    <row r="16" spans="1:9" s="29" customFormat="1" x14ac:dyDescent="0.2">
      <c r="A16" s="40">
        <v>2</v>
      </c>
      <c r="B16" s="29" t="s">
        <v>166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99</v>
      </c>
      <c r="E17" s="41"/>
      <c r="F17" s="53">
        <f>SUM(F14:F16)</f>
        <v>143.99097999999998</v>
      </c>
      <c r="G17" s="53">
        <f>SUM(G14:G16)</f>
        <v>61.512904000000006</v>
      </c>
      <c r="H17" s="53">
        <f>SUM(H14:H16)</f>
        <v>112.63097999999999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128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166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73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74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148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100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126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101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119</v>
      </c>
      <c r="D34" s="46" t="s">
        <v>102</v>
      </c>
      <c r="E34" s="46"/>
      <c r="F34" s="222">
        <f>+F32+F27+F17+F10</f>
        <v>541.68215999999995</v>
      </c>
      <c r="G34" s="222">
        <f>+G27+G17+G10</f>
        <v>374.09291200000007</v>
      </c>
      <c r="H34" s="222">
        <f>+H27+H17+H10</f>
        <v>420.51441000000005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117</v>
      </c>
    </row>
    <row r="38" spans="1:8" x14ac:dyDescent="0.2">
      <c r="A38" s="45" t="s">
        <v>122</v>
      </c>
    </row>
    <row r="42" spans="1:8" x14ac:dyDescent="0.2">
      <c r="F42" s="37"/>
    </row>
    <row r="66" spans="1:5" ht="14.25" x14ac:dyDescent="0.2">
      <c r="A66" s="231" t="s">
        <v>146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132</v>
      </c>
    </row>
    <row r="2" spans="1:9" ht="19.5" x14ac:dyDescent="0.25">
      <c r="A2" s="173" t="s">
        <v>120</v>
      </c>
      <c r="B2" s="174"/>
      <c r="C2" s="2"/>
    </row>
    <row r="3" spans="1:9" ht="19.5" x14ac:dyDescent="0.25">
      <c r="A3" s="286">
        <f>'Detail by Turbine'!A3:C3</f>
        <v>37113</v>
      </c>
      <c r="B3" s="286"/>
      <c r="C3" s="19"/>
      <c r="I3" s="159"/>
    </row>
    <row r="4" spans="1:9" ht="19.5" x14ac:dyDescent="0.25">
      <c r="A4" s="173" t="s">
        <v>122</v>
      </c>
      <c r="B4" s="175"/>
      <c r="I4" s="182"/>
    </row>
    <row r="5" spans="1:9" ht="14.25" x14ac:dyDescent="0.2">
      <c r="G5" s="16"/>
      <c r="H5" s="155" t="s">
        <v>118</v>
      </c>
      <c r="I5" s="156">
        <f>+'Detail by Turbine'!K3</f>
        <v>37134</v>
      </c>
    </row>
    <row r="6" spans="1:9" ht="59.25" customHeight="1" x14ac:dyDescent="0.2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134</v>
      </c>
      <c r="I6" s="21" t="s">
        <v>75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161</v>
      </c>
      <c r="F27" s="159">
        <f>SUM(F7:F25)</f>
        <v>541.68215999999995</v>
      </c>
      <c r="G27" s="159">
        <f>SUM(G7:G25)</f>
        <v>374.09291200000007</v>
      </c>
      <c r="H27" s="159">
        <f>SUM(H7:H25)</f>
        <v>420.51441</v>
      </c>
    </row>
    <row r="28" spans="1:9" x14ac:dyDescent="0.2">
      <c r="A28" s="16">
        <f>+'Summary by Status'!A34</f>
        <v>16</v>
      </c>
      <c r="E28" s="145" t="s">
        <v>159</v>
      </c>
      <c r="F28" s="159">
        <f>+'Summary by Status'!F34</f>
        <v>541.68215999999995</v>
      </c>
      <c r="G28" s="159">
        <f>+'Summary by Status'!G34</f>
        <v>374.09291200000007</v>
      </c>
      <c r="H28" s="159">
        <f>+'Summary by Status'!H34</f>
        <v>420.51441000000005</v>
      </c>
    </row>
    <row r="29" spans="1:9" x14ac:dyDescent="0.2">
      <c r="A29" s="159">
        <f>+A27-A28</f>
        <v>0</v>
      </c>
      <c r="E29" s="145" t="s">
        <v>160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132</v>
      </c>
    </row>
    <row r="2" spans="1:9" ht="19.5" x14ac:dyDescent="0.25">
      <c r="A2" s="178" t="s">
        <v>93</v>
      </c>
      <c r="B2" s="177"/>
      <c r="C2" s="2"/>
    </row>
    <row r="3" spans="1:9" ht="19.5" x14ac:dyDescent="0.25">
      <c r="A3" s="286">
        <f>'Detail by Turbine'!A3:C3</f>
        <v>37113</v>
      </c>
      <c r="B3" s="286"/>
      <c r="C3" s="19"/>
    </row>
    <row r="4" spans="1:9" ht="19.5" x14ac:dyDescent="0.25">
      <c r="A4" s="173" t="s">
        <v>122</v>
      </c>
      <c r="B4" s="179"/>
      <c r="I4" s="182"/>
    </row>
    <row r="5" spans="1:9" ht="14.25" x14ac:dyDescent="0.2">
      <c r="H5" s="157" t="s">
        <v>118</v>
      </c>
      <c r="I5" s="156">
        <f>+'Detail by Turbine'!K3</f>
        <v>37134</v>
      </c>
    </row>
    <row r="6" spans="1:9" ht="58.5" customHeight="1" x14ac:dyDescent="0.2">
      <c r="A6" s="20" t="s">
        <v>69</v>
      </c>
      <c r="B6" s="20" t="s">
        <v>70</v>
      </c>
      <c r="C6" s="21" t="s">
        <v>90</v>
      </c>
      <c r="D6" s="21" t="s">
        <v>75</v>
      </c>
      <c r="E6" s="180" t="s">
        <v>124</v>
      </c>
      <c r="F6" s="20" t="s">
        <v>71</v>
      </c>
      <c r="G6" s="158" t="s">
        <v>76</v>
      </c>
      <c r="H6" s="21" t="s">
        <v>133</v>
      </c>
      <c r="I6" s="21" t="s">
        <v>134</v>
      </c>
    </row>
    <row r="7" spans="1:9" s="29" customFormat="1" x14ac:dyDescent="0.2">
      <c r="A7" s="69" t="s">
        <v>201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">
      <c r="A9" s="67"/>
      <c r="B9" s="68"/>
      <c r="C9" s="67"/>
      <c r="D9" s="67"/>
      <c r="E9" s="67"/>
      <c r="F9" s="72" t="s">
        <v>202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7.8400000000000007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186</v>
      </c>
      <c r="G19" s="161">
        <f>SUM(G12:G18)</f>
        <v>278.43216000000001</v>
      </c>
      <c r="H19" s="161">
        <f>SUM(H12:H18)</f>
        <v>173.40541200000004</v>
      </c>
      <c r="I19" s="161">
        <f>SUM(I12:I18)</f>
        <v>235.59266000000002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167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199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119</v>
      </c>
      <c r="C27" s="73"/>
      <c r="D27" s="73"/>
      <c r="E27" s="73"/>
      <c r="F27" s="72" t="s">
        <v>102</v>
      </c>
      <c r="G27" s="222">
        <f>+G19+G9+G22</f>
        <v>541.68216000000007</v>
      </c>
      <c r="H27" s="222">
        <f>+H19+H9+H22</f>
        <v>374.09291200000007</v>
      </c>
      <c r="I27" s="222">
        <f>+I19+I9+I22</f>
        <v>420.51441000000005</v>
      </c>
    </row>
    <row r="28" spans="1:9" ht="13.5" thickTop="1" x14ac:dyDescent="0.2"/>
    <row r="29" spans="1:9" x14ac:dyDescent="0.2">
      <c r="F29" s="146" t="s">
        <v>159</v>
      </c>
      <c r="G29" s="159">
        <f>+'Summary by Status'!F34</f>
        <v>541.68215999999995</v>
      </c>
      <c r="H29" s="159">
        <f>+'Summary by Status'!G34</f>
        <v>374.09291200000007</v>
      </c>
      <c r="I29" s="159">
        <f>+'Summary by Status'!H34</f>
        <v>420.51441000000005</v>
      </c>
    </row>
    <row r="30" spans="1:9" x14ac:dyDescent="0.2">
      <c r="F30" s="146" t="s">
        <v>160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C4" activePane="bottomRight" state="frozen"/>
      <selection pane="topRight" activeCell="E1" sqref="E1"/>
      <selection pane="bottomLeft" activeCell="A6" sqref="A6"/>
      <selection pane="bottomRight" activeCell="AO24" sqref="AO2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7" width="11.83203125" style="74" customWidth="1"/>
    <col min="38" max="38" width="11.83203125" style="79" customWidth="1"/>
    <col min="39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104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116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105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106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107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108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109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110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105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106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107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108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109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110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105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</v>
      </c>
      <c r="AM21" s="103">
        <v>0.06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94"/>
      <c r="B22" s="101" t="s">
        <v>106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0.25</v>
      </c>
      <c r="AM22" s="103">
        <f t="shared" si="18"/>
        <v>0.31</v>
      </c>
      <c r="AN22" s="103">
        <f t="shared" si="18"/>
        <v>0.33999999999999997</v>
      </c>
      <c r="AO22" s="103">
        <f t="shared" si="18"/>
        <v>0.37</v>
      </c>
      <c r="AP22" s="103">
        <f t="shared" si="18"/>
        <v>0.4</v>
      </c>
      <c r="AQ22" s="103">
        <f t="shared" si="18"/>
        <v>0.43000000000000005</v>
      </c>
      <c r="AR22" s="103">
        <f t="shared" si="18"/>
        <v>0.47000000000000003</v>
      </c>
      <c r="AS22" s="103">
        <f t="shared" si="18"/>
        <v>0.51</v>
      </c>
      <c r="AT22" s="103">
        <f t="shared" si="18"/>
        <v>0.55000000000000004</v>
      </c>
      <c r="AU22" s="103">
        <f t="shared" si="18"/>
        <v>0.59000000000000008</v>
      </c>
      <c r="AV22" s="103">
        <f t="shared" si="18"/>
        <v>0.63000000000000012</v>
      </c>
      <c r="AW22" s="103">
        <f t="shared" si="18"/>
        <v>0.67000000000000015</v>
      </c>
      <c r="AX22" s="103">
        <f t="shared" si="18"/>
        <v>0.71000000000000019</v>
      </c>
      <c r="AY22" s="103">
        <f t="shared" si="18"/>
        <v>0.75000000000000022</v>
      </c>
      <c r="AZ22" s="103">
        <f t="shared" si="18"/>
        <v>0.95000000000000018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94"/>
      <c r="B23" s="101" t="s">
        <v>107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108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109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9.8000000000000007</v>
      </c>
      <c r="AM26" s="94">
        <f t="shared" si="21"/>
        <v>12.152000000000001</v>
      </c>
      <c r="AN26" s="94">
        <f t="shared" si="21"/>
        <v>13.327999999999999</v>
      </c>
      <c r="AO26" s="94">
        <f t="shared" si="21"/>
        <v>14.504000000000001</v>
      </c>
      <c r="AP26" s="94">
        <f t="shared" si="21"/>
        <v>15.680000000000001</v>
      </c>
      <c r="AQ26" s="94">
        <f t="shared" si="21"/>
        <v>16.856000000000002</v>
      </c>
      <c r="AR26" s="94">
        <f t="shared" si="21"/>
        <v>18.424000000000003</v>
      </c>
      <c r="AS26" s="94">
        <f t="shared" si="21"/>
        <v>19.992000000000001</v>
      </c>
      <c r="AT26" s="94">
        <f t="shared" si="21"/>
        <v>21.560000000000002</v>
      </c>
      <c r="AU26" s="94">
        <f t="shared" si="21"/>
        <v>23.128000000000004</v>
      </c>
      <c r="AV26" s="94">
        <f t="shared" si="21"/>
        <v>24.696000000000005</v>
      </c>
      <c r="AW26" s="94">
        <f t="shared" si="21"/>
        <v>26.264000000000006</v>
      </c>
      <c r="AX26" s="94">
        <f t="shared" si="21"/>
        <v>27.832000000000008</v>
      </c>
      <c r="AY26" s="94">
        <f t="shared" si="21"/>
        <v>29.400000000000009</v>
      </c>
      <c r="AZ26" s="94">
        <f t="shared" si="21"/>
        <v>37.240000000000009</v>
      </c>
      <c r="BA26" s="94">
        <f t="shared" si="21"/>
        <v>39.20000000000001</v>
      </c>
      <c r="BB26" s="94">
        <f t="shared" si="21"/>
        <v>39.20000000000001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110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105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0.2</v>
      </c>
      <c r="AM29" s="103">
        <v>0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106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0.8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107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108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109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29.736144000000003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110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105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106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107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108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109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110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105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106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107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108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109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110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105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106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107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108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109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110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105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4"/>
      <c r="B62" s="115" t="s">
        <v>106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4"/>
      <c r="B63" s="115" t="s">
        <v>107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108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109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110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105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106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107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108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109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110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105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106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107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108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109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110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105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106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107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108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109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110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105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106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107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108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109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110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105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106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107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108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109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110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105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106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107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108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109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110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105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106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107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108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109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110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114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125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109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110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113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109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84.460704000000007</v>
      </c>
      <c r="AM131" s="252">
        <f t="shared" si="122"/>
        <v>91.884264000000002</v>
      </c>
      <c r="AN131" s="252">
        <f t="shared" si="122"/>
        <v>93.060263999999989</v>
      </c>
      <c r="AO131" s="252">
        <f t="shared" si="122"/>
        <v>103.2287</v>
      </c>
      <c r="AP131" s="252">
        <f t="shared" si="122"/>
        <v>104.40470000000001</v>
      </c>
      <c r="AQ131" s="252">
        <f t="shared" si="122"/>
        <v>105.58070000000001</v>
      </c>
      <c r="AR131" s="252">
        <f t="shared" si="122"/>
        <v>107.14870000000001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125.37686000000001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</v>
      </c>
      <c r="AZ131" s="252">
        <f t="shared" si="122"/>
        <v>166.53718000000001</v>
      </c>
      <c r="BA131" s="252">
        <f t="shared" si="122"/>
        <v>168.49717999999999</v>
      </c>
      <c r="BB131" s="252">
        <f t="shared" si="122"/>
        <v>168.49717999999999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110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115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109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110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130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109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374.09291200000013</v>
      </c>
      <c r="AM139" s="129">
        <f t="shared" si="127"/>
        <v>387.09544700000015</v>
      </c>
      <c r="AN139" s="129">
        <f t="shared" si="127"/>
        <v>393.65909700000003</v>
      </c>
      <c r="AO139" s="129">
        <f t="shared" si="127"/>
        <v>426.27656900000005</v>
      </c>
      <c r="AP139" s="129">
        <f t="shared" si="127"/>
        <v>452.40410500000007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110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121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46.421497999999929</v>
      </c>
      <c r="AM141" s="129">
        <f t="shared" si="129"/>
        <v>37.706462999999815</v>
      </c>
      <c r="AN141" s="129">
        <f t="shared" si="129"/>
        <v>34.929812999999967</v>
      </c>
      <c r="AO141" s="129">
        <f t="shared" si="129"/>
        <v>27.120340999999939</v>
      </c>
      <c r="AP141" s="129">
        <f t="shared" si="129"/>
        <v>25.550554999999974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162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374.09291200000013</v>
      </c>
      <c r="AM144" s="75">
        <f t="shared" si="130"/>
        <v>387.09544700000004</v>
      </c>
      <c r="AN144" s="75">
        <f t="shared" si="130"/>
        <v>393.65909700000003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476.87475500000011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46.421497999999929</v>
      </c>
      <c r="AM146" s="75">
        <f t="shared" si="132"/>
        <v>37.706463000000099</v>
      </c>
      <c r="AN146" s="75">
        <f t="shared" si="132"/>
        <v>34.929813000000024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26.671904999999981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163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0</v>
      </c>
      <c r="AQ150" s="234">
        <f t="shared" si="138"/>
        <v>-1.7053025658242404E-13</v>
      </c>
      <c r="AR150" s="234">
        <f t="shared" si="138"/>
        <v>-1.1368683772161603E-13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76:C81"/>
    <mergeCell ref="C84:C89"/>
    <mergeCell ref="C60:C65"/>
    <mergeCell ref="C4:C9"/>
    <mergeCell ref="C44:C49"/>
    <mergeCell ref="A4:A11"/>
    <mergeCell ref="A20:A27"/>
    <mergeCell ref="C20:C24"/>
    <mergeCell ref="C28:C33"/>
    <mergeCell ref="C36:C41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88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129</v>
      </c>
      <c r="W3" s="151" t="s">
        <v>111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149</v>
      </c>
      <c r="D4" s="7">
        <v>1</v>
      </c>
      <c r="E4" s="8" t="s">
        <v>4</v>
      </c>
      <c r="F4" s="7" t="s">
        <v>77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72</v>
      </c>
      <c r="R4" s="7"/>
      <c r="S4" s="7"/>
      <c r="T4" s="7" t="s">
        <v>95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149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142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80</v>
      </c>
      <c r="T5" s="7" t="s">
        <v>141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149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142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80</v>
      </c>
      <c r="T6" s="7" t="s">
        <v>141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149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142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80</v>
      </c>
      <c r="T7" s="7" t="s">
        <v>141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149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142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80</v>
      </c>
      <c r="T8" s="7" t="s">
        <v>141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149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79</v>
      </c>
      <c r="T9" s="7" t="s">
        <v>94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149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79</v>
      </c>
      <c r="T10" s="7" t="s">
        <v>94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149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79</v>
      </c>
      <c r="T11" s="7" t="s">
        <v>94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149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79</v>
      </c>
      <c r="T12" s="7" t="s">
        <v>94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149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79</v>
      </c>
      <c r="T13" s="7" t="s">
        <v>94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149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79</v>
      </c>
      <c r="T14" s="7" t="s">
        <v>94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149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79</v>
      </c>
      <c r="T15" s="7" t="s">
        <v>94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149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79</v>
      </c>
      <c r="T16" s="7" t="s">
        <v>94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149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79</v>
      </c>
      <c r="T17" s="7" t="s">
        <v>94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164</v>
      </c>
      <c r="D18" s="7">
        <v>2</v>
      </c>
      <c r="E18" s="8" t="s">
        <v>4</v>
      </c>
      <c r="F18" s="7" t="s">
        <v>87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153</v>
      </c>
      <c r="S18" s="7"/>
      <c r="T18" s="7" t="s">
        <v>137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164</v>
      </c>
      <c r="D19" s="7">
        <v>2</v>
      </c>
      <c r="E19" s="8" t="s">
        <v>4</v>
      </c>
      <c r="F19" s="7" t="s">
        <v>87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153</v>
      </c>
      <c r="S19" s="7"/>
      <c r="T19" s="7" t="s">
        <v>137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164</v>
      </c>
      <c r="D20" s="7">
        <v>2</v>
      </c>
      <c r="E20" s="8" t="s">
        <v>4</v>
      </c>
      <c r="F20" s="7" t="s">
        <v>87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153</v>
      </c>
      <c r="S20" s="7"/>
      <c r="T20" s="7" t="s">
        <v>138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155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164</v>
      </c>
      <c r="D21" s="7">
        <v>2</v>
      </c>
      <c r="E21" s="8" t="s">
        <v>4</v>
      </c>
      <c r="F21" s="7" t="s">
        <v>87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153</v>
      </c>
      <c r="S21" s="7"/>
      <c r="T21" s="7" t="s">
        <v>138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155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123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158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123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84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157</v>
      </c>
      <c r="T24" s="223" t="s">
        <v>97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175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156</v>
      </c>
      <c r="T25" s="7" t="s">
        <v>136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175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156</v>
      </c>
      <c r="T26" s="7" t="s">
        <v>136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175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156</v>
      </c>
      <c r="T27" s="7" t="s">
        <v>136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175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156</v>
      </c>
      <c r="T28" s="7" t="s">
        <v>136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175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156</v>
      </c>
      <c r="T29" s="7" t="s">
        <v>136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175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156</v>
      </c>
      <c r="T30" s="7" t="s">
        <v>136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96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174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152</v>
      </c>
      <c r="S32" s="7" t="s">
        <v>168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171</v>
      </c>
      <c r="X32" s="7" t="s">
        <v>177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152</v>
      </c>
      <c r="S33" s="7" t="s">
        <v>168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171</v>
      </c>
      <c r="X33" s="7" t="s">
        <v>177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152</v>
      </c>
      <c r="S34" s="7" t="s">
        <v>168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171</v>
      </c>
      <c r="X34" s="7" t="s">
        <v>177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152</v>
      </c>
      <c r="S35" s="7" t="s">
        <v>168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171</v>
      </c>
      <c r="X35" s="7" t="s">
        <v>177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152</v>
      </c>
      <c r="S36" s="7" t="s">
        <v>168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171</v>
      </c>
      <c r="X36" s="7" t="s">
        <v>177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152</v>
      </c>
      <c r="S37" s="7" t="s">
        <v>168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171</v>
      </c>
      <c r="X37" s="7" t="s">
        <v>177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78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152</v>
      </c>
      <c r="S38" s="7" t="s">
        <v>168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171</v>
      </c>
      <c r="X38" s="7" t="s">
        <v>177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78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152</v>
      </c>
      <c r="S39" s="7" t="s">
        <v>168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171</v>
      </c>
      <c r="X39" s="7" t="s">
        <v>177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189</v>
      </c>
      <c r="M40" s="8" t="s">
        <v>144</v>
      </c>
      <c r="N40" s="8" t="s">
        <v>51</v>
      </c>
      <c r="O40" s="8" t="s">
        <v>42</v>
      </c>
      <c r="P40" s="8" t="s">
        <v>182</v>
      </c>
      <c r="Q40" s="7" t="s">
        <v>46</v>
      </c>
      <c r="R40" s="7" t="s">
        <v>151</v>
      </c>
      <c r="S40" s="7" t="s">
        <v>184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150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189</v>
      </c>
      <c r="M41" s="8" t="s">
        <v>145</v>
      </c>
      <c r="N41" s="8" t="s">
        <v>51</v>
      </c>
      <c r="O41" s="8" t="s">
        <v>42</v>
      </c>
      <c r="P41" s="8" t="s">
        <v>182</v>
      </c>
      <c r="Q41" s="7" t="s">
        <v>46</v>
      </c>
      <c r="R41" s="7" t="s">
        <v>151</v>
      </c>
      <c r="S41" s="7" t="s">
        <v>184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150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189</v>
      </c>
      <c r="M42" s="8" t="s">
        <v>144</v>
      </c>
      <c r="N42" s="8" t="s">
        <v>51</v>
      </c>
      <c r="O42" s="8" t="s">
        <v>42</v>
      </c>
      <c r="P42" s="8" t="s">
        <v>182</v>
      </c>
      <c r="Q42" s="7" t="s">
        <v>46</v>
      </c>
      <c r="R42" s="7" t="s">
        <v>151</v>
      </c>
      <c r="S42" s="7" t="s">
        <v>184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89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189</v>
      </c>
      <c r="M43" s="8" t="s">
        <v>181</v>
      </c>
      <c r="N43" s="8" t="s">
        <v>51</v>
      </c>
      <c r="O43" s="8" t="s">
        <v>42</v>
      </c>
      <c r="P43" s="8" t="s">
        <v>182</v>
      </c>
      <c r="Q43" s="7"/>
      <c r="R43" s="7"/>
      <c r="S43" s="7" t="s">
        <v>183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86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181</v>
      </c>
      <c r="N44" s="8" t="s">
        <v>51</v>
      </c>
      <c r="O44" s="8" t="s">
        <v>42</v>
      </c>
      <c r="P44" s="8" t="s">
        <v>191</v>
      </c>
      <c r="Q44" s="7" t="s">
        <v>47</v>
      </c>
      <c r="R44" s="7"/>
      <c r="S44" s="7" t="s">
        <v>193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190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195</v>
      </c>
      <c r="N45" s="255" t="s">
        <v>51</v>
      </c>
      <c r="O45" s="255" t="s">
        <v>42</v>
      </c>
      <c r="P45" s="255" t="s">
        <v>182</v>
      </c>
      <c r="Q45" s="254" t="s">
        <v>48</v>
      </c>
      <c r="R45" s="254"/>
      <c r="S45" s="254" t="s">
        <v>194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195</v>
      </c>
      <c r="N46" s="255" t="s">
        <v>51</v>
      </c>
      <c r="O46" s="255" t="s">
        <v>42</v>
      </c>
      <c r="P46" s="255" t="s">
        <v>182</v>
      </c>
      <c r="Q46" s="254" t="s">
        <v>48</v>
      </c>
      <c r="R46" s="254"/>
      <c r="S46" s="254" t="s">
        <v>194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195</v>
      </c>
      <c r="N47" s="255" t="s">
        <v>51</v>
      </c>
      <c r="O47" s="255" t="s">
        <v>42</v>
      </c>
      <c r="P47" s="255" t="s">
        <v>182</v>
      </c>
      <c r="Q47" s="254" t="s">
        <v>48</v>
      </c>
      <c r="R47" s="254"/>
      <c r="S47" s="254" t="s">
        <v>194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195</v>
      </c>
      <c r="N48" s="255" t="s">
        <v>51</v>
      </c>
      <c r="O48" s="255" t="s">
        <v>42</v>
      </c>
      <c r="P48" s="255" t="s">
        <v>182</v>
      </c>
      <c r="Q48" s="254" t="s">
        <v>48</v>
      </c>
      <c r="R48" s="254"/>
      <c r="S48" s="254" t="s">
        <v>194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135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123</v>
      </c>
      <c r="N49" s="270" t="s">
        <v>51</v>
      </c>
      <c r="O49" s="270" t="s">
        <v>42</v>
      </c>
      <c r="P49" s="270" t="s">
        <v>182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68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116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105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106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107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108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109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110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105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106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107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108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109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110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105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106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107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108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109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110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105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106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107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108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109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110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105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106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107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108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109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110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105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106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107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108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109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110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105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106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107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108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109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110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105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106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107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108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109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110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105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106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107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108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109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110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105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106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107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108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109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110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105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106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107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108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109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110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105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106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107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108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109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110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105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106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107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108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109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110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105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106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107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108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109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110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105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106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107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108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109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110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105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106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107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108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109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110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105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106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107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108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109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110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112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105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106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107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108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109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110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105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106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107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108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109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110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105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106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107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108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109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110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112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105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106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107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108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109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110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185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105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106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107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108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109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110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105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106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107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108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109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110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105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106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107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108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109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110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105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106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107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108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109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110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105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106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107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108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109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110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105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106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107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108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109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110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105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106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107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108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109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110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105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106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107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108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109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110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105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106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107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108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109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110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105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106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107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108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109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110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105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106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107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108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109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110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105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106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107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108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109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110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105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106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107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108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109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110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105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106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107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108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109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110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105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106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107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108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109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110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105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106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107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108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109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110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105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106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107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108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109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110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105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106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107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108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109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110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105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106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107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108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109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110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105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106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107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108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109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110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105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106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107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108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109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110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105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106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107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108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109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110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105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106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107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108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109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110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105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106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107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108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109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110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105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106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107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108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109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110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105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106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107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108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109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110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105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106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107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108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109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110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105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106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107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108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109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110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105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106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107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108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109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110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105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106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107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108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109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110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2001-08-13T15:42:22Z</cp:lastPrinted>
  <dcterms:created xsi:type="dcterms:W3CDTF">2000-08-10T19:34:44Z</dcterms:created>
  <dcterms:modified xsi:type="dcterms:W3CDTF">2023-09-18T07:51:50Z</dcterms:modified>
</cp:coreProperties>
</file>