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3.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4.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9.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14.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15.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16.xml" ContentType="application/vnd.openxmlformats-officedocument.drawing+xml"/>
  <Override PartName="/xl/charts/chart56.xml" ContentType="application/vnd.openxmlformats-officedocument.drawingml.chart+xml"/>
  <Override PartName="/xl/drawings/drawing17.xml" ContentType="application/vnd.openxmlformats-officedocument.drawing+xml"/>
  <Override PartName="/xl/charts/chart57.xml" ContentType="application/vnd.openxmlformats-officedocument.drawingml.chart+xml"/>
  <Override PartName="/xl/drawings/drawing18.xml" ContentType="application/vnd.openxmlformats-officedocument.drawing+xml"/>
  <Override PartName="/xl/charts/chart58.xml" ContentType="application/vnd.openxmlformats-officedocument.drawingml.chart+xml"/>
  <Override PartName="/xl/drawings/drawing19.xml" ContentType="application/vnd.openxmlformats-officedocument.drawing+xml"/>
  <Override PartName="/xl/charts/chart59.xml" ContentType="application/vnd.openxmlformats-officedocument.drawingml.chart+xml"/>
  <Override PartName="/xl/drawings/drawing20.xml" ContentType="application/vnd.openxmlformats-officedocument.drawing+xml"/>
  <Override PartName="/xl/charts/chart60.xml" ContentType="application/vnd.openxmlformats-officedocument.drawingml.chart+xml"/>
  <Override PartName="/xl/drawings/drawing21.xml" ContentType="application/vnd.openxmlformats-officedocument.drawing+xml"/>
  <Override PartName="/xl/charts/chart61.xml" ContentType="application/vnd.openxmlformats-officedocument.drawingml.chart+xml"/>
  <Override PartName="/xl/drawings/drawing22.xml" ContentType="application/vnd.openxmlformats-officedocument.drawing+xml"/>
  <Override PartName="/xl/charts/chart62.xml" ContentType="application/vnd.openxmlformats-officedocument.drawingml.chart+xml"/>
  <Override PartName="/xl/drawings/drawing23.xml" ContentType="application/vnd.openxmlformats-officedocument.drawing+xml"/>
  <Override PartName="/xl/charts/chart63.xml" ContentType="application/vnd.openxmlformats-officedocument.drawingml.chart+xml"/>
  <Override PartName="/xl/drawings/drawing24.xml" ContentType="application/vnd.openxmlformats-officedocument.drawing+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25.xml" ContentType="application/vnd.openxmlformats-officedocument.drawing+xml"/>
  <Override PartName="/xl/charts/chart69.xml" ContentType="application/vnd.openxmlformats-officedocument.drawingml.chart+xml"/>
  <Override PartName="/xl/charts/chart70.xml" ContentType="application/vnd.openxmlformats-officedocument.drawingml.chart+xml"/>
  <Override PartName="/xl/drawings/drawing26.xml" ContentType="application/vnd.openxmlformats-officedocument.drawing+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drawings/drawing27.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AC39470-52EA-4FC2-83CA-DE4BAA408EF4}" xr6:coauthVersionLast="47" xr6:coauthVersionMax="47" xr10:uidLastSave="{00000000-0000-0000-0000-000000000000}"/>
  <bookViews>
    <workbookView xWindow="-120" yWindow="-120" windowWidth="23280" windowHeight="12480" tabRatio="643"/>
  </bookViews>
  <sheets>
    <sheet name="Graph Data Aug 06" sheetId="39" r:id="rId1"/>
    <sheet name="summary 0806" sheetId="40" r:id="rId2"/>
    <sheet name="Graph Data July30" sheetId="37" r:id="rId3"/>
    <sheet name="summary 0730" sheetId="38" r:id="rId4"/>
    <sheet name="Graph Data July23" sheetId="36" r:id="rId5"/>
    <sheet name="summary 0723" sheetId="35" r:id="rId6"/>
    <sheet name="Graph Data July16" sheetId="33" r:id="rId7"/>
    <sheet name="summary 0716" sheetId="34" r:id="rId8"/>
    <sheet name="Graph Data July9" sheetId="31" r:id="rId9"/>
    <sheet name="summary 0709" sheetId="32" r:id="rId10"/>
    <sheet name="Graph Data July 2" sheetId="29" r:id="rId11"/>
    <sheet name="summary 0702" sheetId="30" r:id="rId12"/>
    <sheet name="Graph Data June 25" sheetId="27" r:id="rId13"/>
    <sheet name="summary 0625" sheetId="28" r:id="rId14"/>
    <sheet name="Graph Data June 18" sheetId="25" r:id="rId15"/>
    <sheet name="summary 0618" sheetId="26" r:id="rId16"/>
    <sheet name="Graph Data June 11" sheetId="23" r:id="rId17"/>
    <sheet name="summary 0611" sheetId="24" r:id="rId18"/>
    <sheet name="Graph Data June 4" sheetId="21" r:id="rId19"/>
    <sheet name="summary 0604" sheetId="22" r:id="rId20"/>
    <sheet name="summary 0528" sheetId="19" r:id="rId21"/>
    <sheet name="summary 0518" sheetId="13" r:id="rId22"/>
    <sheet name="chart0518" sheetId="14" r:id="rId23"/>
    <sheet name="Chart0518A" sheetId="15" r:id="rId24"/>
    <sheet name="Summary0510" sheetId="1" r:id="rId25"/>
    <sheet name="Chart1 0510" sheetId="6" r:id="rId26"/>
    <sheet name="Chart2 0510" sheetId="9" r:id="rId27"/>
    <sheet name="Summary0502" sheetId="3" r:id="rId28"/>
    <sheet name="Chart1 0502" sheetId="10" r:id="rId29"/>
    <sheet name="Chart2 0502" sheetId="11" r:id="rId30"/>
    <sheet name="Chart1 Official Books" sheetId="12" r:id="rId31"/>
    <sheet name="Officialized Books As Of 0530" sheetId="18" r:id="rId32"/>
    <sheet name="Graph Data May 28" sheetId="20" r:id="rId33"/>
    <sheet name="Graphing Data" sheetId="2" r:id="rId34"/>
    <sheet name="DPR Graph" sheetId="16" r:id="rId35"/>
    <sheet name="Chart0518 to 0525" sheetId="17" r:id="rId36"/>
    <sheet name="Chart of 0502 to 0517" sheetId="7" r:id="rId37"/>
  </sheets>
  <externalReferences>
    <externalReference r:id="rId38"/>
    <externalReference r:id="rId39"/>
    <externalReference r:id="rId40"/>
    <externalReference r:id="rId41"/>
    <externalReference r:id="rId42"/>
    <externalReference r:id="rId43"/>
    <externalReference r:id="rId44"/>
    <externalReference r:id="rId45"/>
  </externalReferences>
  <definedNames>
    <definedName name="_xlnm.Print_Area" localSheetId="36">'Chart of 0502 to 0517'!$A$1:$O$74</definedName>
    <definedName name="_xlnm.Print_Area" localSheetId="0">'Graph Data Aug 06'!$A$89:$L$146</definedName>
    <definedName name="_xlnm.Print_Area" localSheetId="10">'Graph Data July 2'!$A$89:$L$147</definedName>
    <definedName name="_xlnm.Print_Area" localSheetId="6">'Graph Data July16'!$A$89:$L$150</definedName>
    <definedName name="_xlnm.Print_Area" localSheetId="4">'Graph Data July23'!$A$16:$J$75</definedName>
    <definedName name="_xlnm.Print_Area" localSheetId="2">'Graph Data July30'!$A$88:$L$152</definedName>
    <definedName name="_xlnm.Print_Area" localSheetId="8">'Graph Data July9'!$A$89:$K$144</definedName>
    <definedName name="_xlnm.Print_Area" localSheetId="16">'Graph Data June 11'!$A$87:$L$134</definedName>
    <definedName name="_xlnm.Print_Area" localSheetId="14">'Graph Data June 18'!$A$88:$L$135</definedName>
    <definedName name="_xlnm.Print_Area" localSheetId="12">'Graph Data June 25'!$A$87:$L$138</definedName>
    <definedName name="_xlnm.Print_Area" localSheetId="18">'Graph Data June 4'!$A$15:$Q$72</definedName>
    <definedName name="_xlnm.Print_Area" localSheetId="32">'Graph Data May 28'!$A$15:$I$70</definedName>
  </definedNames>
  <calcPr calcId="92512" calcOnSave="0"/>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39" l="1"/>
  <c r="J2" i="39"/>
  <c r="P2" i="39"/>
  <c r="P3" i="39"/>
  <c r="R3" i="39"/>
  <c r="T3" i="39"/>
  <c r="G4" i="39"/>
  <c r="H4" i="39"/>
  <c r="I4" i="39"/>
  <c r="J4" i="39"/>
  <c r="N4" i="39"/>
  <c r="O4" i="39"/>
  <c r="P4" i="39"/>
  <c r="Q4" i="39"/>
  <c r="R4" i="39"/>
  <c r="S4" i="39"/>
  <c r="W4" i="39"/>
  <c r="X4" i="39"/>
  <c r="G5" i="39"/>
  <c r="H5" i="39"/>
  <c r="I5" i="39"/>
  <c r="J5" i="39"/>
  <c r="N5" i="39"/>
  <c r="O5" i="39"/>
  <c r="P5" i="39"/>
  <c r="Q5" i="39"/>
  <c r="R5" i="39"/>
  <c r="S5" i="39"/>
  <c r="T5" i="39"/>
  <c r="U5" i="39"/>
  <c r="V5" i="39"/>
  <c r="W5" i="39"/>
  <c r="X5" i="39"/>
  <c r="G6" i="39"/>
  <c r="H6" i="39"/>
  <c r="I6" i="39"/>
  <c r="J6" i="39"/>
  <c r="O6" i="39"/>
  <c r="P6" i="39"/>
  <c r="T6" i="39"/>
  <c r="U6" i="39"/>
  <c r="V6" i="39"/>
  <c r="W6" i="39"/>
  <c r="X6" i="39"/>
  <c r="G7" i="39"/>
  <c r="N7" i="39"/>
  <c r="O7" i="39"/>
  <c r="Q7" i="39"/>
  <c r="R7" i="39"/>
  <c r="S7" i="39"/>
  <c r="T7" i="39"/>
  <c r="W7" i="39"/>
  <c r="X7" i="39"/>
  <c r="G8" i="39"/>
  <c r="H8" i="39"/>
  <c r="I8" i="39"/>
  <c r="J8" i="39"/>
  <c r="N8" i="39"/>
  <c r="P8" i="39"/>
  <c r="Q8" i="39"/>
  <c r="T8" i="39"/>
  <c r="V8" i="39"/>
  <c r="X8" i="39"/>
  <c r="O9" i="39"/>
  <c r="Q9" i="39"/>
  <c r="R9" i="39"/>
  <c r="V9" i="39"/>
  <c r="W9" i="39"/>
  <c r="X9" i="39"/>
  <c r="S10" i="39"/>
  <c r="U10" i="39"/>
  <c r="V10" i="39"/>
  <c r="W10" i="39"/>
  <c r="X10" i="39"/>
  <c r="J11" i="39"/>
  <c r="K11" i="39"/>
  <c r="L11" i="39"/>
  <c r="M11" i="39"/>
  <c r="N11" i="39"/>
  <c r="O11" i="39"/>
  <c r="P11" i="39"/>
  <c r="Q11" i="39"/>
  <c r="R11" i="39"/>
  <c r="S11" i="39"/>
  <c r="T11" i="39"/>
  <c r="U11" i="39"/>
  <c r="V11" i="39"/>
  <c r="W11" i="39"/>
  <c r="X11" i="39"/>
  <c r="B156" i="39"/>
  <c r="D156" i="39"/>
  <c r="B157" i="39"/>
  <c r="C157" i="39"/>
  <c r="D157" i="39"/>
  <c r="E157" i="39"/>
  <c r="B158" i="39"/>
  <c r="C158" i="39"/>
  <c r="D158" i="39"/>
  <c r="E158" i="39"/>
  <c r="B159" i="39"/>
  <c r="D159" i="39"/>
  <c r="B160" i="39"/>
  <c r="C160" i="39"/>
  <c r="D160" i="39"/>
  <c r="E160" i="39"/>
  <c r="B161" i="39"/>
  <c r="C161" i="39"/>
  <c r="D161" i="39"/>
  <c r="E161" i="39"/>
  <c r="B162" i="39"/>
  <c r="B163" i="39"/>
  <c r="D163" i="39"/>
  <c r="B164" i="39"/>
  <c r="C164" i="39"/>
  <c r="B165" i="39"/>
  <c r="C165" i="39"/>
  <c r="D165" i="39"/>
  <c r="H2" i="29"/>
  <c r="J2" i="29"/>
  <c r="P2" i="29"/>
  <c r="P3" i="29"/>
  <c r="R3" i="29"/>
  <c r="G4" i="29"/>
  <c r="H4" i="29"/>
  <c r="I4" i="29"/>
  <c r="J4" i="29"/>
  <c r="N4" i="29"/>
  <c r="O4" i="29"/>
  <c r="P4" i="29"/>
  <c r="Q4" i="29"/>
  <c r="R4" i="29"/>
  <c r="S4" i="29"/>
  <c r="G5" i="29"/>
  <c r="H5" i="29"/>
  <c r="I5" i="29"/>
  <c r="J5" i="29"/>
  <c r="N5" i="29"/>
  <c r="O5" i="29"/>
  <c r="P5" i="29"/>
  <c r="Q5" i="29"/>
  <c r="R5" i="29"/>
  <c r="S5" i="29"/>
  <c r="G6" i="29"/>
  <c r="H6" i="29"/>
  <c r="I6" i="29"/>
  <c r="J6" i="29"/>
  <c r="O6" i="29"/>
  <c r="P6" i="29"/>
  <c r="G7" i="29"/>
  <c r="N7" i="29"/>
  <c r="O7" i="29"/>
  <c r="Q7" i="29"/>
  <c r="R7" i="29"/>
  <c r="S7" i="29"/>
  <c r="G8" i="29"/>
  <c r="H8" i="29"/>
  <c r="I8" i="29"/>
  <c r="J8" i="29"/>
  <c r="N8" i="29"/>
  <c r="P8" i="29"/>
  <c r="Q8" i="29"/>
  <c r="O9" i="29"/>
  <c r="Q9" i="29"/>
  <c r="R9" i="29"/>
  <c r="S10" i="29"/>
  <c r="J11" i="29"/>
  <c r="K11" i="29"/>
  <c r="L11" i="29"/>
  <c r="M11" i="29"/>
  <c r="N11" i="29"/>
  <c r="O11" i="29"/>
  <c r="P11" i="29"/>
  <c r="Q11" i="29"/>
  <c r="R11" i="29"/>
  <c r="S11" i="29"/>
  <c r="B160" i="29"/>
  <c r="C160" i="29"/>
  <c r="D160" i="29"/>
  <c r="B161" i="29"/>
  <c r="C161" i="29"/>
  <c r="D161" i="29"/>
  <c r="B162" i="29"/>
  <c r="C162" i="29"/>
  <c r="D162" i="29"/>
  <c r="B163" i="29"/>
  <c r="C163" i="29"/>
  <c r="D163" i="29"/>
  <c r="B164" i="29"/>
  <c r="C164" i="29"/>
  <c r="D164" i="29"/>
  <c r="B165" i="29"/>
  <c r="C165" i="29"/>
  <c r="D165" i="29"/>
  <c r="B166" i="29"/>
  <c r="C166" i="29"/>
  <c r="B167" i="29"/>
  <c r="C167" i="29"/>
  <c r="D167" i="29"/>
  <c r="B168" i="29"/>
  <c r="C168" i="29"/>
  <c r="B169" i="29"/>
  <c r="C169" i="29"/>
  <c r="D169" i="29"/>
  <c r="H2" i="33"/>
  <c r="J2" i="33"/>
  <c r="P2" i="33"/>
  <c r="P3" i="33"/>
  <c r="R3" i="33"/>
  <c r="T3" i="33"/>
  <c r="G4" i="33"/>
  <c r="H4" i="33"/>
  <c r="I4" i="33"/>
  <c r="J4" i="33"/>
  <c r="N4" i="33"/>
  <c r="O4" i="33"/>
  <c r="P4" i="33"/>
  <c r="Q4" i="33"/>
  <c r="R4" i="33"/>
  <c r="S4" i="33"/>
  <c r="G5" i="33"/>
  <c r="H5" i="33"/>
  <c r="I5" i="33"/>
  <c r="J5" i="33"/>
  <c r="N5" i="33"/>
  <c r="O5" i="33"/>
  <c r="P5" i="33"/>
  <c r="Q5" i="33"/>
  <c r="R5" i="33"/>
  <c r="S5" i="33"/>
  <c r="T5" i="33"/>
  <c r="U5" i="33"/>
  <c r="G6" i="33"/>
  <c r="H6" i="33"/>
  <c r="I6" i="33"/>
  <c r="J6" i="33"/>
  <c r="O6" i="33"/>
  <c r="P6" i="33"/>
  <c r="T6" i="33"/>
  <c r="U6" i="33"/>
  <c r="G7" i="33"/>
  <c r="N7" i="33"/>
  <c r="O7" i="33"/>
  <c r="Q7" i="33"/>
  <c r="R7" i="33"/>
  <c r="S7" i="33"/>
  <c r="T7" i="33"/>
  <c r="G8" i="33"/>
  <c r="H8" i="33"/>
  <c r="I8" i="33"/>
  <c r="J8" i="33"/>
  <c r="N8" i="33"/>
  <c r="P8" i="33"/>
  <c r="Q8" i="33"/>
  <c r="T8" i="33"/>
  <c r="O9" i="33"/>
  <c r="Q9" i="33"/>
  <c r="R9" i="33"/>
  <c r="S10" i="33"/>
  <c r="U10" i="33"/>
  <c r="J11" i="33"/>
  <c r="K11" i="33"/>
  <c r="L11" i="33"/>
  <c r="M11" i="33"/>
  <c r="N11" i="33"/>
  <c r="O11" i="33"/>
  <c r="P11" i="33"/>
  <c r="Q11" i="33"/>
  <c r="R11" i="33"/>
  <c r="S11" i="33"/>
  <c r="T11" i="33"/>
  <c r="U11" i="33"/>
  <c r="B165" i="33"/>
  <c r="C165" i="33"/>
  <c r="D165" i="33"/>
  <c r="B166" i="33"/>
  <c r="C166" i="33"/>
  <c r="D166" i="33"/>
  <c r="B167" i="33"/>
  <c r="C167" i="33"/>
  <c r="D167" i="33"/>
  <c r="B168" i="33"/>
  <c r="C168" i="33"/>
  <c r="D168" i="33"/>
  <c r="B169" i="33"/>
  <c r="C169" i="33"/>
  <c r="D169" i="33"/>
  <c r="B170" i="33"/>
  <c r="C170" i="33"/>
  <c r="D170" i="33"/>
  <c r="B171" i="33"/>
  <c r="C171" i="33"/>
  <c r="B172" i="33"/>
  <c r="C172" i="33"/>
  <c r="D172" i="33"/>
  <c r="B173" i="33"/>
  <c r="C173" i="33"/>
  <c r="B174" i="33"/>
  <c r="C174" i="33"/>
  <c r="D174" i="33"/>
  <c r="H2" i="36"/>
  <c r="J2" i="36"/>
  <c r="P2" i="36"/>
  <c r="P3" i="36"/>
  <c r="R3" i="36"/>
  <c r="T3" i="36"/>
  <c r="G4" i="36"/>
  <c r="H4" i="36"/>
  <c r="I4" i="36"/>
  <c r="J4" i="36"/>
  <c r="N4" i="36"/>
  <c r="O4" i="36"/>
  <c r="P4" i="36"/>
  <c r="Q4" i="36"/>
  <c r="R4" i="36"/>
  <c r="S4" i="36"/>
  <c r="G5" i="36"/>
  <c r="H5" i="36"/>
  <c r="I5" i="36"/>
  <c r="J5" i="36"/>
  <c r="N5" i="36"/>
  <c r="O5" i="36"/>
  <c r="P5" i="36"/>
  <c r="Q5" i="36"/>
  <c r="R5" i="36"/>
  <c r="S5" i="36"/>
  <c r="T5" i="36"/>
  <c r="U5" i="36"/>
  <c r="V5" i="36"/>
  <c r="G6" i="36"/>
  <c r="H6" i="36"/>
  <c r="I6" i="36"/>
  <c r="J6" i="36"/>
  <c r="O6" i="36"/>
  <c r="P6" i="36"/>
  <c r="T6" i="36"/>
  <c r="U6" i="36"/>
  <c r="V6" i="36"/>
  <c r="G7" i="36"/>
  <c r="N7" i="36"/>
  <c r="O7" i="36"/>
  <c r="Q7" i="36"/>
  <c r="R7" i="36"/>
  <c r="S7" i="36"/>
  <c r="T7" i="36"/>
  <c r="G8" i="36"/>
  <c r="H8" i="36"/>
  <c r="I8" i="36"/>
  <c r="J8" i="36"/>
  <c r="N8" i="36"/>
  <c r="P8" i="36"/>
  <c r="Q8" i="36"/>
  <c r="T8" i="36"/>
  <c r="V8" i="36"/>
  <c r="O9" i="36"/>
  <c r="Q9" i="36"/>
  <c r="R9" i="36"/>
  <c r="V9" i="36"/>
  <c r="S10" i="36"/>
  <c r="U10" i="36"/>
  <c r="V10" i="36"/>
  <c r="J11" i="36"/>
  <c r="K11" i="36"/>
  <c r="L11" i="36"/>
  <c r="M11" i="36"/>
  <c r="N11" i="36"/>
  <c r="O11" i="36"/>
  <c r="P11" i="36"/>
  <c r="Q11" i="36"/>
  <c r="R11" i="36"/>
  <c r="S11" i="36"/>
  <c r="T11" i="36"/>
  <c r="U11" i="36"/>
  <c r="V11" i="36"/>
  <c r="B165" i="36"/>
  <c r="C165" i="36"/>
  <c r="D165" i="36"/>
  <c r="B166" i="36"/>
  <c r="C166" i="36"/>
  <c r="D166" i="36"/>
  <c r="B167" i="36"/>
  <c r="C167" i="36"/>
  <c r="D167" i="36"/>
  <c r="B168" i="36"/>
  <c r="C168" i="36"/>
  <c r="D168" i="36"/>
  <c r="B169" i="36"/>
  <c r="C169" i="36"/>
  <c r="D169" i="36"/>
  <c r="B170" i="36"/>
  <c r="C170" i="36"/>
  <c r="D170" i="36"/>
  <c r="B171" i="36"/>
  <c r="C171" i="36"/>
  <c r="B172" i="36"/>
  <c r="C172" i="36"/>
  <c r="D172" i="36"/>
  <c r="B173" i="36"/>
  <c r="C173" i="36"/>
  <c r="B174" i="36"/>
  <c r="C174" i="36"/>
  <c r="D174" i="36"/>
  <c r="H2" i="37"/>
  <c r="J2" i="37"/>
  <c r="P2" i="37"/>
  <c r="P3" i="37"/>
  <c r="R3" i="37"/>
  <c r="T3" i="37"/>
  <c r="G4" i="37"/>
  <c r="H4" i="37"/>
  <c r="I4" i="37"/>
  <c r="J4" i="37"/>
  <c r="N4" i="37"/>
  <c r="O4" i="37"/>
  <c r="P4" i="37"/>
  <c r="Q4" i="37"/>
  <c r="R4" i="37"/>
  <c r="S4" i="37"/>
  <c r="W4" i="37"/>
  <c r="G5" i="37"/>
  <c r="H5" i="37"/>
  <c r="I5" i="37"/>
  <c r="J5" i="37"/>
  <c r="N5" i="37"/>
  <c r="O5" i="37"/>
  <c r="P5" i="37"/>
  <c r="Q5" i="37"/>
  <c r="R5" i="37"/>
  <c r="S5" i="37"/>
  <c r="T5" i="37"/>
  <c r="U5" i="37"/>
  <c r="V5" i="37"/>
  <c r="W5" i="37"/>
  <c r="G6" i="37"/>
  <c r="H6" i="37"/>
  <c r="I6" i="37"/>
  <c r="J6" i="37"/>
  <c r="O6" i="37"/>
  <c r="P6" i="37"/>
  <c r="T6" i="37"/>
  <c r="U6" i="37"/>
  <c r="V6" i="37"/>
  <c r="W6" i="37"/>
  <c r="G7" i="37"/>
  <c r="N7" i="37"/>
  <c r="O7" i="37"/>
  <c r="Q7" i="37"/>
  <c r="R7" i="37"/>
  <c r="S7" i="37"/>
  <c r="T7" i="37"/>
  <c r="W7" i="37"/>
  <c r="G8" i="37"/>
  <c r="H8" i="37"/>
  <c r="I8" i="37"/>
  <c r="J8" i="37"/>
  <c r="N8" i="37"/>
  <c r="P8" i="37"/>
  <c r="Q8" i="37"/>
  <c r="T8" i="37"/>
  <c r="V8" i="37"/>
  <c r="O9" i="37"/>
  <c r="Q9" i="37"/>
  <c r="R9" i="37"/>
  <c r="V9" i="37"/>
  <c r="W9" i="37"/>
  <c r="S10" i="37"/>
  <c r="U10" i="37"/>
  <c r="V10" i="37"/>
  <c r="W10" i="37"/>
  <c r="J11" i="37"/>
  <c r="K11" i="37"/>
  <c r="L11" i="37"/>
  <c r="M11" i="37"/>
  <c r="N11" i="37"/>
  <c r="O11" i="37"/>
  <c r="P11" i="37"/>
  <c r="Q11" i="37"/>
  <c r="R11" i="37"/>
  <c r="S11" i="37"/>
  <c r="T11" i="37"/>
  <c r="U11" i="37"/>
  <c r="V11" i="37"/>
  <c r="W11" i="37"/>
  <c r="B165" i="37"/>
  <c r="C165" i="37"/>
  <c r="D165" i="37"/>
  <c r="E165" i="37"/>
  <c r="B166" i="37"/>
  <c r="C166" i="37"/>
  <c r="D166" i="37"/>
  <c r="E166" i="37"/>
  <c r="B167" i="37"/>
  <c r="C167" i="37"/>
  <c r="D167" i="37"/>
  <c r="E167" i="37"/>
  <c r="B168" i="37"/>
  <c r="C168" i="37"/>
  <c r="D168" i="37"/>
  <c r="E168" i="37"/>
  <c r="B169" i="37"/>
  <c r="C169" i="37"/>
  <c r="D169" i="37"/>
  <c r="E169" i="37"/>
  <c r="B170" i="37"/>
  <c r="C170" i="37"/>
  <c r="D170" i="37"/>
  <c r="E170" i="37"/>
  <c r="B171" i="37"/>
  <c r="C171" i="37"/>
  <c r="E171" i="37"/>
  <c r="B172" i="37"/>
  <c r="C172" i="37"/>
  <c r="D172" i="37"/>
  <c r="E172" i="37"/>
  <c r="B173" i="37"/>
  <c r="C173" i="37"/>
  <c r="B174" i="37"/>
  <c r="C174" i="37"/>
  <c r="D174" i="37"/>
  <c r="H2" i="31"/>
  <c r="J2" i="31"/>
  <c r="P2" i="31"/>
  <c r="P3" i="31"/>
  <c r="R3" i="31"/>
  <c r="T3" i="31"/>
  <c r="G4" i="31"/>
  <c r="H4" i="31"/>
  <c r="I4" i="31"/>
  <c r="J4" i="31"/>
  <c r="N4" i="31"/>
  <c r="O4" i="31"/>
  <c r="P4" i="31"/>
  <c r="Q4" i="31"/>
  <c r="R4" i="31"/>
  <c r="S4" i="31"/>
  <c r="G5" i="31"/>
  <c r="H5" i="31"/>
  <c r="I5" i="31"/>
  <c r="J5" i="31"/>
  <c r="N5" i="31"/>
  <c r="O5" i="31"/>
  <c r="P5" i="31"/>
  <c r="Q5" i="31"/>
  <c r="R5" i="31"/>
  <c r="S5" i="31"/>
  <c r="T5" i="31"/>
  <c r="G6" i="31"/>
  <c r="H6" i="31"/>
  <c r="I6" i="31"/>
  <c r="J6" i="31"/>
  <c r="O6" i="31"/>
  <c r="P6" i="31"/>
  <c r="T6" i="31"/>
  <c r="G7" i="31"/>
  <c r="N7" i="31"/>
  <c r="O7" i="31"/>
  <c r="Q7" i="31"/>
  <c r="R7" i="31"/>
  <c r="S7" i="31"/>
  <c r="T7" i="31"/>
  <c r="G8" i="31"/>
  <c r="H8" i="31"/>
  <c r="I8" i="31"/>
  <c r="J8" i="31"/>
  <c r="N8" i="31"/>
  <c r="P8" i="31"/>
  <c r="Q8" i="31"/>
  <c r="T8" i="31"/>
  <c r="O9" i="31"/>
  <c r="Q9" i="31"/>
  <c r="R9" i="31"/>
  <c r="S10" i="31"/>
  <c r="J11" i="31"/>
  <c r="K11" i="31"/>
  <c r="L11" i="31"/>
  <c r="M11" i="31"/>
  <c r="N11" i="31"/>
  <c r="O11" i="31"/>
  <c r="P11" i="31"/>
  <c r="Q11" i="31"/>
  <c r="R11" i="31"/>
  <c r="S11" i="31"/>
  <c r="T11" i="31"/>
  <c r="B165" i="31"/>
  <c r="C165" i="31"/>
  <c r="D165" i="31"/>
  <c r="B166" i="31"/>
  <c r="C166" i="31"/>
  <c r="D166" i="31"/>
  <c r="B167" i="31"/>
  <c r="C167" i="31"/>
  <c r="D167" i="31"/>
  <c r="B168" i="31"/>
  <c r="C168" i="31"/>
  <c r="D168" i="31"/>
  <c r="B169" i="31"/>
  <c r="C169" i="31"/>
  <c r="D169" i="31"/>
  <c r="B170" i="31"/>
  <c r="C170" i="31"/>
  <c r="D170" i="31"/>
  <c r="B171" i="31"/>
  <c r="C171" i="31"/>
  <c r="B172" i="31"/>
  <c r="C172" i="31"/>
  <c r="D172" i="31"/>
  <c r="B173" i="31"/>
  <c r="C173" i="31"/>
  <c r="B174" i="31"/>
  <c r="C174" i="31"/>
  <c r="D174" i="31"/>
  <c r="H2" i="23"/>
  <c r="J2" i="23"/>
  <c r="P2" i="23"/>
  <c r="P3" i="23"/>
  <c r="G4" i="23"/>
  <c r="H4" i="23"/>
  <c r="I4" i="23"/>
  <c r="J4" i="23"/>
  <c r="N4" i="23"/>
  <c r="O4" i="23"/>
  <c r="P4" i="23"/>
  <c r="G5" i="23"/>
  <c r="H5" i="23"/>
  <c r="I5" i="23"/>
  <c r="J5" i="23"/>
  <c r="N5" i="23"/>
  <c r="O5" i="23"/>
  <c r="P5" i="23"/>
  <c r="G6" i="23"/>
  <c r="H6" i="23"/>
  <c r="I6" i="23"/>
  <c r="J6" i="23"/>
  <c r="O6" i="23"/>
  <c r="P6" i="23"/>
  <c r="G7" i="23"/>
  <c r="N7" i="23"/>
  <c r="O7" i="23"/>
  <c r="G8" i="23"/>
  <c r="H8" i="23"/>
  <c r="I8" i="23"/>
  <c r="J8" i="23"/>
  <c r="N8" i="23"/>
  <c r="P8" i="23"/>
  <c r="O9" i="23"/>
  <c r="J10" i="23"/>
  <c r="K10" i="23"/>
  <c r="L10" i="23"/>
  <c r="M10" i="23"/>
  <c r="N10" i="23"/>
  <c r="O10" i="23"/>
  <c r="P10" i="23"/>
  <c r="B141" i="23"/>
  <c r="C141" i="23"/>
  <c r="D141" i="23"/>
  <c r="B142" i="23"/>
  <c r="C142" i="23"/>
  <c r="D142" i="23"/>
  <c r="B143" i="23"/>
  <c r="C143" i="23"/>
  <c r="D143" i="23"/>
  <c r="B144" i="23"/>
  <c r="C144" i="23"/>
  <c r="D144" i="23"/>
  <c r="B145" i="23"/>
  <c r="C145" i="23"/>
  <c r="D145" i="23"/>
  <c r="B146" i="23"/>
  <c r="C146" i="23"/>
  <c r="D146" i="23"/>
  <c r="B147" i="23"/>
  <c r="C147" i="23"/>
  <c r="B148" i="23"/>
  <c r="C148" i="23"/>
  <c r="B149" i="23"/>
  <c r="C149" i="23"/>
  <c r="B150" i="23"/>
  <c r="C150" i="23"/>
  <c r="D150" i="23"/>
  <c r="H2" i="25"/>
  <c r="J2" i="25"/>
  <c r="P2" i="25"/>
  <c r="P3" i="25"/>
  <c r="G4" i="25"/>
  <c r="H4" i="25"/>
  <c r="I4" i="25"/>
  <c r="J4" i="25"/>
  <c r="N4" i="25"/>
  <c r="O4" i="25"/>
  <c r="P4" i="25"/>
  <c r="Q4" i="25"/>
  <c r="G5" i="25"/>
  <c r="H5" i="25"/>
  <c r="I5" i="25"/>
  <c r="J5" i="25"/>
  <c r="N5" i="25"/>
  <c r="O5" i="25"/>
  <c r="P5" i="25"/>
  <c r="Q5" i="25"/>
  <c r="G6" i="25"/>
  <c r="H6" i="25"/>
  <c r="I6" i="25"/>
  <c r="J6" i="25"/>
  <c r="O6" i="25"/>
  <c r="P6" i="25"/>
  <c r="G7" i="25"/>
  <c r="N7" i="25"/>
  <c r="O7" i="25"/>
  <c r="Q7" i="25"/>
  <c r="G8" i="25"/>
  <c r="H8" i="25"/>
  <c r="I8" i="25"/>
  <c r="J8" i="25"/>
  <c r="N8" i="25"/>
  <c r="P8" i="25"/>
  <c r="Q8" i="25"/>
  <c r="O9" i="25"/>
  <c r="Q9" i="25"/>
  <c r="J10" i="25"/>
  <c r="K10" i="25"/>
  <c r="L10" i="25"/>
  <c r="M10" i="25"/>
  <c r="N10" i="25"/>
  <c r="O10" i="25"/>
  <c r="P10" i="25"/>
  <c r="Q10" i="25"/>
  <c r="B141" i="25"/>
  <c r="C141" i="25"/>
  <c r="D141" i="25"/>
  <c r="B142" i="25"/>
  <c r="C142" i="25"/>
  <c r="D142" i="25"/>
  <c r="B143" i="25"/>
  <c r="C143" i="25"/>
  <c r="D143" i="25"/>
  <c r="B144" i="25"/>
  <c r="C144" i="25"/>
  <c r="D144" i="25"/>
  <c r="B145" i="25"/>
  <c r="C145" i="25"/>
  <c r="D145" i="25"/>
  <c r="B146" i="25"/>
  <c r="C146" i="25"/>
  <c r="D146" i="25"/>
  <c r="B147" i="25"/>
  <c r="C147" i="25"/>
  <c r="B148" i="25"/>
  <c r="C148" i="25"/>
  <c r="B149" i="25"/>
  <c r="C149" i="25"/>
  <c r="B150" i="25"/>
  <c r="C150" i="25"/>
  <c r="D150" i="25"/>
  <c r="H2" i="27"/>
  <c r="J2" i="27"/>
  <c r="P2" i="27"/>
  <c r="P3" i="27"/>
  <c r="R3" i="27"/>
  <c r="G4" i="27"/>
  <c r="H4" i="27"/>
  <c r="I4" i="27"/>
  <c r="J4" i="27"/>
  <c r="N4" i="27"/>
  <c r="O4" i="27"/>
  <c r="P4" i="27"/>
  <c r="Q4" i="27"/>
  <c r="R4" i="27"/>
  <c r="G5" i="27"/>
  <c r="H5" i="27"/>
  <c r="I5" i="27"/>
  <c r="J5" i="27"/>
  <c r="N5" i="27"/>
  <c r="O5" i="27"/>
  <c r="P5" i="27"/>
  <c r="Q5" i="27"/>
  <c r="R5" i="27"/>
  <c r="G6" i="27"/>
  <c r="H6" i="27"/>
  <c r="I6" i="27"/>
  <c r="J6" i="27"/>
  <c r="O6" i="27"/>
  <c r="P6" i="27"/>
  <c r="G7" i="27"/>
  <c r="N7" i="27"/>
  <c r="O7" i="27"/>
  <c r="Q7" i="27"/>
  <c r="R7" i="27"/>
  <c r="G8" i="27"/>
  <c r="H8" i="27"/>
  <c r="I8" i="27"/>
  <c r="J8" i="27"/>
  <c r="N8" i="27"/>
  <c r="P8" i="27"/>
  <c r="Q8" i="27"/>
  <c r="O9" i="27"/>
  <c r="Q9" i="27"/>
  <c r="R9" i="27"/>
  <c r="J10" i="27"/>
  <c r="K10" i="27"/>
  <c r="L10" i="27"/>
  <c r="M10" i="27"/>
  <c r="N10" i="27"/>
  <c r="O10" i="27"/>
  <c r="P10" i="27"/>
  <c r="Q10" i="27"/>
  <c r="R10" i="27"/>
  <c r="B159" i="27"/>
  <c r="C159" i="27"/>
  <c r="D159" i="27"/>
  <c r="B160" i="27"/>
  <c r="C160" i="27"/>
  <c r="D160" i="27"/>
  <c r="B161" i="27"/>
  <c r="C161" i="27"/>
  <c r="D161" i="27"/>
  <c r="B162" i="27"/>
  <c r="C162" i="27"/>
  <c r="D162" i="27"/>
  <c r="B163" i="27"/>
  <c r="C163" i="27"/>
  <c r="D163" i="27"/>
  <c r="B164" i="27"/>
  <c r="C164" i="27"/>
  <c r="D164" i="27"/>
  <c r="B165" i="27"/>
  <c r="C165" i="27"/>
  <c r="B166" i="27"/>
  <c r="C166" i="27"/>
  <c r="D166" i="27"/>
  <c r="B167" i="27"/>
  <c r="C167" i="27"/>
  <c r="B168" i="27"/>
  <c r="C168" i="27"/>
  <c r="D168" i="27"/>
  <c r="H2" i="21"/>
  <c r="J2" i="21"/>
  <c r="G4" i="21"/>
  <c r="H4" i="21"/>
  <c r="I4" i="21"/>
  <c r="J4" i="21"/>
  <c r="N4" i="21"/>
  <c r="O4" i="21"/>
  <c r="G5" i="21"/>
  <c r="H5" i="21"/>
  <c r="I5" i="21"/>
  <c r="J5" i="21"/>
  <c r="N5" i="21"/>
  <c r="O5" i="21"/>
  <c r="G6" i="21"/>
  <c r="H6" i="21"/>
  <c r="I6" i="21"/>
  <c r="J6" i="21"/>
  <c r="O6" i="21"/>
  <c r="G7" i="21"/>
  <c r="N7" i="21"/>
  <c r="O7" i="21"/>
  <c r="G8" i="21"/>
  <c r="H8" i="21"/>
  <c r="I8" i="21"/>
  <c r="J8" i="21"/>
  <c r="N8" i="21"/>
  <c r="O9" i="21"/>
  <c r="J10" i="21"/>
  <c r="K10" i="21"/>
  <c r="L10" i="21"/>
  <c r="M10" i="21"/>
  <c r="N10" i="21"/>
  <c r="O10" i="21"/>
  <c r="B141" i="21"/>
  <c r="C141" i="21"/>
  <c r="D141" i="21"/>
  <c r="B142" i="21"/>
  <c r="C142" i="21"/>
  <c r="D142" i="21"/>
  <c r="B143" i="21"/>
  <c r="C143" i="21"/>
  <c r="D143" i="21"/>
  <c r="B144" i="21"/>
  <c r="C144" i="21"/>
  <c r="B145" i="21"/>
  <c r="C145" i="21"/>
  <c r="D145" i="21"/>
  <c r="B146" i="21"/>
  <c r="C146" i="21"/>
  <c r="D146" i="21"/>
  <c r="B147" i="21"/>
  <c r="C147" i="21"/>
  <c r="B148" i="21"/>
  <c r="C148" i="21"/>
  <c r="B149" i="21"/>
  <c r="C149" i="21"/>
  <c r="B150" i="21"/>
  <c r="C150" i="21"/>
  <c r="D150" i="21"/>
  <c r="H2" i="20"/>
  <c r="J2" i="20"/>
  <c r="G4" i="20"/>
  <c r="H4" i="20"/>
  <c r="I4" i="20"/>
  <c r="J4" i="20"/>
  <c r="N4" i="20"/>
  <c r="G5" i="20"/>
  <c r="H5" i="20"/>
  <c r="I5" i="20"/>
  <c r="J5" i="20"/>
  <c r="N5" i="20"/>
  <c r="G6" i="20"/>
  <c r="H6" i="20"/>
  <c r="I6" i="20"/>
  <c r="J6" i="20"/>
  <c r="G7" i="20"/>
  <c r="N7" i="20"/>
  <c r="G8" i="20"/>
  <c r="H8" i="20"/>
  <c r="I8" i="20"/>
  <c r="J8" i="20"/>
  <c r="N8" i="20"/>
  <c r="J10" i="20"/>
  <c r="K10" i="20"/>
  <c r="L10" i="20"/>
  <c r="M10" i="20"/>
  <c r="N10" i="20"/>
  <c r="B109" i="20"/>
  <c r="B110" i="20"/>
  <c r="C110" i="20"/>
  <c r="B111" i="20"/>
  <c r="C111" i="20"/>
  <c r="B112" i="20"/>
  <c r="B113" i="20"/>
  <c r="C113" i="20"/>
  <c r="B114" i="20"/>
  <c r="C114" i="20"/>
  <c r="B115" i="20"/>
  <c r="B116" i="20"/>
  <c r="C116" i="20"/>
  <c r="K5" i="13"/>
  <c r="I32" i="13"/>
  <c r="K5" i="19"/>
  <c r="K12" i="19"/>
  <c r="K13" i="19"/>
  <c r="K15" i="19"/>
  <c r="K16" i="19"/>
  <c r="I33" i="19"/>
  <c r="K5" i="22"/>
  <c r="K12" i="22"/>
  <c r="K13" i="22"/>
  <c r="K14" i="22"/>
  <c r="K15" i="22"/>
  <c r="K17" i="22"/>
  <c r="I25" i="22"/>
  <c r="I26" i="22"/>
  <c r="I28" i="22"/>
  <c r="I29" i="22"/>
  <c r="I33" i="22"/>
  <c r="K5" i="24"/>
  <c r="K10" i="24"/>
  <c r="K12" i="24"/>
  <c r="K13" i="24"/>
  <c r="K14" i="24"/>
  <c r="K16" i="24"/>
  <c r="I25" i="24"/>
  <c r="I26" i="24"/>
  <c r="I28" i="24"/>
  <c r="I29" i="24"/>
  <c r="I32" i="24"/>
  <c r="I33" i="24"/>
  <c r="K5" i="26"/>
  <c r="K12" i="26"/>
  <c r="K13" i="26"/>
  <c r="K15" i="26"/>
  <c r="K16" i="26"/>
  <c r="K17" i="26"/>
  <c r="K18" i="26"/>
  <c r="I26" i="26"/>
  <c r="I28" i="26"/>
  <c r="I29" i="26"/>
  <c r="I30" i="26"/>
  <c r="I32" i="26"/>
  <c r="I33" i="26"/>
  <c r="K5" i="28"/>
  <c r="K11" i="28"/>
  <c r="K12" i="28"/>
  <c r="K13" i="28"/>
  <c r="K15" i="28"/>
  <c r="K17" i="28"/>
  <c r="I25" i="28"/>
  <c r="I26" i="28"/>
  <c r="I27" i="28"/>
  <c r="I28" i="28"/>
  <c r="I29" i="28"/>
  <c r="I30" i="28"/>
  <c r="I31" i="28"/>
  <c r="I32" i="28"/>
  <c r="I33" i="28"/>
  <c r="K5" i="30"/>
  <c r="K12" i="30"/>
  <c r="K13" i="30"/>
  <c r="K15" i="30"/>
  <c r="K18" i="30"/>
  <c r="I24" i="30"/>
  <c r="I25" i="30"/>
  <c r="I26" i="30"/>
  <c r="I27" i="30"/>
  <c r="I28" i="30"/>
  <c r="I33" i="30"/>
  <c r="K5" i="32"/>
  <c r="K10" i="32"/>
  <c r="K12" i="32"/>
  <c r="K13" i="32"/>
  <c r="K14" i="32"/>
  <c r="K15" i="32"/>
  <c r="I24" i="32"/>
  <c r="I25" i="32"/>
  <c r="I26" i="32"/>
  <c r="I27" i="32"/>
  <c r="I28" i="32"/>
  <c r="I32" i="32"/>
  <c r="I33" i="32"/>
  <c r="K5" i="34"/>
  <c r="I33" i="34"/>
  <c r="K5" i="35"/>
  <c r="K12" i="35"/>
  <c r="K13" i="35"/>
  <c r="K16" i="35"/>
  <c r="K17" i="35"/>
  <c r="K18" i="35"/>
  <c r="I25" i="35"/>
  <c r="I26" i="35"/>
  <c r="I27" i="35"/>
  <c r="I28" i="35"/>
  <c r="I32" i="35"/>
  <c r="I33" i="35"/>
  <c r="K5" i="38"/>
  <c r="K12" i="38"/>
  <c r="K13" i="38"/>
  <c r="K14" i="38"/>
  <c r="K15" i="38"/>
  <c r="K17" i="38"/>
  <c r="K18" i="38"/>
  <c r="I25" i="38"/>
  <c r="I26" i="38"/>
  <c r="I28" i="38"/>
  <c r="I29" i="38"/>
  <c r="I32" i="38"/>
  <c r="I33" i="38"/>
  <c r="K5" i="40"/>
  <c r="K12" i="40"/>
  <c r="K13" i="40"/>
  <c r="K14" i="40"/>
  <c r="K15" i="40"/>
  <c r="K16" i="40"/>
  <c r="K17" i="40"/>
  <c r="K18" i="40"/>
  <c r="I25" i="40"/>
  <c r="I26" i="40"/>
  <c r="I28" i="40"/>
  <c r="I29" i="40"/>
  <c r="I32" i="40"/>
  <c r="I33" i="40"/>
  <c r="K5" i="3"/>
  <c r="I31" i="3"/>
  <c r="K5" i="1"/>
  <c r="I32" i="1"/>
</calcChain>
</file>

<file path=xl/sharedStrings.xml><?xml version="1.0" encoding="utf-8"?>
<sst xmlns="http://schemas.openxmlformats.org/spreadsheetml/2006/main" count="5643" uniqueCount="383">
  <si>
    <t>Deal Capture</t>
  </si>
  <si>
    <t>Deal Valuation</t>
  </si>
  <si>
    <t>Category</t>
  </si>
  <si>
    <t>Curve Issues</t>
  </si>
  <si>
    <t>Miscellaneous</t>
  </si>
  <si>
    <t>Breakdown in Officializing Process- Human</t>
  </si>
  <si>
    <t>Breakdown in Officializing Process- IT</t>
  </si>
  <si>
    <t>Uncontrollable-System Needs to Change</t>
  </si>
  <si>
    <t>A</t>
  </si>
  <si>
    <t>B</t>
  </si>
  <si>
    <t>C</t>
  </si>
  <si>
    <t>D</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</si>
  <si>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</si>
  <si>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</si>
  <si>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</si>
  <si>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</si>
  <si>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</si>
  <si>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</si>
  <si>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</si>
  <si>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</si>
  <si>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</si>
  <si>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</si>
  <si>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</si>
  <si>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</si>
  <si>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</si>
  <si>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</si>
  <si>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</si>
  <si>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</si>
  <si>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</si>
  <si>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Not utilizing the Active/Inactive website to see if the correct book was officialized and make sure those books with no positions are made inactive.</t>
  </si>
  <si>
    <t>H</t>
  </si>
  <si>
    <t>Not identified</t>
  </si>
  <si>
    <t>Load time. New RisktRac use.</t>
  </si>
  <si>
    <t>EA-CAN</t>
  </si>
  <si>
    <t>Training.</t>
  </si>
  <si>
    <t>SUMMARY BY WEEK FOR  05/10 - 05/17</t>
  </si>
  <si>
    <t>SUMMARY BY WEEK FOR  05/02 - 05/09</t>
  </si>
  <si>
    <t>SUMMARY FOR  05/10 - 05/17 BY GROUP</t>
  </si>
  <si>
    <t>SUMMARY FOR  05/02 - 05/09 BY GROUP</t>
  </si>
  <si>
    <t>Officializing late and not having gas positions captured in AGG-ECT.</t>
  </si>
  <si>
    <t>Having problems sending information and rolling books after holidays.</t>
  </si>
  <si>
    <t>Experiencing various IT problems when sending their feeds.</t>
  </si>
  <si>
    <t>Not utilizing the Active/Inactive website to see if book was officialized.  New person being trained.</t>
  </si>
  <si>
    <t>WEEKLY SUMMARY OF DAILY LOG</t>
  </si>
  <si>
    <t>Prior Week 05/02 - 05/09</t>
  </si>
  <si>
    <t>Current Week 5/10 - 5/17</t>
  </si>
  <si>
    <t>BOOKS PER GROUP</t>
  </si>
  <si>
    <t xml:space="preserve"> </t>
  </si>
  <si>
    <t>SUMMARY FOR  05/18 - 05/24 BY GROUP</t>
  </si>
  <si>
    <t>SUMMARY FOR  05/18 - 05/25 BY GROUP</t>
  </si>
  <si>
    <t>SUMMARY BY WEEK FOR  05/18 - 05/25</t>
  </si>
  <si>
    <t>Having various problems sending files over due to technical difficulties.</t>
  </si>
  <si>
    <t>Failure in power system and Book Administrator not utilizing Active/Inactive website to see if book was officialized.</t>
  </si>
  <si>
    <t>WEEKLY SUMMARY OF MORNING LOG</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</si>
  <si>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</si>
  <si>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</si>
  <si>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</si>
  <si>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</si>
  <si>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</si>
  <si>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</si>
  <si>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Breakdown in Officializing Process- IT(UK)</t>
  </si>
  <si>
    <t>SUMMARY BY WEEK OF</t>
  </si>
  <si>
    <t>4/12-4/18</t>
  </si>
  <si>
    <t>4/05-4/11</t>
  </si>
  <si>
    <t>4/19-4/25</t>
  </si>
  <si>
    <t>5/2/-5/9</t>
  </si>
  <si>
    <t>5/10-5/17</t>
  </si>
  <si>
    <t>5/18-5/25</t>
  </si>
  <si>
    <t>5/28-6/1</t>
  </si>
  <si>
    <t>Total Errors for the Week</t>
  </si>
  <si>
    <t>% of errors to books</t>
  </si>
  <si>
    <t># of errors</t>
  </si>
  <si>
    <r>
      <t xml:space="preserve"># </t>
    </r>
    <r>
      <rPr>
        <sz val="10"/>
        <rFont val="Arial"/>
        <family val="2"/>
      </rPr>
      <t>books by group</t>
    </r>
  </si>
  <si>
    <t>SUMMARY FOR  05/28 - 06/01 BY GROUP</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</si>
  <si>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</si>
  <si>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</si>
  <si>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</si>
  <si>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</si>
  <si>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</si>
  <si>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</si>
  <si>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</si>
  <si>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</si>
  <si>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</si>
  <si>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</si>
  <si>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</si>
  <si>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</si>
  <si>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</si>
  <si>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</si>
  <si>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</si>
  <si>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</si>
  <si>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</si>
  <si>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</si>
  <si>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</si>
  <si>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</si>
  <si>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</si>
  <si>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</si>
  <si>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</si>
  <si>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</si>
  <si>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</si>
  <si>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</si>
  <si>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</si>
  <si>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</si>
  <si>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</si>
  <si>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</si>
  <si>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</si>
  <si>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</si>
  <si>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</si>
  <si>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</si>
  <si>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</si>
  <si>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</si>
  <si>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</si>
  <si>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</si>
  <si>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</si>
  <si>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</si>
  <si>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</si>
  <si>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</si>
  <si>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</si>
  <si>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</si>
  <si>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</si>
  <si>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</si>
  <si>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</si>
  <si>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</si>
  <si>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</si>
  <si>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</si>
  <si>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</si>
  <si>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</si>
  <si>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</si>
  <si>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</si>
  <si>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</si>
  <si>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</si>
  <si>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</si>
  <si>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</si>
  <si>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</si>
  <si>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</si>
  <si>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</si>
  <si>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</si>
  <si>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</si>
  <si>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</si>
  <si>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</si>
  <si>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</si>
  <si>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</si>
  <si>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</si>
  <si>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</si>
  <si>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</si>
  <si>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</si>
  <si>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</si>
  <si>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</si>
  <si>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</si>
  <si>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</si>
  <si>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</si>
  <si>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</si>
  <si>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</si>
  <si>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</si>
  <si>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</si>
  <si>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</si>
  <si>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t>04/26-05/01</t>
  </si>
  <si>
    <t>06/04-06/08</t>
  </si>
  <si>
    <t>SUMMARY BY WEEK FOR  06/04-06/08</t>
  </si>
  <si>
    <t>Unify Power File not transmited.</t>
  </si>
  <si>
    <t>Power Curve not saved for Jun 7th, which created a problem with DPR, MTM and Credit data.</t>
  </si>
  <si>
    <t>Book was not officialized</t>
  </si>
  <si>
    <t>Other</t>
  </si>
  <si>
    <t>TOTAL</t>
  </si>
  <si>
    <t>% of Total Errors for the Week</t>
  </si>
  <si>
    <t>OTHER</t>
  </si>
  <si>
    <t xml:space="preserve">UK Power Book was officialized on time, however the feed did not complete until 6:13 am due to length of time needed for extract process.  </t>
  </si>
  <si>
    <t>Resolution has been developed and is currently being tested.  Test feed should be in place by 06/11/01</t>
  </si>
  <si>
    <t>EAF-AUS-PRC</t>
  </si>
  <si>
    <t>Australian Power</t>
  </si>
  <si>
    <t>Justin Den Hertog</t>
  </si>
  <si>
    <t>Due to Australian Holiday book was not officialized.  However, the holiday procedures were not followed.</t>
  </si>
  <si>
    <t xml:space="preserve">Need to recommunicate holiday officialization procedures to Risk Management team.  </t>
  </si>
  <si>
    <t>Eastern Spreadsheets 1&amp;2</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</si>
  <si>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</si>
  <si>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</si>
  <si>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 xml:space="preserve">UK Power Book was officialized on time, however the feed did not complete until 6:50 am due to length of time needed for extract process.  </t>
  </si>
  <si>
    <t>Traders failed to save Power Curves for June 7th.   Therefore, no P&amp;L Curve shift available.  All positions were properly loaded into RisktRAC</t>
  </si>
  <si>
    <t>Risk Management is working to develop process to insure that all needed curve data is saved for each day.</t>
  </si>
  <si>
    <t>Coal Positions</t>
  </si>
  <si>
    <t>COAL</t>
  </si>
  <si>
    <t>Michaels Stark</t>
  </si>
  <si>
    <t xml:space="preserve">Positions related to a specific curve, F-CAPE-TC, was not captured in the system which impacts the VaR calculation.  Deals were being moved to different books and using different curves to value.   </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</si>
  <si>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</si>
  <si>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</si>
  <si>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</si>
  <si>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</si>
  <si>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 xml:space="preserve">UK Power Book was officialized on time, however the feed did not complete until 6:50 am due to database issues.  The database problem was caused by  "Rollback Segment"  error , which is caused by the size of data conflicting with other users.  </t>
  </si>
  <si>
    <t>DBA have improved rollback segment, but IT to research solution to prevent further occurance.</t>
  </si>
  <si>
    <t>INTRA-CAND-WE-GD-GDL</t>
  </si>
  <si>
    <t>Book not officialized</t>
  </si>
  <si>
    <t>Implement Active/Inactive website.Canada Risk Mgmt. Group to be trained on using Active/Inactive book website.</t>
  </si>
  <si>
    <t>06/11-06/15</t>
  </si>
  <si>
    <t>UK books not officialized</t>
  </si>
  <si>
    <t>MTM failures on 2 days</t>
  </si>
  <si>
    <t>Heat Swap positions not captured in Risktrac due to systems requirements.</t>
  </si>
  <si>
    <t>Heat Rate Swaps</t>
  </si>
  <si>
    <t>EA-POwER</t>
  </si>
  <si>
    <t>US-POWER</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</si>
  <si>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</si>
  <si>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</si>
  <si>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RMS Database</t>
  </si>
  <si>
    <t>IT</t>
  </si>
  <si>
    <t>During performance of weekly archive process, the INDEX process failed to run  appropriately.  Therefore the Index process was not completed by 6am.  The non completion of the Index process preveted the receipt of late UK feeds.  As US books are officialized end of business day, no impact on recording 06/15/01 positions.</t>
  </si>
  <si>
    <t>DBA's working with help desks to identify problem and correct.  Upgrade to Oracle 8 may resolve issue.</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</si>
  <si>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</si>
  <si>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</si>
  <si>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</si>
  <si>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</si>
  <si>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Eastern 1 &amp; 2 spreadsheets</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</si>
  <si>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</si>
  <si>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</si>
  <si>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</si>
  <si>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</si>
  <si>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</si>
  <si>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</si>
  <si>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</si>
  <si>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</si>
  <si>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</si>
  <si>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Book was not officialized. Update Pending</t>
  </si>
  <si>
    <t>EA-Power</t>
  </si>
  <si>
    <t>US Power EAST</t>
  </si>
  <si>
    <t>Stacey White</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</si>
  <si>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</si>
  <si>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</si>
  <si>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</si>
  <si>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Book was not officialized.  Update is Pending</t>
  </si>
  <si>
    <r>
      <t xml:space="preserve">Resolution has been developed and is currently being tested.  Test feed should be in place by 06/11/01.  </t>
    </r>
    <r>
      <rPr>
        <sz val="10"/>
        <color indexed="10"/>
        <rFont val="Arial"/>
        <family val="2"/>
      </rPr>
      <t>Test file for new extraction appears to be working.  Will transmit one more test prior to placing into production.</t>
    </r>
  </si>
  <si>
    <t>SUMMARY BY WEEK FOR  06/11-06/15</t>
  </si>
  <si>
    <t>06/18-06/22</t>
  </si>
  <si>
    <t>MTM failures caused by various IT issues.</t>
  </si>
  <si>
    <t>Book not Officialized</t>
  </si>
  <si>
    <t>Changed in book attributes caused data mismatch.</t>
  </si>
  <si>
    <t>Credit file not provided in a timely manner.</t>
  </si>
  <si>
    <t>Change in SAP file format caused overstatement of Credit Risk.</t>
  </si>
  <si>
    <t>European</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</si>
  <si>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</si>
  <si>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</si>
  <si>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</si>
  <si>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</si>
  <si>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</si>
  <si>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EES-GAS</t>
  </si>
  <si>
    <t>Scott Mills</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</si>
  <si>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</si>
  <si>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</si>
  <si>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</si>
  <si>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</si>
  <si>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</si>
  <si>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EES Credit File</t>
  </si>
  <si>
    <t xml:space="preserve">Due to problems with source system upgrade, the EES MTM credit file has not been received in a timely manner.  </t>
  </si>
  <si>
    <t>Risk Management working to identify problem and resolving issue.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</si>
  <si>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</si>
  <si>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</si>
  <si>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</si>
  <si>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</si>
  <si>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</si>
  <si>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</si>
  <si>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</si>
  <si>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</si>
  <si>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</si>
  <si>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</si>
  <si>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</si>
  <si>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</si>
  <si>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UK EBS</t>
  </si>
  <si>
    <t>EBS credit file not transmitted for 06/29/01.</t>
  </si>
  <si>
    <t>Will discuss importance of completing end of day process with RM</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</si>
  <si>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</si>
  <si>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</si>
  <si>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</si>
  <si>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</si>
  <si>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</si>
  <si>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</si>
  <si>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FT-CAND-EGSC-BC-PRC;FT-CAND-EGSC-PRC; FT-CAND-EGSC-OPT IDX &amp; PRC</t>
  </si>
  <si>
    <t>EA</t>
  </si>
  <si>
    <t>Canada Gas</t>
  </si>
  <si>
    <t>Books were officialized late, but before VaR deadline.  However, the data was not captured for  credit reporting purposes since credit report runs at 1:30am.</t>
  </si>
  <si>
    <t>Will discuss potential to change timing of credit process with Debbie Brackett and John Powell.</t>
  </si>
  <si>
    <t>EES-CANADA-PRC</t>
  </si>
  <si>
    <t>Trader failed to load needed curve data, which prevented calcing of book.   Curve data was loaded and books were officialized</t>
  </si>
  <si>
    <t>RM needs to develop procedures to identify when needed data is not loaded</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</si>
  <si>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</si>
  <si>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</si>
  <si>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</si>
  <si>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06/25-06/29</t>
  </si>
  <si>
    <t>07/02-07/05</t>
  </si>
  <si>
    <t>NG-ERMS-XL-PRC, NG-PR-OPT-PRC, NG-EXOTIC-PRC</t>
  </si>
  <si>
    <t>US Gas Financial</t>
  </si>
  <si>
    <t>Jeff Gossett</t>
  </si>
  <si>
    <t>Worked late therefore did not officialize in time for Credit run at 1:30 AM.</t>
  </si>
  <si>
    <t>Books need to be re-loaded for credit.  Discuss timing of Credit procedures with Debbie Brackett to allow for books officialized prior to 6 am</t>
  </si>
  <si>
    <t>STEEL VaR</t>
  </si>
  <si>
    <t>Steel</t>
  </si>
  <si>
    <t>Shelly Wood</t>
  </si>
  <si>
    <t>Positions were uploaded again to insure data was accurate.  VaR was rerun.</t>
  </si>
  <si>
    <t>Update Pending</t>
  </si>
  <si>
    <t>NBP Curve</t>
  </si>
  <si>
    <t xml:space="preserve">Curve data after Sept 2003 is zeroed out on the RisktRAC side, while data is valid on UK side.  Zero values can cause VaR to crash as it is a primary curve. </t>
  </si>
  <si>
    <t>RM and IT researching to determine what is causing error and provide update.</t>
  </si>
  <si>
    <t>Australia</t>
  </si>
  <si>
    <t>Australia Power</t>
  </si>
  <si>
    <t>Update pending</t>
  </si>
  <si>
    <t>Books were officialized after Credit procedures.</t>
  </si>
  <si>
    <t>Steel positions were reloaded.</t>
  </si>
  <si>
    <t>NBP Curve data not completely captured.</t>
  </si>
  <si>
    <t>Attribute mismatch</t>
  </si>
  <si>
    <t># Active books by group</t>
  </si>
  <si>
    <t>Continental power was not able to officialize due to a Portcalc failure.  Issue had not been identified and Houston IT was working on resolving the issue.</t>
  </si>
  <si>
    <t>Update pending from IT department.</t>
  </si>
  <si>
    <t>UK-COAL-FRT-TC-PRC</t>
  </si>
  <si>
    <t>UK Coal</t>
  </si>
  <si>
    <t>Todd Hall</t>
  </si>
  <si>
    <t>Book contains deals that are not being valued properly.  Certain PV notional positions for specific deals and time periods are not being valued &amp; reported by ERMS.  ERMS IT is working to identify issue.</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</si>
  <si>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</si>
  <si>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</si>
  <si>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INTRA-EMWNSS2-GDL</t>
  </si>
  <si>
    <t>US GAS</t>
  </si>
  <si>
    <t>Book was officialized, but due to an attribute mismatch the data was not captured by RisktRac.    Problem was resolved and data pulled in and VaR rerun.</t>
  </si>
  <si>
    <t>Working to identify issue and resolve.</t>
  </si>
  <si>
    <t>07/09-07/13</t>
  </si>
  <si>
    <t>Ennovate Books not officialized.</t>
  </si>
  <si>
    <t>Curve data errors caused incorrect VaR</t>
  </si>
  <si>
    <t>Paper books were not captured by credit processes.</t>
  </si>
  <si>
    <t>IT issues prevent timely captured of data.  Energydesk.com will resolved Nordic issues.</t>
  </si>
  <si>
    <t>07/16-07/20</t>
  </si>
  <si>
    <t>FT-IM-ENOV-GDL</t>
  </si>
  <si>
    <t>US Ennovate</t>
  </si>
  <si>
    <t>Kevin Radous</t>
  </si>
  <si>
    <t xml:space="preserve">Book was officialized, however due to an attribute mismatch the book was not captured by RisktRAC.  </t>
  </si>
  <si>
    <t>BA is working with ERMS IT to determine issue and resolution.</t>
  </si>
  <si>
    <t>EES-MTM Power at Coutnerparty level</t>
  </si>
  <si>
    <t>EES Power</t>
  </si>
  <si>
    <t>EES Power MTM at counterparty level feed for Credit not received for COB 07/19.  Per Scott Mills this is due to IT issues.</t>
  </si>
  <si>
    <t>Nordic Power was loaded late into RisktRAC  due required rerun of MTM due to omission of Nordic futures and options.</t>
  </si>
  <si>
    <t>Book not officialized and attribute mismatch prevented data capture for other books.</t>
  </si>
  <si>
    <t>Ennovate book not officialized and attribute mismatch</t>
  </si>
  <si>
    <t>Credit MTM file not submitted</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</si>
  <si>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</si>
  <si>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</si>
  <si>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</si>
  <si>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</si>
  <si>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</si>
  <si>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Eastern Spreadsheets</t>
  </si>
  <si>
    <t>Positions in spreadsheets were rolled from COB Jul 26.  The data was rolled due to an error in the overnight MtM run of the Excel based models.  Data being rerun and will be feed to RisktRAC later.</t>
  </si>
  <si>
    <t>Update pending.</t>
  </si>
  <si>
    <t>Issue was identified on 07/25.   Proper procedures for changing attributes communicated to BA.</t>
  </si>
  <si>
    <t>07/23-07/27</t>
  </si>
  <si>
    <t>Book was not officialized and UK Coal positions had to be corrected.</t>
  </si>
  <si>
    <t>Eastern Spreadsheets were rolled and UK Power officialized late.</t>
  </si>
  <si>
    <t>Ennovate book not captured by RisktRAC due to mismatch</t>
  </si>
  <si>
    <t>Canadian $ book not officialized for IR/FX.</t>
  </si>
  <si>
    <t>Book was not officialized.</t>
  </si>
  <si>
    <t>Monday was a bank holiday and IT switched Portcalc off as they did not want the systems to run overnight.  However, it was not turned on by IT for Tuesday 8 May close of business overnight run.  Consequently, Portcalc mtm did not run and there was no data</t>
  </si>
  <si>
    <t xml:space="preserve"> Nordic Power data for 8 May did not load into Risktrac until 6:13 am Houston time.  This was due to a random IT error in that some options failed to be calculated in the overnight mtm run.  Nordic risk management had to manually determine which of the bo</t>
  </si>
  <si>
    <t>07/30-08/03</t>
  </si>
  <si>
    <t>Net Open positions reported by RisktRAC for UK power missing approximately 5 terrawatts compared to data transmitted.</t>
  </si>
  <si>
    <t>RM researching issue.</t>
  </si>
  <si>
    <t>PWR-NG-TEXAS-GDI; PWR-NG-ST-HEDGE-GDI;PWR-MG-GAS-MTM-GDI; PWR-NE-GAS-MTM-GDI; PWR-MW-GAS-MTM-GDI; PWR-NG-ERCT0-AST-GDI</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</si>
  <si>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</si>
  <si>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</si>
  <si>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Power VaR</t>
  </si>
  <si>
    <t>Power East</t>
  </si>
  <si>
    <t>Volatilty for R1B curve was marked incorrectly by trader, which materially overstated VaR for positions against the curve.  Curve data was corrected, reloaded and VaR rerun.</t>
  </si>
  <si>
    <t>Book attribut mismatches prevented data capture</t>
  </si>
  <si>
    <t>IT issues related to GDI books prevented capture of data.</t>
  </si>
  <si>
    <t>Feeds in late</t>
  </si>
  <si>
    <t>Books not officialized</t>
  </si>
  <si>
    <t xml:space="preserve">Ratio of Errors to Active Books </t>
  </si>
  <si>
    <t>Unify Power</t>
  </si>
  <si>
    <t>Unify  Power</t>
  </si>
  <si>
    <t>File was not transmitted as scheduled run.  CAS IT had to pull data in manually.  File impacts the Margin position for ENRON</t>
  </si>
  <si>
    <t>Nordic Weather Credit File</t>
  </si>
  <si>
    <t>Nordic Weather</t>
  </si>
  <si>
    <t>Didrik Thraner Nielsen</t>
  </si>
  <si>
    <t>Due to Human error the file was not processed in time.  It was subsequently sent.</t>
  </si>
  <si>
    <t>Recommunicated deadline</t>
  </si>
  <si>
    <t>08/06-08/10</t>
  </si>
  <si>
    <t>SUMMARY BY WEEK FOR  08/06-08/11</t>
  </si>
  <si>
    <t>7.7 terrawatt difference between enPower NOP and RisktRAC data.</t>
  </si>
  <si>
    <t>Books not officialized and Lumber curves incorrect.</t>
  </si>
  <si>
    <t>Data was not uploaded</t>
  </si>
  <si>
    <t>SAP file not received.</t>
  </si>
  <si>
    <t>UKPWRSWAP1</t>
  </si>
  <si>
    <t>Book was officialized, but was not picked up by  RisktRAC until after 9 am.  Only one of the  4 needed files were transmitted in original feed.  Complete file was transmitted subsequently.</t>
  </si>
  <si>
    <r>
      <t xml:space="preserve">RM researching issue. </t>
    </r>
    <r>
      <rPr>
        <sz val="10"/>
        <color indexed="10"/>
        <rFont val="Arial"/>
        <family val="2"/>
      </rPr>
      <t>Update:  Cause of issue was identified to be a missing curve mapping in RisktRAC.  Communicated need to inform GRO when a new curve is set up to ensure proper mapping within RisktRAC.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</si>
</sst>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26" x14ac:knownFonts="1">
    <font>
      <sz val="10"/>
      <name val="Arial"/>
    </font>
    <font>
      <sz val="10"/>
      <name val="Arial"/>
    </font>
    <font>
      <b/>
      <sz val="10"/>
      <name val="Arial"/>
      <family val="2"/>
    </font>
    <font>
      <b/>
      <sz val="12"/>
      <name val="Arial"/>
      <family val="2"/>
    </font>
    <font>
      <b/>
      <sz val="11"/>
      <name val="Arial"/>
      <family val="2"/>
    </font>
    <font>
      <sz val="10"/>
      <name val="Arial"/>
    </font>
    <font>
      <sz val="10"/>
      <name val="Arial"/>
    </font>
    <font>
      <sz val="10"/>
      <name val="Arial"/>
    </font>
    <font>
      <sz val="10"/>
      <name val="Arial"/>
    </font>
    <font>
      <sz val="8"/>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3"/>
      <name val="Arial"/>
      <family val="2"/>
    </font>
    <font>
      <sz val="10"/>
      <name val="Arial"/>
    </font>
    <font>
      <sz val="10"/>
      <name val="Arial"/>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4">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0" fillId="0" borderId="0" xfId="0" applyAlignment="1">
      <alignment horizontal="center"/>
    </xf>
    <xf numFmtId="0" fontId="3" fillId="0" borderId="0" xfId="0" applyFont="1" applyAlignment="1">
      <alignment horizontal="center"/>
    </xf>
    <xf numFmtId="0" fontId="0" fillId="0" borderId="1" xfId="0" applyBorder="1"/>
    <xf numFmtId="0" fontId="2"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2" fillId="0" borderId="3" xfId="0" applyFont="1" applyBorder="1"/>
    <xf numFmtId="0" fontId="0" fillId="0" borderId="3" xfId="0" applyBorder="1"/>
    <xf numFmtId="0" fontId="0" fillId="0" borderId="2" xfId="0" applyBorder="1" applyAlignment="1">
      <alignment horizontal="center"/>
    </xf>
    <xf numFmtId="0" fontId="2" fillId="0" borderId="4" xfId="0" applyFont="1" applyBorder="1"/>
    <xf numFmtId="0" fontId="0" fillId="0" borderId="5" xfId="0" applyBorder="1"/>
    <xf numFmtId="14" fontId="2" fillId="0" borderId="0" xfId="0" applyNumberFormat="1" applyFont="1" applyBorder="1" applyAlignment="1">
      <alignment horizontal="center"/>
    </xf>
    <xf numFmtId="0" fontId="2" fillId="0" borderId="6" xfId="0" applyFont="1" applyBorder="1"/>
    <xf numFmtId="0" fontId="0" fillId="0" borderId="6" xfId="0" applyBorder="1"/>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left" vertical="top" wrapText="1"/>
    </xf>
    <xf numFmtId="0" fontId="4" fillId="0" borderId="0" xfId="0" applyFont="1" applyAlignment="1">
      <alignment horizontal="center"/>
    </xf>
    <xf numFmtId="0" fontId="0" fillId="0" borderId="0" xfId="0" applyBorder="1" applyAlignment="1">
      <alignment horizontal="left" vertical="top" wrapText="1"/>
    </xf>
    <xf numFmtId="14" fontId="2" fillId="0" borderId="7" xfId="0" applyNumberFormat="1" applyFont="1" applyBorder="1" applyAlignment="1">
      <alignment horizontal="center"/>
    </xf>
    <xf numFmtId="0" fontId="0" fillId="0" borderId="0" xfId="0" applyBorder="1"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14"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7" xfId="0" applyBorder="1"/>
    <xf numFmtId="0" fontId="0" fillId="0" borderId="22" xfId="0" applyBorder="1"/>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20" fillId="0" borderId="7" xfId="0" applyFont="1" applyBorder="1" applyAlignment="1">
      <alignment horizontal="center"/>
    </xf>
    <xf numFmtId="16" fontId="2" fillId="0" borderId="0" xfId="0" applyNumberFormat="1" applyFont="1"/>
    <xf numFmtId="0" fontId="0" fillId="0" borderId="0" xfId="0" applyFill="1" applyBorder="1"/>
    <xf numFmtId="14" fontId="2" fillId="0" borderId="0" xfId="0" applyNumberFormat="1" applyFont="1"/>
    <xf numFmtId="9" fontId="0" fillId="0" borderId="0" xfId="2" applyFont="1" applyBorder="1" applyAlignment="1">
      <alignment horizontal="left"/>
    </xf>
    <xf numFmtId="9" fontId="0" fillId="0" borderId="0" xfId="2" applyFont="1"/>
    <xf numFmtId="14" fontId="23" fillId="0" borderId="23" xfId="0" applyNumberFormat="1" applyFont="1" applyFill="1" applyBorder="1" applyAlignment="1">
      <alignment vertical="top" wrapText="1"/>
    </xf>
    <xf numFmtId="0" fontId="23" fillId="0" borderId="0" xfId="0" applyFont="1" applyFill="1" applyAlignment="1">
      <alignment horizontal="center"/>
    </xf>
    <xf numFmtId="14" fontId="23" fillId="0" borderId="23" xfId="0" applyNumberFormat="1" applyFont="1" applyBorder="1" applyAlignment="1">
      <alignment vertical="top" wrapText="1"/>
    </xf>
    <xf numFmtId="0" fontId="0" fillId="0" borderId="23" xfId="0" applyBorder="1" applyAlignment="1">
      <alignment vertical="top" wrapText="1"/>
    </xf>
    <xf numFmtId="0" fontId="0" fillId="0" borderId="23" xfId="0" applyBorder="1" applyAlignment="1">
      <alignment horizontal="center" vertical="top" wrapText="1"/>
    </xf>
    <xf numFmtId="0" fontId="0" fillId="0" borderId="23" xfId="0" applyBorder="1" applyAlignment="1">
      <alignment horizontal="left" vertical="top" wrapText="1"/>
    </xf>
    <xf numFmtId="0" fontId="0" fillId="0" borderId="0" xfId="0" applyAlignment="1">
      <alignment horizontal="center" vertical="top" wrapText="1"/>
    </xf>
    <xf numFmtId="14" fontId="0" fillId="0" borderId="23" xfId="0" applyNumberFormat="1" applyBorder="1" applyAlignment="1">
      <alignment vertical="top" wrapText="1"/>
    </xf>
    <xf numFmtId="0" fontId="3" fillId="2" borderId="0" xfId="0" applyFont="1" applyFill="1"/>
    <xf numFmtId="0" fontId="0" fillId="2" borderId="0" xfId="0" applyFill="1"/>
    <xf numFmtId="0" fontId="0" fillId="2" borderId="0" xfId="0" applyFill="1" applyAlignment="1">
      <alignment horizontal="center"/>
    </xf>
    <xf numFmtId="0" fontId="24" fillId="2" borderId="0" xfId="0" applyFont="1" applyFill="1"/>
    <xf numFmtId="0" fontId="2" fillId="3" borderId="0" xfId="0" applyFont="1" applyFill="1" applyAlignment="1">
      <alignment horizontal="center"/>
    </xf>
    <xf numFmtId="0" fontId="23" fillId="0" borderId="0" xfId="0" applyFont="1" applyFill="1" applyAlignment="1">
      <alignment horizontal="left"/>
    </xf>
    <xf numFmtId="0" fontId="0" fillId="0" borderId="2" xfId="0" applyFill="1" applyBorder="1" applyAlignment="1">
      <alignment horizontal="center" vertical="top" wrapText="1"/>
    </xf>
    <xf numFmtId="9" fontId="1" fillId="0" borderId="0" xfId="2" applyBorder="1" applyAlignment="1">
      <alignment horizontal="left"/>
    </xf>
    <xf numFmtId="9" fontId="1" fillId="0" borderId="0" xfId="2"/>
    <xf numFmtId="0" fontId="0" fillId="0" borderId="0" xfId="0" applyAlignment="1">
      <alignment horizontal="left"/>
    </xf>
    <xf numFmtId="0" fontId="0" fillId="0" borderId="0" xfId="0" applyFill="1" applyBorder="1" applyAlignment="1">
      <alignment horizontal="left"/>
    </xf>
    <xf numFmtId="9" fontId="0" fillId="0" borderId="0" xfId="0" applyNumberFormat="1"/>
    <xf numFmtId="0" fontId="0" fillId="0" borderId="23" xfId="0" applyFill="1" applyBorder="1" applyAlignment="1">
      <alignment horizontal="center" vertical="top" wrapText="1"/>
    </xf>
    <xf numFmtId="14" fontId="23" fillId="0" borderId="2" xfId="0" applyNumberFormat="1" applyFont="1" applyFill="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23" fillId="0" borderId="23" xfId="0" applyFont="1" applyFill="1" applyBorder="1" applyAlignment="1">
      <alignment horizontal="center"/>
    </xf>
    <xf numFmtId="0" fontId="0" fillId="0" borderId="2" xfId="0" applyFill="1" applyBorder="1" applyAlignment="1">
      <alignment vertical="top" wrapText="1"/>
    </xf>
    <xf numFmtId="0" fontId="0" fillId="0" borderId="2" xfId="0" applyFill="1" applyBorder="1" applyAlignment="1">
      <alignment horizontal="left" vertical="top" wrapText="1"/>
    </xf>
    <xf numFmtId="0" fontId="23" fillId="0" borderId="2" xfId="0" applyFont="1" applyFill="1" applyBorder="1" applyAlignment="1">
      <alignment horizontal="center"/>
    </xf>
    <xf numFmtId="14" fontId="23" fillId="0" borderId="2" xfId="0" applyNumberFormat="1" applyFont="1" applyBorder="1" applyAlignment="1">
      <alignment vertical="top" wrapText="1"/>
    </xf>
    <xf numFmtId="14" fontId="23" fillId="0" borderId="2" xfId="0" applyNumberFormat="1" applyFont="1" applyFill="1" applyBorder="1" applyAlignment="1">
      <alignment horizontal="center"/>
    </xf>
    <xf numFmtId="0" fontId="0" fillId="0" borderId="2" xfId="0" applyBorder="1" applyAlignment="1">
      <alignment horizontal="right"/>
    </xf>
    <xf numFmtId="0" fontId="0" fillId="0" borderId="0" xfId="0" applyFill="1" applyBorder="1" applyAlignment="1">
      <alignment horizontal="center" vertical="top" wrapText="1"/>
    </xf>
    <xf numFmtId="14" fontId="23" fillId="0" borderId="0" xfId="0" applyNumberFormat="1" applyFont="1" applyFill="1" applyAlignment="1">
      <alignment horizontal="center"/>
    </xf>
    <xf numFmtId="0" fontId="2" fillId="0" borderId="0" xfId="0" applyFont="1" applyFill="1" applyAlignment="1">
      <alignment horizontal="center"/>
    </xf>
    <xf numFmtId="0" fontId="0" fillId="0" borderId="0" xfId="0" applyFill="1"/>
    <xf numFmtId="0" fontId="23" fillId="0" borderId="2" xfId="0" applyFont="1" applyBorder="1" applyAlignment="1">
      <alignment vertical="top" wrapText="1"/>
    </xf>
    <xf numFmtId="14" fontId="23" fillId="0" borderId="0" xfId="0" applyNumberFormat="1" applyFont="1" applyFill="1" applyAlignment="1">
      <alignment vertical="top" wrapText="1"/>
    </xf>
    <xf numFmtId="0" fontId="0" fillId="0" borderId="0" xfId="0" applyAlignment="1">
      <alignment horizontal="left" vertical="top" wrapText="1"/>
    </xf>
    <xf numFmtId="14" fontId="0" fillId="0" borderId="0" xfId="0" applyNumberFormat="1" applyAlignment="1">
      <alignment vertical="top" wrapText="1"/>
    </xf>
    <xf numFmtId="16" fontId="23" fillId="0" borderId="0" xfId="0" applyNumberFormat="1" applyFont="1"/>
    <xf numFmtId="0" fontId="23" fillId="0" borderId="23" xfId="0" applyFont="1" applyBorder="1" applyAlignment="1">
      <alignment vertical="top" wrapText="1"/>
    </xf>
    <xf numFmtId="167" fontId="1" fillId="0" borderId="0" xfId="1" applyNumberFormat="1"/>
    <xf numFmtId="0" fontId="23" fillId="0" borderId="0" xfId="0" applyFont="1" applyBorder="1" applyAlignment="1">
      <alignment vertical="top" wrapText="1"/>
    </xf>
    <xf numFmtId="0" fontId="23" fillId="0" borderId="1" xfId="0" applyFont="1" applyBorder="1" applyAlignment="1">
      <alignment vertical="top" wrapText="1"/>
    </xf>
    <xf numFmtId="0" fontId="3" fillId="0" borderId="0" xfId="0" applyFont="1" applyAlignment="1">
      <alignment horizontal="center"/>
    </xf>
    <xf numFmtId="0" fontId="20" fillId="0" borderId="0" xfId="0" applyFont="1" applyAlignment="1">
      <alignment horizontal="center"/>
    </xf>
    <xf numFmtId="0" fontId="3" fillId="0" borderId="6" xfId="0" applyFont="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hartsheet" Target="chartsheets/sheet3.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26.xml"/><Relationship Id="rId42" Type="http://schemas.openxmlformats.org/officeDocument/2006/relationships/externalLink" Target="externalLinks/externalLink5.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hartsheet" Target="chartsheets/sheet5.xml"/><Relationship Id="rId11" Type="http://schemas.openxmlformats.org/officeDocument/2006/relationships/worksheet" Target="worksheets/sheet11.xml"/><Relationship Id="rId24" Type="http://schemas.openxmlformats.org/officeDocument/2006/relationships/chartsheet" Target="chartsheets/sheet2.xml"/><Relationship Id="rId32" Type="http://schemas.openxmlformats.org/officeDocument/2006/relationships/chartsheet" Target="chartsheets/sheet8.xml"/><Relationship Id="rId37" Type="http://schemas.openxmlformats.org/officeDocument/2006/relationships/worksheet" Target="worksheets/sheet29.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hartsheet" Target="chartsheets/sheet1.xml"/><Relationship Id="rId28" Type="http://schemas.openxmlformats.org/officeDocument/2006/relationships/worksheet" Target="worksheets/sheet24.xml"/><Relationship Id="rId36" Type="http://schemas.openxmlformats.org/officeDocument/2006/relationships/worksheet" Target="worksheets/sheet28.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hartsheet" Target="chartsheets/sheet7.xml"/><Relationship Id="rId44"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hartsheet" Target="chartsheets/sheet4.xml"/><Relationship Id="rId30" Type="http://schemas.openxmlformats.org/officeDocument/2006/relationships/chartsheet" Target="chartsheets/sheet6.xml"/><Relationship Id="rId35" Type="http://schemas.openxmlformats.org/officeDocument/2006/relationships/worksheet" Target="worksheets/sheet27.xml"/><Relationship Id="rId43" Type="http://schemas.openxmlformats.org/officeDocument/2006/relationships/externalLink" Target="externalLinks/externalLink6.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3.xml"/><Relationship Id="rId33" Type="http://schemas.openxmlformats.org/officeDocument/2006/relationships/worksheet" Target="worksheets/sheet25.xml"/><Relationship Id="rId38" Type="http://schemas.openxmlformats.org/officeDocument/2006/relationships/externalLink" Target="externalLinks/externalLink1.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Aug 06'!$A$2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06'!$G$2:$X$2</c:f>
              <c:numCache>
                <c:formatCode>General</c:formatCode>
                <c:ptCount val="18"/>
                <c:pt idx="1">
                  <c:v>2</c:v>
                </c:pt>
                <c:pt idx="3">
                  <c:v>1</c:v>
                </c:pt>
                <c:pt idx="9">
                  <c:v>1</c:v>
                </c:pt>
              </c:numCache>
            </c:numRef>
          </c:val>
          <c:extLst>
            <c:ext xmlns:c16="http://schemas.microsoft.com/office/drawing/2014/chart" uri="{C3380CC4-5D6E-409C-BE32-E72D297353CC}">
              <c16:uniqueId val="{00000000-BB1C-41D8-929A-9D03926E063D}"/>
            </c:ext>
          </c:extLst>
        </c:ser>
        <c:ser>
          <c:idx val="1"/>
          <c:order val="1"/>
          <c:tx>
            <c:strRef>
              <c:f>'Graph Data Aug 06'!$A$3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57784671099608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1C-41D8-929A-9D03926E063D}"/>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06'!$G$3:$X$3</c:f>
              <c:numCache>
                <c:formatCode>General</c:formatCode>
                <c:ptCount val="18"/>
                <c:pt idx="7">
                  <c:v>1</c:v>
                </c:pt>
                <c:pt idx="9">
                  <c:v>1</c:v>
                </c:pt>
                <c:pt idx="11">
                  <c:v>2</c:v>
                </c:pt>
                <c:pt idx="13">
                  <c:v>1</c:v>
                </c:pt>
              </c:numCache>
            </c:numRef>
          </c:val>
          <c:extLst>
            <c:ext xmlns:c16="http://schemas.microsoft.com/office/drawing/2014/chart" uri="{C3380CC4-5D6E-409C-BE32-E72D297353CC}">
              <c16:uniqueId val="{00000002-BB1C-41D8-929A-9D03926E063D}"/>
            </c:ext>
          </c:extLst>
        </c:ser>
        <c:ser>
          <c:idx val="2"/>
          <c:order val="2"/>
          <c:tx>
            <c:strRef>
              <c:f>'Graph Data Aug 06'!$A$4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06'!$G$4:$X$4</c:f>
              <c:numCache>
                <c:formatCode>General</c:formatCode>
                <c:ptCount val="18"/>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numCache>
            </c:numRef>
          </c:val>
          <c:extLst>
            <c:ext xmlns:c16="http://schemas.microsoft.com/office/drawing/2014/chart" uri="{C3380CC4-5D6E-409C-BE32-E72D297353CC}">
              <c16:uniqueId val="{00000003-BB1C-41D8-929A-9D03926E063D}"/>
            </c:ext>
          </c:extLst>
        </c:ser>
        <c:ser>
          <c:idx val="3"/>
          <c:order val="3"/>
          <c:tx>
            <c:strRef>
              <c:f>'Graph Data Aug 06'!$A$5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06'!$G$5:$X$5</c:f>
              <c:numCache>
                <c:formatCode>General</c:formatCode>
                <c:ptCount val="18"/>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numCache>
            </c:numRef>
          </c:val>
          <c:extLst>
            <c:ext xmlns:c16="http://schemas.microsoft.com/office/drawing/2014/chart" uri="{C3380CC4-5D6E-409C-BE32-E72D297353CC}">
              <c16:uniqueId val="{00000004-BB1C-41D8-929A-9D03926E063D}"/>
            </c:ext>
          </c:extLst>
        </c:ser>
        <c:ser>
          <c:idx val="4"/>
          <c:order val="4"/>
          <c:tx>
            <c:strRef>
              <c:f>'Graph Data Aug 06'!$A$6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452749127920689"/>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1C-41D8-929A-9D03926E063D}"/>
                </c:ext>
              </c:extLst>
            </c:dLbl>
            <c:dLbl>
              <c:idx val="8"/>
              <c:layout>
                <c:manualLayout>
                  <c:xMode val="edge"/>
                  <c:yMode val="edge"/>
                  <c:x val="0.4197574253630813"/>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1C-41D8-929A-9D03926E063D}"/>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06'!$G$6:$X$6</c:f>
              <c:numCache>
                <c:formatCode>General</c:formatCode>
                <c:ptCount val="18"/>
                <c:pt idx="0">
                  <c:v>2</c:v>
                </c:pt>
                <c:pt idx="1">
                  <c:v>4</c:v>
                </c:pt>
                <c:pt idx="2">
                  <c:v>1</c:v>
                </c:pt>
                <c:pt idx="3">
                  <c:v>3</c:v>
                </c:pt>
                <c:pt idx="6">
                  <c:v>1</c:v>
                </c:pt>
                <c:pt idx="8">
                  <c:v>1</c:v>
                </c:pt>
                <c:pt idx="9">
                  <c:v>3</c:v>
                </c:pt>
                <c:pt idx="13">
                  <c:v>5</c:v>
                </c:pt>
                <c:pt idx="14">
                  <c:v>5</c:v>
                </c:pt>
                <c:pt idx="15">
                  <c:v>5</c:v>
                </c:pt>
                <c:pt idx="16">
                  <c:v>1</c:v>
                </c:pt>
                <c:pt idx="17">
                  <c:v>1</c:v>
                </c:pt>
              </c:numCache>
            </c:numRef>
          </c:val>
          <c:extLst>
            <c:ext xmlns:c16="http://schemas.microsoft.com/office/drawing/2014/chart" uri="{C3380CC4-5D6E-409C-BE32-E72D297353CC}">
              <c16:uniqueId val="{00000007-BB1C-41D8-929A-9D03926E063D}"/>
            </c:ext>
          </c:extLst>
        </c:ser>
        <c:ser>
          <c:idx val="5"/>
          <c:order val="5"/>
          <c:tx>
            <c:strRef>
              <c:f>'Graph Data Aug 06'!$A$7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06937055746388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B1C-41D8-929A-9D03926E063D}"/>
                </c:ext>
              </c:extLst>
            </c:dLbl>
            <c:dLbl>
              <c:idx val="8"/>
              <c:layout>
                <c:manualLayout>
                  <c:xMode val="edge"/>
                  <c:yMode val="edge"/>
                  <c:x val="0.43254191547566245"/>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1C-41D8-929A-9D03926E063D}"/>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06'!$G$7:$X$7</c:f>
              <c:numCache>
                <c:formatCode>General</c:formatCode>
                <c:ptCount val="18"/>
                <c:pt idx="0">
                  <c:v>3</c:v>
                </c:pt>
                <c:pt idx="6">
                  <c:v>1</c:v>
                </c:pt>
                <c:pt idx="7">
                  <c:v>1</c:v>
                </c:pt>
                <c:pt idx="8">
                  <c:v>3</c:v>
                </c:pt>
                <c:pt idx="10">
                  <c:v>1</c:v>
                </c:pt>
                <c:pt idx="11">
                  <c:v>5</c:v>
                </c:pt>
                <c:pt idx="12">
                  <c:v>1</c:v>
                </c:pt>
                <c:pt idx="13">
                  <c:v>3</c:v>
                </c:pt>
                <c:pt idx="16">
                  <c:v>2</c:v>
                </c:pt>
                <c:pt idx="17">
                  <c:v>1</c:v>
                </c:pt>
              </c:numCache>
            </c:numRef>
          </c:val>
          <c:extLst>
            <c:ext xmlns:c16="http://schemas.microsoft.com/office/drawing/2014/chart" uri="{C3380CC4-5D6E-409C-BE32-E72D297353CC}">
              <c16:uniqueId val="{0000000A-BB1C-41D8-929A-9D03926E063D}"/>
            </c:ext>
          </c:extLst>
        </c:ser>
        <c:ser>
          <c:idx val="6"/>
          <c:order val="6"/>
          <c:tx>
            <c:strRef>
              <c:f>'Graph Data Aug 06'!$A$8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06'!$G$8:$X$8</c:f>
              <c:numCache>
                <c:formatCode>General</c:formatCode>
                <c:ptCount val="18"/>
                <c:pt idx="0">
                  <c:v>4</c:v>
                </c:pt>
                <c:pt idx="1">
                  <c:v>1</c:v>
                </c:pt>
                <c:pt idx="2">
                  <c:v>5</c:v>
                </c:pt>
                <c:pt idx="3">
                  <c:v>1</c:v>
                </c:pt>
                <c:pt idx="4">
                  <c:v>2</c:v>
                </c:pt>
                <c:pt idx="5">
                  <c:v>1</c:v>
                </c:pt>
                <c:pt idx="7">
                  <c:v>3</c:v>
                </c:pt>
                <c:pt idx="9">
                  <c:v>3</c:v>
                </c:pt>
                <c:pt idx="10">
                  <c:v>1</c:v>
                </c:pt>
                <c:pt idx="13">
                  <c:v>2</c:v>
                </c:pt>
                <c:pt idx="15">
                  <c:v>2</c:v>
                </c:pt>
                <c:pt idx="17">
                  <c:v>1</c:v>
                </c:pt>
              </c:numCache>
            </c:numRef>
          </c:val>
          <c:extLst>
            <c:ext xmlns:c16="http://schemas.microsoft.com/office/drawing/2014/chart" uri="{C3380CC4-5D6E-409C-BE32-E72D297353CC}">
              <c16:uniqueId val="{0000000B-BB1C-41D8-929A-9D03926E063D}"/>
            </c:ext>
          </c:extLst>
        </c:ser>
        <c:ser>
          <c:idx val="7"/>
          <c:order val="7"/>
          <c:tx>
            <c:strRef>
              <c:f>'Graph Data Aug 06'!$A$9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06'!$G$9:$X$9</c:f>
              <c:numCache>
                <c:formatCode>General</c:formatCode>
                <c:ptCount val="18"/>
                <c:pt idx="4">
                  <c:v>1</c:v>
                </c:pt>
                <c:pt idx="6">
                  <c:v>1</c:v>
                </c:pt>
                <c:pt idx="8">
                  <c:v>2</c:v>
                </c:pt>
                <c:pt idx="10">
                  <c:v>4</c:v>
                </c:pt>
                <c:pt idx="11">
                  <c:v>7</c:v>
                </c:pt>
                <c:pt idx="15">
                  <c:v>2</c:v>
                </c:pt>
                <c:pt idx="16">
                  <c:v>3</c:v>
                </c:pt>
                <c:pt idx="17">
                  <c:v>3</c:v>
                </c:pt>
              </c:numCache>
            </c:numRef>
          </c:val>
          <c:extLst>
            <c:ext xmlns:c16="http://schemas.microsoft.com/office/drawing/2014/chart" uri="{C3380CC4-5D6E-409C-BE32-E72D297353CC}">
              <c16:uniqueId val="{0000000C-BB1C-41D8-929A-9D03926E063D}"/>
            </c:ext>
          </c:extLst>
        </c:ser>
        <c:ser>
          <c:idx val="8"/>
          <c:order val="8"/>
          <c:tx>
            <c:strRef>
              <c:f>'Graph Data Aug 06'!$A$10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06'!$G$10:$X$10</c:f>
              <c:numCache>
                <c:formatCode>General</c:formatCode>
                <c:ptCount val="18"/>
                <c:pt idx="12">
                  <c:v>1</c:v>
                </c:pt>
                <c:pt idx="14">
                  <c:v>1</c:v>
                </c:pt>
                <c:pt idx="15">
                  <c:v>1</c:v>
                </c:pt>
                <c:pt idx="16">
                  <c:v>2</c:v>
                </c:pt>
                <c:pt idx="17">
                  <c:v>1</c:v>
                </c:pt>
              </c:numCache>
            </c:numRef>
          </c:val>
          <c:extLst>
            <c:ext xmlns:c16="http://schemas.microsoft.com/office/drawing/2014/chart" uri="{C3380CC4-5D6E-409C-BE32-E72D297353CC}">
              <c16:uniqueId val="{0000000D-BB1C-41D8-929A-9D03926E063D}"/>
            </c:ext>
          </c:extLst>
        </c:ser>
        <c:dLbls>
          <c:showLegendKey val="0"/>
          <c:showVal val="1"/>
          <c:showCatName val="0"/>
          <c:showSerName val="0"/>
          <c:showPercent val="0"/>
          <c:showBubbleSize val="0"/>
        </c:dLbls>
        <c:gapWidth val="110"/>
        <c:overlap val="50"/>
        <c:axId val="455417072"/>
        <c:axId val="1"/>
      </c:barChart>
      <c:catAx>
        <c:axId val="45541707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55417072"/>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6.1730306830218823E-2"/>
          <c:y val="0.13043881328420806"/>
          <c:w val="0.91607775336044739"/>
          <c:h val="0.58552533963133391"/>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[3]Pivot2!$B$1:$B$40</c:f>
              <c:numCache>
                <c:formatCode>General</c:formatCode>
                <c:ptCount val="40"/>
                <c:pt idx="0">
                  <c:v>0</c:v>
                </c:pt>
                <c:pt idx="1">
                  <c:v>0</c:v>
                </c:pt>
                <c:pt idx="2">
                  <c:v>0</c:v>
                </c:pt>
                <c:pt idx="3">
                  <c:v>2</c:v>
                </c:pt>
                <c:pt idx="4">
                  <c:v>0</c:v>
                </c:pt>
                <c:pt idx="5">
                  <c:v>1</c:v>
                </c:pt>
                <c:pt idx="6">
                  <c:v>3</c:v>
                </c:pt>
                <c:pt idx="7">
                  <c:v>1</c:v>
                </c:pt>
                <c:pt idx="8">
                  <c:v>2</c:v>
                </c:pt>
                <c:pt idx="9">
                  <c:v>0</c:v>
                </c:pt>
                <c:pt idx="10">
                  <c:v>2</c:v>
                </c:pt>
                <c:pt idx="11">
                  <c:v>8</c:v>
                </c:pt>
                <c:pt idx="12">
                  <c:v>5</c:v>
                </c:pt>
                <c:pt idx="13">
                  <c:v>7</c:v>
                </c:pt>
                <c:pt idx="14">
                  <c:v>0</c:v>
                </c:pt>
                <c:pt idx="15">
                  <c:v>2</c:v>
                </c:pt>
                <c:pt idx="16">
                  <c:v>0</c:v>
                </c:pt>
                <c:pt idx="17">
                  <c:v>4</c:v>
                </c:pt>
                <c:pt idx="18">
                  <c:v>0</c:v>
                </c:pt>
                <c:pt idx="19">
                  <c:v>2</c:v>
                </c:pt>
                <c:pt idx="20">
                  <c:v>1</c:v>
                </c:pt>
                <c:pt idx="21">
                  <c:v>1</c:v>
                </c:pt>
                <c:pt idx="22">
                  <c:v>0</c:v>
                </c:pt>
                <c:pt idx="23">
                  <c:v>0</c:v>
                </c:pt>
                <c:pt idx="24">
                  <c:v>0</c:v>
                </c:pt>
                <c:pt idx="25">
                  <c:v>0</c:v>
                </c:pt>
                <c:pt idx="26">
                  <c:v>2</c:v>
                </c:pt>
                <c:pt idx="27">
                  <c:v>0</c:v>
                </c:pt>
                <c:pt idx="28">
                  <c:v>1</c:v>
                </c:pt>
                <c:pt idx="29">
                  <c:v>3</c:v>
                </c:pt>
                <c:pt idx="30">
                  <c:v>8</c:v>
                </c:pt>
                <c:pt idx="31">
                  <c:v>5</c:v>
                </c:pt>
                <c:pt idx="32">
                  <c:v>9</c:v>
                </c:pt>
                <c:pt idx="33">
                  <c:v>0</c:v>
                </c:pt>
                <c:pt idx="34">
                  <c:v>0</c:v>
                </c:pt>
                <c:pt idx="35">
                  <c:v>1</c:v>
                </c:pt>
                <c:pt idx="36">
                  <c:v>0</c:v>
                </c:pt>
                <c:pt idx="37">
                  <c:v>0</c:v>
                </c:pt>
                <c:pt idx="38">
                  <c:v>0</c:v>
                </c:pt>
                <c:pt idx="39">
                  <c:v>9</c:v>
                </c:pt>
              </c:numCache>
            </c:numRef>
          </c:val>
          <c:extLst>
            <c:ext xmlns:c16="http://schemas.microsoft.com/office/drawing/2014/chart" uri="{C3380CC4-5D6E-409C-BE32-E72D297353CC}">
              <c16:uniqueId val="{00000000-2CA0-4534-BC2A-C53B7A5E8F22}"/>
            </c:ext>
          </c:extLst>
        </c:ser>
        <c:dLbls>
          <c:showLegendKey val="0"/>
          <c:showVal val="0"/>
          <c:showCatName val="0"/>
          <c:showSerName val="0"/>
          <c:showPercent val="0"/>
          <c:showBubbleSize val="0"/>
        </c:dLbls>
        <c:gapWidth val="150"/>
        <c:axId val="459811792"/>
        <c:axId val="1"/>
      </c:barChart>
      <c:catAx>
        <c:axId val="459811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981179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776D-4A7B-9021-AB3DBE0FBE6F}"/>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776D-4A7B-9021-AB3DBE0FBE6F}"/>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776D-4A7B-9021-AB3DBE0FBE6F}"/>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776D-4A7B-9021-AB3DBE0FBE6F}"/>
            </c:ext>
          </c:extLst>
        </c:ser>
        <c:dLbls>
          <c:showLegendKey val="0"/>
          <c:showVal val="0"/>
          <c:showCatName val="0"/>
          <c:showSerName val="0"/>
          <c:showPercent val="0"/>
          <c:showBubbleSize val="0"/>
        </c:dLbls>
        <c:marker val="1"/>
        <c:smooth val="0"/>
        <c:axId val="459817072"/>
        <c:axId val="1"/>
      </c:lineChart>
      <c:dateAx>
        <c:axId val="45981707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981707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 Rolling DPR Completion Times</a:t>
            </a:r>
          </a:p>
        </c:rich>
      </c:tx>
      <c:layout>
        <c:manualLayout>
          <c:xMode val="edge"/>
          <c:yMode val="edge"/>
          <c:x val="0.32834369872990987"/>
          <c:y val="2.8490900440440385E-2"/>
        </c:manualLayout>
      </c:layout>
      <c:overlay val="0"/>
      <c:spPr>
        <a:noFill/>
        <a:ln w="25400">
          <a:noFill/>
        </a:ln>
      </c:spPr>
    </c:title>
    <c:autoTitleDeleted val="0"/>
    <c:plotArea>
      <c:layout>
        <c:manualLayout>
          <c:layoutTarget val="inner"/>
          <c:xMode val="edge"/>
          <c:yMode val="edge"/>
          <c:x val="0.1733388054208661"/>
          <c:y val="0.11966178184984962"/>
          <c:w val="0.76335743156496805"/>
          <c:h val="0.54987437850049947"/>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numCache>
            </c:numRef>
          </c:val>
          <c:smooth val="0"/>
          <c:extLst>
            <c:ext xmlns:c16="http://schemas.microsoft.com/office/drawing/2014/chart" uri="{C3380CC4-5D6E-409C-BE32-E72D297353CC}">
              <c16:uniqueId val="{00000000-26F1-4E3A-B130-01A40C87E950}"/>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numCache>
            </c:numRef>
          </c:val>
          <c:smooth val="0"/>
          <c:extLst>
            <c:ext xmlns:c16="http://schemas.microsoft.com/office/drawing/2014/chart" uri="{C3380CC4-5D6E-409C-BE32-E72D297353CC}">
              <c16:uniqueId val="{00000002-26F1-4E3A-B130-01A40C87E950}"/>
            </c:ext>
          </c:extLst>
        </c:ser>
        <c:dLbls>
          <c:showLegendKey val="0"/>
          <c:showVal val="0"/>
          <c:showCatName val="0"/>
          <c:showSerName val="0"/>
          <c:showPercent val="0"/>
          <c:showBubbleSize val="0"/>
        </c:dLbls>
        <c:marker val="1"/>
        <c:smooth val="0"/>
        <c:axId val="459817552"/>
        <c:axId val="1"/>
      </c:lineChart>
      <c:dateAx>
        <c:axId val="459817552"/>
        <c:scaling>
          <c:orientation val="minMax"/>
          <c:max val="37106"/>
          <c:min val="37032"/>
        </c:scaling>
        <c:delete val="0"/>
        <c:axPos val="b"/>
        <c:title>
          <c:tx>
            <c:rich>
              <a:bodyPr/>
              <a:lstStyle/>
              <a:p>
                <a:pPr>
                  <a:defRPr sz="925" b="1" i="0" u="none" strike="noStrike" baseline="0">
                    <a:solidFill>
                      <a:srgbClr val="000000"/>
                    </a:solidFill>
                    <a:latin typeface="Arial"/>
                    <a:ea typeface="Arial"/>
                    <a:cs typeface="Arial"/>
                  </a:defRPr>
                </a:pPr>
                <a:r>
                  <a:rPr lang="en-US"/>
                  <a:t>Report Dates</a:t>
                </a:r>
              </a:p>
            </c:rich>
          </c:tx>
          <c:layout>
            <c:manualLayout>
              <c:xMode val="edge"/>
              <c:yMode val="edge"/>
              <c:x val="0.49001546917052535"/>
              <c:y val="0.8575761032572555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Completion Times</a:t>
                </a:r>
              </a:p>
            </c:rich>
          </c:tx>
          <c:layout>
            <c:manualLayout>
              <c:xMode val="edge"/>
              <c:yMode val="edge"/>
              <c:x val="2.5000789243394151E-2"/>
              <c:y val="0.245021743787787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59817552"/>
        <c:crossesAt val="37032"/>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July23'!$A$2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July23'!$G$2:$V$2</c:f>
              <c:numCache>
                <c:formatCode>General</c:formatCode>
                <c:ptCount val="16"/>
                <c:pt idx="1">
                  <c:v>2</c:v>
                </c:pt>
                <c:pt idx="3">
                  <c:v>1</c:v>
                </c:pt>
                <c:pt idx="9">
                  <c:v>1</c:v>
                </c:pt>
              </c:numCache>
            </c:numRef>
          </c:val>
          <c:extLst>
            <c:ext xmlns:c16="http://schemas.microsoft.com/office/drawing/2014/chart" uri="{C3380CC4-5D6E-409C-BE32-E72D297353CC}">
              <c16:uniqueId val="{00000000-E245-4CAC-8DCD-0DCAEF484C02}"/>
            </c:ext>
          </c:extLst>
        </c:ser>
        <c:ser>
          <c:idx val="1"/>
          <c:order val="1"/>
          <c:tx>
            <c:strRef>
              <c:f>'Graph Data July23'!$A$3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0626268579980118"/>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45-4CAC-8DCD-0DCAEF484C02}"/>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July23'!$G$3:$V$3</c:f>
              <c:numCache>
                <c:formatCode>General</c:formatCode>
                <c:ptCount val="16"/>
                <c:pt idx="7">
                  <c:v>1</c:v>
                </c:pt>
                <c:pt idx="9">
                  <c:v>1</c:v>
                </c:pt>
                <c:pt idx="11">
                  <c:v>2</c:v>
                </c:pt>
                <c:pt idx="13">
                  <c:v>1</c:v>
                </c:pt>
              </c:numCache>
            </c:numRef>
          </c:val>
          <c:extLst>
            <c:ext xmlns:c16="http://schemas.microsoft.com/office/drawing/2014/chart" uri="{C3380CC4-5D6E-409C-BE32-E72D297353CC}">
              <c16:uniqueId val="{00000002-E245-4CAC-8DCD-0DCAEF484C02}"/>
            </c:ext>
          </c:extLst>
        </c:ser>
        <c:ser>
          <c:idx val="2"/>
          <c:order val="2"/>
          <c:tx>
            <c:strRef>
              <c:f>'Graph Data July23'!$A$4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July23'!$G$4:$V$4</c:f>
              <c:numCache>
                <c:formatCode>General</c:formatCode>
                <c:ptCount val="16"/>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E245-4CAC-8DCD-0DCAEF484C02}"/>
            </c:ext>
          </c:extLst>
        </c:ser>
        <c:ser>
          <c:idx val="3"/>
          <c:order val="3"/>
          <c:tx>
            <c:strRef>
              <c:f>'Graph Data July23'!$A$5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July23'!$G$5:$V$5</c:f>
              <c:numCache>
                <c:formatCode>General</c:formatCode>
                <c:ptCount val="16"/>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numCache>
            </c:numRef>
          </c:val>
          <c:extLst>
            <c:ext xmlns:c16="http://schemas.microsoft.com/office/drawing/2014/chart" uri="{C3380CC4-5D6E-409C-BE32-E72D297353CC}">
              <c16:uniqueId val="{00000004-E245-4CAC-8DCD-0DCAEF484C02}"/>
            </c:ext>
          </c:extLst>
        </c:ser>
        <c:ser>
          <c:idx val="4"/>
          <c:order val="4"/>
          <c:tx>
            <c:strRef>
              <c:f>'Graph Data July23'!$A$6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7075021326485352"/>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45-4CAC-8DCD-0DCAEF484C02}"/>
                </c:ext>
              </c:extLst>
            </c:dLbl>
            <c:dLbl>
              <c:idx val="8"/>
              <c:layout>
                <c:manualLayout>
                  <c:xMode val="edge"/>
                  <c:yMode val="edge"/>
                  <c:x val="0.46663388910921222"/>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45-4CAC-8DCD-0DCAEF484C02}"/>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July23'!$G$6:$V$6</c:f>
              <c:numCache>
                <c:formatCode>General</c:formatCode>
                <c:ptCount val="16"/>
                <c:pt idx="0">
                  <c:v>2</c:v>
                </c:pt>
                <c:pt idx="1">
                  <c:v>4</c:v>
                </c:pt>
                <c:pt idx="2">
                  <c:v>1</c:v>
                </c:pt>
                <c:pt idx="3">
                  <c:v>3</c:v>
                </c:pt>
                <c:pt idx="6">
                  <c:v>1</c:v>
                </c:pt>
                <c:pt idx="8">
                  <c:v>1</c:v>
                </c:pt>
                <c:pt idx="9">
                  <c:v>3</c:v>
                </c:pt>
                <c:pt idx="13">
                  <c:v>5</c:v>
                </c:pt>
                <c:pt idx="14">
                  <c:v>5</c:v>
                </c:pt>
                <c:pt idx="15">
                  <c:v>5</c:v>
                </c:pt>
              </c:numCache>
            </c:numRef>
          </c:val>
          <c:extLst>
            <c:ext xmlns:c16="http://schemas.microsoft.com/office/drawing/2014/chart" uri="{C3380CC4-5D6E-409C-BE32-E72D297353CC}">
              <c16:uniqueId val="{00000007-E245-4CAC-8DCD-0DCAEF484C02}"/>
            </c:ext>
          </c:extLst>
        </c:ser>
        <c:ser>
          <c:idx val="5"/>
          <c:order val="5"/>
          <c:tx>
            <c:strRef>
              <c:f>'Graph Data July23'!$A$7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225984231658770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45-4CAC-8DCD-0DCAEF484C02}"/>
                </c:ext>
              </c:extLst>
            </c:dLbl>
            <c:dLbl>
              <c:idx val="8"/>
              <c:layout>
                <c:manualLayout>
                  <c:xMode val="edge"/>
                  <c:yMode val="edge"/>
                  <c:x val="0.48012862867249229"/>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245-4CAC-8DCD-0DCAEF484C02}"/>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July23'!$G$7:$V$7</c:f>
              <c:numCache>
                <c:formatCode>General</c:formatCode>
                <c:ptCount val="16"/>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E245-4CAC-8DCD-0DCAEF484C02}"/>
            </c:ext>
          </c:extLst>
        </c:ser>
        <c:ser>
          <c:idx val="6"/>
          <c:order val="6"/>
          <c:tx>
            <c:strRef>
              <c:f>'Graph Data July23'!$A$8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July23'!$G$8:$V$8</c:f>
              <c:numCache>
                <c:formatCode>General</c:formatCode>
                <c:ptCount val="16"/>
                <c:pt idx="0">
                  <c:v>4</c:v>
                </c:pt>
                <c:pt idx="1">
                  <c:v>1</c:v>
                </c:pt>
                <c:pt idx="2">
                  <c:v>5</c:v>
                </c:pt>
                <c:pt idx="3">
                  <c:v>1</c:v>
                </c:pt>
                <c:pt idx="4">
                  <c:v>2</c:v>
                </c:pt>
                <c:pt idx="5">
                  <c:v>1</c:v>
                </c:pt>
                <c:pt idx="7">
                  <c:v>3</c:v>
                </c:pt>
                <c:pt idx="9">
                  <c:v>3</c:v>
                </c:pt>
                <c:pt idx="10">
                  <c:v>1</c:v>
                </c:pt>
                <c:pt idx="13">
                  <c:v>2</c:v>
                </c:pt>
                <c:pt idx="15">
                  <c:v>2</c:v>
                </c:pt>
              </c:numCache>
            </c:numRef>
          </c:val>
          <c:extLst>
            <c:ext xmlns:c16="http://schemas.microsoft.com/office/drawing/2014/chart" uri="{C3380CC4-5D6E-409C-BE32-E72D297353CC}">
              <c16:uniqueId val="{0000000B-E245-4CAC-8DCD-0DCAEF484C02}"/>
            </c:ext>
          </c:extLst>
        </c:ser>
        <c:ser>
          <c:idx val="7"/>
          <c:order val="7"/>
          <c:tx>
            <c:strRef>
              <c:f>'Graph Data July23'!$A$9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July23'!$G$9:$V$9</c:f>
              <c:numCache>
                <c:formatCode>General</c:formatCode>
                <c:ptCount val="16"/>
                <c:pt idx="4">
                  <c:v>1</c:v>
                </c:pt>
                <c:pt idx="6">
                  <c:v>1</c:v>
                </c:pt>
                <c:pt idx="8">
                  <c:v>2</c:v>
                </c:pt>
                <c:pt idx="10">
                  <c:v>4</c:v>
                </c:pt>
                <c:pt idx="11">
                  <c:v>7</c:v>
                </c:pt>
                <c:pt idx="15">
                  <c:v>2</c:v>
                </c:pt>
              </c:numCache>
            </c:numRef>
          </c:val>
          <c:extLst>
            <c:ext xmlns:c16="http://schemas.microsoft.com/office/drawing/2014/chart" uri="{C3380CC4-5D6E-409C-BE32-E72D297353CC}">
              <c16:uniqueId val="{0000000C-E245-4CAC-8DCD-0DCAEF484C02}"/>
            </c:ext>
          </c:extLst>
        </c:ser>
        <c:ser>
          <c:idx val="8"/>
          <c:order val="8"/>
          <c:tx>
            <c:strRef>
              <c:f>'Graph Data July23'!$A$10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July23'!$G$10:$V$10</c:f>
              <c:numCache>
                <c:formatCode>General</c:formatCode>
                <c:ptCount val="16"/>
                <c:pt idx="12">
                  <c:v>1</c:v>
                </c:pt>
                <c:pt idx="14">
                  <c:v>1</c:v>
                </c:pt>
                <c:pt idx="15">
                  <c:v>1</c:v>
                </c:pt>
              </c:numCache>
            </c:numRef>
          </c:val>
          <c:extLst>
            <c:ext xmlns:c16="http://schemas.microsoft.com/office/drawing/2014/chart" uri="{C3380CC4-5D6E-409C-BE32-E72D297353CC}">
              <c16:uniqueId val="{0000000D-E245-4CAC-8DCD-0DCAEF484C02}"/>
            </c:ext>
          </c:extLst>
        </c:ser>
        <c:dLbls>
          <c:showLegendKey val="0"/>
          <c:showVal val="1"/>
          <c:showCatName val="0"/>
          <c:showSerName val="0"/>
          <c:showPercent val="0"/>
          <c:showBubbleSize val="0"/>
        </c:dLbls>
        <c:gapWidth val="110"/>
        <c:overlap val="50"/>
        <c:axId val="458719344"/>
        <c:axId val="1"/>
      </c:barChart>
      <c:catAx>
        <c:axId val="4587193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58719344"/>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July23'!$G$12:$V$12</c:f>
              <c:numCache>
                <c:formatCode>m/d/yyyy</c:formatCode>
                <c:ptCount val="16"/>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numCache>
            </c:numRef>
          </c:cat>
          <c:val>
            <c:numRef>
              <c:f>'Graph Data July23'!$G$11:$V$11</c:f>
              <c:numCache>
                <c:formatCode>General</c:formatCode>
                <c:ptCount val="16"/>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numCache>
            </c:numRef>
          </c:val>
          <c:smooth val="0"/>
          <c:extLst>
            <c:ext xmlns:c16="http://schemas.microsoft.com/office/drawing/2014/chart" uri="{C3380CC4-5D6E-409C-BE32-E72D297353CC}">
              <c16:uniqueId val="{00000001-F808-4C27-AADD-A7FBA7510890}"/>
            </c:ext>
          </c:extLst>
        </c:ser>
        <c:dLbls>
          <c:showLegendKey val="0"/>
          <c:showVal val="0"/>
          <c:showCatName val="0"/>
          <c:showSerName val="0"/>
          <c:showPercent val="0"/>
          <c:showBubbleSize val="0"/>
        </c:dLbls>
        <c:marker val="1"/>
        <c:smooth val="0"/>
        <c:axId val="458723664"/>
        <c:axId val="1"/>
      </c:lineChart>
      <c:catAx>
        <c:axId val="45872366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872366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034571623562488"/>
          <c:y val="0.85317452864818533"/>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07/23
</a:t>
            </a:r>
          </a:p>
        </c:rich>
      </c:tx>
      <c:layout>
        <c:manualLayout>
          <c:xMode val="edge"/>
          <c:yMode val="edge"/>
          <c:x val="0.25823198823563071"/>
          <c:y val="3.873358752059104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9.8687384039094547E-3"/>
          <c:y val="0.12324323302006242"/>
          <c:w val="0.67765337040178253"/>
          <c:h val="0.4612818150179479"/>
        </c:manualLayout>
      </c:layout>
      <c:bar3DChart>
        <c:barDir val="col"/>
        <c:grouping val="standard"/>
        <c:varyColors val="0"/>
        <c:ser>
          <c:idx val="1"/>
          <c:order val="0"/>
          <c:tx>
            <c:strRef>
              <c:f>'Graph Data July23'!$C$164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1678007111292854"/>
                  <c:y val="0.408463286580778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64-4ADC-AF7B-88EA7BDE5993}"/>
                </c:ext>
              </c:extLst>
            </c:dLbl>
            <c:dLbl>
              <c:idx val="1"/>
              <c:layout>
                <c:manualLayout>
                  <c:xMode val="edge"/>
                  <c:yMode val="edge"/>
                  <c:x val="0.17599250153638527"/>
                  <c:y val="0.4014208161224890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64-4ADC-AF7B-88EA7BDE5993}"/>
                </c:ext>
              </c:extLst>
            </c:dLbl>
            <c:dLbl>
              <c:idx val="2"/>
              <c:layout>
                <c:manualLayout>
                  <c:xMode val="edge"/>
                  <c:yMode val="edge"/>
                  <c:x val="0.21875703461999291"/>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64-4ADC-AF7B-88EA7BDE5993}"/>
                </c:ext>
              </c:extLst>
            </c:dLbl>
            <c:dLbl>
              <c:idx val="3"/>
              <c:layout>
                <c:manualLayout>
                  <c:xMode val="edge"/>
                  <c:yMode val="edge"/>
                  <c:x val="0.27303509584149488"/>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64-4ADC-AF7B-88EA7BDE5993}"/>
                </c:ext>
              </c:extLst>
            </c:dLbl>
            <c:dLbl>
              <c:idx val="4"/>
              <c:layout>
                <c:manualLayout>
                  <c:xMode val="edge"/>
                  <c:yMode val="edge"/>
                  <c:x val="0.31579962892510255"/>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64-4ADC-AF7B-88EA7BDE5993}"/>
                </c:ext>
              </c:extLst>
            </c:dLbl>
            <c:dLbl>
              <c:idx val="5"/>
              <c:layout>
                <c:manualLayout>
                  <c:xMode val="edge"/>
                  <c:yMode val="edge"/>
                  <c:x val="0.36843290041261961"/>
                  <c:y val="0.461281815017947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64-4ADC-AF7B-88EA7BDE5993}"/>
                </c:ext>
              </c:extLst>
            </c:dLbl>
            <c:dLbl>
              <c:idx val="6"/>
              <c:layout>
                <c:manualLayout>
                  <c:xMode val="edge"/>
                  <c:yMode val="edge"/>
                  <c:x val="0.41284222323021219"/>
                  <c:y val="0.4788879911636710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64-4ADC-AF7B-88EA7BDE5993}"/>
                </c:ext>
              </c:extLst>
            </c:dLbl>
            <c:dLbl>
              <c:idx val="7"/>
              <c:layout>
                <c:manualLayout>
                  <c:xMode val="edge"/>
                  <c:yMode val="edge"/>
                  <c:x val="0.46712028445171416"/>
                  <c:y val="0.4929729320802496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64-4ADC-AF7B-88EA7BDE5993}"/>
                </c:ext>
              </c:extLst>
            </c:dLbl>
            <c:dLbl>
              <c:idx val="8"/>
              <c:layout>
                <c:manualLayout>
                  <c:xMode val="edge"/>
                  <c:yMode val="edge"/>
                  <c:x val="0.52139834567321619"/>
                  <c:y val="0.5000154025385389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864-4ADC-AF7B-88EA7BDE5993}"/>
                </c:ext>
              </c:extLst>
            </c:dLbl>
            <c:dLbl>
              <c:idx val="9"/>
              <c:layout>
                <c:manualLayout>
                  <c:xMode val="edge"/>
                  <c:yMode val="edge"/>
                  <c:x val="0.57567640689471822"/>
                  <c:y val="0.5387489900591300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64-4ADC-AF7B-88EA7BDE5993}"/>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July23'!$C$165:$C$174</c:f>
              <c:numCache>
                <c:formatCode>General</c:formatCode>
                <c:ptCount val="10"/>
                <c:pt idx="0">
                  <c:v>0</c:v>
                </c:pt>
                <c:pt idx="1">
                  <c:v>9</c:v>
                </c:pt>
                <c:pt idx="2">
                  <c:v>5</c:v>
                </c:pt>
                <c:pt idx="3">
                  <c:v>2</c:v>
                </c:pt>
                <c:pt idx="4">
                  <c:v>1</c:v>
                </c:pt>
                <c:pt idx="5">
                  <c:v>0</c:v>
                </c:pt>
                <c:pt idx="6">
                  <c:v>0</c:v>
                </c:pt>
                <c:pt idx="7">
                  <c:v>0</c:v>
                </c:pt>
                <c:pt idx="8">
                  <c:v>2</c:v>
                </c:pt>
                <c:pt idx="9">
                  <c:v>19</c:v>
                </c:pt>
              </c:numCache>
            </c:numRef>
          </c:val>
          <c:extLst>
            <c:ext xmlns:c16="http://schemas.microsoft.com/office/drawing/2014/chart" uri="{C3380CC4-5D6E-409C-BE32-E72D297353CC}">
              <c16:uniqueId val="{0000000A-0864-4ADC-AF7B-88EA7BDE5993}"/>
            </c:ext>
          </c:extLst>
        </c:ser>
        <c:ser>
          <c:idx val="2"/>
          <c:order val="1"/>
          <c:tx>
            <c:strRef>
              <c:f>'Graph Data July23'!$D$164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158317871879271"/>
                  <c:y val="0.3204324058521622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864-4ADC-AF7B-88EA7BDE5993}"/>
                </c:ext>
              </c:extLst>
            </c:dLbl>
            <c:dLbl>
              <c:idx val="1"/>
              <c:layout>
                <c:manualLayout>
                  <c:xMode val="edge"/>
                  <c:yMode val="edge"/>
                  <c:x val="0.17434771180240036"/>
                  <c:y val="0.2464864660401248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864-4ADC-AF7B-88EA7BDE5993}"/>
                </c:ext>
              </c:extLst>
            </c:dLbl>
            <c:dLbl>
              <c:idx val="2"/>
              <c:layout>
                <c:manualLayout>
                  <c:xMode val="edge"/>
                  <c:yMode val="edge"/>
                  <c:x val="0.22698098328991745"/>
                  <c:y val="0.36620846383104261"/>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864-4ADC-AF7B-88EA7BDE5993}"/>
                </c:ext>
              </c:extLst>
            </c:dLbl>
            <c:dLbl>
              <c:idx val="3"/>
              <c:layout>
                <c:manualLayout>
                  <c:xMode val="edge"/>
                  <c:yMode val="edge"/>
                  <c:x val="0.2779694650434496"/>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864-4ADC-AF7B-88EA7BDE5993}"/>
                </c:ext>
              </c:extLst>
            </c:dLbl>
            <c:dLbl>
              <c:idx val="4"/>
              <c:layout>
                <c:manualLayout>
                  <c:xMode val="edge"/>
                  <c:yMode val="edge"/>
                  <c:x val="0.31744441865908746"/>
                  <c:y val="0.3274748763104515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864-4ADC-AF7B-88EA7BDE5993}"/>
                </c:ext>
              </c:extLst>
            </c:dLbl>
            <c:dLbl>
              <c:idx val="5"/>
              <c:layout>
                <c:manualLayout>
                  <c:xMode val="edge"/>
                  <c:yMode val="edge"/>
                  <c:x val="0.37172247988058943"/>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864-4ADC-AF7B-88EA7BDE5993}"/>
                </c:ext>
              </c:extLst>
            </c:dLbl>
            <c:dLbl>
              <c:idx val="6"/>
              <c:layout>
                <c:manualLayout>
                  <c:xMode val="edge"/>
                  <c:yMode val="edge"/>
                  <c:x val="0.434224489772016"/>
                  <c:y val="0.4155057570390675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864-4ADC-AF7B-88EA7BDE5993}"/>
                </c:ext>
              </c:extLst>
            </c:dLbl>
            <c:dLbl>
              <c:idx val="7"/>
              <c:layout>
                <c:manualLayout>
                  <c:xMode val="edge"/>
                  <c:yMode val="edge"/>
                  <c:x val="0.48192339205757834"/>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864-4ADC-AF7B-88EA7BDE5993}"/>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July23'!$D$165:$D$174</c:f>
              <c:numCache>
                <c:formatCode>General</c:formatCode>
                <c:ptCount val="10"/>
                <c:pt idx="0">
                  <c:v>52</c:v>
                </c:pt>
                <c:pt idx="1">
                  <c:v>616</c:v>
                </c:pt>
                <c:pt idx="2">
                  <c:v>32</c:v>
                </c:pt>
                <c:pt idx="3">
                  <c:v>37</c:v>
                </c:pt>
                <c:pt idx="4">
                  <c:v>439</c:v>
                </c:pt>
                <c:pt idx="5">
                  <c:v>147</c:v>
                </c:pt>
                <c:pt idx="6">
                  <c:v>9</c:v>
                </c:pt>
                <c:pt idx="7">
                  <c:v>17</c:v>
                </c:pt>
                <c:pt idx="9">
                  <c:v>1349</c:v>
                </c:pt>
              </c:numCache>
            </c:numRef>
          </c:val>
          <c:extLst>
            <c:ext xmlns:c16="http://schemas.microsoft.com/office/drawing/2014/chart" uri="{C3380CC4-5D6E-409C-BE32-E72D297353CC}">
              <c16:uniqueId val="{00000013-0864-4ADC-AF7B-88EA7BDE5993}"/>
            </c:ext>
          </c:extLst>
        </c:ser>
        <c:dLbls>
          <c:showLegendKey val="0"/>
          <c:showVal val="1"/>
          <c:showCatName val="0"/>
          <c:showSerName val="0"/>
          <c:showPercent val="0"/>
          <c:showBubbleSize val="0"/>
        </c:dLbls>
        <c:gapWidth val="150"/>
        <c:shape val="box"/>
        <c:axId val="458724624"/>
        <c:axId val="1"/>
        <c:axId val="2"/>
      </c:bar3DChart>
      <c:catAx>
        <c:axId val="4587246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458724624"/>
        <c:crosses val="autoZero"/>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tickLblSkip val="4"/>
        <c:tickMarkSkip val="1"/>
      </c:serAx>
      <c:spPr>
        <a:noFill/>
        <a:ln w="25400">
          <a:noFill/>
        </a:ln>
      </c:spPr>
    </c:plotArea>
    <c:legend>
      <c:legendPos val="r"/>
      <c:layout>
        <c:manualLayout>
          <c:xMode val="edge"/>
          <c:yMode val="edge"/>
          <c:x val="0.73193143162328456"/>
          <c:y val="0.27113511264413731"/>
          <c:w val="0.26152156770360052"/>
          <c:h val="0.1514131148532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30 Day Rolling Late</a:t>
            </a:r>
          </a:p>
        </c:rich>
      </c:tx>
      <c:layout>
        <c:manualLayout>
          <c:xMode val="edge"/>
          <c:yMode val="edge"/>
          <c:x val="0.43211214781153179"/>
          <c:y val="3.4783683542455479E-2"/>
        </c:manualLayout>
      </c:layout>
      <c:overlay val="0"/>
      <c:spPr>
        <a:noFill/>
        <a:ln w="25400">
          <a:noFill/>
        </a:ln>
      </c:spPr>
    </c:title>
    <c:autoTitleDeleted val="0"/>
    <c:plotArea>
      <c:layout>
        <c:manualLayout>
          <c:layoutTarget val="inner"/>
          <c:xMode val="edge"/>
          <c:yMode val="edge"/>
          <c:x val="4.3211214781153175E-2"/>
          <c:y val="0.12754017298900341"/>
          <c:w val="0.93583145154611735"/>
          <c:h val="0.69277503055390499"/>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2552-4FEC-B0D4-7E36653C97D4}"/>
            </c:ext>
          </c:extLst>
        </c:ser>
        <c:dLbls>
          <c:showLegendKey val="0"/>
          <c:showVal val="0"/>
          <c:showCatName val="0"/>
          <c:showSerName val="0"/>
          <c:showPercent val="0"/>
          <c:showBubbleSize val="0"/>
        </c:dLbls>
        <c:gapWidth val="150"/>
        <c:axId val="458726544"/>
        <c:axId val="1"/>
      </c:barChart>
      <c:catAx>
        <c:axId val="458726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5872654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109407412440415"/>
          <c:y val="0.12059233401104606"/>
          <c:w val="0.670649009008025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3FC-4350-91A3-8E0834FA9648}"/>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D3FC-4350-91A3-8E0834FA9648}"/>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D3FC-4350-91A3-8E0834FA9648}"/>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D3FC-4350-91A3-8E0834FA9648}"/>
            </c:ext>
          </c:extLst>
        </c:ser>
        <c:dLbls>
          <c:showLegendKey val="0"/>
          <c:showVal val="0"/>
          <c:showCatName val="0"/>
          <c:showSerName val="0"/>
          <c:showPercent val="0"/>
          <c:showBubbleSize val="0"/>
        </c:dLbls>
        <c:marker val="1"/>
        <c:smooth val="0"/>
        <c:axId val="458720784"/>
        <c:axId val="1"/>
      </c:lineChart>
      <c:dateAx>
        <c:axId val="458720784"/>
        <c:scaling>
          <c:orientation val="minMax"/>
          <c:max val="37085"/>
          <c:min val="37020"/>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50426014095033822"/>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2.7165529478806103E-2"/>
              <c:y val="0.235302115143504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87207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 DPR Completion Times</a:t>
            </a:r>
          </a:p>
        </c:rich>
      </c:tx>
      <c:layout>
        <c:manualLayout>
          <c:xMode val="edge"/>
          <c:yMode val="edge"/>
          <c:x val="0.33667729514437456"/>
          <c:y val="2.8490900440440385E-2"/>
        </c:manualLayout>
      </c:layout>
      <c:overlay val="0"/>
      <c:spPr>
        <a:noFill/>
        <a:ln w="25400">
          <a:noFill/>
        </a:ln>
      </c:spPr>
    </c:title>
    <c:autoTitleDeleted val="0"/>
    <c:plotArea>
      <c:layout>
        <c:manualLayout>
          <c:layoutTarget val="inner"/>
          <c:xMode val="edge"/>
          <c:yMode val="edge"/>
          <c:x val="0.18167240183533084"/>
          <c:y val="0.17949267277477443"/>
          <c:w val="0.6533539588940338"/>
          <c:h val="0.50143984775175077"/>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9910-4435-B915-F04DB1FB055C}"/>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2-9910-4435-B915-F04DB1FB055C}"/>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3-9910-4435-B915-F04DB1FB055C}"/>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5-9910-4435-B915-F04DB1FB055C}"/>
            </c:ext>
          </c:extLst>
        </c:ser>
        <c:dLbls>
          <c:showLegendKey val="0"/>
          <c:showVal val="0"/>
          <c:showCatName val="0"/>
          <c:showSerName val="0"/>
          <c:showPercent val="0"/>
          <c:showBubbleSize val="0"/>
        </c:dLbls>
        <c:marker val="1"/>
        <c:smooth val="0"/>
        <c:axId val="459819952"/>
        <c:axId val="1"/>
      </c:lineChart>
      <c:dateAx>
        <c:axId val="459819952"/>
        <c:scaling>
          <c:orientation val="minMax"/>
          <c:max val="37099"/>
          <c:min val="37034"/>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3834717140084412"/>
              <c:y val="0.8632742833453436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59819952"/>
        <c:crossesAt val="37034"/>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488751340001902"/>
          <c:y val="2.2152580482287864E-2"/>
        </c:manualLayout>
      </c:layout>
      <c:overlay val="0"/>
      <c:spPr>
        <a:noFill/>
        <a:ln w="25400">
          <a:noFill/>
        </a:ln>
      </c:spPr>
    </c:title>
    <c:autoTitleDeleted val="0"/>
    <c:plotArea>
      <c:layout>
        <c:manualLayout>
          <c:layoutTarget val="inner"/>
          <c:xMode val="edge"/>
          <c:yMode val="edge"/>
          <c:x val="5.3803678835297471E-2"/>
          <c:y val="0.17089133514907781"/>
          <c:w val="0.80059874106922635"/>
          <c:h val="0.51583865980184596"/>
        </c:manualLayout>
      </c:layout>
      <c:barChart>
        <c:barDir val="col"/>
        <c:grouping val="stacked"/>
        <c:varyColors val="0"/>
        <c:ser>
          <c:idx val="0"/>
          <c:order val="0"/>
          <c:tx>
            <c:strRef>
              <c:f>'Graph Data July16'!$A$2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July16'!$G$2:$U$2</c:f>
              <c:numCache>
                <c:formatCode>General</c:formatCode>
                <c:ptCount val="15"/>
                <c:pt idx="1">
                  <c:v>2</c:v>
                </c:pt>
                <c:pt idx="3">
                  <c:v>1</c:v>
                </c:pt>
                <c:pt idx="9">
                  <c:v>1</c:v>
                </c:pt>
              </c:numCache>
            </c:numRef>
          </c:val>
          <c:extLst>
            <c:ext xmlns:c16="http://schemas.microsoft.com/office/drawing/2014/chart" uri="{C3380CC4-5D6E-409C-BE32-E72D297353CC}">
              <c16:uniqueId val="{00000000-064E-4E08-B2D3-A102ACC3A696}"/>
            </c:ext>
          </c:extLst>
        </c:ser>
        <c:ser>
          <c:idx val="1"/>
          <c:order val="1"/>
          <c:tx>
            <c:strRef>
              <c:f>'Graph Data July16'!$A$3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304294306823797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4E-4E08-B2D3-A102ACC3A696}"/>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July16'!$G$3:$U$3</c:f>
              <c:numCache>
                <c:formatCode>General</c:formatCode>
                <c:ptCount val="15"/>
                <c:pt idx="7">
                  <c:v>1</c:v>
                </c:pt>
                <c:pt idx="9">
                  <c:v>1</c:v>
                </c:pt>
                <c:pt idx="11">
                  <c:v>2</c:v>
                </c:pt>
                <c:pt idx="13">
                  <c:v>1</c:v>
                </c:pt>
              </c:numCache>
            </c:numRef>
          </c:val>
          <c:extLst>
            <c:ext xmlns:c16="http://schemas.microsoft.com/office/drawing/2014/chart" uri="{C3380CC4-5D6E-409C-BE32-E72D297353CC}">
              <c16:uniqueId val="{00000002-064E-4E08-B2D3-A102ACC3A696}"/>
            </c:ext>
          </c:extLst>
        </c:ser>
        <c:ser>
          <c:idx val="2"/>
          <c:order val="2"/>
          <c:tx>
            <c:strRef>
              <c:f>'Graph Data July16'!$A$4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July16'!$G$4:$U$4</c:f>
              <c:numCache>
                <c:formatCode>General</c:formatCode>
                <c:ptCount val="15"/>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064E-4E08-B2D3-A102ACC3A696}"/>
            </c:ext>
          </c:extLst>
        </c:ser>
        <c:ser>
          <c:idx val="3"/>
          <c:order val="3"/>
          <c:tx>
            <c:strRef>
              <c:f>'Graph Data July16'!$A$5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July16'!$G$5:$U$5</c:f>
              <c:numCache>
                <c:formatCode>General</c:formatCode>
                <c:ptCount val="15"/>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numCache>
            </c:numRef>
          </c:val>
          <c:extLst>
            <c:ext xmlns:c16="http://schemas.microsoft.com/office/drawing/2014/chart" uri="{C3380CC4-5D6E-409C-BE32-E72D297353CC}">
              <c16:uniqueId val="{00000004-064E-4E08-B2D3-A102ACC3A696}"/>
            </c:ext>
          </c:extLst>
        </c:ser>
        <c:ser>
          <c:idx val="4"/>
          <c:order val="4"/>
          <c:tx>
            <c:strRef>
              <c:f>'Graph Data July16'!$A$6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924081643054362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4E-4E08-B2D3-A102ACC3A696}"/>
                </c:ext>
              </c:extLst>
            </c:dLbl>
            <c:dLbl>
              <c:idx val="8"/>
              <c:layout>
                <c:manualLayout>
                  <c:xMode val="edge"/>
                  <c:yMode val="edge"/>
                  <c:x val="0.49499384528473672"/>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4E-4E08-B2D3-A102ACC3A696}"/>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July16'!$G$6:$U$6</c:f>
              <c:numCache>
                <c:formatCode>General</c:formatCode>
                <c:ptCount val="15"/>
                <c:pt idx="0">
                  <c:v>2</c:v>
                </c:pt>
                <c:pt idx="1">
                  <c:v>4</c:v>
                </c:pt>
                <c:pt idx="2">
                  <c:v>1</c:v>
                </c:pt>
                <c:pt idx="3">
                  <c:v>3</c:v>
                </c:pt>
                <c:pt idx="6">
                  <c:v>1</c:v>
                </c:pt>
                <c:pt idx="8">
                  <c:v>1</c:v>
                </c:pt>
                <c:pt idx="9">
                  <c:v>3</c:v>
                </c:pt>
                <c:pt idx="13">
                  <c:v>5</c:v>
                </c:pt>
                <c:pt idx="14">
                  <c:v>5</c:v>
                </c:pt>
              </c:numCache>
            </c:numRef>
          </c:val>
          <c:extLst>
            <c:ext xmlns:c16="http://schemas.microsoft.com/office/drawing/2014/chart" uri="{C3380CC4-5D6E-409C-BE32-E72D297353CC}">
              <c16:uniqueId val="{00000007-064E-4E08-B2D3-A102ACC3A696}"/>
            </c:ext>
          </c:extLst>
        </c:ser>
        <c:ser>
          <c:idx val="5"/>
          <c:order val="5"/>
          <c:tx>
            <c:strRef>
              <c:f>'Graph Data July16'!$A$7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4764660790967498"/>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4E-4E08-B2D3-A102ACC3A696}"/>
                </c:ext>
              </c:extLst>
            </c:dLbl>
            <c:dLbl>
              <c:idx val="8"/>
              <c:layout>
                <c:manualLayout>
                  <c:xMode val="edge"/>
                  <c:yMode val="edge"/>
                  <c:x val="0.50862411058967882"/>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4E-4E08-B2D3-A102ACC3A696}"/>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July16'!$G$7:$U$7</c:f>
              <c:numCache>
                <c:formatCode>General</c:formatCode>
                <c:ptCount val="15"/>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064E-4E08-B2D3-A102ACC3A696}"/>
            </c:ext>
          </c:extLst>
        </c:ser>
        <c:ser>
          <c:idx val="6"/>
          <c:order val="6"/>
          <c:tx>
            <c:strRef>
              <c:f>'Graph Data July16'!$A$8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July16'!$G$8:$U$8</c:f>
              <c:numCache>
                <c:formatCode>General</c:formatCode>
                <c:ptCount val="15"/>
                <c:pt idx="0">
                  <c:v>4</c:v>
                </c:pt>
                <c:pt idx="1">
                  <c:v>1</c:v>
                </c:pt>
                <c:pt idx="2">
                  <c:v>5</c:v>
                </c:pt>
                <c:pt idx="3">
                  <c:v>1</c:v>
                </c:pt>
                <c:pt idx="4">
                  <c:v>2</c:v>
                </c:pt>
                <c:pt idx="5">
                  <c:v>1</c:v>
                </c:pt>
                <c:pt idx="7">
                  <c:v>3</c:v>
                </c:pt>
                <c:pt idx="9">
                  <c:v>3</c:v>
                </c:pt>
                <c:pt idx="10">
                  <c:v>1</c:v>
                </c:pt>
                <c:pt idx="13">
                  <c:v>2</c:v>
                </c:pt>
              </c:numCache>
            </c:numRef>
          </c:val>
          <c:extLst>
            <c:ext xmlns:c16="http://schemas.microsoft.com/office/drawing/2014/chart" uri="{C3380CC4-5D6E-409C-BE32-E72D297353CC}">
              <c16:uniqueId val="{0000000B-064E-4E08-B2D3-A102ACC3A696}"/>
            </c:ext>
          </c:extLst>
        </c:ser>
        <c:ser>
          <c:idx val="7"/>
          <c:order val="7"/>
          <c:tx>
            <c:strRef>
              <c:f>'Graph Data July16'!$A$9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July16'!$G$9:$U$9</c:f>
              <c:numCache>
                <c:formatCode>General</c:formatCode>
                <c:ptCount val="15"/>
                <c:pt idx="4">
                  <c:v>1</c:v>
                </c:pt>
                <c:pt idx="6">
                  <c:v>1</c:v>
                </c:pt>
                <c:pt idx="8">
                  <c:v>2</c:v>
                </c:pt>
                <c:pt idx="10">
                  <c:v>4</c:v>
                </c:pt>
                <c:pt idx="11">
                  <c:v>7</c:v>
                </c:pt>
              </c:numCache>
            </c:numRef>
          </c:val>
          <c:extLst>
            <c:ext xmlns:c16="http://schemas.microsoft.com/office/drawing/2014/chart" uri="{C3380CC4-5D6E-409C-BE32-E72D297353CC}">
              <c16:uniqueId val="{0000000C-064E-4E08-B2D3-A102ACC3A696}"/>
            </c:ext>
          </c:extLst>
        </c:ser>
        <c:ser>
          <c:idx val="8"/>
          <c:order val="8"/>
          <c:tx>
            <c:strRef>
              <c:f>'Graph Data July16'!$A$10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July16'!$G$10:$U$10</c:f>
              <c:numCache>
                <c:formatCode>General</c:formatCode>
                <c:ptCount val="15"/>
                <c:pt idx="12">
                  <c:v>1</c:v>
                </c:pt>
                <c:pt idx="14">
                  <c:v>1</c:v>
                </c:pt>
              </c:numCache>
            </c:numRef>
          </c:val>
          <c:extLst>
            <c:ext xmlns:c16="http://schemas.microsoft.com/office/drawing/2014/chart" uri="{C3380CC4-5D6E-409C-BE32-E72D297353CC}">
              <c16:uniqueId val="{0000000D-064E-4E08-B2D3-A102ACC3A696}"/>
            </c:ext>
          </c:extLst>
        </c:ser>
        <c:dLbls>
          <c:showLegendKey val="0"/>
          <c:showVal val="1"/>
          <c:showCatName val="0"/>
          <c:showSerName val="0"/>
          <c:showPercent val="0"/>
          <c:showBubbleSize val="0"/>
        </c:dLbls>
        <c:gapWidth val="110"/>
        <c:overlap val="50"/>
        <c:axId val="457324528"/>
        <c:axId val="1"/>
      </c:barChart>
      <c:catAx>
        <c:axId val="45732452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57324528"/>
        <c:crosses val="autoZero"/>
        <c:crossBetween val="between"/>
      </c:valAx>
      <c:spPr>
        <a:solidFill>
          <a:srgbClr val="FFFFFF"/>
        </a:solidFill>
        <a:ln w="12700">
          <a:solidFill>
            <a:srgbClr val="C0C0C0"/>
          </a:solidFill>
          <a:prstDash val="solid"/>
        </a:ln>
      </c:spPr>
    </c:plotArea>
    <c:legend>
      <c:legendPos val="r"/>
      <c:layout>
        <c:manualLayout>
          <c:xMode val="edge"/>
          <c:yMode val="edge"/>
          <c:x val="0.86229362613370086"/>
          <c:y val="6.9622395801476139E-2"/>
          <c:w val="0.1241071525134195"/>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06'!$G$12:$X$12</c:f>
              <c:numCache>
                <c:formatCode>m/d/yyyy</c:formatCode>
                <c:ptCount val="18"/>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numCache>
            </c:numRef>
          </c:cat>
          <c:val>
            <c:numRef>
              <c:f>'Graph Data Aug 06'!$G$11:$X$11</c:f>
              <c:numCache>
                <c:formatCode>General</c:formatCode>
                <c:ptCount val="18"/>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numCache>
            </c:numRef>
          </c:val>
          <c:smooth val="0"/>
          <c:extLst>
            <c:ext xmlns:c16="http://schemas.microsoft.com/office/drawing/2014/chart" uri="{C3380CC4-5D6E-409C-BE32-E72D297353CC}">
              <c16:uniqueId val="{00000001-B41B-4395-A52D-2FB5C8596D0F}"/>
            </c:ext>
          </c:extLst>
        </c:ser>
        <c:dLbls>
          <c:showLegendKey val="0"/>
          <c:showVal val="0"/>
          <c:showCatName val="0"/>
          <c:showSerName val="0"/>
          <c:showPercent val="0"/>
          <c:showBubbleSize val="0"/>
        </c:dLbls>
        <c:marker val="1"/>
        <c:smooth val="0"/>
        <c:axId val="455418992"/>
        <c:axId val="1"/>
      </c:lineChart>
      <c:catAx>
        <c:axId val="45541899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541899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947246187852058"/>
          <c:y val="0.8461812948068068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115435322729102"/>
          <c:y val="3.8462786127582124E-2"/>
        </c:manualLayout>
      </c:layout>
      <c:overlay val="0"/>
      <c:spPr>
        <a:noFill/>
        <a:ln w="25400">
          <a:noFill/>
        </a:ln>
      </c:spPr>
    </c:title>
    <c:autoTitleDeleted val="0"/>
    <c:plotArea>
      <c:layout>
        <c:manualLayout>
          <c:layoutTarget val="inner"/>
          <c:xMode val="edge"/>
          <c:yMode val="edge"/>
          <c:x val="9.9604796139535989E-2"/>
          <c:y val="0.17483084603446422"/>
          <c:w val="0.83269609572652081"/>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July16'!$G$12:$U$12</c:f>
              <c:numCache>
                <c:formatCode>m/d/yyyy</c:formatCode>
                <c:ptCount val="15"/>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numCache>
            </c:numRef>
          </c:cat>
          <c:val>
            <c:numRef>
              <c:f>'Graph Data July16'!$G$11:$U$11</c:f>
              <c:numCache>
                <c:formatCode>General</c:formatCode>
                <c:ptCount val="15"/>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numCache>
            </c:numRef>
          </c:val>
          <c:smooth val="0"/>
          <c:extLst>
            <c:ext xmlns:c16="http://schemas.microsoft.com/office/drawing/2014/chart" uri="{C3380CC4-5D6E-409C-BE32-E72D297353CC}">
              <c16:uniqueId val="{00000001-67E8-4C61-B6AB-1EFF7B4A90EF}"/>
            </c:ext>
          </c:extLst>
        </c:ser>
        <c:dLbls>
          <c:showLegendKey val="0"/>
          <c:showVal val="0"/>
          <c:showCatName val="0"/>
          <c:showSerName val="0"/>
          <c:showPercent val="0"/>
          <c:showBubbleSize val="0"/>
        </c:dLbls>
        <c:marker val="1"/>
        <c:smooth val="0"/>
        <c:axId val="458286640"/>
        <c:axId val="1"/>
      </c:lineChart>
      <c:catAx>
        <c:axId val="45828664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828664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0983410386728915"/>
          <c:y val="0.8636643794102532"/>
          <c:w val="0.5498184746902387"/>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07/16
</a:t>
            </a:r>
          </a:p>
        </c:rich>
      </c:tx>
      <c:layout>
        <c:manualLayout>
          <c:xMode val="edge"/>
          <c:yMode val="edge"/>
          <c:x val="0.25823198823563071"/>
          <c:y val="3.873358752059104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9.8687384039094547E-3"/>
          <c:y val="0.12324323302006242"/>
          <c:w val="0.67765337040178253"/>
          <c:h val="0.4612818150179479"/>
        </c:manualLayout>
      </c:layout>
      <c:bar3DChart>
        <c:barDir val="col"/>
        <c:grouping val="standard"/>
        <c:varyColors val="0"/>
        <c:ser>
          <c:idx val="1"/>
          <c:order val="0"/>
          <c:tx>
            <c:strRef>
              <c:f>'Graph Data July16'!$C$164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1678007111292854"/>
                  <c:y val="0.408463286580778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402-4504-AA48-16EFAE38173D}"/>
                </c:ext>
              </c:extLst>
            </c:dLbl>
            <c:dLbl>
              <c:idx val="1"/>
              <c:layout>
                <c:manualLayout>
                  <c:xMode val="edge"/>
                  <c:yMode val="edge"/>
                  <c:x val="0.17599250153638527"/>
                  <c:y val="0.4014208161224890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02-4504-AA48-16EFAE38173D}"/>
                </c:ext>
              </c:extLst>
            </c:dLbl>
            <c:dLbl>
              <c:idx val="2"/>
              <c:layout>
                <c:manualLayout>
                  <c:xMode val="edge"/>
                  <c:yMode val="edge"/>
                  <c:x val="0.21875703461999291"/>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02-4504-AA48-16EFAE38173D}"/>
                </c:ext>
              </c:extLst>
            </c:dLbl>
            <c:dLbl>
              <c:idx val="3"/>
              <c:layout>
                <c:manualLayout>
                  <c:xMode val="edge"/>
                  <c:yMode val="edge"/>
                  <c:x val="0.27303509584149488"/>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402-4504-AA48-16EFAE38173D}"/>
                </c:ext>
              </c:extLst>
            </c:dLbl>
            <c:dLbl>
              <c:idx val="4"/>
              <c:layout>
                <c:manualLayout>
                  <c:xMode val="edge"/>
                  <c:yMode val="edge"/>
                  <c:x val="0.31579962892510255"/>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02-4504-AA48-16EFAE38173D}"/>
                </c:ext>
              </c:extLst>
            </c:dLbl>
            <c:dLbl>
              <c:idx val="5"/>
              <c:layout>
                <c:manualLayout>
                  <c:xMode val="edge"/>
                  <c:yMode val="edge"/>
                  <c:x val="0.36843290041261961"/>
                  <c:y val="0.461281815017947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02-4504-AA48-16EFAE38173D}"/>
                </c:ext>
              </c:extLst>
            </c:dLbl>
            <c:dLbl>
              <c:idx val="6"/>
              <c:layout>
                <c:manualLayout>
                  <c:xMode val="edge"/>
                  <c:yMode val="edge"/>
                  <c:x val="0.41284222323021219"/>
                  <c:y val="0.4788879911636710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02-4504-AA48-16EFAE38173D}"/>
                </c:ext>
              </c:extLst>
            </c:dLbl>
            <c:dLbl>
              <c:idx val="7"/>
              <c:layout>
                <c:manualLayout>
                  <c:xMode val="edge"/>
                  <c:yMode val="edge"/>
                  <c:x val="0.46712028445171416"/>
                  <c:y val="0.4929729320802496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02-4504-AA48-16EFAE38173D}"/>
                </c:ext>
              </c:extLst>
            </c:dLbl>
            <c:dLbl>
              <c:idx val="8"/>
              <c:layout>
                <c:manualLayout>
                  <c:xMode val="edge"/>
                  <c:yMode val="edge"/>
                  <c:x val="0.52139834567321619"/>
                  <c:y val="0.5000154025385389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402-4504-AA48-16EFAE38173D}"/>
                </c:ext>
              </c:extLst>
            </c:dLbl>
            <c:dLbl>
              <c:idx val="9"/>
              <c:layout>
                <c:manualLayout>
                  <c:xMode val="edge"/>
                  <c:yMode val="edge"/>
                  <c:x val="0.57567640689471822"/>
                  <c:y val="0.5387489900591300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02-4504-AA48-16EFAE38173D}"/>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July16'!$C$165:$C$174</c:f>
              <c:numCache>
                <c:formatCode>General</c:formatCode>
                <c:ptCount val="10"/>
                <c:pt idx="0">
                  <c:v>0</c:v>
                </c:pt>
                <c:pt idx="1">
                  <c:v>1</c:v>
                </c:pt>
                <c:pt idx="2">
                  <c:v>5</c:v>
                </c:pt>
                <c:pt idx="3">
                  <c:v>0</c:v>
                </c:pt>
                <c:pt idx="4">
                  <c:v>3</c:v>
                </c:pt>
                <c:pt idx="5">
                  <c:v>1</c:v>
                </c:pt>
                <c:pt idx="6">
                  <c:v>2</c:v>
                </c:pt>
                <c:pt idx="7">
                  <c:v>0</c:v>
                </c:pt>
                <c:pt idx="8">
                  <c:v>3</c:v>
                </c:pt>
                <c:pt idx="9">
                  <c:v>15</c:v>
                </c:pt>
              </c:numCache>
            </c:numRef>
          </c:val>
          <c:extLst>
            <c:ext xmlns:c16="http://schemas.microsoft.com/office/drawing/2014/chart" uri="{C3380CC4-5D6E-409C-BE32-E72D297353CC}">
              <c16:uniqueId val="{0000000A-4402-4504-AA48-16EFAE38173D}"/>
            </c:ext>
          </c:extLst>
        </c:ser>
        <c:ser>
          <c:idx val="2"/>
          <c:order val="1"/>
          <c:tx>
            <c:strRef>
              <c:f>'Graph Data July16'!$D$164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158317871879271"/>
                  <c:y val="0.3204324058521622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402-4504-AA48-16EFAE38173D}"/>
                </c:ext>
              </c:extLst>
            </c:dLbl>
            <c:dLbl>
              <c:idx val="1"/>
              <c:layout>
                <c:manualLayout>
                  <c:xMode val="edge"/>
                  <c:yMode val="edge"/>
                  <c:x val="0.17434771180240036"/>
                  <c:y val="0.2500077012692694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402-4504-AA48-16EFAE38173D}"/>
                </c:ext>
              </c:extLst>
            </c:dLbl>
            <c:dLbl>
              <c:idx val="2"/>
              <c:layout>
                <c:manualLayout>
                  <c:xMode val="edge"/>
                  <c:yMode val="edge"/>
                  <c:x val="0.22698098328991745"/>
                  <c:y val="0.36620846383104261"/>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402-4504-AA48-16EFAE38173D}"/>
                </c:ext>
              </c:extLst>
            </c:dLbl>
            <c:dLbl>
              <c:idx val="3"/>
              <c:layout>
                <c:manualLayout>
                  <c:xMode val="edge"/>
                  <c:yMode val="edge"/>
                  <c:x val="0.2779694650434496"/>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402-4504-AA48-16EFAE38173D}"/>
                </c:ext>
              </c:extLst>
            </c:dLbl>
            <c:dLbl>
              <c:idx val="4"/>
              <c:layout>
                <c:manualLayout>
                  <c:xMode val="edge"/>
                  <c:yMode val="edge"/>
                  <c:x val="0.31744441865908746"/>
                  <c:y val="0.3309961115395961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402-4504-AA48-16EFAE38173D}"/>
                </c:ext>
              </c:extLst>
            </c:dLbl>
            <c:dLbl>
              <c:idx val="5"/>
              <c:layout>
                <c:manualLayout>
                  <c:xMode val="edge"/>
                  <c:yMode val="edge"/>
                  <c:x val="0.37172247988058943"/>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402-4504-AA48-16EFAE38173D}"/>
                </c:ext>
              </c:extLst>
            </c:dLbl>
            <c:dLbl>
              <c:idx val="6"/>
              <c:layout>
                <c:manualLayout>
                  <c:xMode val="edge"/>
                  <c:yMode val="edge"/>
                  <c:x val="0.434224489772016"/>
                  <c:y val="0.4155057570390675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402-4504-AA48-16EFAE38173D}"/>
                </c:ext>
              </c:extLst>
            </c:dLbl>
            <c:dLbl>
              <c:idx val="7"/>
              <c:layout>
                <c:manualLayout>
                  <c:xMode val="edge"/>
                  <c:yMode val="edge"/>
                  <c:x val="0.48192339205757834"/>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402-4504-AA48-16EFAE38173D}"/>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July16'!$D$165:$D$174</c:f>
              <c:numCache>
                <c:formatCode>General</c:formatCode>
                <c:ptCount val="10"/>
                <c:pt idx="0">
                  <c:v>51</c:v>
                </c:pt>
                <c:pt idx="1">
                  <c:v>606</c:v>
                </c:pt>
                <c:pt idx="2">
                  <c:v>32</c:v>
                </c:pt>
                <c:pt idx="3">
                  <c:v>37</c:v>
                </c:pt>
                <c:pt idx="4">
                  <c:v>425</c:v>
                </c:pt>
                <c:pt idx="5">
                  <c:v>147</c:v>
                </c:pt>
                <c:pt idx="6">
                  <c:v>9</c:v>
                </c:pt>
                <c:pt idx="7">
                  <c:v>17</c:v>
                </c:pt>
                <c:pt idx="9">
                  <c:v>1324</c:v>
                </c:pt>
              </c:numCache>
            </c:numRef>
          </c:val>
          <c:extLst>
            <c:ext xmlns:c16="http://schemas.microsoft.com/office/drawing/2014/chart" uri="{C3380CC4-5D6E-409C-BE32-E72D297353CC}">
              <c16:uniqueId val="{00000013-4402-4504-AA48-16EFAE38173D}"/>
            </c:ext>
          </c:extLst>
        </c:ser>
        <c:dLbls>
          <c:showLegendKey val="0"/>
          <c:showVal val="1"/>
          <c:showCatName val="0"/>
          <c:showSerName val="0"/>
          <c:showPercent val="0"/>
          <c:showBubbleSize val="0"/>
        </c:dLbls>
        <c:gapWidth val="150"/>
        <c:shape val="box"/>
        <c:axId val="458287120"/>
        <c:axId val="1"/>
        <c:axId val="2"/>
      </c:bar3DChart>
      <c:catAx>
        <c:axId val="45828712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458287120"/>
        <c:crosses val="autoZero"/>
        <c:crossBetween val="between"/>
      </c:valAx>
      <c:serAx>
        <c:axId val="2"/>
        <c:scaling>
          <c:orientation val="minMax"/>
        </c:scaling>
        <c:delete val="1"/>
        <c:axPos val="b"/>
        <c:majorTickMark val="out"/>
        <c:minorTickMark val="none"/>
        <c:tickLblPos val="nextTo"/>
        <c:crossAx val="1"/>
        <c:crosses val="autoZero"/>
      </c:serAx>
      <c:spPr>
        <a:noFill/>
        <a:ln w="25400">
          <a:noFill/>
        </a:ln>
      </c:spPr>
    </c:plotArea>
    <c:legend>
      <c:legendPos val="r"/>
      <c:layout>
        <c:manualLayout>
          <c:xMode val="edge"/>
          <c:yMode val="edge"/>
          <c:x val="0.73193143162328456"/>
          <c:y val="0.27113511264413731"/>
          <c:w val="0.26152156770360052"/>
          <c:h val="0.1514131148532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30 Day Rolling Late</a:t>
            </a:r>
          </a:p>
        </c:rich>
      </c:tx>
      <c:layout>
        <c:manualLayout>
          <c:xMode val="edge"/>
          <c:yMode val="edge"/>
          <c:x val="0.43211214781153179"/>
          <c:y val="3.4783683542455479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67538318878267722"/>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58CA-42ED-95F2-9E1BE91767C7}"/>
            </c:ext>
          </c:extLst>
        </c:ser>
        <c:dLbls>
          <c:showLegendKey val="0"/>
          <c:showVal val="0"/>
          <c:showCatName val="0"/>
          <c:showSerName val="0"/>
          <c:showPercent val="0"/>
          <c:showBubbleSize val="0"/>
        </c:dLbls>
        <c:gapWidth val="150"/>
        <c:axId val="458290480"/>
        <c:axId val="1"/>
      </c:barChart>
      <c:catAx>
        <c:axId val="458290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5829048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60 Days DPR Completion Times</a:t>
            </a:r>
          </a:p>
        </c:rich>
      </c:tx>
      <c:layout>
        <c:manualLayout>
          <c:xMode val="edge"/>
          <c:yMode val="edge"/>
          <c:x val="0.31131386489396756"/>
          <c:y val="3.2354040832231867E-2"/>
        </c:manualLayout>
      </c:layout>
      <c:overlay val="0"/>
      <c:spPr>
        <a:noFill/>
        <a:ln w="25400">
          <a:noFill/>
        </a:ln>
      </c:spPr>
    </c:title>
    <c:autoTitleDeleted val="0"/>
    <c:plotArea>
      <c:layout>
        <c:manualLayout>
          <c:layoutTarget val="inner"/>
          <c:xMode val="edge"/>
          <c:yMode val="edge"/>
          <c:x val="0.23826815357806455"/>
          <c:y val="0.11470978113245844"/>
          <c:w val="0.67132487066520374"/>
          <c:h val="0.60002039361593651"/>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A707-4676-AA6F-CFDB950F193A}"/>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A707-4676-AA6F-CFDB950F193A}"/>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A707-4676-AA6F-CFDB950F193A}"/>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A707-4676-AA6F-CFDB950F193A}"/>
            </c:ext>
          </c:extLst>
        </c:ser>
        <c:dLbls>
          <c:showLegendKey val="0"/>
          <c:showVal val="0"/>
          <c:showCatName val="0"/>
          <c:showSerName val="0"/>
          <c:showPercent val="0"/>
          <c:showBubbleSize val="0"/>
        </c:dLbls>
        <c:marker val="1"/>
        <c:smooth val="0"/>
        <c:axId val="458289040"/>
        <c:axId val="1"/>
      </c:lineChart>
      <c:dateAx>
        <c:axId val="458289040"/>
        <c:scaling>
          <c:orientation val="minMax"/>
          <c:max val="37085"/>
          <c:min val="37020"/>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50088487759476341"/>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Completion Times</a:t>
                </a:r>
              </a:p>
            </c:rich>
          </c:tx>
          <c:layout>
            <c:manualLayout>
              <c:xMode val="edge"/>
              <c:yMode val="edge"/>
              <c:x val="2.7826937644153525E-2"/>
              <c:y val="0.238243391582798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828904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60 Day  DPR Completion Times</a:t>
            </a:r>
          </a:p>
        </c:rich>
      </c:tx>
      <c:layout>
        <c:manualLayout>
          <c:xMode val="edge"/>
          <c:yMode val="edge"/>
          <c:x val="0.35495985980225453"/>
          <c:y val="2.8490900440440385E-2"/>
        </c:manualLayout>
      </c:layout>
      <c:overlay val="0"/>
      <c:spPr>
        <a:noFill/>
        <a:ln w="25400">
          <a:noFill/>
        </a:ln>
      </c:spPr>
    </c:title>
    <c:autoTitleDeleted val="0"/>
    <c:plotArea>
      <c:layout>
        <c:manualLayout>
          <c:layoutTarget val="inner"/>
          <c:xMode val="edge"/>
          <c:yMode val="edge"/>
          <c:x val="0.15188186308846469"/>
          <c:y val="0.1709454026426423"/>
          <c:w val="0.68090857721682474"/>
          <c:h val="0.5299307481921911"/>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6ED2-452E-AA2F-846C7D90DDA5}"/>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2-6ED2-452E-AA2F-846C7D90DDA5}"/>
            </c:ext>
          </c:extLst>
        </c:ser>
        <c:dLbls>
          <c:showLegendKey val="0"/>
          <c:showVal val="0"/>
          <c:showCatName val="0"/>
          <c:showSerName val="0"/>
          <c:showPercent val="0"/>
          <c:showBubbleSize val="0"/>
        </c:dLbls>
        <c:marker val="1"/>
        <c:smooth val="0"/>
        <c:axId val="458285680"/>
        <c:axId val="1"/>
      </c:lineChart>
      <c:dateAx>
        <c:axId val="458285680"/>
        <c:scaling>
          <c:orientation val="minMax"/>
          <c:min val="37027"/>
        </c:scaling>
        <c:delete val="0"/>
        <c:axPos val="b"/>
        <c:title>
          <c:tx>
            <c:rich>
              <a:bodyPr/>
              <a:lstStyle/>
              <a:p>
                <a:pPr>
                  <a:defRPr sz="825" b="1" i="0" u="none" strike="noStrike" baseline="0">
                    <a:solidFill>
                      <a:srgbClr val="000000"/>
                    </a:solidFill>
                    <a:latin typeface="Arial"/>
                    <a:ea typeface="Arial"/>
                    <a:cs typeface="Arial"/>
                  </a:defRPr>
                </a:pPr>
                <a:r>
                  <a:rPr lang="en-US"/>
                  <a:t>Report Dates</a:t>
                </a:r>
              </a:p>
            </c:rich>
          </c:tx>
          <c:layout>
            <c:manualLayout>
              <c:xMode val="edge"/>
              <c:yMode val="edge"/>
              <c:x val="0.42834098466522058"/>
              <c:y val="0.88321791365365188"/>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a:t>Completion Times</a:t>
                </a:r>
              </a:p>
            </c:rich>
          </c:tx>
          <c:layout>
            <c:manualLayout>
              <c:xMode val="edge"/>
              <c:yMode val="edge"/>
              <c:x val="3.0717680175195102E-2"/>
              <c:y val="0.284909004404403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58285680"/>
        <c:crossesAt val="37027"/>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488751340001902"/>
          <c:y val="2.2152580482287864E-2"/>
        </c:manualLayout>
      </c:layout>
      <c:overlay val="0"/>
      <c:spPr>
        <a:noFill/>
        <a:ln w="25400">
          <a:noFill/>
        </a:ln>
      </c:spPr>
    </c:title>
    <c:autoTitleDeleted val="0"/>
    <c:plotArea>
      <c:layout>
        <c:manualLayout>
          <c:layoutTarget val="inner"/>
          <c:xMode val="edge"/>
          <c:yMode val="edge"/>
          <c:x val="5.3803678835297471E-2"/>
          <c:y val="0.17089133514907781"/>
          <c:w val="0.80059874106922635"/>
          <c:h val="0.51583865980184596"/>
        </c:manualLayout>
      </c:layout>
      <c:barChart>
        <c:barDir val="col"/>
        <c:grouping val="stacked"/>
        <c:varyColors val="0"/>
        <c:ser>
          <c:idx val="0"/>
          <c:order val="0"/>
          <c:tx>
            <c:strRef>
              <c:f>'Graph Data July9'!$A$2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July9'!$G$2:$T$2</c:f>
              <c:numCache>
                <c:formatCode>General</c:formatCode>
                <c:ptCount val="14"/>
                <c:pt idx="1">
                  <c:v>2</c:v>
                </c:pt>
                <c:pt idx="3">
                  <c:v>1</c:v>
                </c:pt>
                <c:pt idx="9">
                  <c:v>1</c:v>
                </c:pt>
              </c:numCache>
            </c:numRef>
          </c:val>
          <c:extLst>
            <c:ext xmlns:c16="http://schemas.microsoft.com/office/drawing/2014/chart" uri="{C3380CC4-5D6E-409C-BE32-E72D297353CC}">
              <c16:uniqueId val="{00000000-1B51-489D-A146-9564D6CCED03}"/>
            </c:ext>
          </c:extLst>
        </c:ser>
        <c:ser>
          <c:idx val="1"/>
          <c:order val="1"/>
          <c:tx>
            <c:strRef>
              <c:f>'Graph Data July9'!$A$3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584073436767344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51-489D-A146-9564D6CCED0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July9'!$G$3:$T$3</c:f>
              <c:numCache>
                <c:formatCode>General</c:formatCode>
                <c:ptCount val="14"/>
                <c:pt idx="7">
                  <c:v>1</c:v>
                </c:pt>
                <c:pt idx="9">
                  <c:v>1</c:v>
                </c:pt>
                <c:pt idx="11">
                  <c:v>2</c:v>
                </c:pt>
                <c:pt idx="13">
                  <c:v>1</c:v>
                </c:pt>
              </c:numCache>
            </c:numRef>
          </c:val>
          <c:extLst>
            <c:ext xmlns:c16="http://schemas.microsoft.com/office/drawing/2014/chart" uri="{C3380CC4-5D6E-409C-BE32-E72D297353CC}">
              <c16:uniqueId val="{00000002-1B51-489D-A146-9564D6CCED03}"/>
            </c:ext>
          </c:extLst>
        </c:ser>
        <c:ser>
          <c:idx val="2"/>
          <c:order val="2"/>
          <c:tx>
            <c:strRef>
              <c:f>'Graph Data July9'!$A$4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July9'!$G$4:$T$4</c:f>
              <c:numCache>
                <c:formatCode>General</c:formatCode>
                <c:ptCount val="14"/>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1B51-489D-A146-9564D6CCED03}"/>
            </c:ext>
          </c:extLst>
        </c:ser>
        <c:ser>
          <c:idx val="3"/>
          <c:order val="3"/>
          <c:tx>
            <c:strRef>
              <c:f>'Graph Data July9'!$A$5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July9'!$G$5:$T$5</c:f>
              <c:numCache>
                <c:formatCode>General</c:formatCode>
                <c:ptCount val="14"/>
                <c:pt idx="0">
                  <c:v>5</c:v>
                </c:pt>
                <c:pt idx="1">
                  <c:v>3</c:v>
                </c:pt>
                <c:pt idx="2">
                  <c:v>3</c:v>
                </c:pt>
                <c:pt idx="3">
                  <c:v>2</c:v>
                </c:pt>
                <c:pt idx="4">
                  <c:v>6</c:v>
                </c:pt>
                <c:pt idx="5">
                  <c:v>5</c:v>
                </c:pt>
                <c:pt idx="6">
                  <c:v>6</c:v>
                </c:pt>
                <c:pt idx="7">
                  <c:v>4</c:v>
                </c:pt>
                <c:pt idx="8">
                  <c:v>5</c:v>
                </c:pt>
                <c:pt idx="9">
                  <c:v>2</c:v>
                </c:pt>
                <c:pt idx="10">
                  <c:v>4</c:v>
                </c:pt>
                <c:pt idx="11">
                  <c:v>3</c:v>
                </c:pt>
                <c:pt idx="12">
                  <c:v>1</c:v>
                </c:pt>
                <c:pt idx="13">
                  <c:v>12</c:v>
                </c:pt>
              </c:numCache>
            </c:numRef>
          </c:val>
          <c:extLst>
            <c:ext xmlns:c16="http://schemas.microsoft.com/office/drawing/2014/chart" uri="{C3380CC4-5D6E-409C-BE32-E72D297353CC}">
              <c16:uniqueId val="{00000004-1B51-489D-A146-9564D6CCED03}"/>
            </c:ext>
          </c:extLst>
        </c:ser>
        <c:ser>
          <c:idx val="4"/>
          <c:order val="4"/>
          <c:tx>
            <c:strRef>
              <c:f>'Graph Data July9'!$A$6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1679916537743777"/>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51-489D-A146-9564D6CCED03}"/>
                </c:ext>
              </c:extLst>
            </c:dLbl>
            <c:dLbl>
              <c:idx val="8"/>
              <c:layout>
                <c:manualLayout>
                  <c:xMode val="edge"/>
                  <c:yMode val="edge"/>
                  <c:x val="0.52727605258591526"/>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51-489D-A146-9564D6CCED03}"/>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July9'!$G$6:$T$6</c:f>
              <c:numCache>
                <c:formatCode>General</c:formatCode>
                <c:ptCount val="14"/>
                <c:pt idx="0">
                  <c:v>2</c:v>
                </c:pt>
                <c:pt idx="1">
                  <c:v>4</c:v>
                </c:pt>
                <c:pt idx="2">
                  <c:v>1</c:v>
                </c:pt>
                <c:pt idx="3">
                  <c:v>3</c:v>
                </c:pt>
                <c:pt idx="6">
                  <c:v>1</c:v>
                </c:pt>
                <c:pt idx="8">
                  <c:v>1</c:v>
                </c:pt>
                <c:pt idx="9">
                  <c:v>3</c:v>
                </c:pt>
                <c:pt idx="13">
                  <c:v>5</c:v>
                </c:pt>
              </c:numCache>
            </c:numRef>
          </c:val>
          <c:extLst>
            <c:ext xmlns:c16="http://schemas.microsoft.com/office/drawing/2014/chart" uri="{C3380CC4-5D6E-409C-BE32-E72D297353CC}">
              <c16:uniqueId val="{00000007-1B51-489D-A146-9564D6CCED03}"/>
            </c:ext>
          </c:extLst>
        </c:ser>
        <c:ser>
          <c:idx val="5"/>
          <c:order val="5"/>
          <c:tx>
            <c:strRef>
              <c:f>'Graph Data July9'!$A$7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77059285672970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B51-489D-A146-9564D6CCED03}"/>
                </c:ext>
              </c:extLst>
            </c:dLbl>
            <c:dLbl>
              <c:idx val="8"/>
              <c:layout>
                <c:manualLayout>
                  <c:xMode val="edge"/>
                  <c:yMode val="edge"/>
                  <c:x val="0.5409063178908573"/>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B51-489D-A146-9564D6CCED0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July9'!$G$7:$T$7</c:f>
              <c:numCache>
                <c:formatCode>General</c:formatCode>
                <c:ptCount val="14"/>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1B51-489D-A146-9564D6CCED03}"/>
            </c:ext>
          </c:extLst>
        </c:ser>
        <c:ser>
          <c:idx val="6"/>
          <c:order val="6"/>
          <c:tx>
            <c:strRef>
              <c:f>'Graph Data July9'!$A$8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July9'!$G$8:$T$8</c:f>
              <c:numCache>
                <c:formatCode>General</c:formatCode>
                <c:ptCount val="14"/>
                <c:pt idx="0">
                  <c:v>4</c:v>
                </c:pt>
                <c:pt idx="1">
                  <c:v>1</c:v>
                </c:pt>
                <c:pt idx="2">
                  <c:v>5</c:v>
                </c:pt>
                <c:pt idx="3">
                  <c:v>1</c:v>
                </c:pt>
                <c:pt idx="4">
                  <c:v>2</c:v>
                </c:pt>
                <c:pt idx="5">
                  <c:v>1</c:v>
                </c:pt>
                <c:pt idx="7">
                  <c:v>3</c:v>
                </c:pt>
                <c:pt idx="9">
                  <c:v>3</c:v>
                </c:pt>
                <c:pt idx="10">
                  <c:v>1</c:v>
                </c:pt>
                <c:pt idx="13">
                  <c:v>2</c:v>
                </c:pt>
              </c:numCache>
            </c:numRef>
          </c:val>
          <c:extLst>
            <c:ext xmlns:c16="http://schemas.microsoft.com/office/drawing/2014/chart" uri="{C3380CC4-5D6E-409C-BE32-E72D297353CC}">
              <c16:uniqueId val="{0000000B-1B51-489D-A146-9564D6CCED03}"/>
            </c:ext>
          </c:extLst>
        </c:ser>
        <c:ser>
          <c:idx val="7"/>
          <c:order val="7"/>
          <c:tx>
            <c:strRef>
              <c:f>'Graph Data July9'!$A$9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July9'!$G$9:$T$9</c:f>
              <c:numCache>
                <c:formatCode>General</c:formatCode>
                <c:ptCount val="14"/>
                <c:pt idx="4">
                  <c:v>1</c:v>
                </c:pt>
                <c:pt idx="6">
                  <c:v>1</c:v>
                </c:pt>
                <c:pt idx="8">
                  <c:v>2</c:v>
                </c:pt>
                <c:pt idx="10">
                  <c:v>4</c:v>
                </c:pt>
                <c:pt idx="11">
                  <c:v>7</c:v>
                </c:pt>
              </c:numCache>
            </c:numRef>
          </c:val>
          <c:extLst>
            <c:ext xmlns:c16="http://schemas.microsoft.com/office/drawing/2014/chart" uri="{C3380CC4-5D6E-409C-BE32-E72D297353CC}">
              <c16:uniqueId val="{0000000C-1B51-489D-A146-9564D6CCED03}"/>
            </c:ext>
          </c:extLst>
        </c:ser>
        <c:ser>
          <c:idx val="8"/>
          <c:order val="8"/>
          <c:tx>
            <c:strRef>
              <c:f>'Graph Data July9'!$A$10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July9'!$G$10:$T$10</c:f>
              <c:numCache>
                <c:formatCode>General</c:formatCode>
                <c:ptCount val="14"/>
                <c:pt idx="12">
                  <c:v>1</c:v>
                </c:pt>
              </c:numCache>
            </c:numRef>
          </c:val>
          <c:extLst>
            <c:ext xmlns:c16="http://schemas.microsoft.com/office/drawing/2014/chart" uri="{C3380CC4-5D6E-409C-BE32-E72D297353CC}">
              <c16:uniqueId val="{0000000D-1B51-489D-A146-9564D6CCED03}"/>
            </c:ext>
          </c:extLst>
        </c:ser>
        <c:dLbls>
          <c:showLegendKey val="0"/>
          <c:showVal val="1"/>
          <c:showCatName val="0"/>
          <c:showSerName val="0"/>
          <c:showPercent val="0"/>
          <c:showBubbleSize val="0"/>
        </c:dLbls>
        <c:gapWidth val="110"/>
        <c:overlap val="50"/>
        <c:axId val="459820912"/>
        <c:axId val="1"/>
      </c:barChart>
      <c:catAx>
        <c:axId val="4598209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59820912"/>
        <c:crosses val="autoZero"/>
        <c:crossBetween val="between"/>
      </c:valAx>
      <c:spPr>
        <a:solidFill>
          <a:srgbClr val="FFFFFF"/>
        </a:solidFill>
        <a:ln w="12700">
          <a:solidFill>
            <a:srgbClr val="C0C0C0"/>
          </a:solidFill>
          <a:prstDash val="solid"/>
        </a:ln>
      </c:spPr>
    </c:plotArea>
    <c:legend>
      <c:legendPos val="r"/>
      <c:layout>
        <c:manualLayout>
          <c:xMode val="edge"/>
          <c:yMode val="edge"/>
          <c:x val="0.86229362613370086"/>
          <c:y val="6.9622395801476139E-2"/>
          <c:w val="0.1241071525134195"/>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115435322729102"/>
          <c:y val="3.8462786127582124E-2"/>
        </c:manualLayout>
      </c:layout>
      <c:overlay val="0"/>
      <c:spPr>
        <a:noFill/>
        <a:ln w="25400">
          <a:noFill/>
        </a:ln>
      </c:spPr>
    </c:title>
    <c:autoTitleDeleted val="0"/>
    <c:plotArea>
      <c:layout>
        <c:manualLayout>
          <c:layoutTarget val="inner"/>
          <c:xMode val="edge"/>
          <c:yMode val="edge"/>
          <c:x val="9.9604796139535989E-2"/>
          <c:y val="0.17483084603446422"/>
          <c:w val="0.83269609572652081"/>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July9'!$G$12:$T$12</c:f>
              <c:numCache>
                <c:formatCode>m/d/yyyy</c:formatCode>
                <c:ptCount val="14"/>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numCache>
            </c:numRef>
          </c:cat>
          <c:val>
            <c:numRef>
              <c:f>'Graph Data July9'!$G$11:$T$11</c:f>
              <c:numCache>
                <c:formatCode>General</c:formatCode>
                <c:ptCount val="14"/>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numCache>
            </c:numRef>
          </c:val>
          <c:smooth val="0"/>
          <c:extLst>
            <c:ext xmlns:c16="http://schemas.microsoft.com/office/drawing/2014/chart" uri="{C3380CC4-5D6E-409C-BE32-E72D297353CC}">
              <c16:uniqueId val="{00000001-AFA0-461E-9A8B-BFE1ECEF3998}"/>
            </c:ext>
          </c:extLst>
        </c:ser>
        <c:dLbls>
          <c:showLegendKey val="0"/>
          <c:showVal val="0"/>
          <c:showCatName val="0"/>
          <c:showSerName val="0"/>
          <c:showPercent val="0"/>
          <c:showBubbleSize val="0"/>
        </c:dLbls>
        <c:marker val="1"/>
        <c:smooth val="0"/>
        <c:axId val="459822352"/>
        <c:axId val="1"/>
      </c:lineChart>
      <c:catAx>
        <c:axId val="45982235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982235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436376652899494"/>
          <c:y val="0.84967791172749607"/>
          <c:w val="0.5498184746902387"/>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07/09
</a:t>
            </a:r>
          </a:p>
        </c:rich>
      </c:tx>
      <c:layout>
        <c:manualLayout>
          <c:xMode val="edge"/>
          <c:yMode val="edge"/>
          <c:x val="0.25823198823563071"/>
          <c:y val="3.8733587520591042E-2"/>
        </c:manualLayout>
      </c:layout>
      <c:overlay val="0"/>
      <c:spPr>
        <a:noFill/>
        <a:ln w="25400">
          <a:noFill/>
        </a:ln>
      </c:spPr>
    </c:title>
    <c:autoTitleDeleted val="0"/>
    <c:view3D>
      <c:rotX val="18"/>
      <c:hPercent val="40"/>
      <c:rotY val="7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6941334260044563"/>
          <c:y val="0.12324323302006242"/>
          <c:w val="0.43751406923998581"/>
          <c:h val="0.5281852843716961"/>
        </c:manualLayout>
      </c:layout>
      <c:bar3DChart>
        <c:barDir val="col"/>
        <c:grouping val="standard"/>
        <c:varyColors val="0"/>
        <c:ser>
          <c:idx val="0"/>
          <c:order val="0"/>
          <c:tx>
            <c:strRef>
              <c:f>'Graph Data July9'!$B$164</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7007769014660452"/>
                  <c:y val="0.5387489900591300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70-48C4-A00B-30FBB9936B2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July9'!$B$165:$B$173</c:f>
              <c:numCache>
                <c:formatCode>0%</c:formatCode>
                <c:ptCount val="9"/>
                <c:pt idx="0">
                  <c:v>4.3478260869565216E-2</c:v>
                </c:pt>
                <c:pt idx="1">
                  <c:v>0.34782608695652173</c:v>
                </c:pt>
                <c:pt idx="2">
                  <c:v>0.30434782608695654</c:v>
                </c:pt>
                <c:pt idx="3">
                  <c:v>8.6956521739130432E-2</c:v>
                </c:pt>
                <c:pt idx="4">
                  <c:v>0.13043478260869565</c:v>
                </c:pt>
                <c:pt idx="5">
                  <c:v>0</c:v>
                </c:pt>
                <c:pt idx="6">
                  <c:v>0</c:v>
                </c:pt>
                <c:pt idx="7">
                  <c:v>0</c:v>
                </c:pt>
                <c:pt idx="8">
                  <c:v>8.6956521739130432E-2</c:v>
                </c:pt>
              </c:numCache>
            </c:numRef>
          </c:val>
          <c:extLst>
            <c:ext xmlns:c16="http://schemas.microsoft.com/office/drawing/2014/chart" uri="{C3380CC4-5D6E-409C-BE32-E72D297353CC}">
              <c16:uniqueId val="{00000001-B770-48C4-A00B-30FBB9936B23}"/>
            </c:ext>
          </c:extLst>
        </c:ser>
        <c:ser>
          <c:idx val="1"/>
          <c:order val="1"/>
          <c:tx>
            <c:strRef>
              <c:f>'Graph Data July9'!$C$164</c:f>
              <c:strCache>
                <c:ptCount val="1"/>
                <c:pt idx="0">
                  <c:v># of errors</c:v>
                </c:pt>
              </c:strCache>
            </c:strRef>
          </c:tx>
          <c:spPr>
            <a:solidFill>
              <a:srgbClr val="FFCC99"/>
            </a:solidFill>
            <a:ln w="12700">
              <a:solidFill>
                <a:srgbClr val="000000"/>
              </a:solidFill>
              <a:prstDash val="solid"/>
            </a:ln>
          </c:spPr>
          <c:invertIfNegative val="0"/>
          <c:dLbls>
            <c:dLbl>
              <c:idx val="0"/>
              <c:spPr>
                <a:noFill/>
                <a:ln w="25400">
                  <a:noFill/>
                </a:ln>
              </c:spPr>
              <c:txPr>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3-B770-48C4-A00B-30FBB9936B23}"/>
                </c:ext>
              </c:extLst>
            </c:dLbl>
            <c:dLbl>
              <c:idx val="8"/>
              <c:spPr>
                <a:noFill/>
                <a:ln w="25400">
                  <a:noFill/>
                </a:ln>
              </c:spPr>
              <c:txPr>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B770-48C4-A00B-30FBB9936B23}"/>
                </c:ext>
              </c:extLst>
            </c:dLbl>
            <c:spPr>
              <a:noFill/>
              <a:ln w="25400">
                <a:noFill/>
              </a:ln>
            </c:spPr>
            <c:txPr>
              <a:bodyPr wrap="square" lIns="38100" tIns="19050" rIns="38100" bIns="19050" anchor="ctr">
                <a:spAutoFit/>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July9'!$C$165:$C$173</c:f>
              <c:numCache>
                <c:formatCode>General</c:formatCode>
                <c:ptCount val="9"/>
                <c:pt idx="0">
                  <c:v>1</c:v>
                </c:pt>
                <c:pt idx="1">
                  <c:v>8</c:v>
                </c:pt>
                <c:pt idx="2">
                  <c:v>7</c:v>
                </c:pt>
                <c:pt idx="3">
                  <c:v>2</c:v>
                </c:pt>
                <c:pt idx="4">
                  <c:v>3</c:v>
                </c:pt>
                <c:pt idx="5">
                  <c:v>0</c:v>
                </c:pt>
                <c:pt idx="6">
                  <c:v>0</c:v>
                </c:pt>
                <c:pt idx="7">
                  <c:v>0</c:v>
                </c:pt>
                <c:pt idx="8">
                  <c:v>2</c:v>
                </c:pt>
              </c:numCache>
            </c:numRef>
          </c:val>
          <c:extLst>
            <c:ext xmlns:c16="http://schemas.microsoft.com/office/drawing/2014/chart" uri="{C3380CC4-5D6E-409C-BE32-E72D297353CC}">
              <c16:uniqueId val="{00000004-B770-48C4-A00B-30FBB9936B23}"/>
            </c:ext>
          </c:extLst>
        </c:ser>
        <c:ser>
          <c:idx val="2"/>
          <c:order val="2"/>
          <c:tx>
            <c:strRef>
              <c:f>'Graph Data July9'!$D$164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3882668520089126"/>
                  <c:y val="0.2781775831024265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770-48C4-A00B-30FBB9936B23}"/>
                </c:ext>
              </c:extLst>
            </c:dLbl>
            <c:dLbl>
              <c:idx val="1"/>
              <c:layout>
                <c:manualLayout>
                  <c:xMode val="edge"/>
                  <c:yMode val="edge"/>
                  <c:x val="0.36020895174269507"/>
                  <c:y val="0.2394439955818355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770-48C4-A00B-30FBB9936B23}"/>
                </c:ext>
              </c:extLst>
            </c:dLbl>
            <c:dLbl>
              <c:idx val="2"/>
              <c:layout>
                <c:manualLayout>
                  <c:xMode val="edge"/>
                  <c:yMode val="edge"/>
                  <c:x val="0.38159121828449888"/>
                  <c:y val="0.3309961115395961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770-48C4-A00B-30FBB9936B23}"/>
                </c:ext>
              </c:extLst>
            </c:dLbl>
            <c:dLbl>
              <c:idx val="3"/>
              <c:layout>
                <c:manualLayout>
                  <c:xMode val="edge"/>
                  <c:yMode val="edge"/>
                  <c:x val="0.37501205934855925"/>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770-48C4-A00B-30FBB9936B23}"/>
                </c:ext>
              </c:extLst>
            </c:dLbl>
            <c:dLbl>
              <c:idx val="4"/>
              <c:layout>
                <c:manualLayout>
                  <c:xMode val="edge"/>
                  <c:yMode val="edge"/>
                  <c:x val="0.40626306429427256"/>
                  <c:y val="0.3732509342893318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70-48C4-A00B-30FBB9936B23}"/>
                </c:ext>
              </c:extLst>
            </c:dLbl>
            <c:dLbl>
              <c:idx val="5"/>
              <c:layout>
                <c:manualLayout>
                  <c:xMode val="edge"/>
                  <c:yMode val="edge"/>
                  <c:x val="0.42271096163412164"/>
                  <c:y val="0.4507181093305139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770-48C4-A00B-30FBB9936B23}"/>
                </c:ext>
              </c:extLst>
            </c:dLbl>
            <c:dLbl>
              <c:idx val="6"/>
              <c:layout>
                <c:manualLayout>
                  <c:xMode val="edge"/>
                  <c:yMode val="edge"/>
                  <c:x val="0.45560675631381981"/>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770-48C4-A00B-30FBB9936B23}"/>
                </c:ext>
              </c:extLst>
            </c:dLbl>
            <c:dLbl>
              <c:idx val="7"/>
              <c:layout>
                <c:manualLayout>
                  <c:xMode val="edge"/>
                  <c:yMode val="edge"/>
                  <c:x val="0.47205465365366889"/>
                  <c:y val="0.48240922639281575"/>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770-48C4-A00B-30FBB9936B23}"/>
                </c:ext>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July9'!$D$165:$D$173</c:f>
              <c:numCache>
                <c:formatCode>General</c:formatCode>
                <c:ptCount val="9"/>
                <c:pt idx="0">
                  <c:v>51</c:v>
                </c:pt>
                <c:pt idx="1">
                  <c:v>602</c:v>
                </c:pt>
                <c:pt idx="2">
                  <c:v>32</c:v>
                </c:pt>
                <c:pt idx="3">
                  <c:v>37</c:v>
                </c:pt>
                <c:pt idx="4">
                  <c:v>366</c:v>
                </c:pt>
                <c:pt idx="5">
                  <c:v>144</c:v>
                </c:pt>
                <c:pt idx="6">
                  <c:v>9</c:v>
                </c:pt>
                <c:pt idx="7">
                  <c:v>17</c:v>
                </c:pt>
              </c:numCache>
            </c:numRef>
          </c:val>
          <c:extLst>
            <c:ext xmlns:c16="http://schemas.microsoft.com/office/drawing/2014/chart" uri="{C3380CC4-5D6E-409C-BE32-E72D297353CC}">
              <c16:uniqueId val="{0000000D-B770-48C4-A00B-30FBB9936B23}"/>
            </c:ext>
          </c:extLst>
        </c:ser>
        <c:dLbls>
          <c:showLegendKey val="0"/>
          <c:showVal val="1"/>
          <c:showCatName val="0"/>
          <c:showSerName val="0"/>
          <c:showPercent val="0"/>
          <c:showBubbleSize val="0"/>
        </c:dLbls>
        <c:gapWidth val="150"/>
        <c:shape val="box"/>
        <c:axId val="459823312"/>
        <c:axId val="1"/>
        <c:axId val="2"/>
      </c:bar3DChart>
      <c:catAx>
        <c:axId val="45982331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9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459823312"/>
        <c:crosses val="max"/>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1"/>
        <c:crosses val="autoZero"/>
        <c:tickLblSkip val="2"/>
        <c:tickMarkSkip val="1"/>
      </c:serAx>
      <c:spPr>
        <a:noFill/>
        <a:ln w="25400">
          <a:noFill/>
        </a:ln>
      </c:spPr>
    </c:plotArea>
    <c:legend>
      <c:legendPos val="r"/>
      <c:layout>
        <c:manualLayout>
          <c:xMode val="edge"/>
          <c:yMode val="edge"/>
          <c:x val="0.67271900119982775"/>
          <c:y val="0.23592276035269091"/>
          <c:w val="0.32073399812705727"/>
          <c:h val="0.2253590546652569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692432438582976"/>
          <c:y val="2.3189122361636987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147095143951887"/>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FFD4-46FA-975B-DA5AF8823FE5}"/>
            </c:ext>
          </c:extLst>
        </c:ser>
        <c:dLbls>
          <c:showLegendKey val="0"/>
          <c:showVal val="0"/>
          <c:showCatName val="0"/>
          <c:showSerName val="0"/>
          <c:showPercent val="0"/>
          <c:showBubbleSize val="0"/>
        </c:dLbls>
        <c:gapWidth val="150"/>
        <c:axId val="459810832"/>
        <c:axId val="1"/>
      </c:barChart>
      <c:catAx>
        <c:axId val="45981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45981083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60 Days DPR Completion Times</a:t>
            </a:r>
          </a:p>
        </c:rich>
      </c:tx>
      <c:layout>
        <c:manualLayout>
          <c:xMode val="edge"/>
          <c:yMode val="edge"/>
          <c:x val="0.31131386489396756"/>
          <c:y val="3.2354040832231867E-2"/>
        </c:manualLayout>
      </c:layout>
      <c:overlay val="0"/>
      <c:spPr>
        <a:noFill/>
        <a:ln w="25400">
          <a:noFill/>
        </a:ln>
      </c:spPr>
    </c:title>
    <c:autoTitleDeleted val="0"/>
    <c:plotArea>
      <c:layout>
        <c:manualLayout>
          <c:layoutTarget val="inner"/>
          <c:xMode val="edge"/>
          <c:yMode val="edge"/>
          <c:x val="0.2556599896056605"/>
          <c:y val="0.11765105757175226"/>
          <c:w val="0.65219385103484817"/>
          <c:h val="0.5735489056622922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5DBA-486D-8781-9DF826C27C91}"/>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5DBA-486D-8781-9DF826C27C91}"/>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5DBA-486D-8781-9DF826C27C91}"/>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5DBA-486D-8781-9DF826C27C91}"/>
            </c:ext>
          </c:extLst>
        </c:ser>
        <c:dLbls>
          <c:showLegendKey val="0"/>
          <c:showVal val="0"/>
          <c:showCatName val="0"/>
          <c:showSerName val="0"/>
          <c:showPercent val="0"/>
          <c:showBubbleSize val="0"/>
        </c:dLbls>
        <c:marker val="1"/>
        <c:smooth val="0"/>
        <c:axId val="416704064"/>
        <c:axId val="1"/>
      </c:lineChart>
      <c:dateAx>
        <c:axId val="416704064"/>
        <c:scaling>
          <c:orientation val="minMax"/>
          <c:max val="37085"/>
          <c:min val="37020"/>
        </c:scaling>
        <c:delete val="0"/>
        <c:axPos val="b"/>
        <c:title>
          <c:tx>
            <c:rich>
              <a:bodyPr/>
              <a:lstStyle/>
              <a:p>
                <a:pPr>
                  <a:defRPr sz="1075" b="1" i="0" u="none" strike="noStrike" baseline="0">
                    <a:solidFill>
                      <a:srgbClr val="000000"/>
                    </a:solidFill>
                    <a:latin typeface="Arial"/>
                    <a:ea typeface="Arial"/>
                    <a:cs typeface="Arial"/>
                  </a:defRPr>
                </a:pPr>
                <a:r>
                  <a:rPr lang="en-US"/>
                  <a:t>Report Dates</a:t>
                </a:r>
              </a:p>
            </c:rich>
          </c:tx>
          <c:layout>
            <c:manualLayout>
              <c:xMode val="edge"/>
              <c:yMode val="edge"/>
              <c:x val="0.49740651038924422"/>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7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Completion Times</a:t>
                </a:r>
              </a:p>
            </c:rich>
          </c:tx>
          <c:layout>
            <c:manualLayout>
              <c:xMode val="edge"/>
              <c:yMode val="edge"/>
              <c:x val="1.7391836027595951E-2"/>
              <c:y val="0.202948074311272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1670406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08/06/2001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4803107605864181E-2"/>
          <c:y val="0.14437064439493025"/>
          <c:w val="0.82568444646042438"/>
          <c:h val="0.54579146051741922"/>
        </c:manualLayout>
      </c:layout>
      <c:barChart>
        <c:barDir val="col"/>
        <c:grouping val="clustered"/>
        <c:varyColors val="0"/>
        <c:ser>
          <c:idx val="1"/>
          <c:order val="0"/>
          <c:tx>
            <c:strRef>
              <c:f>'Graph Data Aug 06'!$C$155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EE1C-4D6B-B5E2-B87862F35317}"/>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EE1C-4D6B-B5E2-B87862F35317}"/>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EE1C-4D6B-B5E2-B87862F35317}"/>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EE1C-4D6B-B5E2-B87862F35317}"/>
                </c:ext>
              </c:extLst>
            </c:dLbl>
            <c:dLbl>
              <c:idx val="4"/>
              <c:layout>
                <c:manualLayout>
                  <c:xMode val="edge"/>
                  <c:yMode val="edge"/>
                  <c:x val="0.36020895174269507"/>
                  <c:y val="0.5633976366631424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E1C-4D6B-B5E2-B87862F35317}"/>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EE1C-4D6B-B5E2-B87862F35317}"/>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EE1C-4D6B-B5E2-B87862F35317}"/>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EE1C-4D6B-B5E2-B87862F35317}"/>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EE1C-4D6B-B5E2-B87862F35317}"/>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EE1C-4D6B-B5E2-B87862F35317}"/>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06'!$C$156:$C$165</c:f>
              <c:numCache>
                <c:formatCode>General</c:formatCode>
                <c:ptCount val="10"/>
                <c:pt idx="1">
                  <c:v>9</c:v>
                </c:pt>
                <c:pt idx="2">
                  <c:v>10</c:v>
                </c:pt>
                <c:pt idx="4">
                  <c:v>3</c:v>
                </c:pt>
                <c:pt idx="5">
                  <c:v>1</c:v>
                </c:pt>
                <c:pt idx="8">
                  <c:v>1</c:v>
                </c:pt>
                <c:pt idx="9">
                  <c:v>24</c:v>
                </c:pt>
              </c:numCache>
            </c:numRef>
          </c:val>
          <c:extLst>
            <c:ext xmlns:c16="http://schemas.microsoft.com/office/drawing/2014/chart" uri="{C3380CC4-5D6E-409C-BE32-E72D297353CC}">
              <c16:uniqueId val="{0000000A-EE1C-4D6B-B5E2-B87862F35317}"/>
            </c:ext>
          </c:extLst>
        </c:ser>
        <c:ser>
          <c:idx val="0"/>
          <c:order val="1"/>
          <c:tx>
            <c:strRef>
              <c:f>'Graph Data Aug 06'!$E$155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EE1C-4D6B-B5E2-B87862F35317}"/>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EE1C-4D6B-B5E2-B87862F35317}"/>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EE1C-4D6B-B5E2-B87862F35317}"/>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EE1C-4D6B-B5E2-B87862F35317}"/>
                </c:ext>
              </c:extLst>
            </c:dLbl>
            <c:dLbl>
              <c:idx val="4"/>
              <c:layout>
                <c:manualLayout>
                  <c:xMode val="edge"/>
                  <c:yMode val="edge"/>
                  <c:x val="0.39474953615637814"/>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E1C-4D6B-B5E2-B87862F35317}"/>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EE1C-4D6B-B5E2-B87862F35317}"/>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EE1C-4D6B-B5E2-B87862F35317}"/>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EE1C-4D6B-B5E2-B87862F35317}"/>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06'!$E$156:$E$163</c:f>
              <c:numCache>
                <c:formatCode>_(* #,##0_);_(* \(#,##0\);_(* "-"??_);_(@_)</c:formatCode>
                <c:ptCount val="8"/>
                <c:pt idx="1">
                  <c:v>1.4376996805111821</c:v>
                </c:pt>
                <c:pt idx="2">
                  <c:v>31.25</c:v>
                </c:pt>
                <c:pt idx="4">
                  <c:v>0.67567567567567566</c:v>
                </c:pt>
                <c:pt idx="5">
                  <c:v>0.68027210884353739</c:v>
                </c:pt>
              </c:numCache>
            </c:numRef>
          </c:val>
          <c:extLst>
            <c:ext xmlns:c16="http://schemas.microsoft.com/office/drawing/2014/chart" uri="{C3380CC4-5D6E-409C-BE32-E72D297353CC}">
              <c16:uniqueId val="{00000013-EE1C-4D6B-B5E2-B87862F35317}"/>
            </c:ext>
          </c:extLst>
        </c:ser>
        <c:dLbls>
          <c:showLegendKey val="0"/>
          <c:showVal val="1"/>
          <c:showCatName val="0"/>
          <c:showSerName val="0"/>
          <c:showPercent val="0"/>
          <c:showBubbleSize val="0"/>
        </c:dLbls>
        <c:gapWidth val="150"/>
        <c:axId val="456278976"/>
        <c:axId val="1"/>
      </c:barChart>
      <c:catAx>
        <c:axId val="456278976"/>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US"/>
                  <a:t>Ratios expressed in %</a:t>
                </a:r>
              </a:p>
            </c:rich>
          </c:tx>
          <c:layout>
            <c:manualLayout>
              <c:xMode val="edge"/>
              <c:yMode val="edge"/>
              <c:x val="0.32402357759502709"/>
              <c:y val="0.838053984536424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456278976"/>
        <c:crosses val="autoZero"/>
        <c:crossBetween val="between"/>
      </c:valAx>
      <c:spPr>
        <a:solidFill>
          <a:srgbClr val="FFFFFF"/>
        </a:solidFill>
        <a:ln w="3175">
          <a:solidFill>
            <a:srgbClr val="000000"/>
          </a:solidFill>
          <a:prstDash val="solid"/>
        </a:ln>
      </c:spPr>
    </c:plotArea>
    <c:legend>
      <c:legendPos val="r"/>
      <c:layout>
        <c:manualLayout>
          <c:xMode val="edge"/>
          <c:yMode val="edge"/>
          <c:x val="0.85693545140613758"/>
          <c:y val="2.8169881833157124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822942337611018"/>
          <c:y val="2.2436627502253843E-2"/>
        </c:manualLayout>
      </c:layout>
      <c:overlay val="0"/>
      <c:spPr>
        <a:noFill/>
        <a:ln w="25400">
          <a:noFill/>
        </a:ln>
      </c:spPr>
    </c:title>
    <c:autoTitleDeleted val="0"/>
    <c:plotArea>
      <c:layout>
        <c:manualLayout>
          <c:layoutTarget val="inner"/>
          <c:xMode val="edge"/>
          <c:yMode val="edge"/>
          <c:x val="5.6810437071233316E-2"/>
          <c:y val="0.17308255501738679"/>
          <c:w val="0.79618156660125516"/>
          <c:h val="0.52245289755248236"/>
        </c:manualLayout>
      </c:layout>
      <c:barChart>
        <c:barDir val="col"/>
        <c:grouping val="stacked"/>
        <c:varyColors val="0"/>
        <c:ser>
          <c:idx val="0"/>
          <c:order val="0"/>
          <c:tx>
            <c:strRef>
              <c:f>'Graph Data July 2'!$A$2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2'!$G$2:$S$2</c:f>
              <c:numCache>
                <c:formatCode>General</c:formatCode>
                <c:ptCount val="13"/>
                <c:pt idx="1">
                  <c:v>2</c:v>
                </c:pt>
                <c:pt idx="3">
                  <c:v>1</c:v>
                </c:pt>
                <c:pt idx="9">
                  <c:v>1</c:v>
                </c:pt>
              </c:numCache>
            </c:numRef>
          </c:val>
          <c:extLst>
            <c:ext xmlns:c16="http://schemas.microsoft.com/office/drawing/2014/chart" uri="{C3380CC4-5D6E-409C-BE32-E72D297353CC}">
              <c16:uniqueId val="{00000000-7A43-44CC-82F7-7BF1D6F32C43}"/>
            </c:ext>
          </c:extLst>
        </c:ser>
        <c:ser>
          <c:idx val="1"/>
          <c:order val="1"/>
          <c:tx>
            <c:strRef>
              <c:f>'Graph Data July 2'!$A$3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8957229593739299"/>
                  <c:y val="0.64104650006439545"/>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43-44CC-82F7-7BF1D6F32C43}"/>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2'!$G$3:$S$3</c:f>
              <c:numCache>
                <c:formatCode>General</c:formatCode>
                <c:ptCount val="13"/>
                <c:pt idx="7">
                  <c:v>1</c:v>
                </c:pt>
                <c:pt idx="9">
                  <c:v>1</c:v>
                </c:pt>
                <c:pt idx="11">
                  <c:v>2</c:v>
                </c:pt>
              </c:numCache>
            </c:numRef>
          </c:val>
          <c:extLst>
            <c:ext xmlns:c16="http://schemas.microsoft.com/office/drawing/2014/chart" uri="{C3380CC4-5D6E-409C-BE32-E72D297353CC}">
              <c16:uniqueId val="{00000002-7A43-44CC-82F7-7BF1D6F32C43}"/>
            </c:ext>
          </c:extLst>
        </c:ser>
        <c:ser>
          <c:idx val="2"/>
          <c:order val="2"/>
          <c:tx>
            <c:strRef>
              <c:f>'Graph Data July 2'!$A$4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2'!$G$4:$S$4</c:f>
              <c:numCache>
                <c:formatCode>General</c:formatCode>
                <c:ptCount val="13"/>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7A43-44CC-82F7-7BF1D6F32C43}"/>
            </c:ext>
          </c:extLst>
        </c:ser>
        <c:ser>
          <c:idx val="3"/>
          <c:order val="3"/>
          <c:tx>
            <c:strRef>
              <c:f>'Graph Data July 2'!$A$5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2'!$G$5:$S$5</c:f>
              <c:numCache>
                <c:formatCode>General</c:formatCode>
                <c:ptCount val="13"/>
                <c:pt idx="0">
                  <c:v>5</c:v>
                </c:pt>
                <c:pt idx="1">
                  <c:v>3</c:v>
                </c:pt>
                <c:pt idx="2">
                  <c:v>3</c:v>
                </c:pt>
                <c:pt idx="3">
                  <c:v>2</c:v>
                </c:pt>
                <c:pt idx="4">
                  <c:v>6</c:v>
                </c:pt>
                <c:pt idx="5">
                  <c:v>5</c:v>
                </c:pt>
                <c:pt idx="6">
                  <c:v>6</c:v>
                </c:pt>
                <c:pt idx="7">
                  <c:v>4</c:v>
                </c:pt>
                <c:pt idx="8">
                  <c:v>5</c:v>
                </c:pt>
                <c:pt idx="9">
                  <c:v>2</c:v>
                </c:pt>
                <c:pt idx="10">
                  <c:v>4</c:v>
                </c:pt>
                <c:pt idx="11">
                  <c:v>3</c:v>
                </c:pt>
                <c:pt idx="12">
                  <c:v>1</c:v>
                </c:pt>
              </c:numCache>
            </c:numRef>
          </c:val>
          <c:extLst>
            <c:ext xmlns:c16="http://schemas.microsoft.com/office/drawing/2014/chart" uri="{C3380CC4-5D6E-409C-BE32-E72D297353CC}">
              <c16:uniqueId val="{00000004-7A43-44CC-82F7-7BF1D6F32C43}"/>
            </c:ext>
          </c:extLst>
        </c:ser>
        <c:ser>
          <c:idx val="4"/>
          <c:order val="4"/>
          <c:tx>
            <c:strRef>
              <c:f>'Graph Data July 2'!$A$6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612902052997927"/>
                  <c:y val="0.5609156875563460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43-44CC-82F7-7BF1D6F32C43}"/>
                </c:ext>
              </c:extLst>
            </c:dLbl>
            <c:dLbl>
              <c:idx val="8"/>
              <c:layout>
                <c:manualLayout>
                  <c:xMode val="edge"/>
                  <c:yMode val="edge"/>
                  <c:x val="0.56392713269238948"/>
                  <c:y val="0.54168429255441419"/>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43-44CC-82F7-7BF1D6F32C43}"/>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2'!$G$6:$S$6</c:f>
              <c:numCache>
                <c:formatCode>General</c:formatCode>
                <c:ptCount val="13"/>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7A43-44CC-82F7-7BF1D6F32C43}"/>
            </c:ext>
          </c:extLst>
        </c:ser>
        <c:ser>
          <c:idx val="5"/>
          <c:order val="5"/>
          <c:tx>
            <c:strRef>
              <c:f>'Graph Data July 2'!$A$7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96230384331224"/>
                  <c:y val="0.4968110375499065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43-44CC-82F7-7BF1D6F32C43}"/>
                </c:ext>
              </c:extLst>
            </c:dLbl>
            <c:dLbl>
              <c:idx val="8"/>
              <c:layout>
                <c:manualLayout>
                  <c:xMode val="edge"/>
                  <c:yMode val="edge"/>
                  <c:x val="0.57812974196019784"/>
                  <c:y val="0.52565813005280426"/>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43-44CC-82F7-7BF1D6F32C43}"/>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2'!$G$7:$S$7</c:f>
              <c:numCache>
                <c:formatCode>General</c:formatCode>
                <c:ptCount val="13"/>
                <c:pt idx="0">
                  <c:v>3</c:v>
                </c:pt>
                <c:pt idx="6">
                  <c:v>1</c:v>
                </c:pt>
                <c:pt idx="7">
                  <c:v>1</c:v>
                </c:pt>
                <c:pt idx="8">
                  <c:v>3</c:v>
                </c:pt>
                <c:pt idx="10">
                  <c:v>1</c:v>
                </c:pt>
                <c:pt idx="11">
                  <c:v>5</c:v>
                </c:pt>
                <c:pt idx="12">
                  <c:v>1</c:v>
                </c:pt>
              </c:numCache>
            </c:numRef>
          </c:val>
          <c:extLst>
            <c:ext xmlns:c16="http://schemas.microsoft.com/office/drawing/2014/chart" uri="{C3380CC4-5D6E-409C-BE32-E72D297353CC}">
              <c16:uniqueId val="{0000000A-7A43-44CC-82F7-7BF1D6F32C43}"/>
            </c:ext>
          </c:extLst>
        </c:ser>
        <c:ser>
          <c:idx val="6"/>
          <c:order val="6"/>
          <c:tx>
            <c:strRef>
              <c:f>'Graph Data July 2'!$A$8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2'!$G$8:$S$8</c:f>
              <c:numCache>
                <c:formatCode>General</c:formatCode>
                <c:ptCount val="13"/>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7A43-44CC-82F7-7BF1D6F32C43}"/>
            </c:ext>
          </c:extLst>
        </c:ser>
        <c:ser>
          <c:idx val="7"/>
          <c:order val="7"/>
          <c:tx>
            <c:strRef>
              <c:f>'Graph Data July 2'!$A$9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2'!$G$9:$S$9</c:f>
              <c:numCache>
                <c:formatCode>General</c:formatCode>
                <c:ptCount val="13"/>
                <c:pt idx="4">
                  <c:v>1</c:v>
                </c:pt>
                <c:pt idx="6">
                  <c:v>1</c:v>
                </c:pt>
                <c:pt idx="8">
                  <c:v>2</c:v>
                </c:pt>
                <c:pt idx="10">
                  <c:v>4</c:v>
                </c:pt>
                <c:pt idx="11">
                  <c:v>7</c:v>
                </c:pt>
              </c:numCache>
            </c:numRef>
          </c:val>
          <c:extLst>
            <c:ext xmlns:c16="http://schemas.microsoft.com/office/drawing/2014/chart" uri="{C3380CC4-5D6E-409C-BE32-E72D297353CC}">
              <c16:uniqueId val="{0000000C-7A43-44CC-82F7-7BF1D6F32C43}"/>
            </c:ext>
          </c:extLst>
        </c:ser>
        <c:ser>
          <c:idx val="8"/>
          <c:order val="8"/>
          <c:tx>
            <c:strRef>
              <c:f>'Graph Data July 2'!$A$10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'Graph Data July 2'!$G$10:$S$10</c:f>
              <c:numCache>
                <c:formatCode>General</c:formatCode>
                <c:ptCount val="13"/>
                <c:pt idx="12">
                  <c:v>1</c:v>
                </c:pt>
              </c:numCache>
            </c:numRef>
          </c:val>
          <c:extLst>
            <c:ext xmlns:c16="http://schemas.microsoft.com/office/drawing/2014/chart" uri="{C3380CC4-5D6E-409C-BE32-E72D297353CC}">
              <c16:uniqueId val="{0000000D-7A43-44CC-82F7-7BF1D6F32C43}"/>
            </c:ext>
          </c:extLst>
        </c:ser>
        <c:dLbls>
          <c:showLegendKey val="0"/>
          <c:showVal val="1"/>
          <c:showCatName val="0"/>
          <c:showSerName val="0"/>
          <c:showPercent val="0"/>
          <c:showBubbleSize val="0"/>
        </c:dLbls>
        <c:gapWidth val="110"/>
        <c:overlap val="50"/>
        <c:axId val="457327888"/>
        <c:axId val="1"/>
      </c:barChart>
      <c:catAx>
        <c:axId val="45732788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457327888"/>
        <c:crosses val="autoZero"/>
        <c:crossBetween val="between"/>
      </c:valAx>
      <c:spPr>
        <a:solidFill>
          <a:srgbClr val="FFFFFF"/>
        </a:solidFill>
        <a:ln w="12700">
          <a:solidFill>
            <a:srgbClr val="C0C0C0"/>
          </a:solidFill>
          <a:prstDash val="solid"/>
        </a:ln>
      </c:spPr>
    </c:plotArea>
    <c:legend>
      <c:legendPos val="r"/>
      <c:layout>
        <c:manualLayout>
          <c:xMode val="edge"/>
          <c:yMode val="edge"/>
          <c:x val="0.85048566086052224"/>
          <c:y val="9.295174250933734E-2"/>
          <c:w val="0.14453243549004946"/>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935450753543186"/>
          <c:y val="3.8733587520591042E-2"/>
        </c:manualLayout>
      </c:layout>
      <c:overlay val="0"/>
      <c:spPr>
        <a:noFill/>
        <a:ln w="25400">
          <a:noFill/>
        </a:ln>
      </c:spPr>
    </c:title>
    <c:autoTitleDeleted val="0"/>
    <c:plotArea>
      <c:layout>
        <c:manualLayout>
          <c:layoutTarget val="inner"/>
          <c:xMode val="edge"/>
          <c:yMode val="edge"/>
          <c:x val="0.10949244294528612"/>
          <c:y val="0.17254052622808738"/>
          <c:w val="0.82046337247001067"/>
          <c:h val="0.4155057570390675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 2'!$G$12:$S$12</c:f>
              <c:numCache>
                <c:formatCode>m/d/yyyy</c:formatCode>
                <c:ptCount val="13"/>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numCache>
            </c:numRef>
          </c:cat>
          <c:val>
            <c:numRef>
              <c:f>'Graph Data July 2'!$G$11:$S$11</c:f>
              <c:numCache>
                <c:formatCode>General</c:formatCode>
                <c:ptCount val="13"/>
                <c:pt idx="0">
                  <c:v>44</c:v>
                </c:pt>
                <c:pt idx="1">
                  <c:v>16</c:v>
                </c:pt>
                <c:pt idx="2">
                  <c:v>19</c:v>
                </c:pt>
                <c:pt idx="3">
                  <c:v>26</c:v>
                </c:pt>
                <c:pt idx="4">
                  <c:v>22</c:v>
                </c:pt>
                <c:pt idx="5">
                  <c:v>13</c:v>
                </c:pt>
                <c:pt idx="6">
                  <c:v>11</c:v>
                </c:pt>
                <c:pt idx="7">
                  <c:v>17</c:v>
                </c:pt>
                <c:pt idx="8">
                  <c:v>16</c:v>
                </c:pt>
                <c:pt idx="9">
                  <c:v>16</c:v>
                </c:pt>
                <c:pt idx="10">
                  <c:v>16</c:v>
                </c:pt>
                <c:pt idx="11">
                  <c:v>26</c:v>
                </c:pt>
                <c:pt idx="12">
                  <c:v>8</c:v>
                </c:pt>
              </c:numCache>
            </c:numRef>
          </c:val>
          <c:smooth val="0"/>
          <c:extLst>
            <c:ext xmlns:c16="http://schemas.microsoft.com/office/drawing/2014/chart" uri="{C3380CC4-5D6E-409C-BE32-E72D297353CC}">
              <c16:uniqueId val="{00000001-C325-44DE-AA61-45438FAE8E1F}"/>
            </c:ext>
          </c:extLst>
        </c:ser>
        <c:dLbls>
          <c:showLegendKey val="0"/>
          <c:showVal val="0"/>
          <c:showCatName val="0"/>
          <c:showSerName val="0"/>
          <c:showPercent val="0"/>
          <c:showBubbleSize val="0"/>
        </c:dLbls>
        <c:marker val="1"/>
        <c:smooth val="0"/>
        <c:axId val="457325488"/>
        <c:axId val="1"/>
      </c:lineChart>
      <c:catAx>
        <c:axId val="45732548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5732548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5474931936267106"/>
          <c:y val="0.8732663368278708"/>
          <c:w val="0.60439828505797943"/>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07/02
</a:t>
            </a:r>
          </a:p>
        </c:rich>
      </c:tx>
      <c:layout>
        <c:manualLayout>
          <c:xMode val="edge"/>
          <c:yMode val="edge"/>
          <c:x val="0.20163602024147104"/>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87378927901165"/>
          <c:y val="0.12153190731807426"/>
          <c:w val="0.42567604273199444"/>
          <c:h val="0.54168507261770238"/>
        </c:manualLayout>
      </c:layout>
      <c:bar3DChart>
        <c:barDir val="col"/>
        <c:grouping val="standard"/>
        <c:varyColors val="0"/>
        <c:ser>
          <c:idx val="0"/>
          <c:order val="0"/>
          <c:tx>
            <c:strRef>
              <c:f>'Graph Data July 2'!$B$159</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7475785580233001"/>
                  <c:y val="0.545157412826790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A7-4748-8722-2665384D3006}"/>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2'!$B$160:$B$168</c:f>
              <c:numCache>
                <c:formatCode>0%</c:formatCode>
                <c:ptCount val="9"/>
                <c:pt idx="0">
                  <c:v>0.25</c:v>
                </c:pt>
                <c:pt idx="1">
                  <c:v>0.125</c:v>
                </c:pt>
                <c:pt idx="2">
                  <c:v>0.375</c:v>
                </c:pt>
                <c:pt idx="3">
                  <c:v>0.125</c:v>
                </c:pt>
                <c:pt idx="4">
                  <c:v>0.125</c:v>
                </c:pt>
                <c:pt idx="5">
                  <c:v>0</c:v>
                </c:pt>
                <c:pt idx="6">
                  <c:v>0</c:v>
                </c:pt>
                <c:pt idx="7">
                  <c:v>0</c:v>
                </c:pt>
                <c:pt idx="8">
                  <c:v>0</c:v>
                </c:pt>
              </c:numCache>
            </c:numRef>
          </c:val>
          <c:extLst>
            <c:ext xmlns:c16="http://schemas.microsoft.com/office/drawing/2014/chart" uri="{C3380CC4-5D6E-409C-BE32-E72D297353CC}">
              <c16:uniqueId val="{00000001-23A7-4748-8722-2665384D3006}"/>
            </c:ext>
          </c:extLst>
        </c:ser>
        <c:ser>
          <c:idx val="1"/>
          <c:order val="1"/>
          <c:tx>
            <c:strRef>
              <c:f>'Graph Data July 2'!$C$159</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2'!$C$160:$C$168</c:f>
              <c:numCache>
                <c:formatCode>General</c:formatCode>
                <c:ptCount val="9"/>
                <c:pt idx="0">
                  <c:v>2</c:v>
                </c:pt>
                <c:pt idx="1">
                  <c:v>1</c:v>
                </c:pt>
                <c:pt idx="2">
                  <c:v>3</c:v>
                </c:pt>
                <c:pt idx="3">
                  <c:v>1</c:v>
                </c:pt>
                <c:pt idx="4">
                  <c:v>1</c:v>
                </c:pt>
                <c:pt idx="5">
                  <c:v>0</c:v>
                </c:pt>
                <c:pt idx="6">
                  <c:v>0</c:v>
                </c:pt>
                <c:pt idx="7">
                  <c:v>0</c:v>
                </c:pt>
                <c:pt idx="8">
                  <c:v>0</c:v>
                </c:pt>
              </c:numCache>
            </c:numRef>
          </c:val>
          <c:extLst>
            <c:ext xmlns:c16="http://schemas.microsoft.com/office/drawing/2014/chart" uri="{C3380CC4-5D6E-409C-BE32-E72D297353CC}">
              <c16:uniqueId val="{00000002-23A7-4748-8722-2665384D3006}"/>
            </c:ext>
          </c:extLst>
        </c:ser>
        <c:ser>
          <c:idx val="2"/>
          <c:order val="2"/>
          <c:tx>
            <c:strRef>
              <c:f>'Graph Data July 2'!$D$159</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4828039859890453"/>
                  <c:y val="0.2673701960997633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3A7-4748-8722-2665384D3006}"/>
                </c:ext>
              </c:extLst>
            </c:dLbl>
            <c:dLbl>
              <c:idx val="1"/>
              <c:layout>
                <c:manualLayout>
                  <c:xMode val="edge"/>
                  <c:yMode val="edge"/>
                  <c:x val="0.3706844008479569"/>
                  <c:y val="0.15972764961804045"/>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A7-4748-8722-2665384D3006}"/>
                </c:ext>
              </c:extLst>
            </c:dLbl>
            <c:dLbl>
              <c:idx val="2"/>
              <c:layout>
                <c:manualLayout>
                  <c:xMode val="edge"/>
                  <c:yMode val="edge"/>
                  <c:x val="0.39919858552856896"/>
                  <c:y val="0.3333446600724322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A7-4748-8722-2665384D3006}"/>
                </c:ext>
              </c:extLst>
            </c:dLbl>
            <c:dLbl>
              <c:idx val="3"/>
              <c:layout>
                <c:manualLayout>
                  <c:xMode val="edge"/>
                  <c:yMode val="edge"/>
                  <c:x val="0.39308840309700921"/>
                  <c:y val="0.38195742299966196"/>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3A7-4748-8722-2665384D3006}"/>
                </c:ext>
              </c:extLst>
            </c:dLbl>
            <c:dLbl>
              <c:idx val="4"/>
              <c:layout>
                <c:manualLayout>
                  <c:xMode val="edge"/>
                  <c:yMode val="edge"/>
                  <c:x val="0.42771277020918103"/>
                  <c:y val="0.3472340209087835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A7-4748-8722-2665384D3006}"/>
                </c:ext>
              </c:extLst>
            </c:dLbl>
            <c:dLbl>
              <c:idx val="5"/>
              <c:layout>
                <c:manualLayout>
                  <c:xMode val="edge"/>
                  <c:yMode val="edge"/>
                  <c:x val="0.44604331750386017"/>
                  <c:y val="0.4444595467632430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A7-4748-8722-2665384D3006}"/>
                </c:ext>
              </c:extLst>
            </c:dLbl>
            <c:dLbl>
              <c:idx val="6"/>
              <c:layout>
                <c:manualLayout>
                  <c:xMode val="edge"/>
                  <c:yMode val="edge"/>
                  <c:x val="0.48270441209321857"/>
                  <c:y val="0.45834890759959435"/>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3A7-4748-8722-2665384D3006}"/>
                </c:ext>
              </c:extLst>
            </c:dLbl>
            <c:dLbl>
              <c:idx val="7"/>
              <c:layout>
                <c:manualLayout>
                  <c:xMode val="edge"/>
                  <c:yMode val="edge"/>
                  <c:x val="0.49899823191071119"/>
                  <c:y val="0.4965446498995605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3A7-4748-8722-2665384D3006}"/>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2'!$D$160:$D$168</c:f>
              <c:numCache>
                <c:formatCode>General</c:formatCode>
                <c:ptCount val="9"/>
                <c:pt idx="0">
                  <c:v>49</c:v>
                </c:pt>
                <c:pt idx="1">
                  <c:v>593</c:v>
                </c:pt>
                <c:pt idx="2">
                  <c:v>16</c:v>
                </c:pt>
                <c:pt idx="3">
                  <c:v>37</c:v>
                </c:pt>
                <c:pt idx="4">
                  <c:v>310</c:v>
                </c:pt>
                <c:pt idx="5">
                  <c:v>137</c:v>
                </c:pt>
                <c:pt idx="6">
                  <c:v>9</c:v>
                </c:pt>
                <c:pt idx="7">
                  <c:v>15</c:v>
                </c:pt>
              </c:numCache>
            </c:numRef>
          </c:val>
          <c:extLst>
            <c:ext xmlns:c16="http://schemas.microsoft.com/office/drawing/2014/chart" uri="{C3380CC4-5D6E-409C-BE32-E72D297353CC}">
              <c16:uniqueId val="{0000000B-23A7-4748-8722-2665384D3006}"/>
            </c:ext>
          </c:extLst>
        </c:ser>
        <c:dLbls>
          <c:showLegendKey val="0"/>
          <c:showVal val="1"/>
          <c:showCatName val="0"/>
          <c:showSerName val="0"/>
          <c:showPercent val="0"/>
          <c:showBubbleSize val="0"/>
        </c:dLbls>
        <c:gapWidth val="150"/>
        <c:shape val="box"/>
        <c:axId val="457323088"/>
        <c:axId val="1"/>
        <c:axId val="2"/>
      </c:bar3DChart>
      <c:catAx>
        <c:axId val="45732308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457323088"/>
        <c:crosses val="max"/>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Arial"/>
                <a:ea typeface="Arial"/>
                <a:cs typeface="Arial"/>
              </a:defRPr>
            </a:pPr>
            <a:endParaRPr lang="en-US"/>
          </a:p>
        </c:txPr>
        <c:crossAx val="1"/>
        <c:crosses val="autoZero"/>
        <c:tickLblSkip val="2"/>
        <c:tickMarkSkip val="1"/>
      </c:serAx>
      <c:spPr>
        <a:noFill/>
        <a:ln w="25400">
          <a:noFill/>
        </a:ln>
      </c:spPr>
    </c:plotArea>
    <c:legend>
      <c:legendPos val="r"/>
      <c:layout>
        <c:manualLayout>
          <c:xMode val="edge"/>
          <c:yMode val="edge"/>
          <c:x val="0.66804661251719699"/>
          <c:y val="0.15625530940895263"/>
          <c:w val="0.32383966887266563"/>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081810961152692"/>
          <c:y val="3.5948895536487759E-2"/>
        </c:manualLayout>
      </c:layout>
      <c:overlay val="0"/>
      <c:spPr>
        <a:noFill/>
        <a:ln w="25400">
          <a:noFill/>
        </a:ln>
      </c:spPr>
    </c:title>
    <c:autoTitleDeleted val="0"/>
    <c:plotArea>
      <c:layout>
        <c:manualLayout>
          <c:layoutTarget val="inner"/>
          <c:xMode val="edge"/>
          <c:yMode val="edge"/>
          <c:x val="6.4277099619717795E-2"/>
          <c:y val="0.15686790779558293"/>
          <c:w val="0.91482755737830901"/>
          <c:h val="0.64054395683196363"/>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8801-4E41-9D26-3147DE80C3C9}"/>
            </c:ext>
          </c:extLst>
        </c:ser>
        <c:ser>
          <c:idx val="0"/>
          <c:order val="1"/>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2</c:v>
                </c:pt>
                <c:pt idx="1">
                  <c:v>0</c:v>
                </c:pt>
                <c:pt idx="2">
                  <c:v>1</c:v>
                </c:pt>
                <c:pt idx="3">
                  <c:v>3</c:v>
                </c:pt>
                <c:pt idx="4">
                  <c:v>1</c:v>
                </c:pt>
                <c:pt idx="5">
                  <c:v>2</c:v>
                </c:pt>
                <c:pt idx="6">
                  <c:v>0</c:v>
                </c:pt>
                <c:pt idx="7">
                  <c:v>2</c:v>
                </c:pt>
                <c:pt idx="8">
                  <c:v>8</c:v>
                </c:pt>
                <c:pt idx="9">
                  <c:v>5</c:v>
                </c:pt>
                <c:pt idx="10">
                  <c:v>7</c:v>
                </c:pt>
                <c:pt idx="11">
                  <c:v>0</c:v>
                </c:pt>
                <c:pt idx="12">
                  <c:v>2</c:v>
                </c:pt>
                <c:pt idx="13">
                  <c:v>0</c:v>
                </c:pt>
                <c:pt idx="14">
                  <c:v>4</c:v>
                </c:pt>
                <c:pt idx="15">
                  <c:v>0</c:v>
                </c:pt>
                <c:pt idx="16">
                  <c:v>2</c:v>
                </c:pt>
                <c:pt idx="17">
                  <c:v>1</c:v>
                </c:pt>
                <c:pt idx="18">
                  <c:v>1</c:v>
                </c:pt>
                <c:pt idx="19">
                  <c:v>0</c:v>
                </c:pt>
                <c:pt idx="20">
                  <c:v>0</c:v>
                </c:pt>
                <c:pt idx="21">
                  <c:v>0</c:v>
                </c:pt>
                <c:pt idx="22">
                  <c:v>0</c:v>
                </c:pt>
                <c:pt idx="23">
                  <c:v>2</c:v>
                </c:pt>
                <c:pt idx="24">
                  <c:v>0</c:v>
                </c:pt>
                <c:pt idx="25">
                  <c:v>1</c:v>
                </c:pt>
                <c:pt idx="26">
                  <c:v>3</c:v>
                </c:pt>
                <c:pt idx="27">
                  <c:v>8</c:v>
                </c:pt>
                <c:pt idx="28">
                  <c:v>5</c:v>
                </c:pt>
                <c:pt idx="29">
                  <c:v>9</c:v>
                </c:pt>
                <c:pt idx="30">
                  <c:v>0</c:v>
                </c:pt>
                <c:pt idx="31">
                  <c:v>0</c:v>
                </c:pt>
                <c:pt idx="32">
                  <c:v>1</c:v>
                </c:pt>
                <c:pt idx="33">
                  <c:v>0</c:v>
                </c:pt>
                <c:pt idx="34">
                  <c:v>0</c:v>
                </c:pt>
                <c:pt idx="35">
                  <c:v>0</c:v>
                </c:pt>
                <c:pt idx="36">
                  <c:v>9</c:v>
                </c:pt>
              </c:numCache>
            </c:numRef>
          </c:val>
          <c:extLst>
            <c:ext xmlns:c16="http://schemas.microsoft.com/office/drawing/2014/chart" uri="{C3380CC4-5D6E-409C-BE32-E72D297353CC}">
              <c16:uniqueId val="{00000001-8801-4E41-9D26-3147DE80C3C9}"/>
            </c:ext>
          </c:extLst>
        </c:ser>
        <c:dLbls>
          <c:showLegendKey val="0"/>
          <c:showVal val="0"/>
          <c:showCatName val="0"/>
          <c:showSerName val="0"/>
          <c:showPercent val="0"/>
          <c:showBubbleSize val="0"/>
        </c:dLbls>
        <c:gapWidth val="150"/>
        <c:axId val="457325008"/>
        <c:axId val="1"/>
      </c:barChart>
      <c:catAx>
        <c:axId val="457325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7325008"/>
        <c:crosses val="autoZero"/>
        <c:crossBetween val="between"/>
        <c:majorUnit val="1"/>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YTD DPR Completion Times</a:t>
            </a:r>
          </a:p>
        </c:rich>
      </c:tx>
      <c:layout>
        <c:manualLayout>
          <c:xMode val="edge"/>
          <c:yMode val="edge"/>
          <c:x val="0.33208606507960214"/>
          <c:y val="3.3223640074528778E-2"/>
        </c:manualLayout>
      </c:layout>
      <c:overlay val="0"/>
      <c:spPr>
        <a:noFill/>
        <a:ln w="25400">
          <a:noFill/>
        </a:ln>
      </c:spPr>
    </c:title>
    <c:autoTitleDeleted val="0"/>
    <c:plotArea>
      <c:layout>
        <c:manualLayout>
          <c:layoutTarget val="inner"/>
          <c:xMode val="edge"/>
          <c:yMode val="edge"/>
          <c:x val="0.14151394818733046"/>
          <c:y val="0.19269711243226692"/>
          <c:w val="0.71323029886414557"/>
          <c:h val="0.4750980530657615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[2]Chart!$AB$2:$AB$331</c:f>
              <c:numCache>
                <c:formatCode>General</c:formatCode>
                <c:ptCount val="330"/>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800B-4123-BAAE-5211C4D8FAB5}"/>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[2]Chart!$AC$2:$AC$331</c:f>
              <c:numCache>
                <c:formatCode>General</c:formatCode>
                <c:ptCount val="330"/>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2-800B-4123-BAAE-5211C4D8FAB5}"/>
            </c:ext>
          </c:extLst>
        </c:ser>
        <c:dLbls>
          <c:showLegendKey val="0"/>
          <c:showVal val="0"/>
          <c:showCatName val="0"/>
          <c:showSerName val="0"/>
          <c:showPercent val="0"/>
          <c:showBubbleSize val="0"/>
        </c:dLbls>
        <c:marker val="1"/>
        <c:smooth val="0"/>
        <c:axId val="457329808"/>
        <c:axId val="1"/>
      </c:lineChart>
      <c:dateAx>
        <c:axId val="457329808"/>
        <c:scaling>
          <c:orientation val="minMax"/>
          <c:max val="37078"/>
          <c:min val="37012"/>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2831554984698689"/>
              <c:y val="0.8937159180048241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9.4342632124886985E-3"/>
              <c:y val="0.20930893246953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775" b="0" i="0" u="none" strike="noStrike" baseline="0">
                <a:solidFill>
                  <a:srgbClr val="000000"/>
                </a:solidFill>
                <a:latin typeface="Arial"/>
                <a:ea typeface="Arial"/>
                <a:cs typeface="Arial"/>
              </a:defRPr>
            </a:pPr>
            <a:endParaRPr lang="en-US"/>
          </a:p>
        </c:txPr>
        <c:crossAx val="45732980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6251155270744"/>
          <c:y val="2.2436627502253843E-2"/>
        </c:manualLayout>
      </c:layout>
      <c:overlay val="0"/>
      <c:spPr>
        <a:noFill/>
        <a:ln w="25400">
          <a:noFill/>
        </a:ln>
      </c:spPr>
    </c:title>
    <c:autoTitleDeleted val="0"/>
    <c:plotArea>
      <c:layout>
        <c:manualLayout>
          <c:layoutTarget val="inner"/>
          <c:xMode val="edge"/>
          <c:yMode val="edge"/>
          <c:x val="5.6256983257401756E-2"/>
          <c:y val="0.20192964752028458"/>
          <c:w val="0.7540115069424892"/>
          <c:h val="0.50001627005022853"/>
        </c:manualLayout>
      </c:layout>
      <c:barChart>
        <c:barDir val="col"/>
        <c:grouping val="stacked"/>
        <c:varyColors val="0"/>
        <c:ser>
          <c:idx val="0"/>
          <c:order val="0"/>
          <c:tx>
            <c:strRef>
              <c:f>'Graph Data June 25'!$A$2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25'!$G$2:$R$2</c:f>
              <c:numCache>
                <c:formatCode>General</c:formatCode>
                <c:ptCount val="12"/>
                <c:pt idx="1">
                  <c:v>2</c:v>
                </c:pt>
                <c:pt idx="3">
                  <c:v>1</c:v>
                </c:pt>
                <c:pt idx="9">
                  <c:v>1</c:v>
                </c:pt>
              </c:numCache>
            </c:numRef>
          </c:val>
          <c:extLst>
            <c:ext xmlns:c16="http://schemas.microsoft.com/office/drawing/2014/chart" uri="{C3380CC4-5D6E-409C-BE32-E72D297353CC}">
              <c16:uniqueId val="{00000000-0E02-4160-BECD-617541C22CF8}"/>
            </c:ext>
          </c:extLst>
        </c:ser>
        <c:ser>
          <c:idx val="1"/>
          <c:order val="1"/>
          <c:tx>
            <c:strRef>
              <c:f>'Graph Data June 25'!$A$3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0295422345050222"/>
                  <c:y val="0.64745696506503947"/>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02-4160-BECD-617541C22CF8}"/>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25'!$G$3:$R$3</c:f>
              <c:numCache>
                <c:formatCode>General</c:formatCode>
                <c:ptCount val="12"/>
                <c:pt idx="7">
                  <c:v>1</c:v>
                </c:pt>
                <c:pt idx="9">
                  <c:v>1</c:v>
                </c:pt>
                <c:pt idx="11">
                  <c:v>2</c:v>
                </c:pt>
              </c:numCache>
            </c:numRef>
          </c:val>
          <c:extLst>
            <c:ext xmlns:c16="http://schemas.microsoft.com/office/drawing/2014/chart" uri="{C3380CC4-5D6E-409C-BE32-E72D297353CC}">
              <c16:uniqueId val="{00000002-0E02-4160-BECD-617541C22CF8}"/>
            </c:ext>
          </c:extLst>
        </c:ser>
        <c:ser>
          <c:idx val="2"/>
          <c:order val="2"/>
          <c:tx>
            <c:strRef>
              <c:f>'Graph Data June 25'!$A$4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25'!$G$4:$R$4</c:f>
              <c:numCache>
                <c:formatCode>General</c:formatCode>
                <c:ptCount val="12"/>
                <c:pt idx="0">
                  <c:v>30</c:v>
                </c:pt>
                <c:pt idx="1">
                  <c:v>6</c:v>
                </c:pt>
                <c:pt idx="2">
                  <c:v>10</c:v>
                </c:pt>
                <c:pt idx="3">
                  <c:v>19</c:v>
                </c:pt>
                <c:pt idx="4">
                  <c:v>13</c:v>
                </c:pt>
                <c:pt idx="5">
                  <c:v>7</c:v>
                </c:pt>
                <c:pt idx="6">
                  <c:v>2</c:v>
                </c:pt>
                <c:pt idx="7">
                  <c:v>8</c:v>
                </c:pt>
                <c:pt idx="8">
                  <c:v>5</c:v>
                </c:pt>
                <c:pt idx="9">
                  <c:v>6</c:v>
                </c:pt>
                <c:pt idx="10">
                  <c:v>6</c:v>
                </c:pt>
                <c:pt idx="11">
                  <c:v>9</c:v>
                </c:pt>
              </c:numCache>
            </c:numRef>
          </c:val>
          <c:extLst>
            <c:ext xmlns:c16="http://schemas.microsoft.com/office/drawing/2014/chart" uri="{C3380CC4-5D6E-409C-BE32-E72D297353CC}">
              <c16:uniqueId val="{00000003-0E02-4160-BECD-617541C22CF8}"/>
            </c:ext>
          </c:extLst>
        </c:ser>
        <c:ser>
          <c:idx val="3"/>
          <c:order val="3"/>
          <c:tx>
            <c:strRef>
              <c:f>'Graph Data June 25'!$A$5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25'!$G$5:$R$5</c:f>
              <c:numCache>
                <c:formatCode>General</c:formatCode>
                <c:ptCount val="12"/>
                <c:pt idx="0">
                  <c:v>5</c:v>
                </c:pt>
                <c:pt idx="1">
                  <c:v>3</c:v>
                </c:pt>
                <c:pt idx="2">
                  <c:v>3</c:v>
                </c:pt>
                <c:pt idx="3">
                  <c:v>2</c:v>
                </c:pt>
                <c:pt idx="4">
                  <c:v>6</c:v>
                </c:pt>
                <c:pt idx="5">
                  <c:v>5</c:v>
                </c:pt>
                <c:pt idx="6">
                  <c:v>6</c:v>
                </c:pt>
                <c:pt idx="7">
                  <c:v>4</c:v>
                </c:pt>
                <c:pt idx="8">
                  <c:v>5</c:v>
                </c:pt>
                <c:pt idx="9">
                  <c:v>2</c:v>
                </c:pt>
                <c:pt idx="10">
                  <c:v>4</c:v>
                </c:pt>
                <c:pt idx="11">
                  <c:v>3</c:v>
                </c:pt>
              </c:numCache>
            </c:numRef>
          </c:val>
          <c:extLst>
            <c:ext xmlns:c16="http://schemas.microsoft.com/office/drawing/2014/chart" uri="{C3380CC4-5D6E-409C-BE32-E72D297353CC}">
              <c16:uniqueId val="{00000004-0E02-4160-BECD-617541C22CF8}"/>
            </c:ext>
          </c:extLst>
        </c:ser>
        <c:ser>
          <c:idx val="4"/>
          <c:order val="4"/>
          <c:tx>
            <c:strRef>
              <c:f>'Graph Data June 25'!$A$6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5929208719102627"/>
                  <c:y val="0.57053138505731193"/>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E02-4160-BECD-617541C22CF8}"/>
                </c:ext>
              </c:extLst>
            </c:dLbl>
            <c:dLbl>
              <c:idx val="8"/>
              <c:layout>
                <c:manualLayout>
                  <c:xMode val="edge"/>
                  <c:yMode val="edge"/>
                  <c:x val="0.58020261837111364"/>
                  <c:y val="0.5545052225557021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E02-4160-BECD-617541C22CF8}"/>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25'!$G$6:$R$6</c:f>
              <c:numCache>
                <c:formatCode>General</c:formatCode>
                <c:ptCount val="12"/>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0E02-4160-BECD-617541C22CF8}"/>
            </c:ext>
          </c:extLst>
        </c:ser>
        <c:ser>
          <c:idx val="5"/>
          <c:order val="5"/>
          <c:tx>
            <c:strRef>
              <c:f>'Graph Data June 25'!$A$7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2562494804676863"/>
                  <c:y val="0.50642673505087243"/>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E02-4160-BECD-617541C22CF8}"/>
                </c:ext>
              </c:extLst>
            </c:dLbl>
            <c:dLbl>
              <c:idx val="8"/>
              <c:layout>
                <c:manualLayout>
                  <c:xMode val="edge"/>
                  <c:yMode val="edge"/>
                  <c:x val="0.5953164347686245"/>
                  <c:y val="0.5384790600540921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E02-4160-BECD-617541C22CF8}"/>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25'!$G$7:$R$7</c:f>
              <c:numCache>
                <c:formatCode>General</c:formatCode>
                <c:ptCount val="12"/>
                <c:pt idx="0">
                  <c:v>3</c:v>
                </c:pt>
                <c:pt idx="6">
                  <c:v>1</c:v>
                </c:pt>
                <c:pt idx="7">
                  <c:v>1</c:v>
                </c:pt>
                <c:pt idx="8">
                  <c:v>3</c:v>
                </c:pt>
                <c:pt idx="10">
                  <c:v>1</c:v>
                </c:pt>
                <c:pt idx="11">
                  <c:v>5</c:v>
                </c:pt>
              </c:numCache>
            </c:numRef>
          </c:val>
          <c:extLst>
            <c:ext xmlns:c16="http://schemas.microsoft.com/office/drawing/2014/chart" uri="{C3380CC4-5D6E-409C-BE32-E72D297353CC}">
              <c16:uniqueId val="{0000000A-0E02-4160-BECD-617541C22CF8}"/>
            </c:ext>
          </c:extLst>
        </c:ser>
        <c:ser>
          <c:idx val="6"/>
          <c:order val="6"/>
          <c:tx>
            <c:strRef>
              <c:f>'Graph Data June 25'!$A$8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25'!$G$8:$R$8</c:f>
              <c:numCache>
                <c:formatCode>General</c:formatCode>
                <c:ptCount val="12"/>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0E02-4160-BECD-617541C22CF8}"/>
            </c:ext>
          </c:extLst>
        </c:ser>
        <c:ser>
          <c:idx val="7"/>
          <c:order val="7"/>
          <c:tx>
            <c:strRef>
              <c:f>'Graph Data June 25'!$A$9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25'!$G$9:$R$9</c:f>
              <c:numCache>
                <c:formatCode>General</c:formatCode>
                <c:ptCount val="12"/>
                <c:pt idx="4">
                  <c:v>1</c:v>
                </c:pt>
                <c:pt idx="6">
                  <c:v>1</c:v>
                </c:pt>
                <c:pt idx="8">
                  <c:v>2</c:v>
                </c:pt>
                <c:pt idx="10">
                  <c:v>4</c:v>
                </c:pt>
                <c:pt idx="11">
                  <c:v>7</c:v>
                </c:pt>
              </c:numCache>
            </c:numRef>
          </c:val>
          <c:extLst>
            <c:ext xmlns:c16="http://schemas.microsoft.com/office/drawing/2014/chart" uri="{C3380CC4-5D6E-409C-BE32-E72D297353CC}">
              <c16:uniqueId val="{0000000C-0E02-4160-BECD-617541C22CF8}"/>
            </c:ext>
          </c:extLst>
        </c:ser>
        <c:dLbls>
          <c:showLegendKey val="0"/>
          <c:showVal val="1"/>
          <c:showCatName val="0"/>
          <c:showSerName val="0"/>
          <c:showPercent val="0"/>
          <c:showBubbleSize val="0"/>
        </c:dLbls>
        <c:gapWidth val="110"/>
        <c:overlap val="50"/>
        <c:axId val="512344608"/>
        <c:axId val="1"/>
      </c:barChart>
      <c:catAx>
        <c:axId val="512344608"/>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3338626626643"/>
              <c:y val="0.8622075425866119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846997925766E-2"/>
              <c:y val="0.25321336752543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512344608"/>
        <c:crosses val="autoZero"/>
        <c:crossBetween val="between"/>
      </c:valAx>
      <c:spPr>
        <a:solidFill>
          <a:srgbClr val="FFFFFF"/>
        </a:solidFill>
        <a:ln w="12700">
          <a:solidFill>
            <a:srgbClr val="C0C0C0"/>
          </a:solidFill>
          <a:prstDash val="solid"/>
        </a:ln>
      </c:spPr>
    </c:plotArea>
    <c:legend>
      <c:legendPos val="r"/>
      <c:layout>
        <c:manualLayout>
          <c:xMode val="edge"/>
          <c:yMode val="edge"/>
          <c:x val="0.83461852772921408"/>
          <c:y val="9.295174250933734E-2"/>
          <c:w val="0.15533644630775112"/>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9996422275736"/>
          <c:y val="3.8733587520591042E-2"/>
        </c:manualLayout>
      </c:layout>
      <c:overlay val="0"/>
      <c:spPr>
        <a:noFill/>
        <a:ln w="25400">
          <a:noFill/>
        </a:ln>
      </c:spPr>
    </c:title>
    <c:autoTitleDeleted val="0"/>
    <c:plotArea>
      <c:layout>
        <c:manualLayout>
          <c:layoutTarget val="inner"/>
          <c:xMode val="edge"/>
          <c:yMode val="edge"/>
          <c:x val="0.11045998926682722"/>
          <c:y val="0.17254052622808738"/>
          <c:w val="0.81887672043141246"/>
          <c:h val="0.4155057570390675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25'!$G$11:$R$11</c:f>
              <c:numCache>
                <c:formatCode>m/d/yyyy</c:formatCode>
                <c:ptCount val="12"/>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numCache>
            </c:numRef>
          </c:cat>
          <c:val>
            <c:numRef>
              <c:f>'Graph Data June 25'!$G$10:$R$10</c:f>
              <c:numCache>
                <c:formatCode>General</c:formatCode>
                <c:ptCount val="12"/>
                <c:pt idx="0">
                  <c:v>44</c:v>
                </c:pt>
                <c:pt idx="1">
                  <c:v>16</c:v>
                </c:pt>
                <c:pt idx="2">
                  <c:v>19</c:v>
                </c:pt>
                <c:pt idx="3">
                  <c:v>26</c:v>
                </c:pt>
                <c:pt idx="4">
                  <c:v>22</c:v>
                </c:pt>
                <c:pt idx="5">
                  <c:v>13</c:v>
                </c:pt>
                <c:pt idx="6">
                  <c:v>11</c:v>
                </c:pt>
                <c:pt idx="7">
                  <c:v>17</c:v>
                </c:pt>
                <c:pt idx="8">
                  <c:v>16</c:v>
                </c:pt>
                <c:pt idx="9">
                  <c:v>16</c:v>
                </c:pt>
                <c:pt idx="10">
                  <c:v>16</c:v>
                </c:pt>
                <c:pt idx="11">
                  <c:v>26</c:v>
                </c:pt>
              </c:numCache>
            </c:numRef>
          </c:val>
          <c:smooth val="0"/>
          <c:extLst>
            <c:ext xmlns:c16="http://schemas.microsoft.com/office/drawing/2014/chart" uri="{C3380CC4-5D6E-409C-BE32-E72D297353CC}">
              <c16:uniqueId val="{00000001-515E-4419-B3AF-AB97F4B59C4F}"/>
            </c:ext>
          </c:extLst>
        </c:ser>
        <c:dLbls>
          <c:showLegendKey val="0"/>
          <c:showVal val="0"/>
          <c:showCatName val="0"/>
          <c:showSerName val="0"/>
          <c:showPercent val="0"/>
          <c:showBubbleSize val="0"/>
        </c:dLbls>
        <c:marker val="1"/>
        <c:smooth val="0"/>
        <c:axId val="512337888"/>
        <c:axId val="1"/>
      </c:lineChart>
      <c:catAx>
        <c:axId val="51233788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4403671572104178"/>
              <c:y val="0.82044780839070119"/>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9992844551473E-3"/>
              <c:y val="0.186625467144665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51233788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4580718583221192"/>
          <c:y val="0.89087251297359404"/>
          <c:w val="0.60973914075288627"/>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06/25
</a:t>
            </a:r>
          </a:p>
        </c:rich>
      </c:tx>
      <c:layout>
        <c:manualLayout>
          <c:xMode val="edge"/>
          <c:yMode val="edge"/>
          <c:x val="0.20163602024147104"/>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2583780991131"/>
          <c:y val="0.11805956710898642"/>
          <c:w val="0.42160258777762127"/>
          <c:h val="0.7778042068356753"/>
        </c:manualLayout>
      </c:layout>
      <c:bar3DChart>
        <c:barDir val="col"/>
        <c:grouping val="standard"/>
        <c:varyColors val="0"/>
        <c:ser>
          <c:idx val="0"/>
          <c:order val="0"/>
          <c:tx>
            <c:strRef>
              <c:f>'Graph Data June 25'!$B$158</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90476571107634"/>
                  <c:y val="0.71182974286300638"/>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0E-4AE9-BFF8-2335A7D2C6E1}"/>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25'!$B$159:$B$167</c:f>
              <c:numCache>
                <c:formatCode>0%</c:formatCode>
                <c:ptCount val="9"/>
                <c:pt idx="0">
                  <c:v>0</c:v>
                </c:pt>
                <c:pt idx="1">
                  <c:v>0.11538461538461539</c:v>
                </c:pt>
                <c:pt idx="2">
                  <c:v>0.38461538461538464</c:v>
                </c:pt>
                <c:pt idx="3">
                  <c:v>7.6923076923076927E-2</c:v>
                </c:pt>
                <c:pt idx="4">
                  <c:v>3.8461538461538464E-2</c:v>
                </c:pt>
                <c:pt idx="5">
                  <c:v>3.8461538461538464E-2</c:v>
                </c:pt>
                <c:pt idx="6">
                  <c:v>0.11538461538461539</c:v>
                </c:pt>
                <c:pt idx="7">
                  <c:v>3.8461538461538464E-2</c:v>
                </c:pt>
                <c:pt idx="8">
                  <c:v>0.19230769230769232</c:v>
                </c:pt>
              </c:numCache>
            </c:numRef>
          </c:val>
          <c:extLst>
            <c:ext xmlns:c16="http://schemas.microsoft.com/office/drawing/2014/chart" uri="{C3380CC4-5D6E-409C-BE32-E72D297353CC}">
              <c16:uniqueId val="{00000001-D20E-4AE9-BFF8-2335A7D2C6E1}"/>
            </c:ext>
          </c:extLst>
        </c:ser>
        <c:ser>
          <c:idx val="1"/>
          <c:order val="1"/>
          <c:tx>
            <c:strRef>
              <c:f>'Graph Data June 25'!$C$158</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25'!$C$159:$C$167</c:f>
              <c:numCache>
                <c:formatCode>General</c:formatCode>
                <c:ptCount val="9"/>
                <c:pt idx="0">
                  <c:v>0</c:v>
                </c:pt>
                <c:pt idx="1">
                  <c:v>3</c:v>
                </c:pt>
                <c:pt idx="2">
                  <c:v>10</c:v>
                </c:pt>
                <c:pt idx="3">
                  <c:v>2</c:v>
                </c:pt>
                <c:pt idx="4">
                  <c:v>1</c:v>
                </c:pt>
                <c:pt idx="5">
                  <c:v>1</c:v>
                </c:pt>
                <c:pt idx="6">
                  <c:v>3</c:v>
                </c:pt>
                <c:pt idx="7">
                  <c:v>1</c:v>
                </c:pt>
                <c:pt idx="8">
                  <c:v>5</c:v>
                </c:pt>
              </c:numCache>
            </c:numRef>
          </c:val>
          <c:extLst>
            <c:ext xmlns:c16="http://schemas.microsoft.com/office/drawing/2014/chart" uri="{C3380CC4-5D6E-409C-BE32-E72D297353CC}">
              <c16:uniqueId val="{00000002-D20E-4AE9-BFF8-2335A7D2C6E1}"/>
            </c:ext>
          </c:extLst>
        </c:ser>
        <c:ser>
          <c:idx val="2"/>
          <c:order val="2"/>
          <c:tx>
            <c:strRef>
              <c:f>'Graph Data June 25'!$D$158</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1712607609111"/>
                  <c:y val="0.3680680621633106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0E-4AE9-BFF8-2335A7D2C6E1}"/>
                </c:ext>
              </c:extLst>
            </c:dLbl>
            <c:dLbl>
              <c:idx val="1"/>
              <c:layout>
                <c:manualLayout>
                  <c:xMode val="edge"/>
                  <c:yMode val="edge"/>
                  <c:x val="0.37883131075670318"/>
                  <c:y val="0.21528509296344583"/>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0E-4AE9-BFF8-2335A7D2C6E1}"/>
                </c:ext>
              </c:extLst>
            </c:dLbl>
            <c:dLbl>
              <c:idx val="2"/>
              <c:layout>
                <c:manualLayout>
                  <c:xMode val="edge"/>
                  <c:yMode val="edge"/>
                  <c:x val="0.40734549543731524"/>
                  <c:y val="0.451404227181418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20E-4AE9-BFF8-2335A7D2C6E1}"/>
                </c:ext>
              </c:extLst>
            </c:dLbl>
            <c:dLbl>
              <c:idx val="3"/>
              <c:layout>
                <c:manualLayout>
                  <c:xMode val="edge"/>
                  <c:yMode val="edge"/>
                  <c:x val="0.40938222291450183"/>
                  <c:y val="0.5000169901086484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20E-4AE9-BFF8-2335A7D2C6E1}"/>
                </c:ext>
              </c:extLst>
            </c:dLbl>
            <c:dLbl>
              <c:idx val="4"/>
              <c:layout>
                <c:manualLayout>
                  <c:xMode val="edge"/>
                  <c:yMode val="edge"/>
                  <c:x val="0.44808004498104675"/>
                  <c:y val="0.451404227181418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0E-4AE9-BFF8-2335A7D2C6E1}"/>
                </c:ext>
              </c:extLst>
            </c:dLbl>
            <c:dLbl>
              <c:idx val="5"/>
              <c:layout>
                <c:manualLayout>
                  <c:xMode val="edge"/>
                  <c:yMode val="edge"/>
                  <c:x val="0.47252077470728571"/>
                  <c:y val="0.5729361344994929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0E-4AE9-BFF8-2335A7D2C6E1}"/>
                </c:ext>
              </c:extLst>
            </c:dLbl>
            <c:dLbl>
              <c:idx val="6"/>
              <c:layout>
                <c:manualLayout>
                  <c:xMode val="edge"/>
                  <c:yMode val="edge"/>
                  <c:x val="0.5152920517282038"/>
                  <c:y val="0.6076595365903713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0E-4AE9-BFF8-2335A7D2C6E1}"/>
                </c:ext>
              </c:extLst>
            </c:dLbl>
            <c:dLbl>
              <c:idx val="7"/>
              <c:layout>
                <c:manualLayout>
                  <c:xMode val="edge"/>
                  <c:yMode val="edge"/>
                  <c:x val="0.53565932650006953"/>
                  <c:y val="0.652799959308513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20E-4AE9-BFF8-2335A7D2C6E1}"/>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25'!$D$159:$D$167</c:f>
              <c:numCache>
                <c:formatCode>General</c:formatCode>
                <c:ptCount val="9"/>
                <c:pt idx="0">
                  <c:v>47</c:v>
                </c:pt>
                <c:pt idx="1">
                  <c:v>590</c:v>
                </c:pt>
                <c:pt idx="2">
                  <c:v>16</c:v>
                </c:pt>
                <c:pt idx="3">
                  <c:v>37</c:v>
                </c:pt>
                <c:pt idx="4">
                  <c:v>310</c:v>
                </c:pt>
                <c:pt idx="5">
                  <c:v>137</c:v>
                </c:pt>
                <c:pt idx="6">
                  <c:v>9</c:v>
                </c:pt>
                <c:pt idx="7">
                  <c:v>15</c:v>
                </c:pt>
              </c:numCache>
            </c:numRef>
          </c:val>
          <c:extLst>
            <c:ext xmlns:c16="http://schemas.microsoft.com/office/drawing/2014/chart" uri="{C3380CC4-5D6E-409C-BE32-E72D297353CC}">
              <c16:uniqueId val="{0000000B-D20E-4AE9-BFF8-2335A7D2C6E1}"/>
            </c:ext>
          </c:extLst>
        </c:ser>
        <c:dLbls>
          <c:showLegendKey val="0"/>
          <c:showVal val="1"/>
          <c:showCatName val="0"/>
          <c:showSerName val="0"/>
          <c:showPercent val="0"/>
          <c:showBubbleSize val="0"/>
        </c:dLbls>
        <c:gapWidth val="150"/>
        <c:shape val="box"/>
        <c:axId val="512350368"/>
        <c:axId val="1"/>
        <c:axId val="2"/>
      </c:bar3DChart>
      <c:catAx>
        <c:axId val="512350368"/>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30547294679186E-2"/>
              <c:y val="0.6493276190994253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512350368"/>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7008333999438363"/>
          <c:y val="0.15278296919986478"/>
          <c:w val="0.31976621391829246"/>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1455235074566"/>
          <c:y val="3.7801963804300835E-2"/>
        </c:manualLayout>
      </c:layout>
      <c:overlay val="0"/>
      <c:spPr>
        <a:noFill/>
        <a:ln w="25400">
          <a:noFill/>
        </a:ln>
      </c:spPr>
    </c:title>
    <c:autoTitleDeleted val="0"/>
    <c:plotArea>
      <c:layout>
        <c:manualLayout>
          <c:layoutTarget val="inner"/>
          <c:xMode val="edge"/>
          <c:yMode val="edge"/>
          <c:x val="6.3734894374895046E-2"/>
          <c:y val="0.30241571043440668"/>
          <c:w val="0.91353348604016238"/>
          <c:h val="0.45018702348758272"/>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F5C1-41BB-96F5-CC5BA63ECE33}"/>
            </c:ext>
          </c:extLst>
        </c:ser>
        <c:dLbls>
          <c:showLegendKey val="0"/>
          <c:showVal val="0"/>
          <c:showCatName val="0"/>
          <c:showSerName val="0"/>
          <c:showPercent val="0"/>
          <c:showBubbleSize val="0"/>
        </c:dLbls>
        <c:gapWidth val="150"/>
        <c:axId val="512350848"/>
        <c:axId val="1"/>
      </c:barChart>
      <c:catAx>
        <c:axId val="512350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23508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75" b="1" i="0" u="none" strike="noStrike" baseline="0">
                <a:solidFill>
                  <a:srgbClr val="000000"/>
                </a:solidFill>
                <a:latin typeface="Arial"/>
                <a:ea typeface="Arial"/>
                <a:cs typeface="Arial"/>
              </a:defRPr>
            </a:pPr>
            <a:r>
              <a:rPr lang="en-US"/>
              <a:t>JUNE DPR Completion Times</a:t>
            </a:r>
          </a:p>
        </c:rich>
      </c:tx>
      <c:layout>
        <c:manualLayout>
          <c:xMode val="edge"/>
          <c:yMode val="edge"/>
          <c:x val="0.17176123368276433"/>
          <c:y val="2.7587188138721429E-2"/>
        </c:manualLayout>
      </c:layout>
      <c:overlay val="0"/>
      <c:spPr>
        <a:noFill/>
        <a:ln w="25400">
          <a:noFill/>
        </a:ln>
      </c:spPr>
    </c:title>
    <c:autoTitleDeleted val="0"/>
    <c:plotArea>
      <c:layout>
        <c:manualLayout>
          <c:layoutTarget val="inner"/>
          <c:xMode val="edge"/>
          <c:yMode val="edge"/>
          <c:x val="0.24809955976399292"/>
          <c:y val="0.26552668583519373"/>
          <c:w val="0.61261506680185951"/>
          <c:h val="0.40691102504614107"/>
        </c:manualLayout>
      </c:layout>
      <c:lineChart>
        <c:grouping val="standard"/>
        <c:varyColors val="0"/>
        <c:ser>
          <c:idx val="0"/>
          <c:order val="0"/>
          <c:tx>
            <c:strRef>
              <c:f>[4]Chart!$AB$25</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[4]Chart!$AB$26:$AB$50</c:f>
              <c:numCache>
                <c:formatCode>General</c:formatCode>
                <c:ptCount val="25"/>
                <c:pt idx="0">
                  <c:v>0.31944444444444448</c:v>
                </c:pt>
                <c:pt idx="1">
                  <c:v>0.31736111111111115</c:v>
                </c:pt>
                <c:pt idx="2">
                  <c:v>0.31805555555555554</c:v>
                </c:pt>
                <c:pt idx="3">
                  <c:v>0.31805555555555554</c:v>
                </c:pt>
                <c:pt idx="4">
                  <c:v>0.33333333333333331</c:v>
                </c:pt>
                <c:pt idx="5">
                  <c:v>0.30902777777777779</c:v>
                </c:pt>
                <c:pt idx="6">
                  <c:v>0.32013888888888892</c:v>
                </c:pt>
                <c:pt idx="7">
                  <c:v>0.31388888888888888</c:v>
                </c:pt>
                <c:pt idx="8">
                  <c:v>0.31805555555555554</c:v>
                </c:pt>
                <c:pt idx="9">
                  <c:v>0.31805555555555554</c:v>
                </c:pt>
                <c:pt idx="10">
                  <c:v>0.32916666666666666</c:v>
                </c:pt>
                <c:pt idx="11">
                  <c:v>0.31736111111111115</c:v>
                </c:pt>
                <c:pt idx="12">
                  <c:v>0.31666666666666665</c:v>
                </c:pt>
                <c:pt idx="13">
                  <c:v>0.31527777777777777</c:v>
                </c:pt>
                <c:pt idx="14">
                  <c:v>0.31874999999999998</c:v>
                </c:pt>
                <c:pt idx="15">
                  <c:v>0.32083333333333336</c:v>
                </c:pt>
                <c:pt idx="16">
                  <c:v>0.31944444444444448</c:v>
                </c:pt>
                <c:pt idx="17">
                  <c:v>0.31805555555555554</c:v>
                </c:pt>
                <c:pt idx="18">
                  <c:v>0.31319444444444444</c:v>
                </c:pt>
                <c:pt idx="19">
                  <c:v>0.31944444444444448</c:v>
                </c:pt>
                <c:pt idx="20">
                  <c:v>0.32083333333333336</c:v>
                </c:pt>
              </c:numCache>
            </c:numRef>
          </c:val>
          <c:smooth val="0"/>
          <c:extLst>
            <c:ext xmlns:c16="http://schemas.microsoft.com/office/drawing/2014/chart" uri="{C3380CC4-5D6E-409C-BE32-E72D297353CC}">
              <c16:uniqueId val="{00000000-945D-4F4E-A59F-48924C16746E}"/>
            </c:ext>
          </c:extLst>
        </c:ser>
        <c:ser>
          <c:idx val="1"/>
          <c:order val="1"/>
          <c:tx>
            <c:strRef>
              <c:f>[4]Chart!$AC$25</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[4]Chart!$AC$26:$AC$50</c:f>
              <c:numCache>
                <c:formatCode>General</c:formatCode>
                <c:ptCount val="25"/>
                <c:pt idx="0">
                  <c:v>0.6694444444444444</c:v>
                </c:pt>
                <c:pt idx="1">
                  <c:v>0.66041666666666665</c:v>
                </c:pt>
                <c:pt idx="2">
                  <c:v>0.67638888888888893</c:v>
                </c:pt>
                <c:pt idx="3">
                  <c:v>0.62013888888888891</c:v>
                </c:pt>
                <c:pt idx="4">
                  <c:v>0.68611111111111101</c:v>
                </c:pt>
                <c:pt idx="5">
                  <c:v>0.63749999999999996</c:v>
                </c:pt>
                <c:pt idx="6">
                  <c:v>0.66666666666666663</c:v>
                </c:pt>
                <c:pt idx="7">
                  <c:v>0.72916666666666663</c:v>
                </c:pt>
                <c:pt idx="8">
                  <c:v>0.66527777777777775</c:v>
                </c:pt>
                <c:pt idx="9">
                  <c:v>0.59861111111111109</c:v>
                </c:pt>
                <c:pt idx="10">
                  <c:v>0.72499999999999998</c:v>
                </c:pt>
                <c:pt idx="11">
                  <c:v>0.625</c:v>
                </c:pt>
                <c:pt idx="12">
                  <c:v>0.66666666666666663</c:v>
                </c:pt>
                <c:pt idx="13">
                  <c:v>0.6479166666666667</c:v>
                </c:pt>
                <c:pt idx="14">
                  <c:v>0.66041666666666665</c:v>
                </c:pt>
                <c:pt idx="15">
                  <c:v>0.68541666666666667</c:v>
                </c:pt>
                <c:pt idx="16">
                  <c:v>0.67291666666666661</c:v>
                </c:pt>
                <c:pt idx="17">
                  <c:v>0.60833333333333328</c:v>
                </c:pt>
                <c:pt idx="18">
                  <c:v>0.68263888888888891</c:v>
                </c:pt>
                <c:pt idx="19">
                  <c:v>0.83333333333333337</c:v>
                </c:pt>
              </c:numCache>
            </c:numRef>
          </c:val>
          <c:smooth val="0"/>
          <c:extLst>
            <c:ext xmlns:c16="http://schemas.microsoft.com/office/drawing/2014/chart" uri="{C3380CC4-5D6E-409C-BE32-E72D297353CC}">
              <c16:uniqueId val="{00000002-945D-4F4E-A59F-48924C16746E}"/>
            </c:ext>
          </c:extLst>
        </c:ser>
        <c:dLbls>
          <c:showLegendKey val="0"/>
          <c:showVal val="0"/>
          <c:showCatName val="0"/>
          <c:showSerName val="0"/>
          <c:showPercent val="0"/>
          <c:showBubbleSize val="0"/>
        </c:dLbls>
        <c:marker val="1"/>
        <c:smooth val="0"/>
        <c:axId val="512342208"/>
        <c:axId val="1"/>
      </c:lineChart>
      <c:catAx>
        <c:axId val="512342208"/>
        <c:scaling>
          <c:orientation val="minMax"/>
        </c:scaling>
        <c:delete val="0"/>
        <c:axPos val="b"/>
        <c:title>
          <c:tx>
            <c:rich>
              <a:bodyPr/>
              <a:lstStyle/>
              <a:p>
                <a:pPr>
                  <a:defRPr sz="1650" b="1" i="0" u="none" strike="noStrike" baseline="0">
                    <a:solidFill>
                      <a:srgbClr val="000000"/>
                    </a:solidFill>
                    <a:latin typeface="Arial"/>
                    <a:ea typeface="Arial"/>
                    <a:cs typeface="Arial"/>
                  </a:defRPr>
                </a:pPr>
                <a:r>
                  <a:rPr lang="en-US"/>
                  <a:t>Report Dates</a:t>
                </a:r>
              </a:p>
            </c:rich>
          </c:tx>
          <c:layout>
            <c:manualLayout>
              <c:xMode val="edge"/>
              <c:yMode val="edge"/>
              <c:x val="0.41986079344675725"/>
              <c:y val="0.824167245644302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2"/>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650" b="1" i="0" u="none" strike="noStrike" baseline="0">
                    <a:solidFill>
                      <a:srgbClr val="000000"/>
                    </a:solidFill>
                    <a:latin typeface="Arial"/>
                    <a:ea typeface="Arial"/>
                    <a:cs typeface="Arial"/>
                  </a:defRPr>
                </a:pPr>
                <a:r>
                  <a:rPr lang="en-US"/>
                  <a:t>Completion Times</a:t>
                </a:r>
              </a:p>
            </c:rich>
          </c:tx>
          <c:layout>
            <c:manualLayout>
              <c:xMode val="edge"/>
              <c:yMode val="edge"/>
              <c:x val="2.6718414128430009E-2"/>
              <c:y val="0.2586298888005134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1234220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3.8272790234735669E-2"/>
          <c:y val="0.13913473416982192"/>
          <c:w val="0.93953526995593051"/>
          <c:h val="0.68118046937308652"/>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[3]Pivot2!$B$1:$B$40</c:f>
              <c:numCache>
                <c:formatCode>General</c:formatCode>
                <c:ptCount val="40"/>
                <c:pt idx="0">
                  <c:v>0</c:v>
                </c:pt>
                <c:pt idx="1">
                  <c:v>0</c:v>
                </c:pt>
                <c:pt idx="2">
                  <c:v>0</c:v>
                </c:pt>
                <c:pt idx="3">
                  <c:v>2</c:v>
                </c:pt>
                <c:pt idx="4">
                  <c:v>0</c:v>
                </c:pt>
                <c:pt idx="5">
                  <c:v>1</c:v>
                </c:pt>
                <c:pt idx="6">
                  <c:v>3</c:v>
                </c:pt>
                <c:pt idx="7">
                  <c:v>1</c:v>
                </c:pt>
                <c:pt idx="8">
                  <c:v>2</c:v>
                </c:pt>
                <c:pt idx="9">
                  <c:v>0</c:v>
                </c:pt>
                <c:pt idx="10">
                  <c:v>2</c:v>
                </c:pt>
                <c:pt idx="11">
                  <c:v>8</c:v>
                </c:pt>
                <c:pt idx="12">
                  <c:v>5</c:v>
                </c:pt>
                <c:pt idx="13">
                  <c:v>7</c:v>
                </c:pt>
                <c:pt idx="14">
                  <c:v>0</c:v>
                </c:pt>
                <c:pt idx="15">
                  <c:v>2</c:v>
                </c:pt>
                <c:pt idx="16">
                  <c:v>0</c:v>
                </c:pt>
                <c:pt idx="17">
                  <c:v>4</c:v>
                </c:pt>
                <c:pt idx="18">
                  <c:v>0</c:v>
                </c:pt>
                <c:pt idx="19">
                  <c:v>2</c:v>
                </c:pt>
                <c:pt idx="20">
                  <c:v>1</c:v>
                </c:pt>
                <c:pt idx="21">
                  <c:v>1</c:v>
                </c:pt>
                <c:pt idx="22">
                  <c:v>0</c:v>
                </c:pt>
                <c:pt idx="23">
                  <c:v>0</c:v>
                </c:pt>
                <c:pt idx="24">
                  <c:v>0</c:v>
                </c:pt>
                <c:pt idx="25">
                  <c:v>0</c:v>
                </c:pt>
                <c:pt idx="26">
                  <c:v>2</c:v>
                </c:pt>
                <c:pt idx="27">
                  <c:v>0</c:v>
                </c:pt>
                <c:pt idx="28">
                  <c:v>1</c:v>
                </c:pt>
                <c:pt idx="29">
                  <c:v>3</c:v>
                </c:pt>
                <c:pt idx="30">
                  <c:v>8</c:v>
                </c:pt>
                <c:pt idx="31">
                  <c:v>5</c:v>
                </c:pt>
                <c:pt idx="32">
                  <c:v>9</c:v>
                </c:pt>
                <c:pt idx="33">
                  <c:v>0</c:v>
                </c:pt>
                <c:pt idx="34">
                  <c:v>0</c:v>
                </c:pt>
                <c:pt idx="35">
                  <c:v>1</c:v>
                </c:pt>
                <c:pt idx="36">
                  <c:v>0</c:v>
                </c:pt>
                <c:pt idx="37">
                  <c:v>0</c:v>
                </c:pt>
                <c:pt idx="38">
                  <c:v>0</c:v>
                </c:pt>
                <c:pt idx="39">
                  <c:v>9</c:v>
                </c:pt>
              </c:numCache>
            </c:numRef>
          </c:val>
          <c:extLst>
            <c:ext xmlns:c16="http://schemas.microsoft.com/office/drawing/2014/chart" uri="{C3380CC4-5D6E-409C-BE32-E72D297353CC}">
              <c16:uniqueId val="{00000000-42C7-4B3D-A372-CED01F11E62D}"/>
            </c:ext>
          </c:extLst>
        </c:ser>
        <c:dLbls>
          <c:showLegendKey val="0"/>
          <c:showVal val="0"/>
          <c:showCatName val="0"/>
          <c:showSerName val="0"/>
          <c:showPercent val="0"/>
          <c:showBubbleSize val="0"/>
        </c:dLbls>
        <c:gapWidth val="150"/>
        <c:axId val="456276576"/>
        <c:axId val="1"/>
      </c:barChart>
      <c:catAx>
        <c:axId val="456276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627657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5388784527168"/>
          <c:y val="2.2435967660655989E-2"/>
        </c:manualLayout>
      </c:layout>
      <c:overlay val="0"/>
      <c:spPr>
        <a:noFill/>
        <a:ln w="25400">
          <a:noFill/>
        </a:ln>
      </c:spPr>
    </c:title>
    <c:autoTitleDeleted val="0"/>
    <c:plotArea>
      <c:layout>
        <c:manualLayout>
          <c:layoutTarget val="inner"/>
          <c:xMode val="edge"/>
          <c:yMode val="edge"/>
          <c:x val="5.6255293817640946E-2"/>
          <c:y val="0.20192370894590389"/>
          <c:w val="0.75482849465760016"/>
          <c:h val="0.5576940532791631"/>
        </c:manualLayout>
      </c:layout>
      <c:barChart>
        <c:barDir val="col"/>
        <c:grouping val="stacked"/>
        <c:varyColors val="0"/>
        <c:ser>
          <c:idx val="0"/>
          <c:order val="0"/>
          <c:tx>
            <c:strRef>
              <c:f>'Graph Data June 18'!$A$2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18'!$G$2:$Q$2</c:f>
              <c:numCache>
                <c:formatCode>General</c:formatCode>
                <c:ptCount val="11"/>
                <c:pt idx="1">
                  <c:v>2</c:v>
                </c:pt>
                <c:pt idx="3">
                  <c:v>1</c:v>
                </c:pt>
                <c:pt idx="9">
                  <c:v>1</c:v>
                </c:pt>
              </c:numCache>
            </c:numRef>
          </c:val>
          <c:extLst>
            <c:ext xmlns:c16="http://schemas.microsoft.com/office/drawing/2014/chart" uri="{C3380CC4-5D6E-409C-BE32-E72D297353CC}">
              <c16:uniqueId val="{00000000-E38C-4EEC-A0CE-3C8132FCD4F6}"/>
            </c:ext>
          </c:extLst>
        </c:ser>
        <c:ser>
          <c:idx val="1"/>
          <c:order val="1"/>
          <c:tx>
            <c:strRef>
              <c:f>'Graph Data June 18'!$A$3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492068190520859"/>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8C-4EEC-A0CE-3C8132FCD4F6}"/>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18'!$G$3:$Q$3</c:f>
              <c:numCache>
                <c:formatCode>General</c:formatCode>
                <c:ptCount val="11"/>
                <c:pt idx="7">
                  <c:v>1</c:v>
                </c:pt>
                <c:pt idx="9">
                  <c:v>1</c:v>
                </c:pt>
              </c:numCache>
            </c:numRef>
          </c:val>
          <c:extLst>
            <c:ext xmlns:c16="http://schemas.microsoft.com/office/drawing/2014/chart" uri="{C3380CC4-5D6E-409C-BE32-E72D297353CC}">
              <c16:uniqueId val="{00000002-E38C-4EEC-A0CE-3C8132FCD4F6}"/>
            </c:ext>
          </c:extLst>
        </c:ser>
        <c:ser>
          <c:idx val="2"/>
          <c:order val="2"/>
          <c:tx>
            <c:strRef>
              <c:f>'Graph Data June 18'!$A$4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18'!$G$4:$Q$4</c:f>
              <c:numCache>
                <c:formatCode>General</c:formatCode>
                <c:ptCount val="11"/>
                <c:pt idx="0">
                  <c:v>30</c:v>
                </c:pt>
                <c:pt idx="1">
                  <c:v>6</c:v>
                </c:pt>
                <c:pt idx="2">
                  <c:v>10</c:v>
                </c:pt>
                <c:pt idx="3">
                  <c:v>19</c:v>
                </c:pt>
                <c:pt idx="4">
                  <c:v>13</c:v>
                </c:pt>
                <c:pt idx="5">
                  <c:v>7</c:v>
                </c:pt>
                <c:pt idx="6">
                  <c:v>2</c:v>
                </c:pt>
                <c:pt idx="7">
                  <c:v>8</c:v>
                </c:pt>
                <c:pt idx="8">
                  <c:v>5</c:v>
                </c:pt>
                <c:pt idx="9">
                  <c:v>6</c:v>
                </c:pt>
                <c:pt idx="10">
                  <c:v>6</c:v>
                </c:pt>
              </c:numCache>
            </c:numRef>
          </c:val>
          <c:extLst>
            <c:ext xmlns:c16="http://schemas.microsoft.com/office/drawing/2014/chart" uri="{C3380CC4-5D6E-409C-BE32-E72D297353CC}">
              <c16:uniqueId val="{00000003-E38C-4EEC-A0CE-3C8132FCD4F6}"/>
            </c:ext>
          </c:extLst>
        </c:ser>
        <c:ser>
          <c:idx val="3"/>
          <c:order val="3"/>
          <c:tx>
            <c:strRef>
              <c:f>'Graph Data June 18'!$A$5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18'!$G$5:$Q$5</c:f>
              <c:numCache>
                <c:formatCode>General</c:formatCode>
                <c:ptCount val="11"/>
                <c:pt idx="0">
                  <c:v>5</c:v>
                </c:pt>
                <c:pt idx="1">
                  <c:v>3</c:v>
                </c:pt>
                <c:pt idx="2">
                  <c:v>3</c:v>
                </c:pt>
                <c:pt idx="3">
                  <c:v>2</c:v>
                </c:pt>
                <c:pt idx="4">
                  <c:v>6</c:v>
                </c:pt>
                <c:pt idx="5">
                  <c:v>5</c:v>
                </c:pt>
                <c:pt idx="6">
                  <c:v>6</c:v>
                </c:pt>
                <c:pt idx="7">
                  <c:v>4</c:v>
                </c:pt>
                <c:pt idx="8">
                  <c:v>5</c:v>
                </c:pt>
                <c:pt idx="9">
                  <c:v>2</c:v>
                </c:pt>
                <c:pt idx="10">
                  <c:v>4</c:v>
                </c:pt>
              </c:numCache>
            </c:numRef>
          </c:val>
          <c:extLst>
            <c:ext xmlns:c16="http://schemas.microsoft.com/office/drawing/2014/chart" uri="{C3380CC4-5D6E-409C-BE32-E72D297353CC}">
              <c16:uniqueId val="{00000004-E38C-4EEC-A0CE-3C8132FCD4F6}"/>
            </c:ext>
          </c:extLst>
        </c:ser>
        <c:ser>
          <c:idx val="4"/>
          <c:order val="4"/>
          <c:tx>
            <c:strRef>
              <c:f>'Graph Data June 18'!$A$6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70617005976633"/>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8C-4EEC-A0CE-3C8132FCD4F6}"/>
                </c:ext>
              </c:extLst>
            </c:dLbl>
            <c:dLbl>
              <c:idx val="8"/>
              <c:layout>
                <c:manualLayout>
                  <c:xMode val="edge"/>
                  <c:yMode val="edge"/>
                  <c:x val="0.62972343825717481"/>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8C-4EEC-A0CE-3C8132FCD4F6}"/>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18'!$G$6:$Q$6</c:f>
              <c:numCache>
                <c:formatCode>General</c:formatCode>
                <c:ptCount val="11"/>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E38C-4EEC-A0CE-3C8132FCD4F6}"/>
            </c:ext>
          </c:extLst>
        </c:ser>
        <c:ser>
          <c:idx val="5"/>
          <c:order val="5"/>
          <c:tx>
            <c:strRef>
              <c:f>'Graph Data June 18'!$A$7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7010961943549554"/>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38C-4EEC-A0CE-3C8132FCD4F6}"/>
                </c:ext>
              </c:extLst>
            </c:dLbl>
            <c:dLbl>
              <c:idx val="8"/>
              <c:layout>
                <c:manualLayout>
                  <c:xMode val="edge"/>
                  <c:yMode val="edge"/>
                  <c:x val="0.64567643202635649"/>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8C-4EEC-A0CE-3C8132FCD4F6}"/>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18'!$G$7:$Q$7</c:f>
              <c:numCache>
                <c:formatCode>General</c:formatCode>
                <c:ptCount val="11"/>
                <c:pt idx="0">
                  <c:v>3</c:v>
                </c:pt>
                <c:pt idx="6">
                  <c:v>1</c:v>
                </c:pt>
                <c:pt idx="7">
                  <c:v>1</c:v>
                </c:pt>
                <c:pt idx="8">
                  <c:v>3</c:v>
                </c:pt>
                <c:pt idx="10">
                  <c:v>1</c:v>
                </c:pt>
              </c:numCache>
            </c:numRef>
          </c:val>
          <c:extLst>
            <c:ext xmlns:c16="http://schemas.microsoft.com/office/drawing/2014/chart" uri="{C3380CC4-5D6E-409C-BE32-E72D297353CC}">
              <c16:uniqueId val="{0000000A-E38C-4EEC-A0CE-3C8132FCD4F6}"/>
            </c:ext>
          </c:extLst>
        </c:ser>
        <c:ser>
          <c:idx val="6"/>
          <c:order val="6"/>
          <c:tx>
            <c:strRef>
              <c:f>'Graph Data June 18'!$A$8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18'!$G$8:$Q$8</c:f>
              <c:numCache>
                <c:formatCode>General</c:formatCode>
                <c:ptCount val="11"/>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E38C-4EEC-A0CE-3C8132FCD4F6}"/>
            </c:ext>
          </c:extLst>
        </c:ser>
        <c:ser>
          <c:idx val="7"/>
          <c:order val="7"/>
          <c:tx>
            <c:strRef>
              <c:f>'Graph Data June 18'!$A$9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18'!$G$9:$Q$9</c:f>
              <c:numCache>
                <c:formatCode>General</c:formatCode>
                <c:ptCount val="11"/>
                <c:pt idx="4">
                  <c:v>1</c:v>
                </c:pt>
                <c:pt idx="6">
                  <c:v>1</c:v>
                </c:pt>
                <c:pt idx="8">
                  <c:v>2</c:v>
                </c:pt>
                <c:pt idx="10">
                  <c:v>4</c:v>
                </c:pt>
              </c:numCache>
            </c:numRef>
          </c:val>
          <c:extLst>
            <c:ext xmlns:c16="http://schemas.microsoft.com/office/drawing/2014/chart" uri="{C3380CC4-5D6E-409C-BE32-E72D297353CC}">
              <c16:uniqueId val="{0000000C-E38C-4EEC-A0CE-3C8132FCD4F6}"/>
            </c:ext>
          </c:extLst>
        </c:ser>
        <c:dLbls>
          <c:showLegendKey val="0"/>
          <c:showVal val="1"/>
          <c:showCatName val="0"/>
          <c:showSerName val="0"/>
          <c:showPercent val="0"/>
          <c:showBubbleSize val="0"/>
        </c:dLbls>
        <c:gapWidth val="110"/>
        <c:overlap val="50"/>
        <c:axId val="416708864"/>
        <c:axId val="1"/>
      </c:barChart>
      <c:catAx>
        <c:axId val="416708864"/>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2115673963971"/>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468765143496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416708864"/>
        <c:crosses val="autoZero"/>
        <c:crossBetween val="between"/>
      </c:valAx>
      <c:spPr>
        <a:solidFill>
          <a:srgbClr val="FFFFFF"/>
        </a:solidFill>
        <a:ln w="12700">
          <a:solidFill>
            <a:srgbClr val="C0C0C0"/>
          </a:solidFill>
          <a:prstDash val="solid"/>
        </a:ln>
      </c:spPr>
    </c:plotArea>
    <c:legend>
      <c:legendPos val="r"/>
      <c:layout>
        <c:manualLayout>
          <c:xMode val="edge"/>
          <c:yMode val="edge"/>
          <c:x val="0.83459346350350894"/>
          <c:y val="8.6538732405387384E-2"/>
          <c:w val="0.15533178143676979"/>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8877728965599"/>
          <c:y val="3.873239436619718E-2"/>
        </c:manualLayout>
      </c:layout>
      <c:overlay val="0"/>
      <c:spPr>
        <a:noFill/>
        <a:ln w="25400">
          <a:noFill/>
        </a:ln>
      </c:spPr>
    </c:title>
    <c:autoTitleDeleted val="0"/>
    <c:plotArea>
      <c:layout>
        <c:manualLayout>
          <c:layoutTarget val="inner"/>
          <c:xMode val="edge"/>
          <c:yMode val="edge"/>
          <c:x val="0.10309285764110368"/>
          <c:y val="0.17253521126760563"/>
          <c:w val="0.78203296296322933"/>
          <c:h val="0.4154929577464788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18'!$G$11:$Q$11</c:f>
              <c:numCache>
                <c:formatCode>m/d/yyyy</c:formatCode>
                <c:ptCount val="11"/>
                <c:pt idx="0">
                  <c:v>36986</c:v>
                </c:pt>
                <c:pt idx="1">
                  <c:v>36993</c:v>
                </c:pt>
                <c:pt idx="2">
                  <c:v>37000</c:v>
                </c:pt>
                <c:pt idx="3">
                  <c:v>37007</c:v>
                </c:pt>
                <c:pt idx="4">
                  <c:v>37013</c:v>
                </c:pt>
                <c:pt idx="5">
                  <c:v>37021</c:v>
                </c:pt>
                <c:pt idx="6">
                  <c:v>37029</c:v>
                </c:pt>
                <c:pt idx="7">
                  <c:v>37039</c:v>
                </c:pt>
                <c:pt idx="8">
                  <c:v>37046</c:v>
                </c:pt>
                <c:pt idx="9">
                  <c:v>37053</c:v>
                </c:pt>
                <c:pt idx="10">
                  <c:v>37060</c:v>
                </c:pt>
              </c:numCache>
            </c:numRef>
          </c:cat>
          <c:val>
            <c:numRef>
              <c:f>'Graph Data June 18'!$G$10:$Q$10</c:f>
              <c:numCache>
                <c:formatCode>General</c:formatCode>
                <c:ptCount val="11"/>
                <c:pt idx="0">
                  <c:v>44</c:v>
                </c:pt>
                <c:pt idx="1">
                  <c:v>16</c:v>
                </c:pt>
                <c:pt idx="2">
                  <c:v>19</c:v>
                </c:pt>
                <c:pt idx="3">
                  <c:v>26</c:v>
                </c:pt>
                <c:pt idx="4">
                  <c:v>22</c:v>
                </c:pt>
                <c:pt idx="5">
                  <c:v>13</c:v>
                </c:pt>
                <c:pt idx="6">
                  <c:v>11</c:v>
                </c:pt>
                <c:pt idx="7">
                  <c:v>17</c:v>
                </c:pt>
                <c:pt idx="8">
                  <c:v>16</c:v>
                </c:pt>
                <c:pt idx="9">
                  <c:v>16</c:v>
                </c:pt>
                <c:pt idx="10">
                  <c:v>16</c:v>
                </c:pt>
              </c:numCache>
            </c:numRef>
          </c:val>
          <c:smooth val="0"/>
          <c:extLst>
            <c:ext xmlns:c16="http://schemas.microsoft.com/office/drawing/2014/chart" uri="{C3380CC4-5D6E-409C-BE32-E72D297353CC}">
              <c16:uniqueId val="{00000001-BACB-4901-97E4-118B699B64F6}"/>
            </c:ext>
          </c:extLst>
        </c:ser>
        <c:dLbls>
          <c:showLegendKey val="0"/>
          <c:showVal val="0"/>
          <c:showCatName val="0"/>
          <c:showSerName val="0"/>
          <c:showPercent val="0"/>
          <c:showBubbleSize val="0"/>
        </c:dLbls>
        <c:marker val="1"/>
        <c:smooth val="0"/>
        <c:axId val="416702624"/>
        <c:axId val="1"/>
      </c:lineChart>
      <c:catAx>
        <c:axId val="41670262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41384418567357334"/>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7755457931194E-3"/>
              <c:y val="0.186619718309859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1670262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1634765362353129"/>
          <c:y val="0.87323943661971826"/>
          <c:w val="0.6097206151916703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06/18
</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18'!$B$140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D9-4DD7-A691-C4778DAF217D}"/>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18'!$B$141:$B$149</c:f>
              <c:numCache>
                <c:formatCode>0%</c:formatCode>
                <c:ptCount val="9"/>
                <c:pt idx="0">
                  <c:v>0</c:v>
                </c:pt>
                <c:pt idx="1">
                  <c:v>0</c:v>
                </c:pt>
                <c:pt idx="2">
                  <c:v>0.625</c:v>
                </c:pt>
                <c:pt idx="3">
                  <c:v>0</c:v>
                </c:pt>
                <c:pt idx="4">
                  <c:v>6.25E-2</c:v>
                </c:pt>
                <c:pt idx="5">
                  <c:v>6.25E-2</c:v>
                </c:pt>
                <c:pt idx="6">
                  <c:v>0.125</c:v>
                </c:pt>
                <c:pt idx="7">
                  <c:v>0</c:v>
                </c:pt>
                <c:pt idx="8">
                  <c:v>0.125</c:v>
                </c:pt>
              </c:numCache>
            </c:numRef>
          </c:val>
          <c:extLst>
            <c:ext xmlns:c16="http://schemas.microsoft.com/office/drawing/2014/chart" uri="{C3380CC4-5D6E-409C-BE32-E72D297353CC}">
              <c16:uniqueId val="{00000001-13D9-4DD7-A691-C4778DAF217D}"/>
            </c:ext>
          </c:extLst>
        </c:ser>
        <c:ser>
          <c:idx val="1"/>
          <c:order val="1"/>
          <c:tx>
            <c:strRef>
              <c:f>'Graph Data June 18'!$C$140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18'!$C$141:$C$149</c:f>
              <c:numCache>
                <c:formatCode>General</c:formatCode>
                <c:ptCount val="9"/>
                <c:pt idx="0">
                  <c:v>0</c:v>
                </c:pt>
                <c:pt idx="1">
                  <c:v>0</c:v>
                </c:pt>
                <c:pt idx="2">
                  <c:v>10</c:v>
                </c:pt>
                <c:pt idx="3">
                  <c:v>0</c:v>
                </c:pt>
                <c:pt idx="4">
                  <c:v>1</c:v>
                </c:pt>
                <c:pt idx="5">
                  <c:v>1</c:v>
                </c:pt>
                <c:pt idx="6">
                  <c:v>2</c:v>
                </c:pt>
                <c:pt idx="7">
                  <c:v>0</c:v>
                </c:pt>
                <c:pt idx="8">
                  <c:v>2</c:v>
                </c:pt>
              </c:numCache>
            </c:numRef>
          </c:val>
          <c:extLst>
            <c:ext xmlns:c16="http://schemas.microsoft.com/office/drawing/2014/chart" uri="{C3380CC4-5D6E-409C-BE32-E72D297353CC}">
              <c16:uniqueId val="{00000002-13D9-4DD7-A691-C4778DAF217D}"/>
            </c:ext>
          </c:extLst>
        </c:ser>
        <c:ser>
          <c:idx val="2"/>
          <c:order val="2"/>
          <c:tx>
            <c:strRef>
              <c:f>'Graph Data June 18'!$D$140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D9-4DD7-A691-C4778DAF217D}"/>
                </c:ext>
              </c:extLst>
            </c:dLbl>
            <c:dLbl>
              <c:idx val="1"/>
              <c:layout>
                <c:manualLayout>
                  <c:xMode val="edge"/>
                  <c:yMode val="edge"/>
                  <c:x val="0.37881873727087578"/>
                  <c:y val="0.2291674437372631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D9-4DD7-A691-C4778DAF217D}"/>
                </c:ext>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D9-4DD7-A691-C4778DAF217D}"/>
                </c:ext>
              </c:extLst>
            </c:dLbl>
            <c:dLbl>
              <c:idx val="3"/>
              <c:layout>
                <c:manualLayout>
                  <c:xMode val="edge"/>
                  <c:yMode val="edge"/>
                  <c:x val="0.40936863543788188"/>
                  <c:y val="0.5034739294227750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3D9-4DD7-A691-C4778DAF217D}"/>
                </c:ext>
              </c:extLst>
            </c:dLbl>
            <c:dLbl>
              <c:idx val="4"/>
              <c:layout>
                <c:manualLayout>
                  <c:xMode val="edge"/>
                  <c:yMode val="edge"/>
                  <c:x val="0.44806517311608962"/>
                  <c:y val="0.4583348874745262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D9-4DD7-A691-C4778DAF217D}"/>
                </c:ext>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D9-4DD7-A691-C4778DAF217D}"/>
                </c:ext>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3D9-4DD7-A691-C4778DAF217D}"/>
                </c:ext>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3D9-4DD7-A691-C4778DAF217D}"/>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18'!$D$141:$D$149</c:f>
              <c:numCache>
                <c:formatCode>General</c:formatCode>
                <c:ptCount val="9"/>
                <c:pt idx="0">
                  <c:v>38</c:v>
                </c:pt>
                <c:pt idx="1">
                  <c:v>576</c:v>
                </c:pt>
                <c:pt idx="2">
                  <c:v>15</c:v>
                </c:pt>
                <c:pt idx="3">
                  <c:v>37</c:v>
                </c:pt>
                <c:pt idx="4">
                  <c:v>305</c:v>
                </c:pt>
                <c:pt idx="5">
                  <c:v>135</c:v>
                </c:pt>
                <c:pt idx="6">
                  <c:v>9</c:v>
                </c:pt>
                <c:pt idx="7">
                  <c:v>10</c:v>
                </c:pt>
              </c:numCache>
            </c:numRef>
          </c:val>
          <c:extLst>
            <c:ext xmlns:c16="http://schemas.microsoft.com/office/drawing/2014/chart" uri="{C3380CC4-5D6E-409C-BE32-E72D297353CC}">
              <c16:uniqueId val="{0000000B-13D9-4DD7-A691-C4778DAF217D}"/>
            </c:ext>
          </c:extLst>
        </c:ser>
        <c:dLbls>
          <c:showLegendKey val="0"/>
          <c:showVal val="1"/>
          <c:showCatName val="0"/>
          <c:showSerName val="0"/>
          <c:showPercent val="0"/>
          <c:showBubbleSize val="0"/>
        </c:dLbls>
        <c:gapWidth val="150"/>
        <c:shape val="box"/>
        <c:axId val="416712704"/>
        <c:axId val="1"/>
        <c:axId val="2"/>
      </c:bar3DChart>
      <c:catAx>
        <c:axId val="416712704"/>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416712704"/>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0622154779967"/>
          <c:y val="3.7800814140403982E-2"/>
        </c:manualLayout>
      </c:layout>
      <c:overlay val="0"/>
      <c:spPr>
        <a:noFill/>
        <a:ln w="25400">
          <a:noFill/>
        </a:ln>
      </c:spPr>
    </c:title>
    <c:autoTitleDeleted val="0"/>
    <c:plotArea>
      <c:layout>
        <c:manualLayout>
          <c:layoutTarget val="inner"/>
          <c:xMode val="edge"/>
          <c:yMode val="edge"/>
          <c:x val="6.8285280728376321E-2"/>
          <c:y val="0.21305913424591336"/>
          <c:w val="0.91047040971168436"/>
          <c:h val="0.36769882845665691"/>
        </c:manualLayout>
      </c:layout>
      <c:barChart>
        <c:barDir val="col"/>
        <c:grouping val="clustered"/>
        <c:varyColors val="0"/>
        <c:ser>
          <c:idx val="0"/>
          <c:order val="0"/>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0-959C-4386-A264-3905FD0AE811}"/>
            </c:ext>
          </c:extLst>
        </c:ser>
        <c:dLbls>
          <c:showLegendKey val="0"/>
          <c:showVal val="0"/>
          <c:showCatName val="0"/>
          <c:showSerName val="0"/>
          <c:showPercent val="0"/>
          <c:showBubbleSize val="0"/>
        </c:dLbls>
        <c:gapWidth val="150"/>
        <c:axId val="416709824"/>
        <c:axId val="1"/>
      </c:barChart>
      <c:catAx>
        <c:axId val="416709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4167098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 DPR Completion Times</a:t>
            </a:r>
          </a:p>
        </c:rich>
      </c:tx>
      <c:layout>
        <c:manualLayout>
          <c:xMode val="edge"/>
          <c:yMode val="edge"/>
          <c:x val="0.27290076335877861"/>
          <c:y val="3.4482758620689655E-2"/>
        </c:manualLayout>
      </c:layout>
      <c:overlay val="0"/>
      <c:spPr>
        <a:noFill/>
        <a:ln w="25400">
          <a:noFill/>
        </a:ln>
      </c:spPr>
    </c:title>
    <c:autoTitleDeleted val="0"/>
    <c:plotArea>
      <c:layout>
        <c:manualLayout>
          <c:layoutTarget val="inner"/>
          <c:xMode val="edge"/>
          <c:yMode val="edge"/>
          <c:x val="0.1717557251908397"/>
          <c:y val="0.22413793103448276"/>
          <c:w val="0.66412213740458015"/>
          <c:h val="0.5034482758620689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D611-4995-8156-75EAFC767495}"/>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D611-4995-8156-75EAFC767495}"/>
            </c:ext>
          </c:extLst>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4-D611-4995-8156-75EAFC767495}"/>
            </c:ext>
          </c:extLst>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6-D611-4995-8156-75EAFC767495}"/>
            </c:ext>
          </c:extLst>
        </c:ser>
        <c:dLbls>
          <c:showLegendKey val="0"/>
          <c:showVal val="0"/>
          <c:showCatName val="0"/>
          <c:showSerName val="0"/>
          <c:showPercent val="0"/>
          <c:showBubbleSize val="0"/>
        </c:dLbls>
        <c:marker val="1"/>
        <c:smooth val="0"/>
        <c:axId val="416698784"/>
        <c:axId val="1"/>
      </c:lineChart>
      <c:dateAx>
        <c:axId val="416698784"/>
        <c:scaling>
          <c:orientation val="minMax"/>
          <c:max val="37064"/>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1221374045801529"/>
              <c:y val="0.8689655172413792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3.0534351145038167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1669878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5388784527168"/>
          <c:y val="2.2435967660655989E-2"/>
        </c:manualLayout>
      </c:layout>
      <c:overlay val="0"/>
      <c:spPr>
        <a:noFill/>
        <a:ln w="25400">
          <a:noFill/>
        </a:ln>
      </c:spPr>
    </c:title>
    <c:autoTitleDeleted val="0"/>
    <c:plotArea>
      <c:layout>
        <c:manualLayout>
          <c:layoutTarget val="inner"/>
          <c:xMode val="edge"/>
          <c:yMode val="edge"/>
          <c:x val="5.6255293817640946E-2"/>
          <c:y val="0.20192370894590389"/>
          <c:w val="0.75482849465760016"/>
          <c:h val="0.5576940532791631"/>
        </c:manualLayout>
      </c:layout>
      <c:barChart>
        <c:barDir val="col"/>
        <c:grouping val="stacked"/>
        <c:varyColors val="0"/>
        <c:ser>
          <c:idx val="0"/>
          <c:order val="0"/>
          <c:tx>
            <c:strRef>
              <c:f>'Graph Data June 11'!$A$2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11'!$G$2:$P$2</c:f>
              <c:numCache>
                <c:formatCode>General</c:formatCode>
                <c:ptCount val="10"/>
                <c:pt idx="1">
                  <c:v>2</c:v>
                </c:pt>
                <c:pt idx="3">
                  <c:v>1</c:v>
                </c:pt>
                <c:pt idx="9">
                  <c:v>1</c:v>
                </c:pt>
              </c:numCache>
            </c:numRef>
          </c:val>
          <c:extLst>
            <c:ext xmlns:c16="http://schemas.microsoft.com/office/drawing/2014/chart" uri="{C3380CC4-5D6E-409C-BE32-E72D297353CC}">
              <c16:uniqueId val="{00000000-B638-4483-B553-D0A8C92CE76C}"/>
            </c:ext>
          </c:extLst>
        </c:ser>
        <c:ser>
          <c:idx val="1"/>
          <c:order val="1"/>
          <c:tx>
            <c:strRef>
              <c:f>'Graph Data June 11'!$A$3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9445892571477299"/>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38-4483-B553-D0A8C92CE76C}"/>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11'!$G$3:$P$3</c:f>
              <c:numCache>
                <c:formatCode>General</c:formatCode>
                <c:ptCount val="10"/>
                <c:pt idx="7">
                  <c:v>1</c:v>
                </c:pt>
                <c:pt idx="9">
                  <c:v>1</c:v>
                </c:pt>
              </c:numCache>
            </c:numRef>
          </c:val>
          <c:extLst>
            <c:ext xmlns:c16="http://schemas.microsoft.com/office/drawing/2014/chart" uri="{C3380CC4-5D6E-409C-BE32-E72D297353CC}">
              <c16:uniqueId val="{00000002-B638-4483-B553-D0A8C92CE76C}"/>
            </c:ext>
          </c:extLst>
        </c:ser>
        <c:ser>
          <c:idx val="2"/>
          <c:order val="2"/>
          <c:tx>
            <c:strRef>
              <c:f>'Graph Data June 11'!$A$4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11'!$G$4:$P$4</c:f>
              <c:numCache>
                <c:formatCode>General</c:formatCode>
                <c:ptCount val="10"/>
                <c:pt idx="0">
                  <c:v>30</c:v>
                </c:pt>
                <c:pt idx="1">
                  <c:v>6</c:v>
                </c:pt>
                <c:pt idx="2">
                  <c:v>10</c:v>
                </c:pt>
                <c:pt idx="3">
                  <c:v>19</c:v>
                </c:pt>
                <c:pt idx="4">
                  <c:v>13</c:v>
                </c:pt>
                <c:pt idx="5">
                  <c:v>7</c:v>
                </c:pt>
                <c:pt idx="6">
                  <c:v>2</c:v>
                </c:pt>
                <c:pt idx="7">
                  <c:v>8</c:v>
                </c:pt>
                <c:pt idx="8">
                  <c:v>5</c:v>
                </c:pt>
                <c:pt idx="9">
                  <c:v>6</c:v>
                </c:pt>
              </c:numCache>
            </c:numRef>
          </c:val>
          <c:extLst>
            <c:ext xmlns:c16="http://schemas.microsoft.com/office/drawing/2014/chart" uri="{C3380CC4-5D6E-409C-BE32-E72D297353CC}">
              <c16:uniqueId val="{00000003-B638-4483-B553-D0A8C92CE76C}"/>
            </c:ext>
          </c:extLst>
        </c:ser>
        <c:ser>
          <c:idx val="3"/>
          <c:order val="3"/>
          <c:tx>
            <c:strRef>
              <c:f>'Graph Data June 11'!$A$5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11'!$G$5:$P$5</c:f>
              <c:numCache>
                <c:formatCode>General</c:formatCode>
                <c:ptCount val="10"/>
                <c:pt idx="0">
                  <c:v>5</c:v>
                </c:pt>
                <c:pt idx="1">
                  <c:v>3</c:v>
                </c:pt>
                <c:pt idx="2">
                  <c:v>3</c:v>
                </c:pt>
                <c:pt idx="3">
                  <c:v>2</c:v>
                </c:pt>
                <c:pt idx="4">
                  <c:v>6</c:v>
                </c:pt>
                <c:pt idx="5">
                  <c:v>5</c:v>
                </c:pt>
                <c:pt idx="6">
                  <c:v>6</c:v>
                </c:pt>
                <c:pt idx="7">
                  <c:v>4</c:v>
                </c:pt>
                <c:pt idx="8">
                  <c:v>5</c:v>
                </c:pt>
                <c:pt idx="9">
                  <c:v>2</c:v>
                </c:pt>
              </c:numCache>
            </c:numRef>
          </c:val>
          <c:extLst>
            <c:ext xmlns:c16="http://schemas.microsoft.com/office/drawing/2014/chart" uri="{C3380CC4-5D6E-409C-BE32-E72D297353CC}">
              <c16:uniqueId val="{00000004-B638-4483-B553-D0A8C92CE76C}"/>
            </c:ext>
          </c:extLst>
        </c:ser>
        <c:ser>
          <c:idx val="4"/>
          <c:order val="4"/>
          <c:tx>
            <c:strRef>
              <c:f>'Graph Data June 11'!$A$6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4156215690117027"/>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38-4483-B553-D0A8C92CE76C}"/>
                </c:ext>
              </c:extLst>
            </c:dLbl>
            <c:dLbl>
              <c:idx val="8"/>
              <c:layout>
                <c:manualLayout>
                  <c:xMode val="edge"/>
                  <c:yMode val="edge"/>
                  <c:x val="0.68765799457683485"/>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638-4483-B553-D0A8C92CE76C}"/>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11'!$G$6:$P$6</c:f>
              <c:numCache>
                <c:formatCode>General</c:formatCode>
                <c:ptCount val="10"/>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B638-4483-B553-D0A8C92CE76C}"/>
            </c:ext>
          </c:extLst>
        </c:ser>
        <c:ser>
          <c:idx val="5"/>
          <c:order val="5"/>
          <c:tx>
            <c:strRef>
              <c:f>'Graph Data June 11'!$A$7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2132712574707916"/>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638-4483-B553-D0A8C92CE76C}"/>
                </c:ext>
              </c:extLst>
            </c:dLbl>
            <c:dLbl>
              <c:idx val="8"/>
              <c:layout>
                <c:manualLayout>
                  <c:xMode val="edge"/>
                  <c:yMode val="edge"/>
                  <c:x val="0.70361098834601665"/>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38-4483-B553-D0A8C92CE76C}"/>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11'!$G$7:$P$7</c:f>
              <c:numCache>
                <c:formatCode>General</c:formatCode>
                <c:ptCount val="10"/>
                <c:pt idx="0">
                  <c:v>3</c:v>
                </c:pt>
                <c:pt idx="6">
                  <c:v>1</c:v>
                </c:pt>
                <c:pt idx="7">
                  <c:v>1</c:v>
                </c:pt>
                <c:pt idx="8">
                  <c:v>3</c:v>
                </c:pt>
              </c:numCache>
            </c:numRef>
          </c:val>
          <c:extLst>
            <c:ext xmlns:c16="http://schemas.microsoft.com/office/drawing/2014/chart" uri="{C3380CC4-5D6E-409C-BE32-E72D297353CC}">
              <c16:uniqueId val="{0000000A-B638-4483-B553-D0A8C92CE76C}"/>
            </c:ext>
          </c:extLst>
        </c:ser>
        <c:ser>
          <c:idx val="6"/>
          <c:order val="6"/>
          <c:tx>
            <c:strRef>
              <c:f>'Graph Data June 11'!$A$8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11'!$G$8:$P$8</c:f>
              <c:numCache>
                <c:formatCode>General</c:formatCode>
                <c:ptCount val="10"/>
                <c:pt idx="0">
                  <c:v>4</c:v>
                </c:pt>
                <c:pt idx="1">
                  <c:v>1</c:v>
                </c:pt>
                <c:pt idx="2">
                  <c:v>5</c:v>
                </c:pt>
                <c:pt idx="3">
                  <c:v>1</c:v>
                </c:pt>
                <c:pt idx="4">
                  <c:v>2</c:v>
                </c:pt>
                <c:pt idx="5">
                  <c:v>1</c:v>
                </c:pt>
                <c:pt idx="7">
                  <c:v>3</c:v>
                </c:pt>
                <c:pt idx="9">
                  <c:v>3</c:v>
                </c:pt>
              </c:numCache>
            </c:numRef>
          </c:val>
          <c:extLst>
            <c:ext xmlns:c16="http://schemas.microsoft.com/office/drawing/2014/chart" uri="{C3380CC4-5D6E-409C-BE32-E72D297353CC}">
              <c16:uniqueId val="{0000000B-B638-4483-B553-D0A8C92CE76C}"/>
            </c:ext>
          </c:extLst>
        </c:ser>
        <c:ser>
          <c:idx val="7"/>
          <c:order val="7"/>
          <c:tx>
            <c:strRef>
              <c:f>'Graph Data June 11'!$A$9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11'!$G$9:$P$9</c:f>
              <c:numCache>
                <c:formatCode>General</c:formatCode>
                <c:ptCount val="10"/>
                <c:pt idx="4">
                  <c:v>1</c:v>
                </c:pt>
                <c:pt idx="6">
                  <c:v>1</c:v>
                </c:pt>
                <c:pt idx="8">
                  <c:v>2</c:v>
                </c:pt>
              </c:numCache>
            </c:numRef>
          </c:val>
          <c:extLst>
            <c:ext xmlns:c16="http://schemas.microsoft.com/office/drawing/2014/chart" uri="{C3380CC4-5D6E-409C-BE32-E72D297353CC}">
              <c16:uniqueId val="{0000000C-B638-4483-B553-D0A8C92CE76C}"/>
            </c:ext>
          </c:extLst>
        </c:ser>
        <c:dLbls>
          <c:showLegendKey val="0"/>
          <c:showVal val="1"/>
          <c:showCatName val="0"/>
          <c:showSerName val="0"/>
          <c:showPercent val="0"/>
          <c:showBubbleSize val="0"/>
        </c:dLbls>
        <c:gapWidth val="110"/>
        <c:overlap val="50"/>
        <c:axId val="416701184"/>
        <c:axId val="1"/>
      </c:barChart>
      <c:catAx>
        <c:axId val="416701184"/>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2115673963971"/>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468765143496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416701184"/>
        <c:crosses val="autoZero"/>
        <c:crossBetween val="between"/>
      </c:valAx>
      <c:spPr>
        <a:solidFill>
          <a:srgbClr val="FFFFFF"/>
        </a:solidFill>
        <a:ln w="12700">
          <a:solidFill>
            <a:srgbClr val="C0C0C0"/>
          </a:solidFill>
          <a:prstDash val="solid"/>
        </a:ln>
      </c:spPr>
    </c:plotArea>
    <c:legend>
      <c:legendPos val="r"/>
      <c:layout>
        <c:manualLayout>
          <c:xMode val="edge"/>
          <c:yMode val="edge"/>
          <c:x val="0.83459346350350894"/>
          <c:y val="8.6538732405387384E-2"/>
          <c:w val="0.15533178143676979"/>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8877728965599"/>
          <c:y val="3.873239436619718E-2"/>
        </c:manualLayout>
      </c:layout>
      <c:overlay val="0"/>
      <c:spPr>
        <a:noFill/>
        <a:ln w="25400">
          <a:noFill/>
        </a:ln>
      </c:spPr>
    </c:title>
    <c:autoTitleDeleted val="0"/>
    <c:plotArea>
      <c:layout>
        <c:manualLayout>
          <c:layoutTarget val="inner"/>
          <c:xMode val="edge"/>
          <c:yMode val="edge"/>
          <c:x val="7.2165000348772573E-2"/>
          <c:y val="0.17253521126760563"/>
          <c:w val="0.81296082025556038"/>
          <c:h val="0.5387323943661971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11'!$G$11:$P$11</c:f>
              <c:numCache>
                <c:formatCode>m/d/yyyy</c:formatCode>
                <c:ptCount val="10"/>
                <c:pt idx="0">
                  <c:v>36986</c:v>
                </c:pt>
                <c:pt idx="1">
                  <c:v>36993</c:v>
                </c:pt>
                <c:pt idx="2">
                  <c:v>37000</c:v>
                </c:pt>
                <c:pt idx="3">
                  <c:v>37007</c:v>
                </c:pt>
                <c:pt idx="4">
                  <c:v>37013</c:v>
                </c:pt>
                <c:pt idx="5">
                  <c:v>37021</c:v>
                </c:pt>
                <c:pt idx="6">
                  <c:v>37029</c:v>
                </c:pt>
                <c:pt idx="7">
                  <c:v>37039</c:v>
                </c:pt>
                <c:pt idx="8">
                  <c:v>37046</c:v>
                </c:pt>
                <c:pt idx="9">
                  <c:v>37053</c:v>
                </c:pt>
              </c:numCache>
            </c:numRef>
          </c:cat>
          <c:val>
            <c:numRef>
              <c:f>'Graph Data June 11'!$G$10:$P$10</c:f>
              <c:numCache>
                <c:formatCode>General</c:formatCode>
                <c:ptCount val="10"/>
                <c:pt idx="0">
                  <c:v>44</c:v>
                </c:pt>
                <c:pt idx="1">
                  <c:v>16</c:v>
                </c:pt>
                <c:pt idx="2">
                  <c:v>19</c:v>
                </c:pt>
                <c:pt idx="3">
                  <c:v>26</c:v>
                </c:pt>
                <c:pt idx="4">
                  <c:v>22</c:v>
                </c:pt>
                <c:pt idx="5">
                  <c:v>13</c:v>
                </c:pt>
                <c:pt idx="6">
                  <c:v>11</c:v>
                </c:pt>
                <c:pt idx="7">
                  <c:v>17</c:v>
                </c:pt>
                <c:pt idx="8">
                  <c:v>16</c:v>
                </c:pt>
                <c:pt idx="9">
                  <c:v>16</c:v>
                </c:pt>
              </c:numCache>
            </c:numRef>
          </c:val>
          <c:smooth val="0"/>
          <c:extLst>
            <c:ext xmlns:c16="http://schemas.microsoft.com/office/drawing/2014/chart" uri="{C3380CC4-5D6E-409C-BE32-E72D297353CC}">
              <c16:uniqueId val="{00000001-7923-4A4B-A28E-55D09720F45D}"/>
            </c:ext>
          </c:extLst>
        </c:ser>
        <c:dLbls>
          <c:showLegendKey val="0"/>
          <c:showVal val="0"/>
          <c:showCatName val="0"/>
          <c:showSerName val="0"/>
          <c:showPercent val="0"/>
          <c:showBubbleSize val="0"/>
        </c:dLbls>
        <c:marker val="1"/>
        <c:smooth val="0"/>
        <c:axId val="416701664"/>
        <c:axId val="1"/>
      </c:lineChart>
      <c:catAx>
        <c:axId val="41670166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91166345819871"/>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7755457931194E-3"/>
              <c:y val="0.24647887323943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1670166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8.1001531003724314E-2"/>
          <c:y val="0.90492957746478875"/>
          <c:w val="0.6097206151916703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06/11
</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11'!$B$140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09-401B-85C4-A1A60358E20D}"/>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11'!$B$141:$B$149</c:f>
              <c:numCache>
                <c:formatCode>0%</c:formatCode>
                <c:ptCount val="9"/>
                <c:pt idx="0">
                  <c:v>0</c:v>
                </c:pt>
                <c:pt idx="1">
                  <c:v>0.1875</c:v>
                </c:pt>
                <c:pt idx="2">
                  <c:v>0.5</c:v>
                </c:pt>
                <c:pt idx="3">
                  <c:v>0</c:v>
                </c:pt>
                <c:pt idx="4">
                  <c:v>6.25E-2</c:v>
                </c:pt>
                <c:pt idx="5">
                  <c:v>0.1875</c:v>
                </c:pt>
                <c:pt idx="6">
                  <c:v>0</c:v>
                </c:pt>
                <c:pt idx="7">
                  <c:v>0</c:v>
                </c:pt>
                <c:pt idx="8">
                  <c:v>6.25E-2</c:v>
                </c:pt>
              </c:numCache>
            </c:numRef>
          </c:val>
          <c:extLst>
            <c:ext xmlns:c16="http://schemas.microsoft.com/office/drawing/2014/chart" uri="{C3380CC4-5D6E-409C-BE32-E72D297353CC}">
              <c16:uniqueId val="{00000001-9509-401B-85C4-A1A60358E20D}"/>
            </c:ext>
          </c:extLst>
        </c:ser>
        <c:ser>
          <c:idx val="1"/>
          <c:order val="1"/>
          <c:tx>
            <c:strRef>
              <c:f>'Graph Data June 11'!$C$140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11'!$C$141:$C$149</c:f>
              <c:numCache>
                <c:formatCode>General</c:formatCode>
                <c:ptCount val="9"/>
                <c:pt idx="0">
                  <c:v>0</c:v>
                </c:pt>
                <c:pt idx="1">
                  <c:v>3</c:v>
                </c:pt>
                <c:pt idx="2">
                  <c:v>8</c:v>
                </c:pt>
                <c:pt idx="3">
                  <c:v>0</c:v>
                </c:pt>
                <c:pt idx="4">
                  <c:v>1</c:v>
                </c:pt>
                <c:pt idx="5">
                  <c:v>3</c:v>
                </c:pt>
                <c:pt idx="6">
                  <c:v>0</c:v>
                </c:pt>
                <c:pt idx="7">
                  <c:v>0</c:v>
                </c:pt>
                <c:pt idx="8">
                  <c:v>1</c:v>
                </c:pt>
              </c:numCache>
            </c:numRef>
          </c:val>
          <c:extLst>
            <c:ext xmlns:c16="http://schemas.microsoft.com/office/drawing/2014/chart" uri="{C3380CC4-5D6E-409C-BE32-E72D297353CC}">
              <c16:uniqueId val="{00000002-9509-401B-85C4-A1A60358E20D}"/>
            </c:ext>
          </c:extLst>
        </c:ser>
        <c:ser>
          <c:idx val="2"/>
          <c:order val="2"/>
          <c:tx>
            <c:strRef>
              <c:f>'Graph Data June 11'!$D$140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09-401B-85C4-A1A60358E20D}"/>
                </c:ext>
              </c:extLst>
            </c:dLbl>
            <c:dLbl>
              <c:idx val="1"/>
              <c:layout>
                <c:manualLayout>
                  <c:xMode val="edge"/>
                  <c:yMode val="edge"/>
                  <c:x val="0.37678207739307534"/>
                  <c:y val="0.2361119117293013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09-401B-85C4-A1A60358E20D}"/>
                </c:ext>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09-401B-85C4-A1A60358E20D}"/>
                </c:ext>
              </c:extLst>
            </c:dLbl>
            <c:dLbl>
              <c:idx val="3"/>
              <c:layout>
                <c:manualLayout>
                  <c:xMode val="edge"/>
                  <c:yMode val="edge"/>
                  <c:x val="0.40936863543788188"/>
                  <c:y val="0.5034739294227750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09-401B-85C4-A1A60358E20D}"/>
                </c:ext>
              </c:extLst>
            </c:dLbl>
            <c:dLbl>
              <c:idx val="4"/>
              <c:layout>
                <c:manualLayout>
                  <c:xMode val="edge"/>
                  <c:yMode val="edge"/>
                  <c:x val="0.44806517311608962"/>
                  <c:y val="0.4583348874745262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09-401B-85C4-A1A60358E20D}"/>
                </c:ext>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09-401B-85C4-A1A60358E20D}"/>
                </c:ext>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09-401B-85C4-A1A60358E20D}"/>
                </c:ext>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09-401B-85C4-A1A60358E20D}"/>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11'!$D$141:$D$149</c:f>
              <c:numCache>
                <c:formatCode>General</c:formatCode>
                <c:ptCount val="9"/>
                <c:pt idx="0">
                  <c:v>37</c:v>
                </c:pt>
                <c:pt idx="1">
                  <c:v>558</c:v>
                </c:pt>
                <c:pt idx="2">
                  <c:v>14</c:v>
                </c:pt>
                <c:pt idx="3">
                  <c:v>37</c:v>
                </c:pt>
                <c:pt idx="4">
                  <c:v>303</c:v>
                </c:pt>
                <c:pt idx="5">
                  <c:v>135</c:v>
                </c:pt>
                <c:pt idx="6">
                  <c:v>9</c:v>
                </c:pt>
                <c:pt idx="7">
                  <c:v>10</c:v>
                </c:pt>
              </c:numCache>
            </c:numRef>
          </c:val>
          <c:extLst>
            <c:ext xmlns:c16="http://schemas.microsoft.com/office/drawing/2014/chart" uri="{C3380CC4-5D6E-409C-BE32-E72D297353CC}">
              <c16:uniqueId val="{0000000B-9509-401B-85C4-A1A60358E20D}"/>
            </c:ext>
          </c:extLst>
        </c:ser>
        <c:dLbls>
          <c:showLegendKey val="0"/>
          <c:showVal val="1"/>
          <c:showCatName val="0"/>
          <c:showSerName val="0"/>
          <c:showPercent val="0"/>
          <c:showBubbleSize val="0"/>
        </c:dLbls>
        <c:gapWidth val="150"/>
        <c:shape val="box"/>
        <c:axId val="416705504"/>
        <c:axId val="1"/>
        <c:axId val="2"/>
      </c:bar3DChart>
      <c:catAx>
        <c:axId val="416705504"/>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416705504"/>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0622154779967"/>
          <c:y val="3.7800814140403982E-2"/>
        </c:manualLayout>
      </c:layout>
      <c:overlay val="0"/>
      <c:spPr>
        <a:noFill/>
        <a:ln w="25400">
          <a:noFill/>
        </a:ln>
      </c:spPr>
    </c:title>
    <c:autoTitleDeleted val="0"/>
    <c:plotArea>
      <c:layout>
        <c:manualLayout>
          <c:layoutTarget val="inner"/>
          <c:xMode val="edge"/>
          <c:yMode val="edge"/>
          <c:x val="5.3110773899848251E-2"/>
          <c:y val="0.21305913424591336"/>
          <c:w val="0.83004552352048555"/>
          <c:h val="0.36769882845665691"/>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0-E6C2-44D7-AA9C-1FD383879FA9}"/>
            </c:ext>
          </c:extLst>
        </c:ser>
        <c:ser>
          <c:idx val="0"/>
          <c:order val="1"/>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1-E6C2-44D7-AA9C-1FD383879FA9}"/>
            </c:ext>
          </c:extLst>
        </c:ser>
        <c:ser>
          <c:idx val="0"/>
          <c:order val="2"/>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2-E6C2-44D7-AA9C-1FD383879FA9}"/>
            </c:ext>
          </c:extLst>
        </c:ser>
        <c:ser>
          <c:idx val="0"/>
          <c:order val="3"/>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3-E6C2-44D7-AA9C-1FD383879FA9}"/>
            </c:ext>
          </c:extLst>
        </c:ser>
        <c:dLbls>
          <c:showLegendKey val="0"/>
          <c:showVal val="0"/>
          <c:showCatName val="0"/>
          <c:showSerName val="0"/>
          <c:showPercent val="0"/>
          <c:showBubbleSize val="0"/>
        </c:dLbls>
        <c:gapWidth val="150"/>
        <c:axId val="416702144"/>
        <c:axId val="1"/>
      </c:barChart>
      <c:catAx>
        <c:axId val="416702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4167021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YTD DPR Completion Times</a:t>
            </a:r>
          </a:p>
        </c:rich>
      </c:tx>
      <c:layout>
        <c:manualLayout>
          <c:xMode val="edge"/>
          <c:yMode val="edge"/>
          <c:x val="0.2919847328244275"/>
          <c:y val="3.4482758620689655E-2"/>
        </c:manualLayout>
      </c:layout>
      <c:overlay val="0"/>
      <c:spPr>
        <a:noFill/>
        <a:ln w="25400">
          <a:noFill/>
        </a:ln>
      </c:spPr>
    </c:title>
    <c:autoTitleDeleted val="0"/>
    <c:plotArea>
      <c:layout>
        <c:manualLayout>
          <c:layoutTarget val="inner"/>
          <c:xMode val="edge"/>
          <c:yMode val="edge"/>
          <c:x val="0.1717557251908397"/>
          <c:y val="0.22413793103448276"/>
          <c:w val="0.66412213740458015"/>
          <c:h val="0.5034482758620689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63BB-4888-96A7-A9AB913D545C}"/>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63BB-4888-96A7-A9AB913D545C}"/>
            </c:ext>
          </c:extLst>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4-63BB-4888-96A7-A9AB913D545C}"/>
            </c:ext>
          </c:extLst>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6-63BB-4888-96A7-A9AB913D545C}"/>
            </c:ext>
          </c:extLst>
        </c:ser>
        <c:dLbls>
          <c:showLegendKey val="0"/>
          <c:showVal val="0"/>
          <c:showCatName val="0"/>
          <c:showSerName val="0"/>
          <c:showPercent val="0"/>
          <c:showBubbleSize val="0"/>
        </c:dLbls>
        <c:marker val="1"/>
        <c:smooth val="0"/>
        <c:axId val="416708384"/>
        <c:axId val="1"/>
      </c:lineChart>
      <c:dateAx>
        <c:axId val="416708384"/>
        <c:scaling>
          <c:orientation val="minMax"/>
          <c:max val="37057"/>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1221374045801529"/>
              <c:y val="0.8689655172413792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3.0534351145038167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1670838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7298-43D0-A38E-46493C926522}"/>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7298-43D0-A38E-46493C926522}"/>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7298-43D0-A38E-46493C926522}"/>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7298-43D0-A38E-46493C926522}"/>
            </c:ext>
          </c:extLst>
        </c:ser>
        <c:dLbls>
          <c:showLegendKey val="0"/>
          <c:showVal val="0"/>
          <c:showCatName val="0"/>
          <c:showSerName val="0"/>
          <c:showPercent val="0"/>
          <c:showBubbleSize val="0"/>
        </c:dLbls>
        <c:marker val="1"/>
        <c:smooth val="0"/>
        <c:axId val="456272736"/>
        <c:axId val="1"/>
      </c:lineChart>
      <c:dateAx>
        <c:axId val="45627273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627273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667802696416977"/>
          <c:y val="2.2435967660655989E-2"/>
        </c:manualLayout>
      </c:layout>
      <c:overlay val="0"/>
      <c:spPr>
        <a:noFill/>
        <a:ln w="25400">
          <a:noFill/>
        </a:ln>
      </c:spPr>
    </c:title>
    <c:autoTitleDeleted val="0"/>
    <c:plotArea>
      <c:layout>
        <c:manualLayout>
          <c:layoutTarget val="inner"/>
          <c:xMode val="edge"/>
          <c:yMode val="edge"/>
          <c:x val="5.6492434725292279E-2"/>
          <c:y val="0.20192370894590389"/>
          <c:w val="0.75379457678225814"/>
          <c:h val="0.5576940532791631"/>
        </c:manualLayout>
      </c:layout>
      <c:barChart>
        <c:barDir val="col"/>
        <c:grouping val="stacked"/>
        <c:varyColors val="0"/>
        <c:ser>
          <c:idx val="0"/>
          <c:order val="0"/>
          <c:tx>
            <c:strRef>
              <c:f>'Graph Data June 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4'!$G$2:$O$2</c:f>
              <c:numCache>
                <c:formatCode>General</c:formatCode>
                <c:ptCount val="9"/>
                <c:pt idx="1">
                  <c:v>2</c:v>
                </c:pt>
                <c:pt idx="3">
                  <c:v>1</c:v>
                </c:pt>
              </c:numCache>
            </c:numRef>
          </c:val>
          <c:extLst>
            <c:ext xmlns:c16="http://schemas.microsoft.com/office/drawing/2014/chart" uri="{C3380CC4-5D6E-409C-BE32-E72D297353CC}">
              <c16:uniqueId val="{00000000-1A89-4D7D-81AB-6F90A90E329B}"/>
            </c:ext>
          </c:extLst>
        </c:ser>
        <c:ser>
          <c:idx val="1"/>
          <c:order val="1"/>
          <c:tx>
            <c:strRef>
              <c:f>'Graph Data June 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65514360867988208"/>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89-4D7D-81AB-6F90A90E329B}"/>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4'!$G$3:$O$3</c:f>
              <c:numCache>
                <c:formatCode>General</c:formatCode>
                <c:ptCount val="9"/>
                <c:pt idx="7">
                  <c:v>1</c:v>
                </c:pt>
              </c:numCache>
            </c:numRef>
          </c:val>
          <c:extLst>
            <c:ext xmlns:c16="http://schemas.microsoft.com/office/drawing/2014/chart" uri="{C3380CC4-5D6E-409C-BE32-E72D297353CC}">
              <c16:uniqueId val="{00000002-1A89-4D7D-81AB-6F90A90E329B}"/>
            </c:ext>
          </c:extLst>
        </c:ser>
        <c:ser>
          <c:idx val="2"/>
          <c:order val="2"/>
          <c:tx>
            <c:strRef>
              <c:f>'Graph Data June 4'!$A$4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4'!$G$4:$O$4</c:f>
              <c:numCache>
                <c:formatCode>General</c:formatCode>
                <c:ptCount val="9"/>
                <c:pt idx="0">
                  <c:v>30</c:v>
                </c:pt>
                <c:pt idx="1">
                  <c:v>6</c:v>
                </c:pt>
                <c:pt idx="2">
                  <c:v>10</c:v>
                </c:pt>
                <c:pt idx="3">
                  <c:v>19</c:v>
                </c:pt>
                <c:pt idx="4">
                  <c:v>13</c:v>
                </c:pt>
                <c:pt idx="5">
                  <c:v>7</c:v>
                </c:pt>
                <c:pt idx="6">
                  <c:v>2</c:v>
                </c:pt>
                <c:pt idx="7">
                  <c:v>8</c:v>
                </c:pt>
                <c:pt idx="8">
                  <c:v>5</c:v>
                </c:pt>
              </c:numCache>
            </c:numRef>
          </c:val>
          <c:extLst>
            <c:ext xmlns:c16="http://schemas.microsoft.com/office/drawing/2014/chart" uri="{C3380CC4-5D6E-409C-BE32-E72D297353CC}">
              <c16:uniqueId val="{00000003-1A89-4D7D-81AB-6F90A90E329B}"/>
            </c:ext>
          </c:extLst>
        </c:ser>
        <c:ser>
          <c:idx val="3"/>
          <c:order val="3"/>
          <c:tx>
            <c:strRef>
              <c:f>'Graph Data June 4'!$A$5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4'!$G$5:$O$5</c:f>
              <c:numCache>
                <c:formatCode>General</c:formatCode>
                <c:ptCount val="9"/>
                <c:pt idx="0">
                  <c:v>5</c:v>
                </c:pt>
                <c:pt idx="1">
                  <c:v>3</c:v>
                </c:pt>
                <c:pt idx="2">
                  <c:v>3</c:v>
                </c:pt>
                <c:pt idx="3">
                  <c:v>2</c:v>
                </c:pt>
                <c:pt idx="4">
                  <c:v>6</c:v>
                </c:pt>
                <c:pt idx="5">
                  <c:v>5</c:v>
                </c:pt>
                <c:pt idx="6">
                  <c:v>6</c:v>
                </c:pt>
                <c:pt idx="7">
                  <c:v>4</c:v>
                </c:pt>
                <c:pt idx="8">
                  <c:v>5</c:v>
                </c:pt>
              </c:numCache>
            </c:numRef>
          </c:val>
          <c:extLst>
            <c:ext xmlns:c16="http://schemas.microsoft.com/office/drawing/2014/chart" uri="{C3380CC4-5D6E-409C-BE32-E72D297353CC}">
              <c16:uniqueId val="{00000004-1A89-4D7D-81AB-6F90A90E329B}"/>
            </c:ext>
          </c:extLst>
        </c:ser>
        <c:ser>
          <c:idx val="4"/>
          <c:order val="4"/>
          <c:tx>
            <c:strRef>
              <c:f>'Graph Data June 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9612166195196481"/>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89-4D7D-81AB-6F90A90E329B}"/>
                </c:ext>
              </c:extLst>
            </c:dLbl>
            <c:dLbl>
              <c:idx val="8"/>
              <c:layout>
                <c:manualLayout>
                  <c:xMode val="edge"/>
                  <c:yMode val="edge"/>
                  <c:x val="0.75885360078750819"/>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A89-4D7D-81AB-6F90A90E329B}"/>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4'!$G$6:$O$6</c:f>
              <c:numCache>
                <c:formatCode>General</c:formatCode>
                <c:ptCount val="9"/>
                <c:pt idx="0">
                  <c:v>2</c:v>
                </c:pt>
                <c:pt idx="1">
                  <c:v>4</c:v>
                </c:pt>
                <c:pt idx="2">
                  <c:v>1</c:v>
                </c:pt>
                <c:pt idx="3">
                  <c:v>3</c:v>
                </c:pt>
                <c:pt idx="6">
                  <c:v>1</c:v>
                </c:pt>
                <c:pt idx="8">
                  <c:v>1</c:v>
                </c:pt>
              </c:numCache>
            </c:numRef>
          </c:val>
          <c:extLst>
            <c:ext xmlns:c16="http://schemas.microsoft.com/office/drawing/2014/chart" uri="{C3380CC4-5D6E-409C-BE32-E72D297353CC}">
              <c16:uniqueId val="{00000007-1A89-4D7D-81AB-6F90A90E329B}"/>
            </c:ext>
          </c:extLst>
        </c:ser>
        <c:ser>
          <c:idx val="5"/>
          <c:order val="5"/>
          <c:tx>
            <c:strRef>
              <c:f>'Graph Data June 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8549775271138247"/>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A89-4D7D-81AB-6F90A90E329B}"/>
                </c:ext>
              </c:extLst>
            </c:dLbl>
            <c:dLbl>
              <c:idx val="8"/>
              <c:layout>
                <c:manualLayout>
                  <c:xMode val="edge"/>
                  <c:yMode val="edge"/>
                  <c:x val="0.77571701413834171"/>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89-4D7D-81AB-6F90A90E329B}"/>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4'!$G$7:$O$7</c:f>
              <c:numCache>
                <c:formatCode>General</c:formatCode>
                <c:ptCount val="9"/>
                <c:pt idx="0">
                  <c:v>3</c:v>
                </c:pt>
                <c:pt idx="6">
                  <c:v>1</c:v>
                </c:pt>
                <c:pt idx="7">
                  <c:v>1</c:v>
                </c:pt>
                <c:pt idx="8">
                  <c:v>3</c:v>
                </c:pt>
              </c:numCache>
            </c:numRef>
          </c:val>
          <c:extLst>
            <c:ext xmlns:c16="http://schemas.microsoft.com/office/drawing/2014/chart" uri="{C3380CC4-5D6E-409C-BE32-E72D297353CC}">
              <c16:uniqueId val="{0000000A-1A89-4D7D-81AB-6F90A90E329B}"/>
            </c:ext>
          </c:extLst>
        </c:ser>
        <c:ser>
          <c:idx val="6"/>
          <c:order val="6"/>
          <c:tx>
            <c:strRef>
              <c:f>'Graph Data June 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4'!$G$8:$O$8</c:f>
              <c:numCache>
                <c:formatCode>General</c:formatCode>
                <c:ptCount val="9"/>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B-1A89-4D7D-81AB-6F90A90E329B}"/>
            </c:ext>
          </c:extLst>
        </c:ser>
        <c:ser>
          <c:idx val="7"/>
          <c:order val="7"/>
          <c:tx>
            <c:strRef>
              <c:f>'Graph Data June 4'!$A$9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4'!$G$9:$O$9</c:f>
              <c:numCache>
                <c:formatCode>General</c:formatCode>
                <c:ptCount val="9"/>
                <c:pt idx="4">
                  <c:v>1</c:v>
                </c:pt>
                <c:pt idx="6">
                  <c:v>1</c:v>
                </c:pt>
                <c:pt idx="8">
                  <c:v>2</c:v>
                </c:pt>
              </c:numCache>
            </c:numRef>
          </c:val>
          <c:extLst>
            <c:ext xmlns:c16="http://schemas.microsoft.com/office/drawing/2014/chart" uri="{C3380CC4-5D6E-409C-BE32-E72D297353CC}">
              <c16:uniqueId val="{0000000C-1A89-4D7D-81AB-6F90A90E329B}"/>
            </c:ext>
          </c:extLst>
        </c:ser>
        <c:dLbls>
          <c:showLegendKey val="0"/>
          <c:showVal val="1"/>
          <c:showCatName val="0"/>
          <c:showSerName val="0"/>
          <c:showPercent val="0"/>
          <c:showBubbleSize val="0"/>
        </c:dLbls>
        <c:gapWidth val="110"/>
        <c:overlap val="50"/>
        <c:axId val="512338368"/>
        <c:axId val="1"/>
      </c:barChart>
      <c:catAx>
        <c:axId val="512338368"/>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514324226294"/>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647560013125137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512338368"/>
        <c:crosses val="autoZero"/>
        <c:crossBetween val="between"/>
      </c:valAx>
      <c:spPr>
        <a:solidFill>
          <a:srgbClr val="FFFFFF"/>
        </a:solidFill>
        <a:ln w="12700">
          <a:solidFill>
            <a:srgbClr val="C0C0C0"/>
          </a:solidFill>
          <a:prstDash val="solid"/>
        </a:ln>
      </c:spPr>
    </c:plotArea>
    <c:legend>
      <c:legendPos val="r"/>
      <c:layout>
        <c:manualLayout>
          <c:xMode val="edge"/>
          <c:yMode val="edge"/>
          <c:x val="0.8338957901987174"/>
          <c:y val="8.6538732405387384E-2"/>
          <c:w val="0.15598657349521003"/>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646884272997032"/>
          <c:y val="3.873239436619718E-2"/>
        </c:manualLayout>
      </c:layout>
      <c:overlay val="0"/>
      <c:spPr>
        <a:noFill/>
        <a:ln w="25400">
          <a:noFill/>
        </a:ln>
      </c:spPr>
    </c:title>
    <c:autoTitleDeleted val="0"/>
    <c:plotArea>
      <c:layout>
        <c:manualLayout>
          <c:layoutTarget val="inner"/>
          <c:xMode val="edge"/>
          <c:yMode val="edge"/>
          <c:x val="7.2700296735905043E-2"/>
          <c:y val="0.17253521126760563"/>
          <c:w val="0.81157270029673589"/>
          <c:h val="0.5387323943661971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4'!$G$11:$O$11</c:f>
              <c:numCache>
                <c:formatCode>m/d/yyyy</c:formatCode>
                <c:ptCount val="9"/>
                <c:pt idx="0">
                  <c:v>36986</c:v>
                </c:pt>
                <c:pt idx="1">
                  <c:v>36993</c:v>
                </c:pt>
                <c:pt idx="2">
                  <c:v>37000</c:v>
                </c:pt>
                <c:pt idx="3">
                  <c:v>37007</c:v>
                </c:pt>
                <c:pt idx="4">
                  <c:v>37013</c:v>
                </c:pt>
                <c:pt idx="5">
                  <c:v>37021</c:v>
                </c:pt>
                <c:pt idx="6">
                  <c:v>37029</c:v>
                </c:pt>
                <c:pt idx="7">
                  <c:v>37039</c:v>
                </c:pt>
                <c:pt idx="8">
                  <c:v>37046</c:v>
                </c:pt>
              </c:numCache>
            </c:numRef>
          </c:cat>
          <c:val>
            <c:numRef>
              <c:f>'Graph Data June 4'!$G$10:$O$10</c:f>
              <c:numCache>
                <c:formatCode>General</c:formatCode>
                <c:ptCount val="9"/>
                <c:pt idx="0">
                  <c:v>44</c:v>
                </c:pt>
                <c:pt idx="1">
                  <c:v>16</c:v>
                </c:pt>
                <c:pt idx="2">
                  <c:v>19</c:v>
                </c:pt>
                <c:pt idx="3">
                  <c:v>26</c:v>
                </c:pt>
                <c:pt idx="4">
                  <c:v>22</c:v>
                </c:pt>
                <c:pt idx="5">
                  <c:v>13</c:v>
                </c:pt>
                <c:pt idx="6">
                  <c:v>11</c:v>
                </c:pt>
                <c:pt idx="7">
                  <c:v>17</c:v>
                </c:pt>
                <c:pt idx="8">
                  <c:v>16</c:v>
                </c:pt>
              </c:numCache>
            </c:numRef>
          </c:val>
          <c:smooth val="0"/>
          <c:extLst>
            <c:ext xmlns:c16="http://schemas.microsoft.com/office/drawing/2014/chart" uri="{C3380CC4-5D6E-409C-BE32-E72D297353CC}">
              <c16:uniqueId val="{00000001-185C-46B2-8513-811DA5724677}"/>
            </c:ext>
          </c:extLst>
        </c:ser>
        <c:dLbls>
          <c:showLegendKey val="0"/>
          <c:showVal val="0"/>
          <c:showCatName val="0"/>
          <c:showSerName val="0"/>
          <c:showPercent val="0"/>
          <c:showBubbleSize val="0"/>
        </c:dLbls>
        <c:marker val="1"/>
        <c:smooth val="0"/>
        <c:axId val="512340288"/>
        <c:axId val="1"/>
      </c:lineChart>
      <c:catAx>
        <c:axId val="51234028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762611275964393"/>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4183976261127599E-3"/>
              <c:y val="0.24647887323943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51234028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7.8635014836795247E-2"/>
          <c:y val="0.90492957746478875"/>
          <c:w val="0.6142433234421365"/>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06/04</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4'!$B$140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7E6-4B2E-BBAB-8524062CC1E5}"/>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4'!$B$141:$B$149</c:f>
              <c:numCache>
                <c:formatCode>0%</c:formatCode>
                <c:ptCount val="9"/>
                <c:pt idx="0">
                  <c:v>0</c:v>
                </c:pt>
                <c:pt idx="1">
                  <c:v>0.1875</c:v>
                </c:pt>
                <c:pt idx="2">
                  <c:v>0.625</c:v>
                </c:pt>
                <c:pt idx="3">
                  <c:v>0</c:v>
                </c:pt>
                <c:pt idx="4">
                  <c:v>6.25E-2</c:v>
                </c:pt>
                <c:pt idx="5">
                  <c:v>6.25E-2</c:v>
                </c:pt>
                <c:pt idx="6">
                  <c:v>0</c:v>
                </c:pt>
                <c:pt idx="7">
                  <c:v>0</c:v>
                </c:pt>
                <c:pt idx="8">
                  <c:v>6.25E-2</c:v>
                </c:pt>
              </c:numCache>
            </c:numRef>
          </c:val>
          <c:extLst>
            <c:ext xmlns:c16="http://schemas.microsoft.com/office/drawing/2014/chart" uri="{C3380CC4-5D6E-409C-BE32-E72D297353CC}">
              <c16:uniqueId val="{00000001-E7E6-4B2E-BBAB-8524062CC1E5}"/>
            </c:ext>
          </c:extLst>
        </c:ser>
        <c:ser>
          <c:idx val="1"/>
          <c:order val="1"/>
          <c:tx>
            <c:strRef>
              <c:f>'Graph Data June 4'!$C$140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4'!$C$141:$C$149</c:f>
              <c:numCache>
                <c:formatCode>General</c:formatCode>
                <c:ptCount val="9"/>
                <c:pt idx="0">
                  <c:v>0</c:v>
                </c:pt>
                <c:pt idx="1">
                  <c:v>3</c:v>
                </c:pt>
                <c:pt idx="2">
                  <c:v>10</c:v>
                </c:pt>
                <c:pt idx="3">
                  <c:v>0</c:v>
                </c:pt>
                <c:pt idx="4">
                  <c:v>1</c:v>
                </c:pt>
                <c:pt idx="5">
                  <c:v>1</c:v>
                </c:pt>
                <c:pt idx="6">
                  <c:v>0</c:v>
                </c:pt>
                <c:pt idx="7">
                  <c:v>0</c:v>
                </c:pt>
                <c:pt idx="8">
                  <c:v>1</c:v>
                </c:pt>
              </c:numCache>
            </c:numRef>
          </c:val>
          <c:extLst>
            <c:ext xmlns:c16="http://schemas.microsoft.com/office/drawing/2014/chart" uri="{C3380CC4-5D6E-409C-BE32-E72D297353CC}">
              <c16:uniqueId val="{00000002-E7E6-4B2E-BBAB-8524062CC1E5}"/>
            </c:ext>
          </c:extLst>
        </c:ser>
        <c:ser>
          <c:idx val="2"/>
          <c:order val="2"/>
          <c:tx>
            <c:strRef>
              <c:f>'Graph Data June 4'!$D$140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7E6-4B2E-BBAB-8524062CC1E5}"/>
                </c:ext>
              </c:extLst>
            </c:dLbl>
            <c:dLbl>
              <c:idx val="1"/>
              <c:layout>
                <c:manualLayout>
                  <c:xMode val="edge"/>
                  <c:yMode val="edge"/>
                  <c:x val="0.37678207739307534"/>
                  <c:y val="0.2361119117293013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7E6-4B2E-BBAB-8524062CC1E5}"/>
                </c:ext>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7E6-4B2E-BBAB-8524062CC1E5}"/>
                </c:ext>
              </c:extLst>
            </c:dLbl>
            <c:dLbl>
              <c:idx val="3"/>
              <c:layout>
                <c:manualLayout>
                  <c:xMode val="edge"/>
                  <c:yMode val="edge"/>
                  <c:x val="0.40936863543788188"/>
                  <c:y val="0.5069461634187941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7E6-4B2E-BBAB-8524062CC1E5}"/>
                </c:ext>
              </c:extLst>
            </c:dLbl>
            <c:dLbl>
              <c:idx val="4"/>
              <c:layout>
                <c:manualLayout>
                  <c:xMode val="edge"/>
                  <c:yMode val="edge"/>
                  <c:x val="0.44806517311608962"/>
                  <c:y val="0.4652793554665645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E6-4B2E-BBAB-8524062CC1E5}"/>
                </c:ext>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E6-4B2E-BBAB-8524062CC1E5}"/>
                </c:ext>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7E6-4B2E-BBAB-8524062CC1E5}"/>
                </c:ext>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7E6-4B2E-BBAB-8524062CC1E5}"/>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4'!$D$141:$D$149</c:f>
              <c:numCache>
                <c:formatCode>General</c:formatCode>
                <c:ptCount val="9"/>
                <c:pt idx="0">
                  <c:v>37</c:v>
                </c:pt>
                <c:pt idx="1">
                  <c:v>557</c:v>
                </c:pt>
                <c:pt idx="2">
                  <c:v>14</c:v>
                </c:pt>
                <c:pt idx="3">
                  <c:v>36</c:v>
                </c:pt>
                <c:pt idx="4">
                  <c:v>290</c:v>
                </c:pt>
                <c:pt idx="5">
                  <c:v>134</c:v>
                </c:pt>
                <c:pt idx="6">
                  <c:v>9</c:v>
                </c:pt>
                <c:pt idx="7">
                  <c:v>10</c:v>
                </c:pt>
              </c:numCache>
            </c:numRef>
          </c:val>
          <c:extLst>
            <c:ext xmlns:c16="http://schemas.microsoft.com/office/drawing/2014/chart" uri="{C3380CC4-5D6E-409C-BE32-E72D297353CC}">
              <c16:uniqueId val="{0000000B-E7E6-4B2E-BBAB-8524062CC1E5}"/>
            </c:ext>
          </c:extLst>
        </c:ser>
        <c:dLbls>
          <c:showLegendKey val="0"/>
          <c:showVal val="1"/>
          <c:showCatName val="0"/>
          <c:showSerName val="0"/>
          <c:showPercent val="0"/>
          <c:showBubbleSize val="0"/>
        </c:dLbls>
        <c:gapWidth val="150"/>
        <c:shape val="box"/>
        <c:axId val="512337408"/>
        <c:axId val="1"/>
        <c:axId val="2"/>
      </c:bar3DChart>
      <c:catAx>
        <c:axId val="512337408"/>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512337408"/>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6324027581087517"/>
          <c:y val="3.7800814140403982E-2"/>
        </c:manualLayout>
      </c:layout>
      <c:overlay val="0"/>
      <c:spPr>
        <a:noFill/>
        <a:ln w="25400">
          <a:noFill/>
        </a:ln>
      </c:spPr>
    </c:title>
    <c:autoTitleDeleted val="0"/>
    <c:plotArea>
      <c:layout>
        <c:manualLayout>
          <c:layoutTarget val="inner"/>
          <c:xMode val="edge"/>
          <c:yMode val="edge"/>
          <c:x val="7.0093564565025926E-2"/>
          <c:y val="0.21305913424591336"/>
          <c:w val="0.90810106980911365"/>
          <c:h val="0.36769882845665691"/>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day'!$A$5:$A$24</c:f>
              <c:strCache>
                <c:ptCount val="20"/>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0-D98D-433B-B825-09B72FEC29C6}"/>
            </c:ext>
          </c:extLst>
        </c:ser>
        <c:dLbls>
          <c:showLegendKey val="0"/>
          <c:showVal val="0"/>
          <c:showCatName val="0"/>
          <c:showSerName val="0"/>
          <c:showPercent val="0"/>
          <c:showBubbleSize val="0"/>
        </c:dLbls>
        <c:gapWidth val="150"/>
        <c:axId val="512340768"/>
        <c:axId val="1"/>
      </c:barChart>
      <c:catAx>
        <c:axId val="512340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51234076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8516431306507606"/>
          <c:y val="3.4482758620689655E-2"/>
        </c:manualLayout>
      </c:layout>
      <c:overlay val="0"/>
      <c:spPr>
        <a:noFill/>
        <a:ln w="25400">
          <a:noFill/>
        </a:ln>
      </c:spPr>
    </c:title>
    <c:autoTitleDeleted val="0"/>
    <c:plotArea>
      <c:layout>
        <c:manualLayout>
          <c:layoutTarget val="inner"/>
          <c:xMode val="edge"/>
          <c:yMode val="edge"/>
          <c:x val="0.1714839450188633"/>
          <c:y val="0.22413793103448276"/>
          <c:w val="0.66474113518548139"/>
          <c:h val="0.5103448275862069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9334-41B4-8631-283D2D534E33}"/>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9334-41B4-8631-283D2D534E33}"/>
            </c:ext>
          </c:extLst>
        </c:ser>
        <c:dLbls>
          <c:showLegendKey val="0"/>
          <c:showVal val="0"/>
          <c:showCatName val="0"/>
          <c:showSerName val="0"/>
          <c:showPercent val="0"/>
          <c:showBubbleSize val="0"/>
        </c:dLbls>
        <c:marker val="1"/>
        <c:smooth val="0"/>
        <c:axId val="512341248"/>
        <c:axId val="1"/>
      </c:lineChart>
      <c:dateAx>
        <c:axId val="512341248"/>
        <c:scaling>
          <c:orientation val="minMax"/>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Week of
</a:t>
                </a:r>
              </a:p>
            </c:rich>
          </c:tx>
          <c:layout>
            <c:manualLayout>
              <c:xMode val="edge"/>
              <c:yMode val="edge"/>
              <c:x val="0.41233218240490727"/>
              <c:y val="0.841379310344827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7"/>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2.8901788486325276E-2"/>
              <c:y val="0.258620689655172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1234124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8"/>
      <c:hPercent val="40"/>
      <c:rotY val="155"/>
      <c:depthPercent val="150"/>
      <c:rAngAx val="0"/>
      <c:perspective val="3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2.3608768971332208E-2"/>
          <c:y val="9.1575255364396188E-2"/>
          <c:w val="0.56661045531197307"/>
          <c:h val="0.75641160930991247"/>
        </c:manualLayout>
      </c:layout>
      <c:bar3DChart>
        <c:barDir val="col"/>
        <c:grouping val="standard"/>
        <c:varyColors val="0"/>
        <c:ser>
          <c:idx val="3"/>
          <c:order val="0"/>
          <c:tx>
            <c:strRef>
              <c:f>[8]Sheet1!$A$5</c:f>
              <c:strCache>
                <c:ptCount val="1"/>
                <c:pt idx="0">
                  <c:v>        CANADA GAS</c:v>
                </c:pt>
              </c:strCache>
            </c:strRef>
          </c:tx>
          <c:spPr>
            <a:solidFill>
              <a:srgbClr val="CCFF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[8]Sheet1!$B$5:$W$5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1568.83547</c:v>
                </c:pt>
                <c:pt idx="12">
                  <c:v>0</c:v>
                </c:pt>
                <c:pt idx="13">
                  <c:v>0</c:v>
                </c:pt>
                <c:pt idx="14">
                  <c:v>0</c:v>
                </c:pt>
                <c:pt idx="15">
                  <c:v>-638.21360000000004</c:v>
                </c:pt>
                <c:pt idx="16">
                  <c:v>0</c:v>
                </c:pt>
                <c:pt idx="17">
                  <c:v>1508</c:v>
                </c:pt>
                <c:pt idx="18">
                  <c:v>-1392.6500800000001</c:v>
                </c:pt>
                <c:pt idx="19">
                  <c:v>0</c:v>
                </c:pt>
                <c:pt idx="20">
                  <c:v>-1638.0330899999999</c:v>
                </c:pt>
                <c:pt idx="21">
                  <c:v>0</c:v>
                </c:pt>
              </c:numCache>
            </c:numRef>
          </c:val>
          <c:extLst>
            <c:ext xmlns:c16="http://schemas.microsoft.com/office/drawing/2014/chart" uri="{C3380CC4-5D6E-409C-BE32-E72D297353CC}">
              <c16:uniqueId val="{00000000-90D5-4B6C-91E2-510E850CEFAE}"/>
            </c:ext>
          </c:extLst>
        </c:ser>
        <c:ser>
          <c:idx val="4"/>
          <c:order val="1"/>
          <c:tx>
            <c:strRef>
              <c:f>[8]Sheet1!$A$6</c:f>
              <c:strCache>
                <c:ptCount val="1"/>
                <c:pt idx="0">
                  <c:v>       GAS ORIGINATION</c:v>
                </c:pt>
              </c:strCache>
            </c:strRef>
          </c:tx>
          <c:spPr>
            <a:solidFill>
              <a:srgbClr val="660066"/>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[8]Sheet1!$B$6:$W$6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384.3</c:v>
                </c:pt>
                <c:pt idx="12">
                  <c:v>0</c:v>
                </c:pt>
                <c:pt idx="13">
                  <c:v>0</c:v>
                </c:pt>
                <c:pt idx="14">
                  <c:v>0</c:v>
                </c:pt>
                <c:pt idx="15">
                  <c:v>-14.871999999999957</c:v>
                </c:pt>
                <c:pt idx="16">
                  <c:v>0</c:v>
                </c:pt>
                <c:pt idx="17">
                  <c:v>0</c:v>
                </c:pt>
                <c:pt idx="18">
                  <c:v>0</c:v>
                </c:pt>
                <c:pt idx="19">
                  <c:v>0</c:v>
                </c:pt>
                <c:pt idx="20">
                  <c:v>0</c:v>
                </c:pt>
                <c:pt idx="21">
                  <c:v>0</c:v>
                </c:pt>
              </c:numCache>
            </c:numRef>
          </c:val>
          <c:extLst>
            <c:ext xmlns:c16="http://schemas.microsoft.com/office/drawing/2014/chart" uri="{C3380CC4-5D6E-409C-BE32-E72D297353CC}">
              <c16:uniqueId val="{00000001-90D5-4B6C-91E2-510E850CEFAE}"/>
            </c:ext>
          </c:extLst>
        </c:ser>
        <c:ser>
          <c:idx val="5"/>
          <c:order val="2"/>
          <c:tx>
            <c:strRef>
              <c:f>[8]Sheet1!$A$7</c:f>
              <c:strCache>
                <c:ptCount val="1"/>
                <c:pt idx="0">
                  <c:v>             POWER CANADA</c:v>
                </c:pt>
              </c:strCache>
            </c:strRef>
          </c:tx>
          <c:spPr>
            <a:solidFill>
              <a:srgbClr val="FF8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[8]Sheet1!$B$7:$W$7</c:f>
              <c:numCache>
                <c:formatCode>General</c:formatCode>
                <c:ptCount val="22"/>
                <c:pt idx="0">
                  <c:v>14.998600000000124</c:v>
                </c:pt>
                <c:pt idx="1">
                  <c:v>-57.107139999999994</c:v>
                </c:pt>
                <c:pt idx="2">
                  <c:v>0</c:v>
                </c:pt>
                <c:pt idx="3">
                  <c:v>-2.6265199999999993</c:v>
                </c:pt>
                <c:pt idx="4">
                  <c:v>72.041100000000029</c:v>
                </c:pt>
                <c:pt idx="5">
                  <c:v>14.423249999999825</c:v>
                </c:pt>
                <c:pt idx="6">
                  <c:v>88.546749999999975</c:v>
                </c:pt>
                <c:pt idx="7">
                  <c:v>1.5327900000000341</c:v>
                </c:pt>
                <c:pt idx="8">
                  <c:v>-132.97836000000004</c:v>
                </c:pt>
                <c:pt idx="9">
                  <c:v>-24.755930000000092</c:v>
                </c:pt>
                <c:pt idx="10">
                  <c:v>3.5950300000000084</c:v>
                </c:pt>
                <c:pt idx="11">
                  <c:v>-792.74712</c:v>
                </c:pt>
                <c:pt idx="12">
                  <c:v>279.57120999999995</c:v>
                </c:pt>
                <c:pt idx="13">
                  <c:v>45.405950000000303</c:v>
                </c:pt>
                <c:pt idx="14">
                  <c:v>12.020849999999996</c:v>
                </c:pt>
                <c:pt idx="15">
                  <c:v>434.70651999999973</c:v>
                </c:pt>
                <c:pt idx="16">
                  <c:v>185.27242000000012</c:v>
                </c:pt>
                <c:pt idx="17">
                  <c:v>-82</c:v>
                </c:pt>
                <c:pt idx="18">
                  <c:v>126.74447000000004</c:v>
                </c:pt>
                <c:pt idx="19">
                  <c:v>767.9343600000002</c:v>
                </c:pt>
                <c:pt idx="20">
                  <c:v>1338.9876800000002</c:v>
                </c:pt>
                <c:pt idx="21">
                  <c:v>206.89539999999761</c:v>
                </c:pt>
              </c:numCache>
            </c:numRef>
          </c:val>
          <c:extLst>
            <c:ext xmlns:c16="http://schemas.microsoft.com/office/drawing/2014/chart" uri="{C3380CC4-5D6E-409C-BE32-E72D297353CC}">
              <c16:uniqueId val="{00000002-90D5-4B6C-91E2-510E850CEFAE}"/>
            </c:ext>
          </c:extLst>
        </c:ser>
        <c:ser>
          <c:idx val="6"/>
          <c:order val="3"/>
          <c:tx>
            <c:strRef>
              <c:f>[8]Sheet1!$A$8</c:f>
              <c:strCache>
                <c:ptCount val="1"/>
                <c:pt idx="0">
                  <c:v>             POWER PORTFOLIO MGMT</c:v>
                </c:pt>
              </c:strCache>
            </c:strRef>
          </c:tx>
          <c:spPr>
            <a:solidFill>
              <a:srgbClr val="0066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[8]Sheet1!$B$8:$W$8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18603.438999999998</c:v>
                </c:pt>
                <c:pt idx="12">
                  <c:v>0</c:v>
                </c:pt>
                <c:pt idx="13">
                  <c:v>0</c:v>
                </c:pt>
                <c:pt idx="14">
                  <c:v>-845.20600000000002</c:v>
                </c:pt>
                <c:pt idx="15">
                  <c:v>0</c:v>
                </c:pt>
                <c:pt idx="16">
                  <c:v>0</c:v>
                </c:pt>
                <c:pt idx="17">
                  <c:v>190</c:v>
                </c:pt>
                <c:pt idx="18">
                  <c:v>0</c:v>
                </c:pt>
                <c:pt idx="19">
                  <c:v>0</c:v>
                </c:pt>
                <c:pt idx="20">
                  <c:v>0</c:v>
                </c:pt>
                <c:pt idx="21">
                  <c:v>0</c:v>
                </c:pt>
              </c:numCache>
            </c:numRef>
          </c:val>
          <c:extLst>
            <c:ext xmlns:c16="http://schemas.microsoft.com/office/drawing/2014/chart" uri="{C3380CC4-5D6E-409C-BE32-E72D297353CC}">
              <c16:uniqueId val="{00000003-90D5-4B6C-91E2-510E850CEFAE}"/>
            </c:ext>
          </c:extLst>
        </c:ser>
        <c:ser>
          <c:idx val="7"/>
          <c:order val="4"/>
          <c:tx>
            <c:strRef>
              <c:f>[8]Sheet1!$A$9</c:f>
              <c:strCache>
                <c:ptCount val="1"/>
                <c:pt idx="0">
                  <c:v>             POWER ORIGINATION</c:v>
                </c:pt>
              </c:strCache>
            </c:strRef>
          </c:tx>
          <c:spPr>
            <a:solidFill>
              <a:srgbClr val="CCCC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[8]Sheet1!$B$9:$W$9</c:f>
              <c:numCache>
                <c:formatCode>General</c:formatCode>
                <c:ptCount val="22"/>
                <c:pt idx="0">
                  <c:v>-100</c:v>
                </c:pt>
                <c:pt idx="1">
                  <c:v>0</c:v>
                </c:pt>
                <c:pt idx="2">
                  <c:v>-2048</c:v>
                </c:pt>
                <c:pt idx="3">
                  <c:v>-10</c:v>
                </c:pt>
                <c:pt idx="4">
                  <c:v>-265</c:v>
                </c:pt>
                <c:pt idx="5">
                  <c:v>-9.1999999999999993</c:v>
                </c:pt>
                <c:pt idx="6">
                  <c:v>0</c:v>
                </c:pt>
                <c:pt idx="7">
                  <c:v>-5</c:v>
                </c:pt>
                <c:pt idx="8">
                  <c:v>-6</c:v>
                </c:pt>
                <c:pt idx="9">
                  <c:v>-88</c:v>
                </c:pt>
                <c:pt idx="10">
                  <c:v>-1</c:v>
                </c:pt>
                <c:pt idx="11">
                  <c:v>0</c:v>
                </c:pt>
                <c:pt idx="12">
                  <c:v>-24</c:v>
                </c:pt>
                <c:pt idx="13">
                  <c:v>-63</c:v>
                </c:pt>
                <c:pt idx="14">
                  <c:v>-335</c:v>
                </c:pt>
                <c:pt idx="15">
                  <c:v>-208</c:v>
                </c:pt>
                <c:pt idx="16">
                  <c:v>10309.200000000001</c:v>
                </c:pt>
                <c:pt idx="17">
                  <c:v>-55</c:v>
                </c:pt>
                <c:pt idx="18">
                  <c:v>-9</c:v>
                </c:pt>
                <c:pt idx="19">
                  <c:v>0</c:v>
                </c:pt>
                <c:pt idx="20">
                  <c:v>-0.36181000000000002</c:v>
                </c:pt>
                <c:pt idx="21">
                  <c:v>-1507.3019999999999</c:v>
                </c:pt>
              </c:numCache>
            </c:numRef>
          </c:val>
          <c:extLst>
            <c:ext xmlns:c16="http://schemas.microsoft.com/office/drawing/2014/chart" uri="{C3380CC4-5D6E-409C-BE32-E72D297353CC}">
              <c16:uniqueId val="{00000004-90D5-4B6C-91E2-510E850CEFAE}"/>
            </c:ext>
          </c:extLst>
        </c:ser>
        <c:ser>
          <c:idx val="8"/>
          <c:order val="5"/>
          <c:tx>
            <c:strRef>
              <c:f>[8]Sheet1!$A$10</c:f>
              <c:strCache>
                <c:ptCount val="1"/>
                <c:pt idx="0">
                  <c:v>        SA GAS TRADING</c:v>
                </c:pt>
              </c:strCache>
            </c:strRef>
          </c:tx>
          <c:spPr>
            <a:solidFill>
              <a:srgbClr val="000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[8]Sheet1!$B$10:$W$10</c:f>
              <c:numCache>
                <c:formatCode>General</c:formatCode>
                <c:ptCount val="22"/>
                <c:pt idx="0">
                  <c:v>-18</c:v>
                </c:pt>
                <c:pt idx="1">
                  <c:v>0</c:v>
                </c:pt>
                <c:pt idx="2">
                  <c:v>0</c:v>
                </c:pt>
                <c:pt idx="3">
                  <c:v>0</c:v>
                </c:pt>
                <c:pt idx="4">
                  <c:v>-1.6695500000000001</c:v>
                </c:pt>
                <c:pt idx="5">
                  <c:v>0</c:v>
                </c:pt>
                <c:pt idx="6">
                  <c:v>0</c:v>
                </c:pt>
                <c:pt idx="7">
                  <c:v>0</c:v>
                </c:pt>
                <c:pt idx="8">
                  <c:v>0</c:v>
                </c:pt>
                <c:pt idx="9">
                  <c:v>0</c:v>
                </c:pt>
                <c:pt idx="10">
                  <c:v>0</c:v>
                </c:pt>
                <c:pt idx="11">
                  <c:v>-2.4367700000000001</c:v>
                </c:pt>
                <c:pt idx="12">
                  <c:v>0</c:v>
                </c:pt>
                <c:pt idx="13">
                  <c:v>4.5469999999999899E-2</c:v>
                </c:pt>
                <c:pt idx="14">
                  <c:v>-1.3344</c:v>
                </c:pt>
                <c:pt idx="15">
                  <c:v>7.1456600000000003</c:v>
                </c:pt>
                <c:pt idx="16">
                  <c:v>0</c:v>
                </c:pt>
                <c:pt idx="17">
                  <c:v>10</c:v>
                </c:pt>
                <c:pt idx="18">
                  <c:v>0</c:v>
                </c:pt>
                <c:pt idx="19">
                  <c:v>0</c:v>
                </c:pt>
                <c:pt idx="20">
                  <c:v>10.90813</c:v>
                </c:pt>
                <c:pt idx="21">
                  <c:v>2.0799999999994156E-3</c:v>
                </c:pt>
              </c:numCache>
            </c:numRef>
          </c:val>
          <c:extLst>
            <c:ext xmlns:c16="http://schemas.microsoft.com/office/drawing/2014/chart" uri="{C3380CC4-5D6E-409C-BE32-E72D297353CC}">
              <c16:uniqueId val="{00000005-90D5-4B6C-91E2-510E850CEFAE}"/>
            </c:ext>
          </c:extLst>
        </c:ser>
        <c:ser>
          <c:idx val="9"/>
          <c:order val="6"/>
          <c:tx>
            <c:strRef>
              <c:f>[8]Sheet1!$A$11</c:f>
              <c:strCache>
                <c:ptCount val="1"/>
                <c:pt idx="0">
                  <c:v>        SA POWER TRADING</c:v>
                </c:pt>
              </c:strCache>
            </c:strRef>
          </c:tx>
          <c:spPr>
            <a:solidFill>
              <a:srgbClr val="FF99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[8]Sheet1!$B$11:$W$11</c:f>
              <c:numCache>
                <c:formatCode>General</c:formatCode>
                <c:ptCount val="22"/>
                <c:pt idx="0">
                  <c:v>1325.1709999999998</c:v>
                </c:pt>
                <c:pt idx="1">
                  <c:v>0</c:v>
                </c:pt>
                <c:pt idx="2">
                  <c:v>-8.5469999999999988</c:v>
                </c:pt>
                <c:pt idx="3">
                  <c:v>9.4054000000000002</c:v>
                </c:pt>
                <c:pt idx="4">
                  <c:v>0</c:v>
                </c:pt>
                <c:pt idx="5">
                  <c:v>0</c:v>
                </c:pt>
                <c:pt idx="6">
                  <c:v>0</c:v>
                </c:pt>
                <c:pt idx="7">
                  <c:v>0</c:v>
                </c:pt>
                <c:pt idx="8">
                  <c:v>0</c:v>
                </c:pt>
                <c:pt idx="9">
                  <c:v>0</c:v>
                </c:pt>
                <c:pt idx="10">
                  <c:v>0</c:v>
                </c:pt>
                <c:pt idx="11">
                  <c:v>-18859.545999999998</c:v>
                </c:pt>
                <c:pt idx="12">
                  <c:v>0</c:v>
                </c:pt>
                <c:pt idx="13">
                  <c:v>0</c:v>
                </c:pt>
                <c:pt idx="14">
                  <c:v>0</c:v>
                </c:pt>
                <c:pt idx="15">
                  <c:v>0</c:v>
                </c:pt>
                <c:pt idx="16">
                  <c:v>0</c:v>
                </c:pt>
                <c:pt idx="17">
                  <c:v>-899</c:v>
                </c:pt>
                <c:pt idx="18">
                  <c:v>0</c:v>
                </c:pt>
                <c:pt idx="19">
                  <c:v>0</c:v>
                </c:pt>
                <c:pt idx="20">
                  <c:v>-20.132480000000001</c:v>
                </c:pt>
                <c:pt idx="21">
                  <c:v>0.91220000000001278</c:v>
                </c:pt>
              </c:numCache>
            </c:numRef>
          </c:val>
          <c:extLst>
            <c:ext xmlns:c16="http://schemas.microsoft.com/office/drawing/2014/chart" uri="{C3380CC4-5D6E-409C-BE32-E72D297353CC}">
              <c16:uniqueId val="{00000006-90D5-4B6C-91E2-510E850CEFAE}"/>
            </c:ext>
          </c:extLst>
        </c:ser>
        <c:ser>
          <c:idx val="10"/>
          <c:order val="7"/>
          <c:tx>
            <c:strRef>
              <c:f>[8]Sheet1!$A$12</c:f>
              <c:strCache>
                <c:ptCount val="1"/>
                <c:pt idx="0">
                  <c:v>        EES</c:v>
                </c:pt>
              </c:strCache>
            </c:strRef>
          </c:tx>
          <c:spPr>
            <a:solidFill>
              <a:srgbClr val="FFFF0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[8]Sheet1!$B$12:$W$12</c:f>
              <c:numCache>
                <c:formatCode>General</c:formatCode>
                <c:ptCount val="22"/>
                <c:pt idx="0">
                  <c:v>-2282</c:v>
                </c:pt>
                <c:pt idx="1">
                  <c:v>-1190</c:v>
                </c:pt>
                <c:pt idx="2">
                  <c:v>5697</c:v>
                </c:pt>
                <c:pt idx="3">
                  <c:v>17913</c:v>
                </c:pt>
                <c:pt idx="4">
                  <c:v>484</c:v>
                </c:pt>
                <c:pt idx="5">
                  <c:v>32137</c:v>
                </c:pt>
                <c:pt idx="6">
                  <c:v>2999</c:v>
                </c:pt>
                <c:pt idx="7">
                  <c:v>-1302</c:v>
                </c:pt>
                <c:pt idx="8">
                  <c:v>1722</c:v>
                </c:pt>
                <c:pt idx="9">
                  <c:v>347</c:v>
                </c:pt>
                <c:pt idx="10">
                  <c:v>-815</c:v>
                </c:pt>
                <c:pt idx="11">
                  <c:v>6361</c:v>
                </c:pt>
                <c:pt idx="12">
                  <c:v>15482</c:v>
                </c:pt>
                <c:pt idx="13">
                  <c:v>-6097</c:v>
                </c:pt>
                <c:pt idx="14">
                  <c:v>-1232</c:v>
                </c:pt>
                <c:pt idx="15">
                  <c:v>-6397</c:v>
                </c:pt>
                <c:pt idx="16">
                  <c:v>1085</c:v>
                </c:pt>
                <c:pt idx="17">
                  <c:v>4935</c:v>
                </c:pt>
                <c:pt idx="18">
                  <c:v>-3707</c:v>
                </c:pt>
                <c:pt idx="19">
                  <c:v>3286.64</c:v>
                </c:pt>
                <c:pt idx="20">
                  <c:v>-11373.92</c:v>
                </c:pt>
                <c:pt idx="21">
                  <c:v>2078.66</c:v>
                </c:pt>
              </c:numCache>
            </c:numRef>
          </c:val>
          <c:extLst>
            <c:ext xmlns:c16="http://schemas.microsoft.com/office/drawing/2014/chart" uri="{C3380CC4-5D6E-409C-BE32-E72D297353CC}">
              <c16:uniqueId val="{00000007-90D5-4B6C-91E2-510E850CEFAE}"/>
            </c:ext>
          </c:extLst>
        </c:ser>
        <c:ser>
          <c:idx val="1"/>
          <c:order val="8"/>
          <c:tx>
            <c:strRef>
              <c:f>[8]Sheet1!$A$3</c:f>
              <c:strCache>
                <c:ptCount val="1"/>
                <c:pt idx="0">
                  <c:v>        POWER WEST</c:v>
                </c:pt>
              </c:strCache>
            </c:strRef>
          </c:tx>
          <c:spPr>
            <a:solidFill>
              <a:srgbClr val="FFCC99"/>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[8]Sheet1!$B$3:$W$3</c:f>
              <c:numCache>
                <c:formatCode>General</c:formatCode>
                <c:ptCount val="22"/>
                <c:pt idx="0">
                  <c:v>-552.86400000000003</c:v>
                </c:pt>
                <c:pt idx="1">
                  <c:v>-471.22994000000108</c:v>
                </c:pt>
                <c:pt idx="2">
                  <c:v>-516.7495300000005</c:v>
                </c:pt>
                <c:pt idx="3">
                  <c:v>-221.87241999999969</c:v>
                </c:pt>
                <c:pt idx="4">
                  <c:v>-411.27678999999989</c:v>
                </c:pt>
                <c:pt idx="5">
                  <c:v>-391.36429000000135</c:v>
                </c:pt>
                <c:pt idx="6">
                  <c:v>-390.54736000000048</c:v>
                </c:pt>
                <c:pt idx="7">
                  <c:v>-312.37960999999996</c:v>
                </c:pt>
                <c:pt idx="8">
                  <c:v>-1949.3656399999998</c:v>
                </c:pt>
                <c:pt idx="9">
                  <c:v>-950.86979999999994</c:v>
                </c:pt>
                <c:pt idx="10">
                  <c:v>388.81694999999672</c:v>
                </c:pt>
                <c:pt idx="11">
                  <c:v>-15844.635679999998</c:v>
                </c:pt>
                <c:pt idx="12">
                  <c:v>-963.56814000000031</c:v>
                </c:pt>
                <c:pt idx="13">
                  <c:v>-2721.1724800000011</c:v>
                </c:pt>
                <c:pt idx="14">
                  <c:v>-248.32848000000104</c:v>
                </c:pt>
                <c:pt idx="15">
                  <c:v>-2967.5223699999988</c:v>
                </c:pt>
                <c:pt idx="16">
                  <c:v>9174.6288499999991</c:v>
                </c:pt>
                <c:pt idx="17">
                  <c:v>8036</c:v>
                </c:pt>
                <c:pt idx="18">
                  <c:v>-291.79229999999916</c:v>
                </c:pt>
                <c:pt idx="19">
                  <c:v>-96.824800000000096</c:v>
                </c:pt>
                <c:pt idx="20">
                  <c:v>-21797.64587</c:v>
                </c:pt>
                <c:pt idx="21">
                  <c:v>-27.276549999999588</c:v>
                </c:pt>
              </c:numCache>
            </c:numRef>
          </c:val>
          <c:extLst>
            <c:ext xmlns:c16="http://schemas.microsoft.com/office/drawing/2014/chart" uri="{C3380CC4-5D6E-409C-BE32-E72D297353CC}">
              <c16:uniqueId val="{00000008-90D5-4B6C-91E2-510E850CEFAE}"/>
            </c:ext>
          </c:extLst>
        </c:ser>
        <c:ser>
          <c:idx val="0"/>
          <c:order val="9"/>
          <c:tx>
            <c:strRef>
              <c:f>[8]Sheet1!$A$2</c:f>
              <c:strCache>
                <c:ptCount val="1"/>
                <c:pt idx="0">
                  <c:v>        POWER EAST</c:v>
                </c:pt>
              </c:strCache>
            </c:strRef>
          </c:tx>
          <c:spPr>
            <a:solidFill>
              <a:srgbClr val="CC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[8]Sheet1!$B$2:$W$2</c:f>
              <c:numCache>
                <c:formatCode>General</c:formatCode>
                <c:ptCount val="22"/>
                <c:pt idx="0">
                  <c:v>274.27111999999943</c:v>
                </c:pt>
                <c:pt idx="1">
                  <c:v>-351.90881999999692</c:v>
                </c:pt>
                <c:pt idx="2">
                  <c:v>7455.6872300000005</c:v>
                </c:pt>
                <c:pt idx="3">
                  <c:v>-77.856779999999844</c:v>
                </c:pt>
                <c:pt idx="4">
                  <c:v>235.5552000000007</c:v>
                </c:pt>
                <c:pt idx="5">
                  <c:v>497.13971000000129</c:v>
                </c:pt>
                <c:pt idx="6">
                  <c:v>322.92431999999826</c:v>
                </c:pt>
                <c:pt idx="7">
                  <c:v>-93.191179999999989</c:v>
                </c:pt>
                <c:pt idx="8">
                  <c:v>304.99467999999979</c:v>
                </c:pt>
                <c:pt idx="9">
                  <c:v>560.85923999999977</c:v>
                </c:pt>
                <c:pt idx="10">
                  <c:v>0.63310999999976048</c:v>
                </c:pt>
                <c:pt idx="11">
                  <c:v>4013.65688</c:v>
                </c:pt>
                <c:pt idx="12">
                  <c:v>115.1476900000016</c:v>
                </c:pt>
                <c:pt idx="13">
                  <c:v>14.195090000001073</c:v>
                </c:pt>
                <c:pt idx="14">
                  <c:v>389.33067000000301</c:v>
                </c:pt>
                <c:pt idx="15">
                  <c:v>18484.8043</c:v>
                </c:pt>
                <c:pt idx="16">
                  <c:v>-2.2367300000005343</c:v>
                </c:pt>
                <c:pt idx="17">
                  <c:v>3032</c:v>
                </c:pt>
                <c:pt idx="18">
                  <c:v>-164.41061999999965</c:v>
                </c:pt>
                <c:pt idx="19">
                  <c:v>-327.19721000000027</c:v>
                </c:pt>
                <c:pt idx="20">
                  <c:v>-17907.096099999999</c:v>
                </c:pt>
                <c:pt idx="21">
                  <c:v>8.3906299999998737</c:v>
                </c:pt>
              </c:numCache>
            </c:numRef>
          </c:val>
          <c:extLst>
            <c:ext xmlns:c16="http://schemas.microsoft.com/office/drawing/2014/chart" uri="{C3380CC4-5D6E-409C-BE32-E72D297353CC}">
              <c16:uniqueId val="{00000009-90D5-4B6C-91E2-510E850CEFAE}"/>
            </c:ext>
          </c:extLst>
        </c:ser>
        <c:ser>
          <c:idx val="2"/>
          <c:order val="10"/>
          <c:tx>
            <c:strRef>
              <c:f>[8]Sheet1!$A$4</c:f>
              <c:strCache>
                <c:ptCount val="1"/>
                <c:pt idx="0">
                  <c:v>        US NATURAL GAS</c:v>
                </c:pt>
              </c:strCache>
            </c:strRef>
          </c:tx>
          <c:spPr>
            <a:solidFill>
              <a:srgbClr val="FF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[8]Sheet1!$B$4:$W$4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33545.779929999997</c:v>
                </c:pt>
                <c:pt idx="12">
                  <c:v>0</c:v>
                </c:pt>
                <c:pt idx="13">
                  <c:v>0</c:v>
                </c:pt>
                <c:pt idx="14">
                  <c:v>0</c:v>
                </c:pt>
                <c:pt idx="15">
                  <c:v>6290.1782600000006</c:v>
                </c:pt>
                <c:pt idx="16">
                  <c:v>0</c:v>
                </c:pt>
                <c:pt idx="17">
                  <c:v>-16652</c:v>
                </c:pt>
                <c:pt idx="18">
                  <c:v>505.38909000000058</c:v>
                </c:pt>
                <c:pt idx="19">
                  <c:v>0</c:v>
                </c:pt>
                <c:pt idx="20">
                  <c:v>18257.040979999998</c:v>
                </c:pt>
                <c:pt idx="21">
                  <c:v>0</c:v>
                </c:pt>
              </c:numCache>
            </c:numRef>
          </c:val>
          <c:extLst>
            <c:ext xmlns:c16="http://schemas.microsoft.com/office/drawing/2014/chart" uri="{C3380CC4-5D6E-409C-BE32-E72D297353CC}">
              <c16:uniqueId val="{0000000A-90D5-4B6C-91E2-510E850CEFAE}"/>
            </c:ext>
          </c:extLst>
        </c:ser>
        <c:ser>
          <c:idx val="11"/>
          <c:order val="11"/>
          <c:tx>
            <c:v>Total</c:v>
          </c:tx>
          <c:spPr>
            <a:solidFill>
              <a:srgbClr val="00FFFF"/>
            </a:solidFill>
            <a:ln w="12700">
              <a:solidFill>
                <a:srgbClr val="000000"/>
              </a:solidFill>
              <a:prstDash val="solid"/>
            </a:ln>
          </c:spPr>
          <c:invertIfNegative val="0"/>
          <c:val>
            <c:numRef>
              <c:f>[8]Sheet1!$B$17:$W$17</c:f>
              <c:numCache>
                <c:formatCode>General</c:formatCode>
                <c:ptCount val="22"/>
                <c:pt idx="0">
                  <c:v>-6848.4232800000009</c:v>
                </c:pt>
                <c:pt idx="1">
                  <c:v>-1896.9292499999988</c:v>
                </c:pt>
                <c:pt idx="2">
                  <c:v>9998.0683499999996</c:v>
                </c:pt>
                <c:pt idx="3">
                  <c:v>17555.232019999999</c:v>
                </c:pt>
                <c:pt idx="4">
                  <c:v>-203.31724999999906</c:v>
                </c:pt>
                <c:pt idx="5">
                  <c:v>31307.358200000002</c:v>
                </c:pt>
                <c:pt idx="6">
                  <c:v>2899.9358700000025</c:v>
                </c:pt>
                <c:pt idx="7">
                  <c:v>-1927.7844600000012</c:v>
                </c:pt>
                <c:pt idx="8">
                  <c:v>718.48042000000032</c:v>
                </c:pt>
                <c:pt idx="9">
                  <c:v>-1485.3597299999999</c:v>
                </c:pt>
                <c:pt idx="10">
                  <c:v>-2920.1357600000024</c:v>
                </c:pt>
                <c:pt idx="11">
                  <c:v>35552.057629999996</c:v>
                </c:pt>
                <c:pt idx="12">
                  <c:v>14908.012570000001</c:v>
                </c:pt>
                <c:pt idx="13">
                  <c:v>-10218.544549999999</c:v>
                </c:pt>
                <c:pt idx="14">
                  <c:v>-2537.255119999998</c:v>
                </c:pt>
                <c:pt idx="15">
                  <c:v>14232.832240000002</c:v>
                </c:pt>
                <c:pt idx="16">
                  <c:v>20719.796770000001</c:v>
                </c:pt>
                <c:pt idx="17">
                  <c:v>4997</c:v>
                </c:pt>
                <c:pt idx="18">
                  <c:v>-5625.8476999999975</c:v>
                </c:pt>
                <c:pt idx="19">
                  <c:v>3661.6398199999976</c:v>
                </c:pt>
                <c:pt idx="20">
                  <c:v>-37101.635610000005</c:v>
                </c:pt>
                <c:pt idx="21">
                  <c:v>1874.1525199999978</c:v>
                </c:pt>
              </c:numCache>
            </c:numRef>
          </c:val>
          <c:extLst>
            <c:ext xmlns:c16="http://schemas.microsoft.com/office/drawing/2014/chart" uri="{C3380CC4-5D6E-409C-BE32-E72D297353CC}">
              <c16:uniqueId val="{0000000B-90D5-4B6C-91E2-510E850CEFAE}"/>
            </c:ext>
          </c:extLst>
        </c:ser>
        <c:dLbls>
          <c:showLegendKey val="0"/>
          <c:showVal val="0"/>
          <c:showCatName val="0"/>
          <c:showSerName val="0"/>
          <c:showPercent val="0"/>
          <c:showBubbleSize val="0"/>
        </c:dLbls>
        <c:gapWidth val="80"/>
        <c:gapDepth val="90"/>
        <c:shape val="box"/>
        <c:axId val="512343648"/>
        <c:axId val="1"/>
        <c:axId val="2"/>
      </c:bar3DChart>
      <c:dateAx>
        <c:axId val="512343648"/>
        <c:scaling>
          <c:orientation val="minMax"/>
        </c:scaling>
        <c:delete val="0"/>
        <c:axPos val="b"/>
        <c:numFmt formatCode="m/d/yyyy" sourceLinked="0"/>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r"/>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12343648"/>
        <c:crosses val="min"/>
        <c:crossBetween val="between"/>
      </c:valAx>
      <c:serAx>
        <c:axId val="2"/>
        <c:scaling>
          <c:orientation val="minMax"/>
        </c:scaling>
        <c:delete val="1"/>
        <c:axPos val="b"/>
        <c:majorTickMark val="out"/>
        <c:minorTickMark val="none"/>
        <c:tickLblPos val="nextTo"/>
        <c:crossAx val="1"/>
        <c:crosses val="autoZero"/>
      </c:serAx>
      <c:spPr>
        <a:noFill/>
        <a:ln w="25400">
          <a:noFill/>
        </a:ln>
      </c:spPr>
    </c:plotArea>
    <c:legend>
      <c:legendPos val="r"/>
      <c:layout>
        <c:manualLayout>
          <c:xMode val="edge"/>
          <c:yMode val="edge"/>
          <c:x val="0.67116357504215851"/>
          <c:y val="0.29120931205877987"/>
          <c:w val="0.31534569983136596"/>
          <c:h val="0.4194146695689345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05/18 - 05/25
</a:t>
            </a:r>
          </a:p>
        </c:rich>
      </c:tx>
      <c:layout>
        <c:manualLayout>
          <c:xMode val="edge"/>
          <c:yMode val="edge"/>
          <c:x val="0.3851276359600444"/>
          <c:y val="1.9575856443719411E-2"/>
        </c:manualLayout>
      </c:layout>
      <c:overlay val="0"/>
      <c:spPr>
        <a:noFill/>
        <a:ln w="25400">
          <a:noFill/>
        </a:ln>
      </c:spPr>
    </c:title>
    <c:autoTitleDeleted val="0"/>
    <c:plotArea>
      <c:layout>
        <c:manualLayout>
          <c:layoutTarget val="inner"/>
          <c:xMode val="edge"/>
          <c:yMode val="edge"/>
          <c:x val="0.28190899001109876"/>
          <c:y val="0.18433931484502447"/>
          <c:w val="0.43507214206437295"/>
          <c:h val="0.6394779771615007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1DBA-412F-AC23-0FC4708EACB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1DBA-412F-AC23-0FC4708EACB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1DBA-412F-AC23-0FC4708EACB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1DBA-412F-AC23-0FC4708EACB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1DBA-412F-AC23-0FC4708EACB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1DBA-412F-AC23-0FC4708EACB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1DBA-412F-AC23-0FC4708EACB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1DBA-412F-AC23-0FC4708EACB8}"/>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1DBA-412F-AC23-0FC4708EACB8}"/>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5.549389567147614E-2"/>
          <c:y val="0.89885807504078308"/>
          <c:w val="0.88790233074361824"/>
          <c:h val="9.461663947797716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05/18 - 05/24</a:t>
            </a:r>
          </a:p>
        </c:rich>
      </c:tx>
      <c:layout>
        <c:manualLayout>
          <c:xMode val="edge"/>
          <c:yMode val="edge"/>
          <c:x val="0.3851276359600444"/>
          <c:y val="1.9575856443719411E-2"/>
        </c:manualLayout>
      </c:layout>
      <c:overlay val="0"/>
      <c:spPr>
        <a:noFill/>
        <a:ln w="25400">
          <a:noFill/>
        </a:ln>
      </c:spPr>
    </c:title>
    <c:autoTitleDeleted val="0"/>
    <c:plotArea>
      <c:layout>
        <c:manualLayout>
          <c:layoutTarget val="inner"/>
          <c:xMode val="edge"/>
          <c:yMode val="edge"/>
          <c:x val="0.25083240843507215"/>
          <c:y val="0.15497553017944535"/>
          <c:w val="0.4983351831298557"/>
          <c:h val="0.7324632952691679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F91-4669-9B16-B2047911706F}"/>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9F91-4669-9B16-B2047911706F}"/>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9F91-4669-9B16-B2047911706F}"/>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9F91-4669-9B16-B2047911706F}"/>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9F91-4669-9B16-B2047911706F}"/>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9F91-4669-9B16-B2047911706F}"/>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9F91-4669-9B16-B2047911706F}"/>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9F91-4669-9B16-B2047911706F}"/>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9F91-4669-9B16-B2047911706F}"/>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4417314095449499"/>
          <c:y val="0.9559543230016313"/>
          <c:w val="0.51054384017758048"/>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05/10 - 05/17</a:t>
            </a:r>
          </a:p>
        </c:rich>
      </c:tx>
      <c:layout>
        <c:manualLayout>
          <c:xMode val="edge"/>
          <c:yMode val="edge"/>
          <c:x val="0.35960044395116536"/>
          <c:y val="2.4469820554649267E-2"/>
        </c:manualLayout>
      </c:layout>
      <c:overlay val="0"/>
      <c:spPr>
        <a:noFill/>
        <a:ln w="25400">
          <a:noFill/>
        </a:ln>
      </c:spPr>
    </c:title>
    <c:autoTitleDeleted val="0"/>
    <c:plotArea>
      <c:layout>
        <c:manualLayout>
          <c:layoutTarget val="inner"/>
          <c:xMode val="edge"/>
          <c:yMode val="edge"/>
          <c:x val="0.27302996670366259"/>
          <c:y val="0.15497553017944535"/>
          <c:w val="0.45283018867924529"/>
          <c:h val="0.6655791190864600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FCD-4068-AD18-F01B61E94F75}"/>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AFCD-4068-AD18-F01B61E94F75}"/>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AFCD-4068-AD18-F01B61E94F75}"/>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AFCD-4068-AD18-F01B61E94F75}"/>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AFCD-4068-AD18-F01B61E94F75}"/>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AFCD-4068-AD18-F01B61E94F75}"/>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AFCD-4068-AD18-F01B61E94F75}"/>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AFCD-4068-AD18-F01B61E94F75}"/>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AFCD-4068-AD18-F01B61E94F75}"/>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
          <c:y val="0.88580750407830344"/>
          <c:w val="0.99889012208657046"/>
          <c:h val="0.107667210440456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05/10 - 05/17 By Group
</a:t>
            </a:r>
          </a:p>
        </c:rich>
      </c:tx>
      <c:layout>
        <c:manualLayout>
          <c:xMode val="edge"/>
          <c:yMode val="edge"/>
          <c:x val="0.30854605993340734"/>
          <c:y val="1.9575856443719411E-2"/>
        </c:manualLayout>
      </c:layout>
      <c:overlay val="0"/>
      <c:spPr>
        <a:noFill/>
        <a:ln w="25400">
          <a:noFill/>
        </a:ln>
      </c:spPr>
    </c:title>
    <c:autoTitleDeleted val="0"/>
    <c:plotArea>
      <c:layout>
        <c:manualLayout>
          <c:layoutTarget val="inner"/>
          <c:xMode val="edge"/>
          <c:yMode val="edge"/>
          <c:x val="0.26415094339622641"/>
          <c:y val="0.19738988580750408"/>
          <c:w val="0.4694783573806881"/>
          <c:h val="0.69004893964110925"/>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D7F-4C10-87D1-4F73F131225E}"/>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AD7F-4C10-87D1-4F73F131225E}"/>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AD7F-4C10-87D1-4F73F131225E}"/>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AD7F-4C10-87D1-4F73F131225E}"/>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AD7F-4C10-87D1-4F73F131225E}"/>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AD7F-4C10-87D1-4F73F131225E}"/>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AD7F-4C10-87D1-4F73F131225E}"/>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AD7F-4C10-87D1-4F73F131225E}"/>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AD7F-4C10-87D1-4F73F131225E}"/>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5316315205327413"/>
          <c:y val="0.95432300163132133"/>
          <c:w val="0.69811320754716977"/>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6333848972350845"/>
          <c:y val="0.17379449268668634"/>
          <c:w val="0.68835506383478562"/>
          <c:h val="0.5641198287207196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numCache>
            </c:numRef>
          </c:val>
          <c:smooth val="0"/>
          <c:extLst>
            <c:ext xmlns:c16="http://schemas.microsoft.com/office/drawing/2014/chart" uri="{C3380CC4-5D6E-409C-BE32-E72D297353CC}">
              <c16:uniqueId val="{00000000-011A-465D-BC76-A518CC6998AA}"/>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numCache>
            </c:numRef>
          </c:val>
          <c:smooth val="0"/>
          <c:extLst>
            <c:ext xmlns:c16="http://schemas.microsoft.com/office/drawing/2014/chart" uri="{C3380CC4-5D6E-409C-BE32-E72D297353CC}">
              <c16:uniqueId val="{00000002-011A-465D-BC76-A518CC6998AA}"/>
            </c:ext>
          </c:extLst>
        </c:ser>
        <c:dLbls>
          <c:showLegendKey val="0"/>
          <c:showVal val="0"/>
          <c:showCatName val="0"/>
          <c:showSerName val="0"/>
          <c:showPercent val="0"/>
          <c:showBubbleSize val="0"/>
        </c:dLbls>
        <c:marker val="1"/>
        <c:smooth val="0"/>
        <c:axId val="456274176"/>
        <c:axId val="1"/>
      </c:lineChart>
      <c:catAx>
        <c:axId val="45627417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168060996663"/>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19"/>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627417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05/02 - 05/09</a:t>
            </a:r>
          </a:p>
        </c:rich>
      </c:tx>
      <c:layout>
        <c:manualLayout>
          <c:xMode val="edge"/>
          <c:yMode val="edge"/>
          <c:x val="0.3607103218645949"/>
          <c:y val="1.9575856443719411E-2"/>
        </c:manualLayout>
      </c:layout>
      <c:overlay val="0"/>
      <c:spPr>
        <a:noFill/>
        <a:ln w="25400">
          <a:noFill/>
        </a:ln>
      </c:spPr>
    </c:title>
    <c:autoTitleDeleted val="0"/>
    <c:plotArea>
      <c:layout>
        <c:manualLayout>
          <c:layoutTarget val="inner"/>
          <c:xMode val="edge"/>
          <c:yMode val="edge"/>
          <c:x val="0.27302996670366259"/>
          <c:y val="0.15497553017944535"/>
          <c:w val="0.45283018867924529"/>
          <c:h val="0.6655791190864600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179-4D2A-9682-83F5C2150AF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9179-4D2A-9682-83F5C2150AF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9179-4D2A-9682-83F5C2150AF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9179-4D2A-9682-83F5C2150AF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9179-4D2A-9682-83F5C2150AF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9179-4D2A-9682-83F5C2150AF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9179-4D2A-9682-83F5C2150AF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9179-4D2A-9682-83F5C2150AF0}"/>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9179-4D2A-9682-83F5C2150AF0}"/>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3296337402885681E-3"/>
          <c:y val="0.88580750407830344"/>
          <c:w val="0.9933407325194229"/>
          <c:h val="0.107667210440456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05/02 - 05/09</a:t>
            </a:r>
          </a:p>
        </c:rich>
      </c:tx>
      <c:layout>
        <c:manualLayout>
          <c:xMode val="edge"/>
          <c:yMode val="edge"/>
          <c:x val="0.3607103218645949"/>
          <c:y val="1.9575856443719411E-2"/>
        </c:manualLayout>
      </c:layout>
      <c:overlay val="0"/>
      <c:spPr>
        <a:noFill/>
        <a:ln w="25400">
          <a:noFill/>
        </a:ln>
      </c:spPr>
    </c:title>
    <c:autoTitleDeleted val="0"/>
    <c:plotArea>
      <c:layout>
        <c:manualLayout>
          <c:layoutTarget val="inner"/>
          <c:xMode val="edge"/>
          <c:yMode val="edge"/>
          <c:x val="0.25194228634850169"/>
          <c:y val="0.1598694942903752"/>
          <c:w val="0.49389567147613761"/>
          <c:h val="0.7259380097879282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741-49AB-8D2D-7798DF8B8C4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0741-49AB-8D2D-7798DF8B8C4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0741-49AB-8D2D-7798DF8B8C4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0741-49AB-8D2D-7798DF8B8C4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0741-49AB-8D2D-7798DF8B8C4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0741-49AB-8D2D-7798DF8B8C4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0741-49AB-8D2D-7798DF8B8C4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0741-49AB-8D2D-7798DF8B8C46}"/>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0741-49AB-8D2D-7798DF8B8C46}"/>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3873473917869034"/>
          <c:y val="0.95432300163132133"/>
          <c:w val="0.75471698113207553"/>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9189789123196447"/>
          <c:y val="1.794453507340946E-2"/>
        </c:manualLayout>
      </c:layout>
      <c:overlay val="0"/>
      <c:spPr>
        <a:noFill/>
        <a:ln w="25400">
          <a:noFill/>
        </a:ln>
      </c:spPr>
    </c:title>
    <c:autoTitleDeleted val="0"/>
    <c:plotArea>
      <c:layout>
        <c:manualLayout>
          <c:layoutTarget val="inner"/>
          <c:xMode val="edge"/>
          <c:yMode val="edge"/>
          <c:x val="0.24417314095449499"/>
          <c:y val="0.12724306688417619"/>
          <c:w val="0.74472807991120982"/>
          <c:h val="0.7243066884176182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88FA-45A4-898E-7A63CFD8855A}"/>
            </c:ext>
          </c:extLst>
        </c:ser>
        <c:dLbls>
          <c:showLegendKey val="0"/>
          <c:showVal val="0"/>
          <c:showCatName val="0"/>
          <c:showSerName val="0"/>
          <c:showPercent val="0"/>
          <c:showBubbleSize val="0"/>
        </c:dLbls>
        <c:gapWidth val="150"/>
        <c:axId val="454835760"/>
        <c:axId val="1"/>
      </c:barChart>
      <c:catAx>
        <c:axId val="454835760"/>
        <c:scaling>
          <c:orientation val="minMax"/>
        </c:scaling>
        <c:delete val="0"/>
        <c:axPos val="b"/>
        <c:title>
          <c:tx>
            <c:rich>
              <a:bodyPr rot="-120000" vert="horz"/>
              <a:lstStyle/>
              <a:p>
                <a:pPr algn="ctr">
                  <a:defRPr sz="1200" b="1" i="0" u="none" strike="noStrike" baseline="0">
                    <a:solidFill>
                      <a:srgbClr val="000000"/>
                    </a:solidFill>
                    <a:latin typeface="Arial"/>
                    <a:ea typeface="Arial"/>
                    <a:cs typeface="Arial"/>
                  </a:defRPr>
                </a:pPr>
                <a:r>
                  <a:rPr lang="en-US"/>
                  <a:t>Group</a:t>
                </a:r>
              </a:p>
            </c:rich>
          </c:tx>
          <c:layout>
            <c:manualLayout>
              <c:xMode val="edge"/>
              <c:yMode val="edge"/>
              <c:x val="0.58601553829078801"/>
              <c:y val="0.929853181076672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448613376835236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483576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30299667036625971"/>
          <c:y val="1.9575856443719411E-2"/>
        </c:manualLayout>
      </c:layout>
      <c:overlay val="0"/>
      <c:spPr>
        <a:noFill/>
        <a:ln w="25400">
          <a:noFill/>
        </a:ln>
      </c:spPr>
    </c:title>
    <c:autoTitleDeleted val="0"/>
    <c:plotArea>
      <c:layout>
        <c:manualLayout>
          <c:layoutTarget val="inner"/>
          <c:xMode val="edge"/>
          <c:yMode val="edge"/>
          <c:x val="7.4361820199778023E-2"/>
          <c:y val="0.12234910277324633"/>
          <c:w val="0.91453940066592676"/>
          <c:h val="0.72593800978792822"/>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D9BF-4565-8938-CA78A9B151F2}"/>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D9BF-4565-8938-CA78A9B151F2}"/>
            </c:ext>
          </c:extLst>
        </c:ser>
        <c:dLbls>
          <c:showLegendKey val="0"/>
          <c:showVal val="0"/>
          <c:showCatName val="0"/>
          <c:showSerName val="0"/>
          <c:showPercent val="0"/>
          <c:showBubbleSize val="0"/>
        </c:dLbls>
        <c:gapWidth val="150"/>
        <c:axId val="513762848"/>
        <c:axId val="1"/>
      </c:barChart>
      <c:catAx>
        <c:axId val="51376284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 </a:t>
                </a:r>
              </a:p>
            </c:rich>
          </c:tx>
          <c:layout>
            <c:manualLayout>
              <c:xMode val="edge"/>
              <c:yMode val="edge"/>
              <c:x val="0.50832408435072141"/>
              <c:y val="0.898858075040783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329526916802610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3762848"/>
        <c:crosses val="autoZero"/>
        <c:crossBetween val="between"/>
      </c:valAx>
      <c:spPr>
        <a:solidFill>
          <a:srgbClr val="C0C0C0"/>
        </a:solidFill>
        <a:ln w="12700">
          <a:solidFill>
            <a:srgbClr val="808080"/>
          </a:solidFill>
          <a:prstDash val="solid"/>
        </a:ln>
      </c:spPr>
    </c:plotArea>
    <c:legend>
      <c:legendPos val="b"/>
      <c:layout>
        <c:manualLayout>
          <c:xMode val="edge"/>
          <c:yMode val="edge"/>
          <c:x val="0.37513873473917869"/>
          <c:y val="0.9559543230016313"/>
          <c:w val="0.31187569367369589"/>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52694610778443"/>
          <c:y val="3.873239436619718E-2"/>
        </c:manualLayout>
      </c:layout>
      <c:overlay val="0"/>
      <c:spPr>
        <a:noFill/>
        <a:ln w="25400">
          <a:noFill/>
        </a:ln>
      </c:spPr>
    </c:title>
    <c:autoTitleDeleted val="0"/>
    <c:plotArea>
      <c:layout>
        <c:manualLayout>
          <c:layoutTarget val="inner"/>
          <c:xMode val="edge"/>
          <c:yMode val="edge"/>
          <c:x val="0.1317365269461078"/>
          <c:y val="0.176056338028169"/>
          <c:w val="0.79790419161676651"/>
          <c:h val="0.34507042253521125"/>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May 28'!$G$11:$N$11</c:f>
              <c:numCache>
                <c:formatCode>m/d/yyyy</c:formatCode>
                <c:ptCount val="8"/>
                <c:pt idx="0">
                  <c:v>36986</c:v>
                </c:pt>
                <c:pt idx="1">
                  <c:v>36993</c:v>
                </c:pt>
                <c:pt idx="2">
                  <c:v>37000</c:v>
                </c:pt>
                <c:pt idx="3">
                  <c:v>37007</c:v>
                </c:pt>
                <c:pt idx="4">
                  <c:v>37013</c:v>
                </c:pt>
                <c:pt idx="5">
                  <c:v>37021</c:v>
                </c:pt>
                <c:pt idx="6">
                  <c:v>37029</c:v>
                </c:pt>
                <c:pt idx="7">
                  <c:v>37039</c:v>
                </c:pt>
              </c:numCache>
            </c:numRef>
          </c:cat>
          <c:val>
            <c:numRef>
              <c:f>'Graph Data May 28'!$G$10:$N$10</c:f>
              <c:numCache>
                <c:formatCode>General</c:formatCode>
                <c:ptCount val="8"/>
                <c:pt idx="0">
                  <c:v>44</c:v>
                </c:pt>
                <c:pt idx="1">
                  <c:v>16</c:v>
                </c:pt>
                <c:pt idx="2">
                  <c:v>19</c:v>
                </c:pt>
                <c:pt idx="3">
                  <c:v>26</c:v>
                </c:pt>
                <c:pt idx="4">
                  <c:v>22</c:v>
                </c:pt>
                <c:pt idx="5">
                  <c:v>13</c:v>
                </c:pt>
                <c:pt idx="6">
                  <c:v>11</c:v>
                </c:pt>
                <c:pt idx="7">
                  <c:v>17</c:v>
                </c:pt>
              </c:numCache>
            </c:numRef>
          </c:val>
          <c:smooth val="0"/>
          <c:extLst>
            <c:ext xmlns:c16="http://schemas.microsoft.com/office/drawing/2014/chart" uri="{C3380CC4-5D6E-409C-BE32-E72D297353CC}">
              <c16:uniqueId val="{00000001-5236-431D-85DF-E2435AE6BB1A}"/>
            </c:ext>
          </c:extLst>
        </c:ser>
        <c:dLbls>
          <c:showLegendKey val="0"/>
          <c:showVal val="0"/>
          <c:showCatName val="0"/>
          <c:showSerName val="0"/>
          <c:showPercent val="0"/>
          <c:showBubbleSize val="0"/>
        </c:dLbls>
        <c:marker val="1"/>
        <c:smooth val="0"/>
        <c:axId val="513763328"/>
        <c:axId val="1"/>
      </c:lineChart>
      <c:dateAx>
        <c:axId val="513763328"/>
        <c:scaling>
          <c:orientation val="minMax"/>
          <c:max val="37042"/>
          <c:min val="36986"/>
        </c:scaling>
        <c:delete val="0"/>
        <c:axPos val="b"/>
        <c:title>
          <c:tx>
            <c:rich>
              <a:bodyPr/>
              <a:lstStyle/>
              <a:p>
                <a:pPr>
                  <a:defRPr sz="1150" b="1" i="0" u="none" strike="noStrike" baseline="0">
                    <a:solidFill>
                      <a:srgbClr val="000000"/>
                    </a:solidFill>
                    <a:latin typeface="Arial"/>
                    <a:ea typeface="Arial"/>
                    <a:cs typeface="Arial"/>
                  </a:defRPr>
                </a:pPr>
                <a:r>
                  <a:rPr lang="en-US"/>
                  <a:t>Week Of</a:t>
                </a:r>
              </a:p>
            </c:rich>
          </c:tx>
          <c:layout>
            <c:manualLayout>
              <c:xMode val="edge"/>
              <c:yMode val="edge"/>
              <c:x val="0.4820359281437126"/>
              <c:y val="0.8028169014084507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2700000" vert="horz"/>
          <a:lstStyle/>
          <a:p>
            <a:pPr>
              <a:defRPr sz="115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7"/>
        <c:majorTimeUnit val="days"/>
        <c:minorUnit val="7"/>
        <c:minorTimeUnit val="days"/>
      </c:dateAx>
      <c:valAx>
        <c:axId val="1"/>
        <c:scaling>
          <c:orientation val="minMax"/>
          <c:max val="50"/>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Number of Errors</a:t>
                </a:r>
              </a:p>
            </c:rich>
          </c:tx>
          <c:layout>
            <c:manualLayout>
              <c:xMode val="edge"/>
              <c:yMode val="edge"/>
              <c:x val="7.4850299401197605E-3"/>
              <c:y val="0.126760563380281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13763328"/>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0.13023952095808383"/>
          <c:y val="0.88380281690140849"/>
          <c:w val="0.6197604790419161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497866021436602"/>
          <c:y val="2.2435967660655989E-2"/>
        </c:manualLayout>
      </c:layout>
      <c:overlay val="0"/>
      <c:spPr>
        <a:noFill/>
        <a:ln w="25400">
          <a:noFill/>
        </a:ln>
      </c:spPr>
    </c:title>
    <c:autoTitleDeleted val="0"/>
    <c:plotArea>
      <c:layout>
        <c:manualLayout>
          <c:layoutTarget val="inner"/>
          <c:xMode val="edge"/>
          <c:yMode val="edge"/>
          <c:x val="1.2875541877155092E-2"/>
          <c:y val="0.17948774128524791"/>
          <c:w val="0.79656685746666167"/>
          <c:h val="0.59615571212600205"/>
        </c:manualLayout>
      </c:layout>
      <c:barChart>
        <c:barDir val="col"/>
        <c:grouping val="percentStacked"/>
        <c:varyColors val="0"/>
        <c:ser>
          <c:idx val="0"/>
          <c:order val="0"/>
          <c:tx>
            <c:strRef>
              <c:f>'Graph Data May 28'!$A$2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28'!$G$2:$N$2</c:f>
              <c:numCache>
                <c:formatCode>General</c:formatCode>
                <c:ptCount val="8"/>
                <c:pt idx="1">
                  <c:v>2</c:v>
                </c:pt>
                <c:pt idx="3">
                  <c:v>1</c:v>
                </c:pt>
              </c:numCache>
            </c:numRef>
          </c:val>
          <c:extLst>
            <c:ext xmlns:c16="http://schemas.microsoft.com/office/drawing/2014/chart" uri="{C3380CC4-5D6E-409C-BE32-E72D297353CC}">
              <c16:uniqueId val="{00000000-76F6-4EF1-9A84-413FC729BED6}"/>
            </c:ext>
          </c:extLst>
        </c:ser>
        <c:ser>
          <c:idx val="1"/>
          <c:order val="1"/>
          <c:tx>
            <c:strRef>
              <c:f>'Graph Data May 28'!$A$3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28'!$G$3:$N$3</c:f>
              <c:numCache>
                <c:formatCode>General</c:formatCode>
                <c:ptCount val="8"/>
                <c:pt idx="7">
                  <c:v>1</c:v>
                </c:pt>
              </c:numCache>
            </c:numRef>
          </c:val>
          <c:extLst>
            <c:ext xmlns:c16="http://schemas.microsoft.com/office/drawing/2014/chart" uri="{C3380CC4-5D6E-409C-BE32-E72D297353CC}">
              <c16:uniqueId val="{00000001-76F6-4EF1-9A84-413FC729BED6}"/>
            </c:ext>
          </c:extLst>
        </c:ser>
        <c:ser>
          <c:idx val="2"/>
          <c:order val="2"/>
          <c:tx>
            <c:strRef>
              <c:f>'Graph Data May 28'!$A$4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76F6-4EF1-9A84-413FC729BED6}"/>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28'!$G$4:$N$4</c:f>
              <c:numCache>
                <c:formatCode>General</c:formatCode>
                <c:ptCount val="8"/>
                <c:pt idx="0">
                  <c:v>30</c:v>
                </c:pt>
                <c:pt idx="1">
                  <c:v>6</c:v>
                </c:pt>
                <c:pt idx="2">
                  <c:v>10</c:v>
                </c:pt>
                <c:pt idx="3">
                  <c:v>19</c:v>
                </c:pt>
                <c:pt idx="4">
                  <c:v>13</c:v>
                </c:pt>
                <c:pt idx="5">
                  <c:v>7</c:v>
                </c:pt>
                <c:pt idx="6">
                  <c:v>2</c:v>
                </c:pt>
                <c:pt idx="7">
                  <c:v>8</c:v>
                </c:pt>
              </c:numCache>
            </c:numRef>
          </c:val>
          <c:extLst>
            <c:ext xmlns:c16="http://schemas.microsoft.com/office/drawing/2014/chart" uri="{C3380CC4-5D6E-409C-BE32-E72D297353CC}">
              <c16:uniqueId val="{00000003-76F6-4EF1-9A84-413FC729BED6}"/>
            </c:ext>
          </c:extLst>
        </c:ser>
        <c:ser>
          <c:idx val="3"/>
          <c:order val="3"/>
          <c:tx>
            <c:strRef>
              <c:f>'Graph Data May 28'!$A$5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28'!$G$5:$N$5</c:f>
              <c:numCache>
                <c:formatCode>General</c:formatCode>
                <c:ptCount val="8"/>
                <c:pt idx="0">
                  <c:v>5</c:v>
                </c:pt>
                <c:pt idx="1">
                  <c:v>3</c:v>
                </c:pt>
                <c:pt idx="2">
                  <c:v>3</c:v>
                </c:pt>
                <c:pt idx="3">
                  <c:v>2</c:v>
                </c:pt>
                <c:pt idx="4">
                  <c:v>6</c:v>
                </c:pt>
                <c:pt idx="5">
                  <c:v>5</c:v>
                </c:pt>
                <c:pt idx="6">
                  <c:v>6</c:v>
                </c:pt>
                <c:pt idx="7">
                  <c:v>4</c:v>
                </c:pt>
              </c:numCache>
            </c:numRef>
          </c:val>
          <c:extLst>
            <c:ext xmlns:c16="http://schemas.microsoft.com/office/drawing/2014/chart" uri="{C3380CC4-5D6E-409C-BE32-E72D297353CC}">
              <c16:uniqueId val="{00000004-76F6-4EF1-9A84-413FC729BED6}"/>
            </c:ext>
          </c:extLst>
        </c:ser>
        <c:ser>
          <c:idx val="4"/>
          <c:order val="4"/>
          <c:tx>
            <c:strRef>
              <c:f>'Graph Data May 28'!$A$6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5-76F6-4EF1-9A84-413FC729BED6}"/>
                </c:ext>
              </c:extLst>
            </c:dLbl>
            <c:spPr>
              <a:noFill/>
              <a:ln w="25400">
                <a:noFill/>
              </a:ln>
            </c:spPr>
            <c:txPr>
              <a:bodyPr wrap="square" lIns="38100" tIns="19050" rIns="38100" bIns="19050" anchor="ctr">
                <a:spAutoFit/>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28'!$G$6:$N$6</c:f>
              <c:numCache>
                <c:formatCode>General</c:formatCode>
                <c:ptCount val="8"/>
                <c:pt idx="0">
                  <c:v>2</c:v>
                </c:pt>
                <c:pt idx="1">
                  <c:v>4</c:v>
                </c:pt>
                <c:pt idx="2">
                  <c:v>1</c:v>
                </c:pt>
                <c:pt idx="3">
                  <c:v>3</c:v>
                </c:pt>
                <c:pt idx="6">
                  <c:v>1</c:v>
                </c:pt>
              </c:numCache>
            </c:numRef>
          </c:val>
          <c:extLst>
            <c:ext xmlns:c16="http://schemas.microsoft.com/office/drawing/2014/chart" uri="{C3380CC4-5D6E-409C-BE32-E72D297353CC}">
              <c16:uniqueId val="{00000006-76F6-4EF1-9A84-413FC729BED6}"/>
            </c:ext>
          </c:extLst>
        </c:ser>
        <c:ser>
          <c:idx val="5"/>
          <c:order val="5"/>
          <c:tx>
            <c:strRef>
              <c:f>'Graph Data May 28'!$A$7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28'!$G$7:$N$7</c:f>
              <c:numCache>
                <c:formatCode>General</c:formatCode>
                <c:ptCount val="8"/>
                <c:pt idx="0">
                  <c:v>3</c:v>
                </c:pt>
                <c:pt idx="6">
                  <c:v>1</c:v>
                </c:pt>
                <c:pt idx="7">
                  <c:v>1</c:v>
                </c:pt>
              </c:numCache>
            </c:numRef>
          </c:val>
          <c:extLst>
            <c:ext xmlns:c16="http://schemas.microsoft.com/office/drawing/2014/chart" uri="{C3380CC4-5D6E-409C-BE32-E72D297353CC}">
              <c16:uniqueId val="{00000007-76F6-4EF1-9A84-413FC729BED6}"/>
            </c:ext>
          </c:extLst>
        </c:ser>
        <c:ser>
          <c:idx val="6"/>
          <c:order val="6"/>
          <c:tx>
            <c:strRef>
              <c:f>'Graph Data May 28'!$A$8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28'!$G$8:$N$8</c:f>
              <c:numCache>
                <c:formatCode>General</c:formatCode>
                <c:ptCount val="8"/>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8-76F6-4EF1-9A84-413FC729BED6}"/>
            </c:ext>
          </c:extLst>
        </c:ser>
        <c:ser>
          <c:idx val="7"/>
          <c:order val="7"/>
          <c:tx>
            <c:strRef>
              <c:f>'Graph Data May 28'!$A$9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28'!$G$9:$N$9</c:f>
              <c:numCache>
                <c:formatCode>General</c:formatCode>
                <c:ptCount val="8"/>
                <c:pt idx="4">
                  <c:v>1</c:v>
                </c:pt>
                <c:pt idx="6">
                  <c:v>1</c:v>
                </c:pt>
              </c:numCache>
            </c:numRef>
          </c:val>
          <c:extLst>
            <c:ext xmlns:c16="http://schemas.microsoft.com/office/drawing/2014/chart" uri="{C3380CC4-5D6E-409C-BE32-E72D297353CC}">
              <c16:uniqueId val="{00000009-76F6-4EF1-9A84-413FC729BED6}"/>
            </c:ext>
          </c:extLst>
        </c:ser>
        <c:dLbls>
          <c:showLegendKey val="0"/>
          <c:showVal val="1"/>
          <c:showCatName val="0"/>
          <c:showSerName val="0"/>
          <c:showPercent val="0"/>
          <c:showBubbleSize val="0"/>
        </c:dLbls>
        <c:gapWidth val="50"/>
        <c:overlap val="100"/>
        <c:serLines>
          <c:spPr>
            <a:ln w="3175">
              <a:solidFill>
                <a:srgbClr val="000000"/>
              </a:solidFill>
              <a:prstDash val="solid"/>
            </a:ln>
          </c:spPr>
        </c:serLines>
        <c:axId val="513756608"/>
        <c:axId val="1"/>
      </c:barChart>
      <c:catAx>
        <c:axId val="513756608"/>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38454951739769877"/>
              <c:y val="0.878207877002820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numFmt formatCode="0%" sourceLinked="1"/>
        <c:majorTickMark val="out"/>
        <c:minorTickMark val="none"/>
        <c:tickLblPos val="nextTo"/>
        <c:crossAx val="513756608"/>
        <c:crosses val="autoZero"/>
        <c:crossBetween val="between"/>
      </c:valAx>
      <c:spPr>
        <a:solidFill>
          <a:srgbClr val="FFFFFF"/>
        </a:solidFill>
        <a:ln w="12700">
          <a:solidFill>
            <a:srgbClr val="C0C0C0"/>
          </a:solidFill>
          <a:prstDash val="solid"/>
        </a:ln>
      </c:spPr>
    </c:plotArea>
    <c:legend>
      <c:legendPos val="r"/>
      <c:layout>
        <c:manualLayout>
          <c:xMode val="edge"/>
          <c:yMode val="edge"/>
          <c:x val="0.83090163580574194"/>
          <c:y val="7.0513041219204542E-2"/>
          <c:w val="0.15879834981824614"/>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21384928716904278"/>
          <c:y val="0.18750063578503345"/>
          <c:w val="0.48268839103869654"/>
          <c:h val="0.79861381908440177"/>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3788187372708759"/>
                  <c:y val="0.854169563020707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50-4976-AB5F-D9B12B72DEDF}"/>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28'!$B$109:$B$116</c:f>
              <c:numCache>
                <c:formatCode>0%</c:formatCode>
                <c:ptCount val="8"/>
                <c:pt idx="0">
                  <c:v>0</c:v>
                </c:pt>
                <c:pt idx="1">
                  <c:v>1.8518518518518519E-3</c:v>
                </c:pt>
                <c:pt idx="2">
                  <c:v>0.61538461538461542</c:v>
                </c:pt>
                <c:pt idx="3">
                  <c:v>0</c:v>
                </c:pt>
                <c:pt idx="4">
                  <c:v>1.3888888888888888E-2</c:v>
                </c:pt>
                <c:pt idx="5">
                  <c:v>1.5151515151515152E-2</c:v>
                </c:pt>
                <c:pt idx="6">
                  <c:v>0</c:v>
                </c:pt>
                <c:pt idx="7">
                  <c:v>0.2</c:v>
                </c:pt>
              </c:numCache>
            </c:numRef>
          </c:val>
          <c:extLst>
            <c:ext xmlns:c16="http://schemas.microsoft.com/office/drawing/2014/chart" uri="{C3380CC4-5D6E-409C-BE32-E72D297353CC}">
              <c16:uniqueId val="{00000001-AE50-4976-AB5F-D9B12B72DEDF}"/>
            </c:ext>
          </c:extLst>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4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28'!$C$109:$C$116</c:f>
              <c:numCache>
                <c:formatCode>General</c:formatCode>
                <c:ptCount val="8"/>
                <c:pt idx="0">
                  <c:v>0</c:v>
                </c:pt>
                <c:pt idx="1">
                  <c:v>1</c:v>
                </c:pt>
                <c:pt idx="2">
                  <c:v>8</c:v>
                </c:pt>
                <c:pt idx="3">
                  <c:v>0</c:v>
                </c:pt>
                <c:pt idx="4">
                  <c:v>4</c:v>
                </c:pt>
                <c:pt idx="5">
                  <c:v>2</c:v>
                </c:pt>
                <c:pt idx="6">
                  <c:v>0</c:v>
                </c:pt>
                <c:pt idx="7">
                  <c:v>2</c:v>
                </c:pt>
              </c:numCache>
            </c:numRef>
          </c:val>
          <c:extLst>
            <c:ext xmlns:c16="http://schemas.microsoft.com/office/drawing/2014/chart" uri="{C3380CC4-5D6E-409C-BE32-E72D297353CC}">
              <c16:uniqueId val="{00000002-AE50-4976-AB5F-D9B12B72DEDF}"/>
            </c:ext>
          </c:extLst>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9714867617107941"/>
                  <c:y val="0.44444595149044969"/>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50-4976-AB5F-D9B12B72DEDF}"/>
                </c:ext>
              </c:extLst>
            </c:dLbl>
            <c:dLbl>
              <c:idx val="1"/>
              <c:layout>
                <c:manualLayout>
                  <c:xMode val="edge"/>
                  <c:yMode val="edge"/>
                  <c:x val="0.42769857433808556"/>
                  <c:y val="0.3159732936377415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50-4976-AB5F-D9B12B72DEDF}"/>
                </c:ext>
              </c:extLst>
            </c:dLbl>
            <c:dLbl>
              <c:idx val="2"/>
              <c:layout>
                <c:manualLayout>
                  <c:xMode val="edge"/>
                  <c:yMode val="edge"/>
                  <c:x val="0.4663951120162933"/>
                  <c:y val="0.5416685033789855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50-4976-AB5F-D9B12B72DEDF}"/>
                </c:ext>
              </c:extLst>
            </c:dLbl>
            <c:dLbl>
              <c:idx val="3"/>
              <c:layout>
                <c:manualLayout>
                  <c:xMode val="edge"/>
                  <c:yMode val="edge"/>
                  <c:x val="0.47046843177189407"/>
                  <c:y val="0.59722424731529178"/>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E50-4976-AB5F-D9B12B72DEDF}"/>
                </c:ext>
              </c:extLst>
            </c:dLbl>
            <c:dLbl>
              <c:idx val="4"/>
              <c:layout>
                <c:manualLayout>
                  <c:xMode val="edge"/>
                  <c:yMode val="edge"/>
                  <c:x val="0.51120162932790225"/>
                  <c:y val="0.5694463753471386"/>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50-4976-AB5F-D9B12B72DEDF}"/>
                </c:ext>
              </c:extLst>
            </c:dLbl>
            <c:dLbl>
              <c:idx val="5"/>
              <c:layout>
                <c:manualLayout>
                  <c:xMode val="edge"/>
                  <c:yMode val="edge"/>
                  <c:x val="0.54378818737270873"/>
                  <c:y val="0.6875023312117892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50-4976-AB5F-D9B12B72DEDF}"/>
                </c:ext>
              </c:extLst>
            </c:dLbl>
            <c:dLbl>
              <c:idx val="6"/>
              <c:layout>
                <c:manualLayout>
                  <c:xMode val="edge"/>
                  <c:yMode val="edge"/>
                  <c:x val="0.59877800407331971"/>
                  <c:y val="0.7361136071560572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50-4976-AB5F-D9B12B72DEDF}"/>
                </c:ext>
              </c:extLst>
            </c:dLbl>
            <c:dLbl>
              <c:idx val="7"/>
              <c:layout>
                <c:manualLayout>
                  <c:xMode val="edge"/>
                  <c:yMode val="edge"/>
                  <c:x val="0.62729124236252543"/>
                  <c:y val="0.79514158508838262"/>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E50-4976-AB5F-D9B12B72DEDF}"/>
                </c:ext>
              </c:extLst>
            </c:dLbl>
            <c:spPr>
              <a:noFill/>
              <a:ln w="25400">
                <a:noFill/>
              </a:ln>
            </c:spPr>
            <c:txPr>
              <a:bodyPr wrap="square" lIns="38100" tIns="19050" rIns="38100" bIns="19050" anchor="ctr">
                <a:spAutoFit/>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28'!$D$109:$D$116</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B-AE50-4976-AB5F-D9B12B72DEDF}"/>
            </c:ext>
          </c:extLst>
        </c:ser>
        <c:dLbls>
          <c:showLegendKey val="0"/>
          <c:showVal val="1"/>
          <c:showCatName val="0"/>
          <c:showSerName val="0"/>
          <c:showPercent val="0"/>
          <c:showBubbleSize val="0"/>
        </c:dLbls>
        <c:gapWidth val="150"/>
        <c:shape val="box"/>
        <c:axId val="513754688"/>
        <c:axId val="1"/>
        <c:axId val="2"/>
      </c:bar3DChart>
      <c:catAx>
        <c:axId val="51375468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a:t>
                </a:r>
              </a:p>
            </c:rich>
          </c:tx>
          <c:layout>
            <c:manualLayout>
              <c:xMode val="edge"/>
              <c:yMode val="edge"/>
              <c:x val="1.6293279022403257E-2"/>
              <c:y val="0.7395858411520763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513754688"/>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598778004073322"/>
          <c:y val="0.15625052982086121"/>
          <c:w val="0.32382892057026474"/>
          <c:h val="0.2222229757452248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00193657665478"/>
          <c:y val="3.7800814140403982E-2"/>
        </c:manualLayout>
      </c:layout>
      <c:overlay val="0"/>
      <c:spPr>
        <a:noFill/>
        <a:ln w="25400">
          <a:noFill/>
        </a:ln>
      </c:spPr>
    </c:title>
    <c:autoTitleDeleted val="0"/>
    <c:plotArea>
      <c:layout>
        <c:manualLayout>
          <c:layoutTarget val="inner"/>
          <c:xMode val="edge"/>
          <c:yMode val="edge"/>
          <c:x val="0.1600756239620556"/>
          <c:y val="0.22336844719329627"/>
          <c:w val="0.61582034159520216"/>
          <c:h val="0.43299114379008197"/>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c:v>
                </c:pt>
                <c:pt idx="23">
                  <c:v>0.31944444444444448</c:v>
                </c:pt>
              </c:numCache>
            </c:numRef>
          </c:val>
          <c:smooth val="0"/>
          <c:extLst>
            <c:ext xmlns:c16="http://schemas.microsoft.com/office/drawing/2014/chart" uri="{C3380CC4-5D6E-409C-BE32-E72D297353CC}">
              <c16:uniqueId val="{00000000-9EBC-434E-B727-798FA79CA64C}"/>
            </c:ext>
          </c:extLst>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c:v>
                </c:pt>
                <c:pt idx="23">
                  <c:v>0.6694444444444444</c:v>
                </c:pt>
              </c:numCache>
            </c:numRef>
          </c:val>
          <c:smooth val="0"/>
          <c:extLst>
            <c:ext xmlns:c16="http://schemas.microsoft.com/office/drawing/2014/chart" uri="{C3380CC4-5D6E-409C-BE32-E72D297353CC}">
              <c16:uniqueId val="{00000002-9EBC-434E-B727-798FA79CA64C}"/>
            </c:ext>
          </c:extLst>
        </c:ser>
        <c:dLbls>
          <c:showLegendKey val="0"/>
          <c:showVal val="0"/>
          <c:showCatName val="0"/>
          <c:showSerName val="0"/>
          <c:showPercent val="0"/>
          <c:showBubbleSize val="0"/>
        </c:dLbls>
        <c:marker val="1"/>
        <c:smooth val="0"/>
        <c:axId val="513758048"/>
        <c:axId val="1"/>
      </c:lineChart>
      <c:dateAx>
        <c:axId val="513758048"/>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37476528433469486"/>
              <c:y val="0.8762916005275468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1.3182698443933992E-2"/>
              <c:y val="0.213059134245913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13758048"/>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1544406088905974"/>
          <c:y val="0.13402106831597776"/>
          <c:w val="0.17137507977114189"/>
          <c:h val="0.42611826849182671"/>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Deadline for Final DPR not met.</a:t>
            </a:r>
          </a:p>
        </c:rich>
      </c:tx>
      <c:layout>
        <c:manualLayout>
          <c:xMode val="edge"/>
          <c:yMode val="edge"/>
          <c:x val="0.25750434671262018"/>
          <c:y val="3.6666786024694094E-2"/>
        </c:manualLayout>
      </c:layout>
      <c:overlay val="0"/>
      <c:spPr>
        <a:noFill/>
        <a:ln w="25400">
          <a:noFill/>
        </a:ln>
      </c:spPr>
    </c:title>
    <c:autoTitleDeleted val="0"/>
    <c:plotArea>
      <c:layout>
        <c:manualLayout>
          <c:layoutTarget val="inner"/>
          <c:xMode val="edge"/>
          <c:yMode val="edge"/>
          <c:x val="6.3191250727023363E-2"/>
          <c:y val="0.20000065104378595"/>
          <c:w val="0.91469335427366316"/>
          <c:h val="0.70000227865325082"/>
        </c:manualLayout>
      </c:layout>
      <c:barChart>
        <c:barDir val="col"/>
        <c:grouping val="clustered"/>
        <c:varyColors val="0"/>
        <c:ser>
          <c:idx val="0"/>
          <c:order val="0"/>
          <c:tx>
            <c:strRef>
              <c:f>#REF!</c:f>
            </c:strRef>
          </c:tx>
          <c:spPr>
            <a:solidFill>
              <a:srgbClr val="9999FF"/>
            </a:solidFill>
            <a:ln w="12700">
              <a:solidFill>
                <a:srgbClr val="000000"/>
              </a:solidFill>
              <a:prstDash val="solid"/>
            </a:ln>
          </c:spPr>
          <c:invertIfNegative val="0"/>
          <c:cat>
            <c:numRef>
              <c:f>#REF!</c:f>
              <c:numCache>
                <c:formatCode>General</c:formatCode>
                <c:ptCount val="1"/>
                <c:pt idx="0">
                  <c:v>1</c:v>
                </c:pt>
              </c:numCache>
            </c:numRef>
          </c:cat>
          <c:val>
            <c:numRef>
              <c:f>#REF!</c:f>
              <c:numCache>
                <c:formatCode>General</c:formatCode>
                <c:ptCount val="1"/>
                <c:pt idx="0">
                  <c:v>1</c:v>
                </c:pt>
              </c:numCache>
            </c:numRef>
          </c:val>
          <c:extLst>
            <c:ext xmlns:c16="http://schemas.microsoft.com/office/drawing/2014/chart" uri="{C3380CC4-5D6E-409C-BE32-E72D297353CC}">
              <c16:uniqueId val="{00000000-CE45-4CF5-ABC8-693BA2839019}"/>
            </c:ext>
          </c:extLst>
        </c:ser>
        <c:dLbls>
          <c:showLegendKey val="0"/>
          <c:showVal val="0"/>
          <c:showCatName val="0"/>
          <c:showSerName val="0"/>
          <c:showPercent val="0"/>
          <c:showBubbleSize val="0"/>
        </c:dLbls>
        <c:gapWidth val="150"/>
        <c:axId val="513761408"/>
        <c:axId val="1"/>
      </c:barChart>
      <c:catAx>
        <c:axId val="513761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13761408"/>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3978902449403103"/>
          <c:y val="3.0878895671225124E-2"/>
        </c:manualLayout>
      </c:layout>
      <c:overlay val="0"/>
      <c:spPr>
        <a:noFill/>
        <a:ln w="25400">
          <a:noFill/>
        </a:ln>
      </c:spPr>
    </c:title>
    <c:autoTitleDeleted val="0"/>
    <c:plotArea>
      <c:layout>
        <c:manualLayout>
          <c:layoutTarget val="inner"/>
          <c:xMode val="edge"/>
          <c:yMode val="edge"/>
          <c:x val="0.16373253511888541"/>
          <c:y val="0.16627097669121221"/>
          <c:w val="0.64788788090053584"/>
          <c:h val="0.57957311875222539"/>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C63C-4B11-B487-9983DAE7E611}"/>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2-C63C-4B11-B487-9983DAE7E611}"/>
            </c:ext>
          </c:extLst>
        </c:ser>
        <c:dLbls>
          <c:showLegendKey val="0"/>
          <c:showVal val="0"/>
          <c:showCatName val="0"/>
          <c:showSerName val="0"/>
          <c:showPercent val="0"/>
          <c:showBubbleSize val="0"/>
        </c:dLbls>
        <c:marker val="1"/>
        <c:smooth val="0"/>
        <c:axId val="455413232"/>
        <c:axId val="1"/>
      </c:lineChart>
      <c:dateAx>
        <c:axId val="455413232"/>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40140879577533195"/>
              <c:y val="0.897863274132545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2.6408473406271841E-2"/>
              <c:y val="0.299287758044181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541323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July30'!$A$2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July30'!$G$2:$W$2</c:f>
              <c:numCache>
                <c:formatCode>General</c:formatCode>
                <c:ptCount val="17"/>
                <c:pt idx="1">
                  <c:v>2</c:v>
                </c:pt>
                <c:pt idx="3">
                  <c:v>1</c:v>
                </c:pt>
                <c:pt idx="9">
                  <c:v>1</c:v>
                </c:pt>
              </c:numCache>
            </c:numRef>
          </c:val>
          <c:extLst>
            <c:ext xmlns:c16="http://schemas.microsoft.com/office/drawing/2014/chart" uri="{C3380CC4-5D6E-409C-BE32-E72D297353CC}">
              <c16:uniqueId val="{00000000-6B7C-49CC-BA9C-CA19269D4497}"/>
            </c:ext>
          </c:extLst>
        </c:ser>
        <c:ser>
          <c:idx val="1"/>
          <c:order val="1"/>
          <c:tx>
            <c:strRef>
              <c:f>'Graph Data July30'!$A$3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8495520227883256"/>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7C-49CC-BA9C-CA19269D4497}"/>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July30'!$G$3:$W$3</c:f>
              <c:numCache>
                <c:formatCode>General</c:formatCode>
                <c:ptCount val="17"/>
                <c:pt idx="7">
                  <c:v>1</c:v>
                </c:pt>
                <c:pt idx="9">
                  <c:v>1</c:v>
                </c:pt>
                <c:pt idx="11">
                  <c:v>2</c:v>
                </c:pt>
                <c:pt idx="13">
                  <c:v>1</c:v>
                </c:pt>
              </c:numCache>
            </c:numRef>
          </c:val>
          <c:extLst>
            <c:ext xmlns:c16="http://schemas.microsoft.com/office/drawing/2014/chart" uri="{C3380CC4-5D6E-409C-BE32-E72D297353CC}">
              <c16:uniqueId val="{00000002-6B7C-49CC-BA9C-CA19269D4497}"/>
            </c:ext>
          </c:extLst>
        </c:ser>
        <c:ser>
          <c:idx val="2"/>
          <c:order val="2"/>
          <c:tx>
            <c:strRef>
              <c:f>'Graph Data July30'!$A$4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July30'!$G$4:$W$4</c:f>
              <c:numCache>
                <c:formatCode>General</c:formatCode>
                <c:ptCount val="17"/>
                <c:pt idx="0">
                  <c:v>30</c:v>
                </c:pt>
                <c:pt idx="1">
                  <c:v>6</c:v>
                </c:pt>
                <c:pt idx="2">
                  <c:v>10</c:v>
                </c:pt>
                <c:pt idx="3">
                  <c:v>19</c:v>
                </c:pt>
                <c:pt idx="4">
                  <c:v>13</c:v>
                </c:pt>
                <c:pt idx="5">
                  <c:v>7</c:v>
                </c:pt>
                <c:pt idx="6">
                  <c:v>2</c:v>
                </c:pt>
                <c:pt idx="7">
                  <c:v>8</c:v>
                </c:pt>
                <c:pt idx="8">
                  <c:v>5</c:v>
                </c:pt>
                <c:pt idx="9">
                  <c:v>6</c:v>
                </c:pt>
                <c:pt idx="10">
                  <c:v>6</c:v>
                </c:pt>
                <c:pt idx="11">
                  <c:v>9</c:v>
                </c:pt>
                <c:pt idx="12">
                  <c:v>5</c:v>
                </c:pt>
                <c:pt idx="16">
                  <c:v>17</c:v>
                </c:pt>
              </c:numCache>
            </c:numRef>
          </c:val>
          <c:extLst>
            <c:ext xmlns:c16="http://schemas.microsoft.com/office/drawing/2014/chart" uri="{C3380CC4-5D6E-409C-BE32-E72D297353CC}">
              <c16:uniqueId val="{00000003-6B7C-49CC-BA9C-CA19269D4497}"/>
            </c:ext>
          </c:extLst>
        </c:ser>
        <c:ser>
          <c:idx val="3"/>
          <c:order val="3"/>
          <c:tx>
            <c:strRef>
              <c:f>'Graph Data July30'!$A$5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July30'!$G$5:$W$5</c:f>
              <c:numCache>
                <c:formatCode>General</c:formatCode>
                <c:ptCount val="17"/>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numCache>
            </c:numRef>
          </c:val>
          <c:extLst>
            <c:ext xmlns:c16="http://schemas.microsoft.com/office/drawing/2014/chart" uri="{C3380CC4-5D6E-409C-BE32-E72D297353CC}">
              <c16:uniqueId val="{00000004-6B7C-49CC-BA9C-CA19269D4497}"/>
            </c:ext>
          </c:extLst>
        </c:ser>
        <c:ser>
          <c:idx val="4"/>
          <c:order val="4"/>
          <c:tx>
            <c:strRef>
              <c:f>'Graph Data July30'!$A$6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5157347809598177"/>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7C-49CC-BA9C-CA19269D4497}"/>
                </c:ext>
              </c:extLst>
            </c:dLbl>
            <c:dLbl>
              <c:idx val="8"/>
              <c:layout>
                <c:manualLayout>
                  <c:xMode val="edge"/>
                  <c:yMode val="edge"/>
                  <c:x val="0.44177515833474884"/>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7C-49CC-BA9C-CA19269D4497}"/>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July30'!$G$6:$W$6</c:f>
              <c:numCache>
                <c:formatCode>General</c:formatCode>
                <c:ptCount val="17"/>
                <c:pt idx="0">
                  <c:v>2</c:v>
                </c:pt>
                <c:pt idx="1">
                  <c:v>4</c:v>
                </c:pt>
                <c:pt idx="2">
                  <c:v>1</c:v>
                </c:pt>
                <c:pt idx="3">
                  <c:v>3</c:v>
                </c:pt>
                <c:pt idx="6">
                  <c:v>1</c:v>
                </c:pt>
                <c:pt idx="8">
                  <c:v>1</c:v>
                </c:pt>
                <c:pt idx="9">
                  <c:v>3</c:v>
                </c:pt>
                <c:pt idx="13">
                  <c:v>5</c:v>
                </c:pt>
                <c:pt idx="14">
                  <c:v>5</c:v>
                </c:pt>
                <c:pt idx="15">
                  <c:v>5</c:v>
                </c:pt>
                <c:pt idx="16">
                  <c:v>1</c:v>
                </c:pt>
              </c:numCache>
            </c:numRef>
          </c:val>
          <c:extLst>
            <c:ext xmlns:c16="http://schemas.microsoft.com/office/drawing/2014/chart" uri="{C3380CC4-5D6E-409C-BE32-E72D297353CC}">
              <c16:uniqueId val="{00000007-6B7C-49CC-BA9C-CA19269D4497}"/>
            </c:ext>
          </c:extLst>
        </c:ser>
        <c:ser>
          <c:idx val="5"/>
          <c:order val="5"/>
          <c:tx>
            <c:strRef>
              <c:f>'Graph Data July30'!$A$7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0058069019420955"/>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7C-49CC-BA9C-CA19269D4497}"/>
                </c:ext>
              </c:extLst>
            </c:dLbl>
            <c:dLbl>
              <c:idx val="8"/>
              <c:layout>
                <c:manualLayout>
                  <c:xMode val="edge"/>
                  <c:yMode val="edge"/>
                  <c:x val="0.45455964844732999"/>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7C-49CC-BA9C-CA19269D4497}"/>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July30'!$G$7:$W$7</c:f>
              <c:numCache>
                <c:formatCode>General</c:formatCode>
                <c:ptCount val="17"/>
                <c:pt idx="0">
                  <c:v>3</c:v>
                </c:pt>
                <c:pt idx="6">
                  <c:v>1</c:v>
                </c:pt>
                <c:pt idx="7">
                  <c:v>1</c:v>
                </c:pt>
                <c:pt idx="8">
                  <c:v>3</c:v>
                </c:pt>
                <c:pt idx="10">
                  <c:v>1</c:v>
                </c:pt>
                <c:pt idx="11">
                  <c:v>5</c:v>
                </c:pt>
                <c:pt idx="12">
                  <c:v>1</c:v>
                </c:pt>
                <c:pt idx="13">
                  <c:v>3</c:v>
                </c:pt>
                <c:pt idx="16">
                  <c:v>2</c:v>
                </c:pt>
              </c:numCache>
            </c:numRef>
          </c:val>
          <c:extLst>
            <c:ext xmlns:c16="http://schemas.microsoft.com/office/drawing/2014/chart" uri="{C3380CC4-5D6E-409C-BE32-E72D297353CC}">
              <c16:uniqueId val="{0000000A-6B7C-49CC-BA9C-CA19269D4497}"/>
            </c:ext>
          </c:extLst>
        </c:ser>
        <c:ser>
          <c:idx val="6"/>
          <c:order val="6"/>
          <c:tx>
            <c:strRef>
              <c:f>'Graph Data July30'!$A$8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July30'!$G$8:$W$8</c:f>
              <c:numCache>
                <c:formatCode>General</c:formatCode>
                <c:ptCount val="17"/>
                <c:pt idx="0">
                  <c:v>4</c:v>
                </c:pt>
                <c:pt idx="1">
                  <c:v>1</c:v>
                </c:pt>
                <c:pt idx="2">
                  <c:v>5</c:v>
                </c:pt>
                <c:pt idx="3">
                  <c:v>1</c:v>
                </c:pt>
                <c:pt idx="4">
                  <c:v>2</c:v>
                </c:pt>
                <c:pt idx="5">
                  <c:v>1</c:v>
                </c:pt>
                <c:pt idx="7">
                  <c:v>3</c:v>
                </c:pt>
                <c:pt idx="9">
                  <c:v>3</c:v>
                </c:pt>
                <c:pt idx="10">
                  <c:v>1</c:v>
                </c:pt>
                <c:pt idx="13">
                  <c:v>2</c:v>
                </c:pt>
                <c:pt idx="15">
                  <c:v>2</c:v>
                </c:pt>
              </c:numCache>
            </c:numRef>
          </c:val>
          <c:extLst>
            <c:ext xmlns:c16="http://schemas.microsoft.com/office/drawing/2014/chart" uri="{C3380CC4-5D6E-409C-BE32-E72D297353CC}">
              <c16:uniqueId val="{0000000B-6B7C-49CC-BA9C-CA19269D4497}"/>
            </c:ext>
          </c:extLst>
        </c:ser>
        <c:ser>
          <c:idx val="7"/>
          <c:order val="7"/>
          <c:tx>
            <c:strRef>
              <c:f>'Graph Data July30'!$A$9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July30'!$G$9:$W$9</c:f>
              <c:numCache>
                <c:formatCode>General</c:formatCode>
                <c:ptCount val="17"/>
                <c:pt idx="4">
                  <c:v>1</c:v>
                </c:pt>
                <c:pt idx="6">
                  <c:v>1</c:v>
                </c:pt>
                <c:pt idx="8">
                  <c:v>2</c:v>
                </c:pt>
                <c:pt idx="10">
                  <c:v>4</c:v>
                </c:pt>
                <c:pt idx="11">
                  <c:v>7</c:v>
                </c:pt>
                <c:pt idx="15">
                  <c:v>2</c:v>
                </c:pt>
                <c:pt idx="16">
                  <c:v>3</c:v>
                </c:pt>
              </c:numCache>
            </c:numRef>
          </c:val>
          <c:extLst>
            <c:ext xmlns:c16="http://schemas.microsoft.com/office/drawing/2014/chart" uri="{C3380CC4-5D6E-409C-BE32-E72D297353CC}">
              <c16:uniqueId val="{0000000C-6B7C-49CC-BA9C-CA19269D4497}"/>
            </c:ext>
          </c:extLst>
        </c:ser>
        <c:ser>
          <c:idx val="8"/>
          <c:order val="8"/>
          <c:tx>
            <c:strRef>
              <c:f>'Graph Data July30'!$A$10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July30'!$G$10:$W$10</c:f>
              <c:numCache>
                <c:formatCode>General</c:formatCode>
                <c:ptCount val="17"/>
                <c:pt idx="12">
                  <c:v>1</c:v>
                </c:pt>
                <c:pt idx="14">
                  <c:v>1</c:v>
                </c:pt>
                <c:pt idx="15">
                  <c:v>1</c:v>
                </c:pt>
                <c:pt idx="16">
                  <c:v>2</c:v>
                </c:pt>
              </c:numCache>
            </c:numRef>
          </c:val>
          <c:extLst>
            <c:ext xmlns:c16="http://schemas.microsoft.com/office/drawing/2014/chart" uri="{C3380CC4-5D6E-409C-BE32-E72D297353CC}">
              <c16:uniqueId val="{0000000D-6B7C-49CC-BA9C-CA19269D4497}"/>
            </c:ext>
          </c:extLst>
        </c:ser>
        <c:dLbls>
          <c:showLegendKey val="0"/>
          <c:showVal val="1"/>
          <c:showCatName val="0"/>
          <c:showSerName val="0"/>
          <c:showPercent val="0"/>
          <c:showBubbleSize val="0"/>
        </c:dLbls>
        <c:gapWidth val="110"/>
        <c:overlap val="50"/>
        <c:axId val="459816112"/>
        <c:axId val="1"/>
      </c:barChart>
      <c:catAx>
        <c:axId val="4598161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59816112"/>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DAYS LATE IN MAY 2001</a:t>
            </a:r>
          </a:p>
        </c:rich>
      </c:tx>
      <c:layout>
        <c:manualLayout>
          <c:xMode val="edge"/>
          <c:yMode val="edge"/>
          <c:x val="0.34775086505190311"/>
          <c:y val="2.7538726333907058E-2"/>
        </c:manualLayout>
      </c:layout>
      <c:overlay val="0"/>
      <c:spPr>
        <a:noFill/>
        <a:ln w="25400">
          <a:noFill/>
        </a:ln>
      </c:spPr>
    </c:title>
    <c:autoTitleDeleted val="0"/>
    <c:plotArea>
      <c:layout>
        <c:manualLayout>
          <c:layoutTarget val="inner"/>
          <c:xMode val="edge"/>
          <c:yMode val="edge"/>
          <c:x val="9.8615916955017299E-2"/>
          <c:y val="0.13253012048192772"/>
          <c:w val="0.87716262975778547"/>
          <c:h val="0.48709122203098104"/>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5262-4989-96C9-CA49EFD6DF88}"/>
            </c:ext>
          </c:extLst>
        </c:ser>
        <c:dLbls>
          <c:showLegendKey val="0"/>
          <c:showVal val="0"/>
          <c:showCatName val="0"/>
          <c:showSerName val="0"/>
          <c:showPercent val="0"/>
          <c:showBubbleSize val="0"/>
        </c:dLbls>
        <c:gapWidth val="150"/>
        <c:axId val="455414192"/>
        <c:axId val="1"/>
      </c:barChart>
      <c:catAx>
        <c:axId val="455414192"/>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Group</a:t>
                </a:r>
              </a:p>
            </c:rich>
          </c:tx>
          <c:layout>
            <c:manualLayout>
              <c:xMode val="edge"/>
              <c:yMode val="edge"/>
              <c:x val="0.5034602076124568"/>
              <c:y val="0.9363166953528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Days</a:t>
                </a:r>
              </a:p>
            </c:rich>
          </c:tx>
          <c:layout>
            <c:manualLayout>
              <c:xMode val="edge"/>
              <c:yMode val="edge"/>
              <c:x val="2.768166089965398E-2"/>
              <c:y val="0.34767641996557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554141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
</a:t>
            </a:r>
          </a:p>
        </c:rich>
      </c:tx>
      <c:layout>
        <c:manualLayout>
          <c:xMode val="edge"/>
          <c:yMode val="edge"/>
          <c:x val="0.22826086956521738"/>
          <c:y val="1.7301067293379806E-2"/>
        </c:manualLayout>
      </c:layout>
      <c:overlay val="0"/>
      <c:spPr>
        <a:noFill/>
        <a:ln w="25400">
          <a:noFill/>
        </a:ln>
      </c:spPr>
    </c:title>
    <c:autoTitleDeleted val="0"/>
    <c:plotArea>
      <c:layout>
        <c:manualLayout>
          <c:layoutTarget val="inner"/>
          <c:xMode val="edge"/>
          <c:yMode val="edge"/>
          <c:x val="0.2391304347826087"/>
          <c:y val="0.13840853834703845"/>
          <c:w val="0.4483695652173913"/>
          <c:h val="0.5709352206815336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317F-4A54-8737-02347759630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317F-4A54-8737-02347759630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317F-4A54-8737-02347759630B}"/>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317F-4A54-8737-02347759630B}"/>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317F-4A54-8737-02347759630B}"/>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317F-4A54-8737-02347759630B}"/>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317F-4A54-8737-02347759630B}"/>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317F-4A54-8737-02347759630B}"/>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317F-4A54-8737-02347759630B}"/>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358695652173913E-2"/>
          <c:y val="0.77508781474341537"/>
          <c:w val="0.98641304347826086"/>
          <c:h val="0.21453323443790961"/>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a:t>
            </a:r>
          </a:p>
        </c:rich>
      </c:tx>
      <c:layout>
        <c:manualLayout>
          <c:xMode val="edge"/>
          <c:yMode val="edge"/>
          <c:x val="0.23839009287925697"/>
          <c:y val="1.7361169980095691E-2"/>
        </c:manualLayout>
      </c:layout>
      <c:overlay val="0"/>
      <c:spPr>
        <a:noFill/>
        <a:ln w="25400">
          <a:noFill/>
        </a:ln>
      </c:spPr>
    </c:title>
    <c:autoTitleDeleted val="0"/>
    <c:plotArea>
      <c:layout>
        <c:manualLayout>
          <c:layoutTarget val="inner"/>
          <c:xMode val="edge"/>
          <c:yMode val="edge"/>
          <c:x val="0.2260061919504644"/>
          <c:y val="0.13888935984076553"/>
          <c:w val="0.51702786377708976"/>
          <c:h val="0.57986307733519604"/>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60E-4A69-8C20-219E79574F1D}"/>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060E-4A69-8C20-219E79574F1D}"/>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060E-4A69-8C20-219E79574F1D}"/>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060E-4A69-8C20-219E79574F1D}"/>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060E-4A69-8C20-219E79574F1D}"/>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060E-4A69-8C20-219E79574F1D}"/>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060E-4A69-8C20-219E79574F1D}"/>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060E-4A69-8C20-219E79574F1D}"/>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060E-4A69-8C20-219E79574F1D}"/>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5479876160990712E-2"/>
          <c:y val="0.76736371312022944"/>
          <c:w val="0.97523219814241491"/>
          <c:h val="0.22222297574522484"/>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DPR Completion Times</a:t>
            </a:r>
          </a:p>
        </c:rich>
      </c:tx>
      <c:layout>
        <c:manualLayout>
          <c:xMode val="edge"/>
          <c:yMode val="edge"/>
          <c:x val="0.31081122098186892"/>
          <c:y val="1.6835072190236316E-2"/>
        </c:manualLayout>
      </c:layout>
      <c:overlay val="0"/>
      <c:spPr>
        <a:noFill/>
        <a:ln w="25400">
          <a:noFill/>
        </a:ln>
      </c:spPr>
    </c:title>
    <c:autoTitleDeleted val="0"/>
    <c:plotArea>
      <c:layout>
        <c:manualLayout>
          <c:layoutTarget val="inner"/>
          <c:xMode val="edge"/>
          <c:yMode val="edge"/>
          <c:x val="0.1891894388585289"/>
          <c:y val="9.4276404265323369E-2"/>
          <c:w val="0.64054138584959075"/>
          <c:h val="0.68687094536164173"/>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9F5B-40CC-8050-46C0E74EAD9C}"/>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2-9F5B-40CC-8050-46C0E74EAD9C}"/>
            </c:ext>
          </c:extLst>
        </c:ser>
        <c:dLbls>
          <c:showLegendKey val="0"/>
          <c:showVal val="0"/>
          <c:showCatName val="0"/>
          <c:showSerName val="0"/>
          <c:showPercent val="0"/>
          <c:showBubbleSize val="0"/>
        </c:dLbls>
        <c:marker val="1"/>
        <c:smooth val="0"/>
        <c:axId val="454192656"/>
        <c:axId val="1"/>
      </c:lineChart>
      <c:dateAx>
        <c:axId val="454192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Report Dates</a:t>
                </a:r>
              </a:p>
            </c:rich>
          </c:tx>
          <c:layout>
            <c:manualLayout>
              <c:xMode val="edge"/>
              <c:yMode val="edge"/>
              <c:x val="0.41621676548876357"/>
              <c:y val="0.9326629993390919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700" b="1" i="0" u="none" strike="noStrike" baseline="0">
                    <a:solidFill>
                      <a:srgbClr val="000000"/>
                    </a:solidFill>
                    <a:latin typeface="Arial"/>
                    <a:ea typeface="Arial"/>
                    <a:cs typeface="Arial"/>
                  </a:defRPr>
                </a:pPr>
                <a:r>
                  <a:rPr lang="en-US"/>
                  <a:t>Completion Times</a:t>
                </a:r>
              </a:p>
            </c:rich>
          </c:tx>
          <c:layout>
            <c:manualLayout>
              <c:xMode val="edge"/>
              <c:yMode val="edge"/>
              <c:x val="3.5135181502298225E-2"/>
              <c:y val="0.269361155043781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5419265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29503586967512974"/>
          <c:y val="3.4375000000000003E-2"/>
        </c:manualLayout>
      </c:layout>
      <c:overlay val="0"/>
      <c:spPr>
        <a:noFill/>
        <a:ln w="25400">
          <a:noFill/>
        </a:ln>
      </c:spPr>
    </c:title>
    <c:autoTitleDeleted val="0"/>
    <c:plotArea>
      <c:layout>
        <c:manualLayout>
          <c:layoutTarget val="inner"/>
          <c:xMode val="edge"/>
          <c:yMode val="edge"/>
          <c:x val="6.9503642375391139E-2"/>
          <c:y val="0.13750000000000001"/>
          <c:w val="0.85673877540278065"/>
          <c:h val="0.67812499999999998"/>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FAE5-4256-97D0-5EEA6816A413}"/>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FAE5-4256-97D0-5EEA6816A413}"/>
            </c:ext>
          </c:extLst>
        </c:ser>
        <c:dLbls>
          <c:showLegendKey val="0"/>
          <c:showVal val="0"/>
          <c:showCatName val="0"/>
          <c:showSerName val="0"/>
          <c:showPercent val="0"/>
          <c:showBubbleSize val="0"/>
        </c:dLbls>
        <c:gapWidth val="150"/>
        <c:axId val="454831920"/>
        <c:axId val="1"/>
      </c:barChart>
      <c:catAx>
        <c:axId val="454831920"/>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Group </a:t>
                </a:r>
              </a:p>
            </c:rich>
          </c:tx>
          <c:layout>
            <c:manualLayout>
              <c:xMode val="edge"/>
              <c:yMode val="edge"/>
              <c:x val="0.48652549662773803"/>
              <c:y val="0.868750000000000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Number Of Officialized Books</a:t>
                </a:r>
              </a:p>
            </c:rich>
          </c:tx>
          <c:layout>
            <c:manualLayout>
              <c:xMode val="edge"/>
              <c:yMode val="edge"/>
              <c:x val="2.2695066898086903E-2"/>
              <c:y val="0.256249999999999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454831920"/>
        <c:crosses val="autoZero"/>
        <c:crossBetween val="between"/>
      </c:valAx>
      <c:spPr>
        <a:solidFill>
          <a:srgbClr val="C0C0C0"/>
        </a:solidFill>
        <a:ln w="12700">
          <a:solidFill>
            <a:srgbClr val="808080"/>
          </a:solidFill>
          <a:prstDash val="solid"/>
        </a:ln>
      </c:spPr>
    </c:plotArea>
    <c:legend>
      <c:legendPos val="b"/>
      <c:layout>
        <c:manualLayout>
          <c:xMode val="edge"/>
          <c:yMode val="edge"/>
          <c:x val="0.34468132851469485"/>
          <c:y val="0.9375"/>
          <c:w val="0.32340470329773841"/>
          <c:h val="5.3124999999999999E-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Days Late In May 2001</a:t>
            </a:r>
          </a:p>
        </c:rich>
      </c:tx>
      <c:layout>
        <c:manualLayout>
          <c:xMode val="edge"/>
          <c:yMode val="edge"/>
          <c:x val="0.28313253012048195"/>
          <c:y val="3.6912812160516992E-2"/>
        </c:manualLayout>
      </c:layout>
      <c:overlay val="0"/>
      <c:spPr>
        <a:noFill/>
        <a:ln w="25400">
          <a:noFill/>
        </a:ln>
      </c:spPr>
    </c:title>
    <c:autoTitleDeleted val="0"/>
    <c:plotArea>
      <c:layout>
        <c:manualLayout>
          <c:layoutTarget val="inner"/>
          <c:xMode val="edge"/>
          <c:yMode val="edge"/>
          <c:x val="0.10542168674698796"/>
          <c:y val="0.12080556707078287"/>
          <c:w val="0.85240963855421692"/>
          <c:h val="0.48657797847954215"/>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AA9B-412B-B1A7-AAC24C19D83F}"/>
            </c:ext>
          </c:extLst>
        </c:ser>
        <c:dLbls>
          <c:showLegendKey val="0"/>
          <c:showVal val="0"/>
          <c:showCatName val="0"/>
          <c:showSerName val="0"/>
          <c:showPercent val="0"/>
          <c:showBubbleSize val="0"/>
        </c:dLbls>
        <c:gapWidth val="150"/>
        <c:axId val="454832400"/>
        <c:axId val="1"/>
      </c:barChart>
      <c:catAx>
        <c:axId val="454832400"/>
        <c:scaling>
          <c:orientation val="minMax"/>
        </c:scaling>
        <c:delete val="0"/>
        <c:axPos val="b"/>
        <c:title>
          <c:tx>
            <c:rich>
              <a:bodyPr/>
              <a:lstStyle/>
              <a:p>
                <a:pPr>
                  <a:defRPr sz="725" b="1" i="0" u="none" strike="noStrike" baseline="0">
                    <a:solidFill>
                      <a:srgbClr val="000000"/>
                    </a:solidFill>
                    <a:latin typeface="Arial"/>
                    <a:ea typeface="Arial"/>
                    <a:cs typeface="Arial"/>
                  </a:defRPr>
                </a:pPr>
                <a:r>
                  <a:rPr lang="en-US"/>
                  <a:t>Group</a:t>
                </a:r>
              </a:p>
            </c:rich>
          </c:tx>
          <c:layout>
            <c:manualLayout>
              <c:xMode val="edge"/>
              <c:yMode val="edge"/>
              <c:x val="0.47289156626506024"/>
              <c:y val="0.929531724405746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62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725" b="1" i="0" u="none" strike="noStrike" baseline="0">
                    <a:solidFill>
                      <a:srgbClr val="000000"/>
                    </a:solidFill>
                    <a:latin typeface="Arial"/>
                    <a:ea typeface="Arial"/>
                    <a:cs typeface="Arial"/>
                  </a:defRPr>
                </a:pPr>
                <a:r>
                  <a:rPr lang="en-US"/>
                  <a:t>Days</a:t>
                </a:r>
              </a:p>
            </c:rich>
          </c:tx>
          <c:layout>
            <c:manualLayout>
              <c:xMode val="edge"/>
              <c:yMode val="edge"/>
              <c:x val="1.5060240963855422E-2"/>
              <c:y val="0.30872533806977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25" b="0" i="0" u="none" strike="noStrike" baseline="0">
                <a:solidFill>
                  <a:srgbClr val="000000"/>
                </a:solidFill>
                <a:latin typeface="Arial"/>
                <a:ea typeface="Arial"/>
                <a:cs typeface="Arial"/>
              </a:defRPr>
            </a:pPr>
            <a:endParaRPr lang="en-US"/>
          </a:p>
        </c:txPr>
        <c:crossAx val="4548324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Type</a:t>
            </a:r>
          </a:p>
        </c:rich>
      </c:tx>
      <c:layout>
        <c:manualLayout>
          <c:xMode val="edge"/>
          <c:yMode val="edge"/>
          <c:x val="0.13802835886382986"/>
          <c:y val="3.2467532467532464E-2"/>
        </c:manualLayout>
      </c:layout>
      <c:overlay val="0"/>
      <c:spPr>
        <a:noFill/>
        <a:ln w="25400">
          <a:noFill/>
        </a:ln>
      </c:spPr>
    </c:title>
    <c:autoTitleDeleted val="0"/>
    <c:plotArea>
      <c:layout>
        <c:manualLayout>
          <c:layoutTarget val="inner"/>
          <c:xMode val="edge"/>
          <c:yMode val="edge"/>
          <c:x val="7.8873347922188489E-2"/>
          <c:y val="0.24025974025974026"/>
          <c:w val="0.54929653017238411"/>
          <c:h val="0.6331168831168830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9A0-4D5F-9FDD-230D3F8FFC9E}"/>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09A0-4D5F-9FDD-230D3F8FFC9E}"/>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09A0-4D5F-9FDD-230D3F8FFC9E}"/>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09A0-4D5F-9FDD-230D3F8FFC9E}"/>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09A0-4D5F-9FDD-230D3F8FFC9E}"/>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09A0-4D5F-9FDD-230D3F8FFC9E}"/>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09A0-4D5F-9FDD-230D3F8FFC9E}"/>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09A0-4D5F-9FDD-230D3F8FFC9E}"/>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09A0-4D5F-9FDD-230D3F8FFC9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577560488501988"/>
          <c:y val="1.6233766233766232E-2"/>
          <c:w val="0.28169052829353031"/>
          <c:h val="0.9740259740259740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2922668173951488"/>
          <c:y val="3.389836119299721E-2"/>
        </c:manualLayout>
      </c:layout>
      <c:overlay val="0"/>
      <c:spPr>
        <a:noFill/>
        <a:ln w="25400">
          <a:noFill/>
        </a:ln>
      </c:spPr>
    </c:title>
    <c:autoTitleDeleted val="0"/>
    <c:plotArea>
      <c:layout>
        <c:manualLayout>
          <c:layoutTarget val="inner"/>
          <c:xMode val="edge"/>
          <c:yMode val="edge"/>
          <c:x val="8.8825339174062018E-2"/>
          <c:y val="0.2135596755158824"/>
          <c:w val="0.58452803843576295"/>
          <c:h val="0.6915265683371429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860-4FE3-96FF-A80C3BBDF04D}"/>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4860-4FE3-96FF-A80C3BBDF04D}"/>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4860-4FE3-96FF-A80C3BBDF04D}"/>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4860-4FE3-96FF-A80C3BBDF04D}"/>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4860-4FE3-96FF-A80C3BBDF04D}"/>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4860-4FE3-96FF-A80C3BBDF04D}"/>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4860-4FE3-96FF-A80C3BBDF04D}"/>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4860-4FE3-96FF-A80C3BBDF04D}"/>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4860-4FE3-96FF-A80C3BBDF04D}"/>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071738269691124"/>
          <c:y val="3.389836119299721E-2"/>
          <c:w val="0.22636134821777093"/>
          <c:h val="0.9254252605688237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Type</a:t>
            </a:r>
          </a:p>
        </c:rich>
      </c:tx>
      <c:layout>
        <c:manualLayout>
          <c:xMode val="edge"/>
          <c:yMode val="edge"/>
          <c:x val="0.1250003390851212"/>
          <c:y val="4.1009463722397478E-2"/>
        </c:manualLayout>
      </c:layout>
      <c:overlay val="0"/>
      <c:spPr>
        <a:noFill/>
        <a:ln w="25400">
          <a:noFill/>
        </a:ln>
      </c:spPr>
    </c:title>
    <c:autoTitleDeleted val="0"/>
    <c:plotArea>
      <c:layout>
        <c:manualLayout>
          <c:layoutTarget val="inner"/>
          <c:xMode val="edge"/>
          <c:yMode val="edge"/>
          <c:x val="7.5000203451072736E-2"/>
          <c:y val="0.27129337539432175"/>
          <c:w val="0.50277914165348758"/>
          <c:h val="0.5709779179810725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9FA-4848-A2CA-B357FDE7D50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09FA-4848-A2CA-B357FDE7D50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09FA-4848-A2CA-B357FDE7D502}"/>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09FA-4848-A2CA-B357FDE7D502}"/>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09FA-4848-A2CA-B357FDE7D502}"/>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09FA-4848-A2CA-B357FDE7D502}"/>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09FA-4848-A2CA-B357FDE7D502}"/>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09FA-4848-A2CA-B357FDE7D502}"/>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09FA-4848-A2CA-B357FDE7D50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4166840730362229"/>
          <c:y val="1.5772870662460567E-2"/>
          <c:w val="0.33611202287332592"/>
          <c:h val="0.9747634069400631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1823204419889503"/>
          <c:y val="3.3222645255796525E-2"/>
        </c:manualLayout>
      </c:layout>
      <c:overlay val="0"/>
      <c:spPr>
        <a:noFill/>
        <a:ln w="25400">
          <a:noFill/>
        </a:ln>
      </c:spPr>
    </c:title>
    <c:autoTitleDeleted val="0"/>
    <c:plotArea>
      <c:layout>
        <c:manualLayout>
          <c:layoutTarget val="inner"/>
          <c:xMode val="edge"/>
          <c:yMode val="edge"/>
          <c:x val="9.668508287292818E-2"/>
          <c:y val="0.21262492963709775"/>
          <c:w val="0.57734806629834257"/>
          <c:h val="0.69435328584614731"/>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1B3F-43C7-A3EA-1CB6D0DE3D2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1B3F-43C7-A3EA-1CB6D0DE3D2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1B3F-43C7-A3EA-1CB6D0DE3D2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1B3F-43C7-A3EA-1CB6D0DE3D2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1B3F-43C7-A3EA-1CB6D0DE3D2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1B3F-43C7-A3EA-1CB6D0DE3D2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1B3F-43C7-A3EA-1CB6D0DE3D2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1B3F-43C7-A3EA-1CB6D0DE3D28}"/>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1B3F-43C7-A3EA-1CB6D0DE3D28}"/>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966850828729282"/>
          <c:y val="4.6511703358115136E-2"/>
          <c:w val="0.21823204419889503"/>
          <c:h val="0.9235895381111434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July30'!$G$12:$W$12</c:f>
              <c:numCache>
                <c:formatCode>m/d/yyyy</c:formatCode>
                <c:ptCount val="17"/>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numCache>
            </c:numRef>
          </c:cat>
          <c:val>
            <c:numRef>
              <c:f>'Graph Data July30'!$G$11:$W$11</c:f>
              <c:numCache>
                <c:formatCode>General</c:formatCode>
                <c:ptCount val="17"/>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numCache>
            </c:numRef>
          </c:val>
          <c:smooth val="0"/>
          <c:extLst>
            <c:ext xmlns:c16="http://schemas.microsoft.com/office/drawing/2014/chart" uri="{C3380CC4-5D6E-409C-BE32-E72D297353CC}">
              <c16:uniqueId val="{00000001-5771-497B-A8A6-2C2BC63AC748}"/>
            </c:ext>
          </c:extLst>
        </c:ser>
        <c:dLbls>
          <c:showLegendKey val="0"/>
          <c:showVal val="0"/>
          <c:showCatName val="0"/>
          <c:showSerName val="0"/>
          <c:showPercent val="0"/>
          <c:showBubbleSize val="0"/>
        </c:dLbls>
        <c:marker val="1"/>
        <c:smooth val="0"/>
        <c:axId val="459813712"/>
        <c:axId val="1"/>
      </c:lineChart>
      <c:catAx>
        <c:axId val="45981371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981371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947246187852058"/>
          <c:y val="0.8461812948068068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5320552447278843"/>
          <c:y val="3.5629495005259755E-2"/>
        </c:manualLayout>
      </c:layout>
      <c:overlay val="0"/>
      <c:spPr>
        <a:noFill/>
        <a:ln w="25400">
          <a:noFill/>
        </a:ln>
      </c:spPr>
    </c:title>
    <c:autoTitleDeleted val="0"/>
    <c:plotArea>
      <c:layout>
        <c:manualLayout>
          <c:layoutTarget val="inner"/>
          <c:xMode val="edge"/>
          <c:yMode val="edge"/>
          <c:x val="0.23397472514574122"/>
          <c:y val="0.16627097669121221"/>
          <c:w val="0.74359090731249267"/>
          <c:h val="0.6080767147564332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95D6-484B-928E-237A51DEF22B}"/>
            </c:ext>
          </c:extLst>
        </c:ser>
        <c:dLbls>
          <c:showLegendKey val="0"/>
          <c:showVal val="0"/>
          <c:showCatName val="0"/>
          <c:showSerName val="0"/>
          <c:showPercent val="0"/>
          <c:showBubbleSize val="0"/>
        </c:dLbls>
        <c:gapWidth val="150"/>
        <c:axId val="454191696"/>
        <c:axId val="1"/>
      </c:barChart>
      <c:catAx>
        <c:axId val="45419169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0.6073727454125748"/>
              <c:y val="0.8836114761304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en-US"/>
                  <a:t>Number Of Officialized Books</a:t>
                </a:r>
              </a:p>
            </c:rich>
          </c:tx>
          <c:layout>
            <c:manualLayout>
              <c:xMode val="edge"/>
              <c:yMode val="edge"/>
              <c:x val="8.0128330529363433E-3"/>
              <c:y val="0.403800943392943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4191696"/>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07/30/2001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4803107605864181E-2"/>
          <c:y val="9.5073351186905297E-2"/>
          <c:w val="0.82568444646042438"/>
          <c:h val="0.59508875372544423"/>
        </c:manualLayout>
      </c:layout>
      <c:barChart>
        <c:barDir val="col"/>
        <c:grouping val="clustered"/>
        <c:varyColors val="0"/>
        <c:ser>
          <c:idx val="1"/>
          <c:order val="0"/>
          <c:tx>
            <c:strRef>
              <c:f>'Graph Data July30'!$C$164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B6AB-4CD0-BB98-E5520D051387}"/>
                </c:ext>
              </c:extLst>
            </c:dLbl>
            <c:dLbl>
              <c:idx val="1"/>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B6AB-4CD0-BB98-E5520D051387}"/>
                </c:ext>
              </c:extLst>
            </c:dLbl>
            <c:dLbl>
              <c:idx val="2"/>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B6AB-4CD0-BB98-E5520D051387}"/>
                </c:ext>
              </c:extLst>
            </c:dLbl>
            <c:dLbl>
              <c:idx val="3"/>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B6AB-4CD0-BB98-E5520D051387}"/>
                </c:ext>
              </c:extLst>
            </c:dLbl>
            <c:dLbl>
              <c:idx val="4"/>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6-B6AB-4CD0-BB98-E5520D051387}"/>
                </c:ext>
              </c:extLst>
            </c:dLbl>
            <c:dLbl>
              <c:idx val="5"/>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B6AB-4CD0-BB98-E5520D051387}"/>
                </c:ext>
              </c:extLst>
            </c:dLbl>
            <c:dLbl>
              <c:idx val="6"/>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B6AB-4CD0-BB98-E5520D051387}"/>
                </c:ext>
              </c:extLst>
            </c:dLbl>
            <c:dLbl>
              <c:idx val="7"/>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B6AB-4CD0-BB98-E5520D051387}"/>
                </c:ext>
              </c:extLst>
            </c:dLbl>
            <c:dLbl>
              <c:idx val="8"/>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B6AB-4CD0-BB98-E5520D051387}"/>
                </c:ext>
              </c:extLst>
            </c:dLbl>
            <c:dLbl>
              <c:idx val="9"/>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B6AB-4CD0-BB98-E5520D051387}"/>
                </c:ext>
              </c:extLst>
            </c:dLbl>
            <c:spPr>
              <a:noFill/>
              <a:ln w="25400">
                <a:noFill/>
              </a:ln>
            </c:spPr>
            <c:txPr>
              <a:bodyPr wrap="square" lIns="38100" tIns="19050" rIns="38100" bIns="19050" anchor="ctr">
                <a:spAutoFit/>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July30'!$C$165:$C$174</c:f>
              <c:numCache>
                <c:formatCode>General</c:formatCode>
                <c:ptCount val="10"/>
                <c:pt idx="0">
                  <c:v>0</c:v>
                </c:pt>
                <c:pt idx="1">
                  <c:v>5</c:v>
                </c:pt>
                <c:pt idx="2">
                  <c:v>6</c:v>
                </c:pt>
                <c:pt idx="3">
                  <c:v>0</c:v>
                </c:pt>
                <c:pt idx="4">
                  <c:v>12</c:v>
                </c:pt>
                <c:pt idx="5">
                  <c:v>5</c:v>
                </c:pt>
                <c:pt idx="6">
                  <c:v>0</c:v>
                </c:pt>
                <c:pt idx="7">
                  <c:v>0</c:v>
                </c:pt>
                <c:pt idx="8">
                  <c:v>2</c:v>
                </c:pt>
                <c:pt idx="9">
                  <c:v>30</c:v>
                </c:pt>
              </c:numCache>
            </c:numRef>
          </c:val>
          <c:extLst>
            <c:ext xmlns:c16="http://schemas.microsoft.com/office/drawing/2014/chart" uri="{C3380CC4-5D6E-409C-BE32-E72D297353CC}">
              <c16:uniqueId val="{0000000A-B6AB-4CD0-BB98-E5520D051387}"/>
            </c:ext>
          </c:extLst>
        </c:ser>
        <c:ser>
          <c:idx val="0"/>
          <c:order val="1"/>
          <c:tx>
            <c:strRef>
              <c:f>'Graph Data July30'!$E$164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B6AB-4CD0-BB98-E5520D051387}"/>
                </c:ext>
              </c:extLst>
            </c:dLbl>
            <c:dLbl>
              <c:idx val="1"/>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B6AB-4CD0-BB98-E5520D051387}"/>
                </c:ext>
              </c:extLst>
            </c:dLbl>
            <c:dLbl>
              <c:idx val="2"/>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B6AB-4CD0-BB98-E5520D051387}"/>
                </c:ext>
              </c:extLst>
            </c:dLbl>
            <c:dLbl>
              <c:idx val="3"/>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B6AB-4CD0-BB98-E5520D051387}"/>
                </c:ext>
              </c:extLst>
            </c:dLbl>
            <c:dLbl>
              <c:idx val="4"/>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E-B6AB-4CD0-BB98-E5520D051387}"/>
                </c:ext>
              </c:extLst>
            </c:dLbl>
            <c:dLbl>
              <c:idx val="5"/>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B6AB-4CD0-BB98-E5520D051387}"/>
                </c:ext>
              </c:extLst>
            </c:dLbl>
            <c:dLbl>
              <c:idx val="6"/>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B6AB-4CD0-BB98-E5520D051387}"/>
                </c:ext>
              </c:extLst>
            </c:dLbl>
            <c:dLbl>
              <c:idx val="7"/>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B6AB-4CD0-BB98-E5520D051387}"/>
                </c:ext>
              </c:extLst>
            </c:dLbl>
            <c:numFmt formatCode="0" sourceLinked="0"/>
            <c:spPr>
              <a:noFill/>
              <a:ln w="25400">
                <a:noFill/>
              </a:ln>
            </c:spPr>
            <c:txPr>
              <a:bodyPr wrap="square" lIns="38100" tIns="19050" rIns="38100" bIns="19050" anchor="ctr">
                <a:spAutoFit/>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July30'!$E$165:$E$172</c:f>
              <c:numCache>
                <c:formatCode>_(* #,##0_);_(* \(#,##0\);_(* "-"??_);_(@_)</c:formatCode>
                <c:ptCount val="8"/>
                <c:pt idx="0">
                  <c:v>0</c:v>
                </c:pt>
                <c:pt idx="1">
                  <c:v>0.81168831168831157</c:v>
                </c:pt>
                <c:pt idx="2">
                  <c:v>18.75</c:v>
                </c:pt>
                <c:pt idx="3">
                  <c:v>0</c:v>
                </c:pt>
                <c:pt idx="4">
                  <c:v>2.7334851936218678</c:v>
                </c:pt>
                <c:pt idx="5">
                  <c:v>3.4013605442176873</c:v>
                </c:pt>
                <c:pt idx="6">
                  <c:v>0</c:v>
                </c:pt>
                <c:pt idx="7">
                  <c:v>0</c:v>
                </c:pt>
              </c:numCache>
            </c:numRef>
          </c:val>
          <c:extLst>
            <c:ext xmlns:c16="http://schemas.microsoft.com/office/drawing/2014/chart" uri="{C3380CC4-5D6E-409C-BE32-E72D297353CC}">
              <c16:uniqueId val="{00000013-B6AB-4CD0-BB98-E5520D051387}"/>
            </c:ext>
          </c:extLst>
        </c:ser>
        <c:dLbls>
          <c:showLegendKey val="0"/>
          <c:showVal val="1"/>
          <c:showCatName val="0"/>
          <c:showSerName val="0"/>
          <c:showPercent val="0"/>
          <c:showBubbleSize val="0"/>
        </c:dLbls>
        <c:gapWidth val="150"/>
        <c:axId val="459818032"/>
        <c:axId val="1"/>
      </c:barChart>
      <c:catAx>
        <c:axId val="45981803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Ratios expressed in %</a:t>
                </a:r>
              </a:p>
            </c:rich>
          </c:tx>
          <c:layout>
            <c:manualLayout>
              <c:xMode val="edge"/>
              <c:yMode val="edge"/>
              <c:x val="0.32237878786104218"/>
              <c:y val="0.838053984536424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459818032"/>
        <c:crosses val="autoZero"/>
        <c:crossBetween val="between"/>
      </c:valAx>
      <c:spPr>
        <a:solidFill>
          <a:srgbClr val="FFFFFF"/>
        </a:solidFill>
        <a:ln w="3175">
          <a:solidFill>
            <a:srgbClr val="000000"/>
          </a:solidFill>
          <a:prstDash val="solid"/>
        </a:ln>
      </c:spPr>
    </c:plotArea>
    <c:legend>
      <c:legendPos val="r"/>
      <c:layout>
        <c:manualLayout>
          <c:xMode val="edge"/>
          <c:yMode val="edge"/>
          <c:x val="0.85693545140613758"/>
          <c:y val="2.4648646604012482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3.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6.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7.bin"/></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6"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9.xml"/><Relationship Id="rId4" Type="http://schemas.openxmlformats.org/officeDocument/2006/relationships/chart" Target="../charts/chart3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chart" Target="../charts/chart64.xml"/><Relationship Id="rId5" Type="http://schemas.openxmlformats.org/officeDocument/2006/relationships/chart" Target="../charts/chart68.xml"/><Relationship Id="rId4" Type="http://schemas.openxmlformats.org/officeDocument/2006/relationships/chart" Target="../charts/chart67.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5" Type="http://schemas.openxmlformats.org/officeDocument/2006/relationships/chart" Target="../charts/chart75.xml"/><Relationship Id="rId4" Type="http://schemas.openxmlformats.org/officeDocument/2006/relationships/chart" Target="../charts/chart7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78.xml"/><Relationship Id="rId2" Type="http://schemas.openxmlformats.org/officeDocument/2006/relationships/chart" Target="../charts/chart77.xml"/><Relationship Id="rId1" Type="http://schemas.openxmlformats.org/officeDocument/2006/relationships/chart" Target="../charts/chart76.xml"/><Relationship Id="rId5" Type="http://schemas.openxmlformats.org/officeDocument/2006/relationships/chart" Target="../charts/chart80.xml"/><Relationship Id="rId4" Type="http://schemas.openxmlformats.org/officeDocument/2006/relationships/chart" Target="../charts/chart7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41" name="Chart 1">
          <a:extLst>
            <a:ext uri="{FF2B5EF4-FFF2-40B4-BE49-F238E27FC236}">
              <a16:creationId xmlns:a16="http://schemas.microsoft.com/office/drawing/2014/main" id="{B6B87F0C-463C-2C9E-B652-10933C46E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42" name="Chart 2">
          <a:extLst>
            <a:ext uri="{FF2B5EF4-FFF2-40B4-BE49-F238E27FC236}">
              <a16:creationId xmlns:a16="http://schemas.microsoft.com/office/drawing/2014/main" id="{D5B42C7C-3491-4685-4198-340FD7BFD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43" name="Chart 3">
          <a:extLst>
            <a:ext uri="{FF2B5EF4-FFF2-40B4-BE49-F238E27FC236}">
              <a16:creationId xmlns:a16="http://schemas.microsoft.com/office/drawing/2014/main" id="{3895C7EE-94FC-97B6-DC72-D8CA0D5E0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61444" name="AutoShape 4">
          <a:extLst>
            <a:ext uri="{FF2B5EF4-FFF2-40B4-BE49-F238E27FC236}">
              <a16:creationId xmlns:a16="http://schemas.microsoft.com/office/drawing/2014/main" id="{7D006816-98C2-7EA0-2C8F-17BCC91F13EC}"/>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45" name="Chart 5">
          <a:extLst>
            <a:ext uri="{FF2B5EF4-FFF2-40B4-BE49-F238E27FC236}">
              <a16:creationId xmlns:a16="http://schemas.microsoft.com/office/drawing/2014/main" id="{0FE7C230-A39C-8FF3-1147-3555DF045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446" name="Chart 6">
          <a:extLst>
            <a:ext uri="{FF2B5EF4-FFF2-40B4-BE49-F238E27FC236}">
              <a16:creationId xmlns:a16="http://schemas.microsoft.com/office/drawing/2014/main" id="{47F18C40-EF10-5825-CD85-89FB17232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447" name="AutoShape 7">
          <a:extLst>
            <a:ext uri="{FF2B5EF4-FFF2-40B4-BE49-F238E27FC236}">
              <a16:creationId xmlns:a16="http://schemas.microsoft.com/office/drawing/2014/main" id="{5DC0D24B-0D7A-7A86-4D72-0011E54090A7}"/>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448" name="Chart 8">
          <a:extLst>
            <a:ext uri="{FF2B5EF4-FFF2-40B4-BE49-F238E27FC236}">
              <a16:creationId xmlns:a16="http://schemas.microsoft.com/office/drawing/2014/main" id="{094051F2-F53D-3ADD-9B49-40CBDC98F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0.80661</cdr:x>
      <cdr:y>0.0284</cdr:y>
    </cdr:from>
    <cdr:to>
      <cdr:x>0.99058</cdr:x>
      <cdr:y>0.31412</cdr:y>
    </cdr:to>
    <cdr:sp macro="" textlink="">
      <cdr:nvSpPr>
        <cdr:cNvPr id="18434" name="AutoShape 2">
          <a:extLst xmlns:a="http://schemas.openxmlformats.org/drawingml/2006/main">
            <a:ext uri="{FF2B5EF4-FFF2-40B4-BE49-F238E27FC236}">
              <a16:creationId xmlns:a16="http://schemas.microsoft.com/office/drawing/2014/main" id="{BF9727BE-8007-A362-0BC6-EFC9D4A2B80F}"/>
            </a:ext>
          </a:extLst>
        </cdr:cNvPr>
        <cdr:cNvSpPr>
          <a:spLocks xmlns:a="http://schemas.openxmlformats.org/drawingml/2006/main" noChangeArrowheads="1"/>
        </cdr:cNvSpPr>
      </cdr:nvSpPr>
      <cdr:spPr bwMode="auto">
        <a:xfrm xmlns:a="http://schemas.openxmlformats.org/drawingml/2006/main">
          <a:off x="4082852" y="84871"/>
          <a:ext cx="930473" cy="821874"/>
        </a:xfrm>
        <a:prstGeom xmlns:a="http://schemas.openxmlformats.org/drawingml/2006/main" prst="wedgeRectCallout">
          <a:avLst>
            <a:gd name="adj1" fmla="val -47764"/>
            <a:gd name="adj2" fmla="val 10593"/>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Quarter end DPR not issued until 07/09, which delayed issuance of subsequent DPRs</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11265" name="Chart 1">
          <a:extLst>
            <a:ext uri="{FF2B5EF4-FFF2-40B4-BE49-F238E27FC236}">
              <a16:creationId xmlns:a16="http://schemas.microsoft.com/office/drawing/2014/main" id="{EA0572F7-ADAD-7B5B-03DC-158DC83FE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11266" name="Chart 2">
          <a:extLst>
            <a:ext uri="{FF2B5EF4-FFF2-40B4-BE49-F238E27FC236}">
              <a16:creationId xmlns:a16="http://schemas.microsoft.com/office/drawing/2014/main" id="{0597111C-4BD2-A242-755C-0583FA13D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11267" name="Chart 3">
          <a:extLst>
            <a:ext uri="{FF2B5EF4-FFF2-40B4-BE49-F238E27FC236}">
              <a16:creationId xmlns:a16="http://schemas.microsoft.com/office/drawing/2014/main" id="{899161F2-6172-69E1-01B3-35911C4CC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11268" name="AutoShape 4">
          <a:extLst>
            <a:ext uri="{FF2B5EF4-FFF2-40B4-BE49-F238E27FC236}">
              <a16:creationId xmlns:a16="http://schemas.microsoft.com/office/drawing/2014/main" id="{1DDB6D31-C044-8A37-5D52-E226A8AC2A26}"/>
            </a:ext>
          </a:extLst>
        </xdr:cNvPr>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11269" name="AutoShape 5">
          <a:extLst>
            <a:ext uri="{FF2B5EF4-FFF2-40B4-BE49-F238E27FC236}">
              <a16:creationId xmlns:a16="http://schemas.microsoft.com/office/drawing/2014/main" id="{53BADF4D-5FF8-42E3-644C-DD687AC90929}"/>
            </a:ext>
          </a:extLst>
        </xdr:cNvPr>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Totals     100%   26     1161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11270" name="Chart 6">
          <a:extLst>
            <a:ext uri="{FF2B5EF4-FFF2-40B4-BE49-F238E27FC236}">
              <a16:creationId xmlns:a16="http://schemas.microsoft.com/office/drawing/2014/main" id="{AF7D8303-75BD-1D22-7DD8-5D8632338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11271" name="Chart 7">
          <a:extLst>
            <a:ext uri="{FF2B5EF4-FFF2-40B4-BE49-F238E27FC236}">
              <a16:creationId xmlns:a16="http://schemas.microsoft.com/office/drawing/2014/main" id="{96C2BC5C-CBD1-DBFC-A487-3CE776008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0.24569</cdr:x>
      <cdr:y>0.46137</cdr:y>
    </cdr:from>
    <cdr:to>
      <cdr:x>0.87865</cdr:x>
      <cdr:y>0.46137</cdr:y>
    </cdr:to>
    <cdr:sp macro="" textlink="">
      <cdr:nvSpPr>
        <cdr:cNvPr id="12289" name="Line 1">
          <a:extLst xmlns:a="http://schemas.openxmlformats.org/drawingml/2006/main">
            <a:ext uri="{FF2B5EF4-FFF2-40B4-BE49-F238E27FC236}">
              <a16:creationId xmlns:a16="http://schemas.microsoft.com/office/drawing/2014/main" id="{4568569C-0E8B-84B5-92EE-3E59C423B66C}"/>
            </a:ext>
          </a:extLst>
        </cdr:cNvPr>
        <cdr:cNvSpPr>
          <a:spLocks xmlns:a="http://schemas.openxmlformats.org/drawingml/2006/main" noChangeShapeType="1"/>
        </cdr:cNvSpPr>
      </cdr:nvSpPr>
      <cdr:spPr bwMode="auto">
        <a:xfrm xmlns:a="http://schemas.openxmlformats.org/drawingml/2006/main" flipH="1">
          <a:off x="1231769" y="1282002"/>
          <a:ext cx="3165193"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0.84309</cdr:x>
      <cdr:y>0.21538</cdr:y>
    </cdr:from>
    <cdr:to>
      <cdr:x>0.99048</cdr:x>
      <cdr:y>0.38437</cdr:y>
    </cdr:to>
    <cdr:sp macro="" textlink="">
      <cdr:nvSpPr>
        <cdr:cNvPr id="12291" name="AutoShape 3">
          <a:extLst xmlns:a="http://schemas.openxmlformats.org/drawingml/2006/main">
            <a:ext uri="{FF2B5EF4-FFF2-40B4-BE49-F238E27FC236}">
              <a16:creationId xmlns:a16="http://schemas.microsoft.com/office/drawing/2014/main" id="{FB945EB5-5D9A-ACE6-F20A-67F0602DFE82}"/>
            </a:ext>
          </a:extLst>
        </cdr:cNvPr>
        <cdr:cNvSpPr>
          <a:spLocks xmlns:a="http://schemas.openxmlformats.org/drawingml/2006/main" noChangeArrowheads="1"/>
        </cdr:cNvSpPr>
      </cdr:nvSpPr>
      <cdr:spPr bwMode="auto">
        <a:xfrm xmlns:a="http://schemas.openxmlformats.org/drawingml/2006/main">
          <a:off x="4219142" y="600157"/>
          <a:ext cx="737033" cy="468392"/>
        </a:xfrm>
        <a:prstGeom xmlns:a="http://schemas.openxmlformats.org/drawingml/2006/main" prst="wedgeRectCallout">
          <a:avLst>
            <a:gd name="adj1" fmla="val -59111"/>
            <a:gd name="adj2" fmla="val -21542"/>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Published late due VaR issues on 06/28</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9217" name="Chart 1">
          <a:extLst>
            <a:ext uri="{FF2B5EF4-FFF2-40B4-BE49-F238E27FC236}">
              <a16:creationId xmlns:a16="http://schemas.microsoft.com/office/drawing/2014/main" id="{B8B5B4C6-8A18-8E8E-621D-3EB656525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9218" name="Chart 2">
          <a:extLst>
            <a:ext uri="{FF2B5EF4-FFF2-40B4-BE49-F238E27FC236}">
              <a16:creationId xmlns:a16="http://schemas.microsoft.com/office/drawing/2014/main" id="{05C8A2D2-A554-ED7D-8A9F-5F9F6C52F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9219" name="Chart 3">
          <a:extLst>
            <a:ext uri="{FF2B5EF4-FFF2-40B4-BE49-F238E27FC236}">
              <a16:creationId xmlns:a16="http://schemas.microsoft.com/office/drawing/2014/main" id="{EADECA7B-3208-31A3-44B2-9965C342A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9220" name="AutoShape 4">
          <a:extLst>
            <a:ext uri="{FF2B5EF4-FFF2-40B4-BE49-F238E27FC236}">
              <a16:creationId xmlns:a16="http://schemas.microsoft.com/office/drawing/2014/main" id="{F4F9286A-6831-6840-C881-A3A47AA903D6}"/>
            </a:ext>
          </a:extLst>
        </xdr:cNvPr>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9221" name="AutoShape 5">
          <a:extLst>
            <a:ext uri="{FF2B5EF4-FFF2-40B4-BE49-F238E27FC236}">
              <a16:creationId xmlns:a16="http://schemas.microsoft.com/office/drawing/2014/main" id="{57929988-1807-CAA9-A4E3-496819ADDA16}"/>
            </a:ext>
          </a:extLst>
        </xdr:cNvPr>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9222" name="Chart 6">
          <a:extLst>
            <a:ext uri="{FF2B5EF4-FFF2-40B4-BE49-F238E27FC236}">
              <a16:creationId xmlns:a16="http://schemas.microsoft.com/office/drawing/2014/main" id="{9D99F26A-05AD-DD42-4021-3867D3C91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9223" name="Chart 7">
          <a:extLst>
            <a:ext uri="{FF2B5EF4-FFF2-40B4-BE49-F238E27FC236}">
              <a16:creationId xmlns:a16="http://schemas.microsoft.com/office/drawing/2014/main" id="{3ACD573A-DE66-01B0-0A52-58A12A399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8193" name="Chart 1">
          <a:extLst>
            <a:ext uri="{FF2B5EF4-FFF2-40B4-BE49-F238E27FC236}">
              <a16:creationId xmlns:a16="http://schemas.microsoft.com/office/drawing/2014/main" id="{27A20F1D-32EC-88C6-D5FE-44CAB4F2E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8194" name="Chart 2">
          <a:extLst>
            <a:ext uri="{FF2B5EF4-FFF2-40B4-BE49-F238E27FC236}">
              <a16:creationId xmlns:a16="http://schemas.microsoft.com/office/drawing/2014/main" id="{35F6B6A9-0706-A80C-277F-CD838B1CE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8195" name="Chart 3">
          <a:extLst>
            <a:ext uri="{FF2B5EF4-FFF2-40B4-BE49-F238E27FC236}">
              <a16:creationId xmlns:a16="http://schemas.microsoft.com/office/drawing/2014/main" id="{947118EC-98F9-D992-EF61-EEC089B28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8196" name="AutoShape 4">
          <a:extLst>
            <a:ext uri="{FF2B5EF4-FFF2-40B4-BE49-F238E27FC236}">
              <a16:creationId xmlns:a16="http://schemas.microsoft.com/office/drawing/2014/main" id="{9A73DEB3-E9B6-0481-FA91-6F59A7404DCF}"/>
            </a:ext>
          </a:extLst>
        </xdr:cNvPr>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8197" name="AutoShape 5">
          <a:extLst>
            <a:ext uri="{FF2B5EF4-FFF2-40B4-BE49-F238E27FC236}">
              <a16:creationId xmlns:a16="http://schemas.microsoft.com/office/drawing/2014/main" id="{04CEAE37-D485-6927-66C0-EB55FB37557D}"/>
            </a:ext>
          </a:extLst>
        </xdr:cNvPr>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8198" name="Chart 6">
          <a:extLst>
            <a:ext uri="{FF2B5EF4-FFF2-40B4-BE49-F238E27FC236}">
              <a16:creationId xmlns:a16="http://schemas.microsoft.com/office/drawing/2014/main" id="{CC9737A2-4F4C-A8B6-853E-F358BF4D6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8199" name="Chart 7">
          <a:extLst>
            <a:ext uri="{FF2B5EF4-FFF2-40B4-BE49-F238E27FC236}">
              <a16:creationId xmlns:a16="http://schemas.microsoft.com/office/drawing/2014/main" id="{B4231585-648F-E89E-B328-975DFAE1E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7170" name="Chart 2">
          <a:extLst>
            <a:ext uri="{FF2B5EF4-FFF2-40B4-BE49-F238E27FC236}">
              <a16:creationId xmlns:a16="http://schemas.microsoft.com/office/drawing/2014/main" id="{691A1F83-749B-CE8E-844F-FE5070F26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7169" name="Chart 1">
          <a:extLst>
            <a:ext uri="{FF2B5EF4-FFF2-40B4-BE49-F238E27FC236}">
              <a16:creationId xmlns:a16="http://schemas.microsoft.com/office/drawing/2014/main" id="{282A7A88-1241-A8CE-412D-EB9373374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7171" name="Chart 3">
          <a:extLst>
            <a:ext uri="{FF2B5EF4-FFF2-40B4-BE49-F238E27FC236}">
              <a16:creationId xmlns:a16="http://schemas.microsoft.com/office/drawing/2014/main" id="{41195827-7E80-E087-CD1D-C613577EF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7174" name="AutoShape 6">
          <a:extLst>
            <a:ext uri="{FF2B5EF4-FFF2-40B4-BE49-F238E27FC236}">
              <a16:creationId xmlns:a16="http://schemas.microsoft.com/office/drawing/2014/main" id="{CDC88D81-E2B2-1E9E-F953-7543464D798B}"/>
            </a:ext>
          </a:extLst>
        </xdr:cNvPr>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7175" name="AutoShape 7">
          <a:extLst>
            <a:ext uri="{FF2B5EF4-FFF2-40B4-BE49-F238E27FC236}">
              <a16:creationId xmlns:a16="http://schemas.microsoft.com/office/drawing/2014/main" id="{E16A5C57-11CF-8997-98F6-29C59562445A}"/>
            </a:ext>
          </a:extLst>
        </xdr:cNvPr>
        <xdr:cNvSpPr>
          <a:spLocks/>
        </xdr:cNvSpPr>
      </xdr:nvSpPr>
      <xdr:spPr bwMode="auto">
        <a:xfrm>
          <a:off x="7943850"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2533650</xdr:colOff>
      <xdr:row>69</xdr:row>
      <xdr:rowOff>95250</xdr:rowOff>
    </xdr:to>
    <xdr:graphicFrame macro="">
      <xdr:nvGraphicFramePr>
        <xdr:cNvPr id="7177" name="Chart 9">
          <a:extLst>
            <a:ext uri="{FF2B5EF4-FFF2-40B4-BE49-F238E27FC236}">
              <a16:creationId xmlns:a16="http://schemas.microsoft.com/office/drawing/2014/main" id="{FB509EC1-EDC7-1075-3726-5F2F01E6E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7178" name="Chart 10">
          <a:extLst>
            <a:ext uri="{FF2B5EF4-FFF2-40B4-BE49-F238E27FC236}">
              <a16:creationId xmlns:a16="http://schemas.microsoft.com/office/drawing/2014/main" id="{4232D9B8-000F-626F-EEA2-6701CF2D3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2628900</xdr:colOff>
      <xdr:row>37</xdr:row>
      <xdr:rowOff>142875</xdr:rowOff>
    </xdr:from>
    <xdr:to>
      <xdr:col>15</xdr:col>
      <xdr:colOff>209550</xdr:colOff>
      <xdr:row>70</xdr:row>
      <xdr:rowOff>0</xdr:rowOff>
    </xdr:to>
    <xdr:graphicFrame macro="">
      <xdr:nvGraphicFramePr>
        <xdr:cNvPr id="7179" name="Chart 11">
          <a:extLst>
            <a:ext uri="{FF2B5EF4-FFF2-40B4-BE49-F238E27FC236}">
              <a16:creationId xmlns:a16="http://schemas.microsoft.com/office/drawing/2014/main" id="{F6E79D10-4494-C3DA-742E-33CCE7ECB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7E25A85C-317C-4564-9662-AAD90A40DBE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C17A7E7F-1B6F-66B5-DA9F-3FEFF8ED80D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4014E05D-3918-1E02-2064-7B1BDD761F3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73730037-1725-759E-0152-1DC8FE5F020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0.16295</cdr:x>
      <cdr:y>0.34722</cdr:y>
    </cdr:from>
    <cdr:to>
      <cdr:x>0.83975</cdr:x>
      <cdr:y>0.34722</cdr:y>
    </cdr:to>
    <cdr:sp macro="" textlink="">
      <cdr:nvSpPr>
        <cdr:cNvPr id="64513" name="Line 1">
          <a:extLst xmlns:a="http://schemas.openxmlformats.org/drawingml/2006/main">
            <a:ext uri="{FF2B5EF4-FFF2-40B4-BE49-F238E27FC236}">
              <a16:creationId xmlns:a16="http://schemas.microsoft.com/office/drawing/2014/main" id="{0DFE9F4E-B742-0F24-0C03-23C71CFFA4EC}"/>
            </a:ext>
          </a:extLst>
        </cdr:cNvPr>
        <cdr:cNvSpPr>
          <a:spLocks xmlns:a="http://schemas.openxmlformats.org/drawingml/2006/main" noChangeShapeType="1"/>
        </cdr:cNvSpPr>
      </cdr:nvSpPr>
      <cdr:spPr bwMode="auto">
        <a:xfrm xmlns:a="http://schemas.openxmlformats.org/drawingml/2006/main" flipH="1">
          <a:off x="936003" y="1167325"/>
          <a:ext cx="3874349"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0.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F39AA348-9305-C9F9-F80E-677005609CD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375497C0-1AC4-E7C6-C47B-4F0147FB031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9E50EA73-36E2-395C-FAF2-534606272B2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9632A3C9-12A1-92BB-A9E2-37DD4E4BDC8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twoCellAnchor>
    <xdr:from>
      <xdr:col>0</xdr:col>
      <xdr:colOff>95250</xdr:colOff>
      <xdr:row>15</xdr:row>
      <xdr:rowOff>28575</xdr:rowOff>
    </xdr:from>
    <xdr:to>
      <xdr:col>6</xdr:col>
      <xdr:colOff>485775</xdr:colOff>
      <xdr:row>31</xdr:row>
      <xdr:rowOff>142875</xdr:rowOff>
    </xdr:to>
    <xdr:graphicFrame macro="">
      <xdr:nvGraphicFramePr>
        <xdr:cNvPr id="6148" name="Chart 4">
          <a:extLst>
            <a:ext uri="{FF2B5EF4-FFF2-40B4-BE49-F238E27FC236}">
              <a16:creationId xmlns:a16="http://schemas.microsoft.com/office/drawing/2014/main" id="{546627CF-82E8-FDEA-F0D2-124E28BC1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32</xdr:row>
      <xdr:rowOff>123825</xdr:rowOff>
    </xdr:from>
    <xdr:to>
      <xdr:col>7</xdr:col>
      <xdr:colOff>2543175</xdr:colOff>
      <xdr:row>51</xdr:row>
      <xdr:rowOff>19050</xdr:rowOff>
    </xdr:to>
    <xdr:graphicFrame macro="">
      <xdr:nvGraphicFramePr>
        <xdr:cNvPr id="6155" name="Chart 11">
          <a:extLst>
            <a:ext uri="{FF2B5EF4-FFF2-40B4-BE49-F238E27FC236}">
              <a16:creationId xmlns:a16="http://schemas.microsoft.com/office/drawing/2014/main" id="{EE659A67-AAA3-5254-5D3D-5281816D5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6156" name="Chart 12">
          <a:extLst>
            <a:ext uri="{FF2B5EF4-FFF2-40B4-BE49-F238E27FC236}">
              <a16:creationId xmlns:a16="http://schemas.microsoft.com/office/drawing/2014/main" id="{50A8046E-6683-2FE6-F431-1376924CD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52</xdr:row>
      <xdr:rowOff>76200</xdr:rowOff>
    </xdr:from>
    <xdr:to>
      <xdr:col>4</xdr:col>
      <xdr:colOff>552450</xdr:colOff>
      <xdr:row>69</xdr:row>
      <xdr:rowOff>95250</xdr:rowOff>
    </xdr:to>
    <xdr:graphicFrame macro="">
      <xdr:nvGraphicFramePr>
        <xdr:cNvPr id="6158" name="Chart 14">
          <a:extLst>
            <a:ext uri="{FF2B5EF4-FFF2-40B4-BE49-F238E27FC236}">
              <a16:creationId xmlns:a16="http://schemas.microsoft.com/office/drawing/2014/main" id="{D030D937-7674-70F2-12C2-7304605F8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809625</xdr:colOff>
      <xdr:row>52</xdr:row>
      <xdr:rowOff>66675</xdr:rowOff>
    </xdr:from>
    <xdr:to>
      <xdr:col>7</xdr:col>
      <xdr:colOff>2600325</xdr:colOff>
      <xdr:row>70</xdr:row>
      <xdr:rowOff>9525</xdr:rowOff>
    </xdr:to>
    <xdr:graphicFrame macro="">
      <xdr:nvGraphicFramePr>
        <xdr:cNvPr id="6160" name="Chart 16">
          <a:extLst>
            <a:ext uri="{FF2B5EF4-FFF2-40B4-BE49-F238E27FC236}">
              <a16:creationId xmlns:a16="http://schemas.microsoft.com/office/drawing/2014/main" id="{14BE1E43-BBAF-10E0-774B-6165069E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47625</xdr:colOff>
      <xdr:row>0</xdr:row>
      <xdr:rowOff>38100</xdr:rowOff>
    </xdr:from>
    <xdr:to>
      <xdr:col>8</xdr:col>
      <xdr:colOff>581025</xdr:colOff>
      <xdr:row>25</xdr:row>
      <xdr:rowOff>0</xdr:rowOff>
    </xdr:to>
    <xdr:graphicFrame macro="">
      <xdr:nvGraphicFramePr>
        <xdr:cNvPr id="4099" name="Chart 3">
          <a:extLst>
            <a:ext uri="{FF2B5EF4-FFF2-40B4-BE49-F238E27FC236}">
              <a16:creationId xmlns:a16="http://schemas.microsoft.com/office/drawing/2014/main" id="{17F3A4B6-E1F2-6F97-1187-BDE94AB03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152400</xdr:rowOff>
    </xdr:from>
    <xdr:to>
      <xdr:col>9</xdr:col>
      <xdr:colOff>19050</xdr:colOff>
      <xdr:row>61</xdr:row>
      <xdr:rowOff>19050</xdr:rowOff>
    </xdr:to>
    <xdr:graphicFrame macro="">
      <xdr:nvGraphicFramePr>
        <xdr:cNvPr id="4100" name="Chart 4">
          <a:extLst>
            <a:ext uri="{FF2B5EF4-FFF2-40B4-BE49-F238E27FC236}">
              <a16:creationId xmlns:a16="http://schemas.microsoft.com/office/drawing/2014/main" id="{0C4A0620-EF1A-4B9F-3F55-6C6950306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457200</xdr:colOff>
      <xdr:row>19</xdr:row>
      <xdr:rowOff>0</xdr:rowOff>
    </xdr:to>
    <xdr:graphicFrame macro="">
      <xdr:nvGraphicFramePr>
        <xdr:cNvPr id="5121" name="Chart 1">
          <a:extLst>
            <a:ext uri="{FF2B5EF4-FFF2-40B4-BE49-F238E27FC236}">
              <a16:creationId xmlns:a16="http://schemas.microsoft.com/office/drawing/2014/main" id="{F1CDC6B6-925B-7851-E0D4-54C2E3459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2</xdr:row>
      <xdr:rowOff>0</xdr:rowOff>
    </xdr:from>
    <xdr:to>
      <xdr:col>11</xdr:col>
      <xdr:colOff>0</xdr:colOff>
      <xdr:row>18</xdr:row>
      <xdr:rowOff>152400</xdr:rowOff>
    </xdr:to>
    <xdr:graphicFrame macro="">
      <xdr:nvGraphicFramePr>
        <xdr:cNvPr id="5122" name="Chart 2">
          <a:extLst>
            <a:ext uri="{FF2B5EF4-FFF2-40B4-BE49-F238E27FC236}">
              <a16:creationId xmlns:a16="http://schemas.microsoft.com/office/drawing/2014/main" id="{14739BC3-05E3-B730-FF1F-D800E4171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21</xdr:row>
      <xdr:rowOff>19050</xdr:rowOff>
    </xdr:from>
    <xdr:to>
      <xdr:col>11</xdr:col>
      <xdr:colOff>0</xdr:colOff>
      <xdr:row>38</xdr:row>
      <xdr:rowOff>95250</xdr:rowOff>
    </xdr:to>
    <xdr:graphicFrame macro="">
      <xdr:nvGraphicFramePr>
        <xdr:cNvPr id="5123" name="Chart 3">
          <a:extLst>
            <a:ext uri="{FF2B5EF4-FFF2-40B4-BE49-F238E27FC236}">
              <a16:creationId xmlns:a16="http://schemas.microsoft.com/office/drawing/2014/main" id="{86B98860-F689-082C-453D-290D4A815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38100</xdr:rowOff>
    </xdr:from>
    <xdr:to>
      <xdr:col>11</xdr:col>
      <xdr:colOff>9525</xdr:colOff>
      <xdr:row>58</xdr:row>
      <xdr:rowOff>9525</xdr:rowOff>
    </xdr:to>
    <xdr:graphicFrame macro="">
      <xdr:nvGraphicFramePr>
        <xdr:cNvPr id="5125" name="Chart 5">
          <a:extLst>
            <a:ext uri="{FF2B5EF4-FFF2-40B4-BE49-F238E27FC236}">
              <a16:creationId xmlns:a16="http://schemas.microsoft.com/office/drawing/2014/main" id="{D00F3439-2996-E35A-C069-3F718B588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57150</xdr:rowOff>
    </xdr:from>
    <xdr:to>
      <xdr:col>5</xdr:col>
      <xdr:colOff>114300</xdr:colOff>
      <xdr:row>38</xdr:row>
      <xdr:rowOff>142875</xdr:rowOff>
    </xdr:to>
    <xdr:graphicFrame macro="">
      <xdr:nvGraphicFramePr>
        <xdr:cNvPr id="5126" name="Chart 6">
          <a:extLst>
            <a:ext uri="{FF2B5EF4-FFF2-40B4-BE49-F238E27FC236}">
              <a16:creationId xmlns:a16="http://schemas.microsoft.com/office/drawing/2014/main" id="{4FFCA07C-7A95-38F4-8913-618D491CD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200025</xdr:colOff>
      <xdr:row>4</xdr:row>
      <xdr:rowOff>66675</xdr:rowOff>
    </xdr:from>
    <xdr:to>
      <xdr:col>6</xdr:col>
      <xdr:colOff>533400</xdr:colOff>
      <xdr:row>22</xdr:row>
      <xdr:rowOff>85725</xdr:rowOff>
    </xdr:to>
    <xdr:graphicFrame macro="">
      <xdr:nvGraphicFramePr>
        <xdr:cNvPr id="2054" name="Chart 6">
          <a:extLst>
            <a:ext uri="{FF2B5EF4-FFF2-40B4-BE49-F238E27FC236}">
              <a16:creationId xmlns:a16="http://schemas.microsoft.com/office/drawing/2014/main" id="{7B21B8A1-61DB-F4CE-A0F4-FC033C6BC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4</xdr:row>
      <xdr:rowOff>95250</xdr:rowOff>
    </xdr:from>
    <xdr:to>
      <xdr:col>14</xdr:col>
      <xdr:colOff>0</xdr:colOff>
      <xdr:row>21</xdr:row>
      <xdr:rowOff>152400</xdr:rowOff>
    </xdr:to>
    <xdr:graphicFrame macro="">
      <xdr:nvGraphicFramePr>
        <xdr:cNvPr id="2055" name="Chart 7">
          <a:extLst>
            <a:ext uri="{FF2B5EF4-FFF2-40B4-BE49-F238E27FC236}">
              <a16:creationId xmlns:a16="http://schemas.microsoft.com/office/drawing/2014/main" id="{D7149321-C349-72CC-8984-AB3AB9781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247650</xdr:colOff>
      <xdr:row>27</xdr:row>
      <xdr:rowOff>0</xdr:rowOff>
    </xdr:from>
    <xdr:to>
      <xdr:col>7</xdr:col>
      <xdr:colOff>19050</xdr:colOff>
      <xdr:row>45</xdr:row>
      <xdr:rowOff>104775</xdr:rowOff>
    </xdr:to>
    <xdr:graphicFrame macro="">
      <xdr:nvGraphicFramePr>
        <xdr:cNvPr id="2056" name="Chart 8">
          <a:extLst>
            <a:ext uri="{FF2B5EF4-FFF2-40B4-BE49-F238E27FC236}">
              <a16:creationId xmlns:a16="http://schemas.microsoft.com/office/drawing/2014/main" id="{EBC37BA7-88FF-2B29-ACA8-3E486C80A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27</xdr:row>
      <xdr:rowOff>104775</xdr:rowOff>
    </xdr:from>
    <xdr:to>
      <xdr:col>14</xdr:col>
      <xdr:colOff>0</xdr:colOff>
      <xdr:row>45</xdr:row>
      <xdr:rowOff>57150</xdr:rowOff>
    </xdr:to>
    <xdr:graphicFrame macro="">
      <xdr:nvGraphicFramePr>
        <xdr:cNvPr id="2057" name="Chart 9">
          <a:extLst>
            <a:ext uri="{FF2B5EF4-FFF2-40B4-BE49-F238E27FC236}">
              <a16:creationId xmlns:a16="http://schemas.microsoft.com/office/drawing/2014/main" id="{7DB1D616-0F69-E3BC-2DF9-A673E9CAC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390525</xdr:colOff>
      <xdr:row>48</xdr:row>
      <xdr:rowOff>123825</xdr:rowOff>
    </xdr:from>
    <xdr:to>
      <xdr:col>12</xdr:col>
      <xdr:colOff>0</xdr:colOff>
      <xdr:row>73</xdr:row>
      <xdr:rowOff>66675</xdr:rowOff>
    </xdr:to>
    <xdr:graphicFrame macro="">
      <xdr:nvGraphicFramePr>
        <xdr:cNvPr id="2059" name="Chart 11">
          <a:extLst>
            <a:ext uri="{FF2B5EF4-FFF2-40B4-BE49-F238E27FC236}">
              <a16:creationId xmlns:a16="http://schemas.microsoft.com/office/drawing/2014/main" id="{875691E2-2C1E-CE19-D62A-025F3380F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50177" name="Chart 1">
          <a:extLst>
            <a:ext uri="{FF2B5EF4-FFF2-40B4-BE49-F238E27FC236}">
              <a16:creationId xmlns:a16="http://schemas.microsoft.com/office/drawing/2014/main" id="{0642CC28-B783-2AE3-75A7-6DB0544CF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50178" name="Chart 2">
          <a:extLst>
            <a:ext uri="{FF2B5EF4-FFF2-40B4-BE49-F238E27FC236}">
              <a16:creationId xmlns:a16="http://schemas.microsoft.com/office/drawing/2014/main" id="{244657C6-EA2E-4908-93F6-D4C1BB609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50179" name="Chart 3">
          <a:extLst>
            <a:ext uri="{FF2B5EF4-FFF2-40B4-BE49-F238E27FC236}">
              <a16:creationId xmlns:a16="http://schemas.microsoft.com/office/drawing/2014/main" id="{4BEA3091-8D4B-771C-D008-961F188D4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50180" name="AutoShape 4">
          <a:extLst>
            <a:ext uri="{FF2B5EF4-FFF2-40B4-BE49-F238E27FC236}">
              <a16:creationId xmlns:a16="http://schemas.microsoft.com/office/drawing/2014/main" id="{2E1DD0E9-396E-A307-46C1-22005F0CAE9E}"/>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50181" name="Chart 5">
          <a:extLst>
            <a:ext uri="{FF2B5EF4-FFF2-40B4-BE49-F238E27FC236}">
              <a16:creationId xmlns:a16="http://schemas.microsoft.com/office/drawing/2014/main" id="{C8183EA2-662C-B44A-582D-18FD93B78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50182" name="Chart 6">
          <a:extLst>
            <a:ext uri="{FF2B5EF4-FFF2-40B4-BE49-F238E27FC236}">
              <a16:creationId xmlns:a16="http://schemas.microsoft.com/office/drawing/2014/main" id="{898B180A-3655-FB83-EF7B-5364C6470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50183" name="AutoShape 7">
          <a:extLst>
            <a:ext uri="{FF2B5EF4-FFF2-40B4-BE49-F238E27FC236}">
              <a16:creationId xmlns:a16="http://schemas.microsoft.com/office/drawing/2014/main" id="{1BF06F64-20F7-FE98-E146-5D924AADDABB}"/>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50184" name="Chart 8">
          <a:extLst>
            <a:ext uri="{FF2B5EF4-FFF2-40B4-BE49-F238E27FC236}">
              <a16:creationId xmlns:a16="http://schemas.microsoft.com/office/drawing/2014/main" id="{72559A9C-7ACD-956D-D564-03379D7D8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43009" name="Chart 1">
          <a:extLst>
            <a:ext uri="{FF2B5EF4-FFF2-40B4-BE49-F238E27FC236}">
              <a16:creationId xmlns:a16="http://schemas.microsoft.com/office/drawing/2014/main" id="{82555043-9C98-B72F-1ECD-17115C3CF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43010" name="Chart 2">
          <a:extLst>
            <a:ext uri="{FF2B5EF4-FFF2-40B4-BE49-F238E27FC236}">
              <a16:creationId xmlns:a16="http://schemas.microsoft.com/office/drawing/2014/main" id="{0062F595-A468-35CC-F7DE-F664D73F1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43011" name="Chart 3">
          <a:extLst>
            <a:ext uri="{FF2B5EF4-FFF2-40B4-BE49-F238E27FC236}">
              <a16:creationId xmlns:a16="http://schemas.microsoft.com/office/drawing/2014/main" id="{C255833D-69A3-F027-5EAF-1CE2F9EC0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43012" name="AutoShape 4">
          <a:extLst>
            <a:ext uri="{FF2B5EF4-FFF2-40B4-BE49-F238E27FC236}">
              <a16:creationId xmlns:a16="http://schemas.microsoft.com/office/drawing/2014/main" id="{106B64C1-8BA4-54E0-4B63-978A36C3CE72}"/>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43013" name="Chart 5">
          <a:extLst>
            <a:ext uri="{FF2B5EF4-FFF2-40B4-BE49-F238E27FC236}">
              <a16:creationId xmlns:a16="http://schemas.microsoft.com/office/drawing/2014/main" id="{4F0CE053-754C-CE6F-C6A1-965174A6C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43014" name="Chart 6">
          <a:extLst>
            <a:ext uri="{FF2B5EF4-FFF2-40B4-BE49-F238E27FC236}">
              <a16:creationId xmlns:a16="http://schemas.microsoft.com/office/drawing/2014/main" id="{4D25364F-4C8D-C44A-DE9F-2F78182D0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43015" name="AutoShape 7">
          <a:extLst>
            <a:ext uri="{FF2B5EF4-FFF2-40B4-BE49-F238E27FC236}">
              <a16:creationId xmlns:a16="http://schemas.microsoft.com/office/drawing/2014/main" id="{96634C88-94E0-DC78-0057-063ECC31292E}"/>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43016" name="Chart 8">
          <a:extLst>
            <a:ext uri="{FF2B5EF4-FFF2-40B4-BE49-F238E27FC236}">
              <a16:creationId xmlns:a16="http://schemas.microsoft.com/office/drawing/2014/main" id="{C783F2E2-227D-7C98-366E-7B880C3FC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0.18139</cdr:x>
      <cdr:y>0.31418</cdr:y>
    </cdr:from>
    <cdr:to>
      <cdr:x>0.77755</cdr:x>
      <cdr:y>0.31418</cdr:y>
    </cdr:to>
    <cdr:sp macro="" textlink="">
      <cdr:nvSpPr>
        <cdr:cNvPr id="46081" name="Line 1">
          <a:extLst xmlns:a="http://schemas.openxmlformats.org/drawingml/2006/main">
            <a:ext uri="{FF2B5EF4-FFF2-40B4-BE49-F238E27FC236}">
              <a16:creationId xmlns:a16="http://schemas.microsoft.com/office/drawing/2014/main" id="{107B0079-5B13-CFED-9953-42B3188D3FF5}"/>
            </a:ext>
          </a:extLst>
        </cdr:cNvPr>
        <cdr:cNvSpPr>
          <a:spLocks xmlns:a="http://schemas.openxmlformats.org/drawingml/2006/main" noChangeShapeType="1"/>
        </cdr:cNvSpPr>
      </cdr:nvSpPr>
      <cdr:spPr bwMode="auto">
        <a:xfrm xmlns:a="http://schemas.openxmlformats.org/drawingml/2006/main" flipH="1">
          <a:off x="1041552" y="1056569"/>
          <a:ext cx="34127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0.55113</cdr:x>
      <cdr:y>0.0963</cdr:y>
    </cdr:from>
    <cdr:to>
      <cdr:x>0.76256</cdr:x>
      <cdr:y>0.15533</cdr:y>
    </cdr:to>
    <cdr:sp macro="" textlink="">
      <cdr:nvSpPr>
        <cdr:cNvPr id="46082" name="AutoShape 2">
          <a:extLst xmlns:a="http://schemas.openxmlformats.org/drawingml/2006/main">
            <a:ext uri="{FF2B5EF4-FFF2-40B4-BE49-F238E27FC236}">
              <a16:creationId xmlns:a16="http://schemas.microsoft.com/office/drawing/2014/main" id="{ECB3242B-3EBD-1DB3-9CEB-81E1F20F195A}"/>
            </a:ext>
          </a:extLst>
        </cdr:cNvPr>
        <cdr:cNvSpPr>
          <a:spLocks xmlns:a="http://schemas.openxmlformats.org/drawingml/2006/main" noChangeArrowheads="1"/>
        </cdr:cNvSpPr>
      </cdr:nvSpPr>
      <cdr:spPr bwMode="auto">
        <a:xfrm xmlns:a="http://schemas.openxmlformats.org/drawingml/2006/main">
          <a:off x="3158160" y="326063"/>
          <a:ext cx="1210294" cy="197896"/>
        </a:xfrm>
        <a:prstGeom xmlns:a="http://schemas.openxmlformats.org/drawingml/2006/main" prst="wedgeRectCallout">
          <a:avLst>
            <a:gd name="adj1" fmla="val -49009"/>
            <a:gd name="adj2" fmla="val 152736"/>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35841" name="Chart 1">
          <a:extLst>
            <a:ext uri="{FF2B5EF4-FFF2-40B4-BE49-F238E27FC236}">
              <a16:creationId xmlns:a16="http://schemas.microsoft.com/office/drawing/2014/main" id="{2D40A855-0E47-9ECC-31C2-88F5F455F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35842" name="Chart 2">
          <a:extLst>
            <a:ext uri="{FF2B5EF4-FFF2-40B4-BE49-F238E27FC236}">
              <a16:creationId xmlns:a16="http://schemas.microsoft.com/office/drawing/2014/main" id="{BCAB87D4-F4D0-ABCB-35DB-DB8663329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35843" name="Chart 3">
          <a:extLst>
            <a:ext uri="{FF2B5EF4-FFF2-40B4-BE49-F238E27FC236}">
              <a16:creationId xmlns:a16="http://schemas.microsoft.com/office/drawing/2014/main" id="{68868DD2-8EFC-C048-01ED-190228C50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35844" name="AutoShape 4">
          <a:extLst>
            <a:ext uri="{FF2B5EF4-FFF2-40B4-BE49-F238E27FC236}">
              <a16:creationId xmlns:a16="http://schemas.microsoft.com/office/drawing/2014/main" id="{8E6E10BE-E2F0-463D-998D-C1ED711C8809}"/>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35846" name="Chart 6">
          <a:extLst>
            <a:ext uri="{FF2B5EF4-FFF2-40B4-BE49-F238E27FC236}">
              <a16:creationId xmlns:a16="http://schemas.microsoft.com/office/drawing/2014/main" id="{C0CE928E-B313-DD61-A361-B1EC92048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35847" name="Chart 7">
          <a:extLst>
            <a:ext uri="{FF2B5EF4-FFF2-40B4-BE49-F238E27FC236}">
              <a16:creationId xmlns:a16="http://schemas.microsoft.com/office/drawing/2014/main" id="{5C4AB619-99DA-553A-701B-A87A8ACFB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35848" name="AutoShape 8">
          <a:extLst>
            <a:ext uri="{FF2B5EF4-FFF2-40B4-BE49-F238E27FC236}">
              <a16:creationId xmlns:a16="http://schemas.microsoft.com/office/drawing/2014/main" id="{56AC31AE-5B51-F5DC-57A1-FD2F5F219036}"/>
            </a:ext>
          </a:extLst>
        </xdr:cNvPr>
        <xdr:cNvSpPr>
          <a:spLocks noChangeArrowheads="1"/>
        </xdr:cNvSpPr>
      </xdr:nvSpPr>
      <xdr:spPr bwMode="auto">
        <a:xfrm>
          <a:off x="382905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35849" name="Chart 9">
          <a:extLst>
            <a:ext uri="{FF2B5EF4-FFF2-40B4-BE49-F238E27FC236}">
              <a16:creationId xmlns:a16="http://schemas.microsoft.com/office/drawing/2014/main" id="{B7316D9C-3F8C-EA6F-9DF6-1DDFD2D47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0.15154</cdr:x>
      <cdr:y>0.31953</cdr:y>
    </cdr:from>
    <cdr:to>
      <cdr:x>0.7885</cdr:x>
      <cdr:y>0.31953</cdr:y>
    </cdr:to>
    <cdr:sp macro="" textlink="">
      <cdr:nvSpPr>
        <cdr:cNvPr id="38913" name="Line 1">
          <a:extLst xmlns:a="http://schemas.openxmlformats.org/drawingml/2006/main">
            <a:ext uri="{FF2B5EF4-FFF2-40B4-BE49-F238E27FC236}">
              <a16:creationId xmlns:a16="http://schemas.microsoft.com/office/drawing/2014/main" id="{23083B46-3270-8013-C49A-04BF4C60D9E6}"/>
            </a:ext>
          </a:extLst>
        </cdr:cNvPr>
        <cdr:cNvSpPr>
          <a:spLocks xmlns:a="http://schemas.openxmlformats.org/drawingml/2006/main" noChangeShapeType="1"/>
        </cdr:cNvSpPr>
      </cdr:nvSpPr>
      <cdr:spPr bwMode="auto">
        <a:xfrm xmlns:a="http://schemas.openxmlformats.org/drawingml/2006/main" flipH="1">
          <a:off x="850457" y="1074485"/>
          <a:ext cx="3561359"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0.60837</cdr:x>
      <cdr:y>0.06254</cdr:y>
    </cdr:from>
    <cdr:to>
      <cdr:x>0.78703</cdr:x>
      <cdr:y>0.16772</cdr:y>
    </cdr:to>
    <cdr:sp macro="" textlink="">
      <cdr:nvSpPr>
        <cdr:cNvPr id="38914" name="AutoShape 2">
          <a:extLst xmlns:a="http://schemas.openxmlformats.org/drawingml/2006/main">
            <a:ext uri="{FF2B5EF4-FFF2-40B4-BE49-F238E27FC236}">
              <a16:creationId xmlns:a16="http://schemas.microsoft.com/office/drawing/2014/main" id="{4E8F4321-1721-2BD6-09DD-F99439EBBBAB}"/>
            </a:ext>
          </a:extLst>
        </cdr:cNvPr>
        <cdr:cNvSpPr>
          <a:spLocks xmlns:a="http://schemas.openxmlformats.org/drawingml/2006/main" noChangeArrowheads="1"/>
        </cdr:cNvSpPr>
      </cdr:nvSpPr>
      <cdr:spPr bwMode="auto">
        <a:xfrm xmlns:a="http://schemas.openxmlformats.org/drawingml/2006/main">
          <a:off x="3404688" y="212863"/>
          <a:ext cx="998885" cy="352630"/>
        </a:xfrm>
        <a:prstGeom xmlns:a="http://schemas.openxmlformats.org/drawingml/2006/main" prst="wedgeRectCallout">
          <a:avLst>
            <a:gd name="adj1" fmla="val -62644"/>
            <a:gd name="adj2" fmla="val 76667"/>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24577" name="Chart 1">
          <a:extLst>
            <a:ext uri="{FF2B5EF4-FFF2-40B4-BE49-F238E27FC236}">
              <a16:creationId xmlns:a16="http://schemas.microsoft.com/office/drawing/2014/main" id="{A230FB7D-5E64-2486-A6E8-FB1F375F4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24578" name="Chart 2">
          <a:extLst>
            <a:ext uri="{FF2B5EF4-FFF2-40B4-BE49-F238E27FC236}">
              <a16:creationId xmlns:a16="http://schemas.microsoft.com/office/drawing/2014/main" id="{C61DBEA4-A57B-02CD-81A6-2E86A647A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24579" name="Chart 3">
          <a:extLst>
            <a:ext uri="{FF2B5EF4-FFF2-40B4-BE49-F238E27FC236}">
              <a16:creationId xmlns:a16="http://schemas.microsoft.com/office/drawing/2014/main" id="{DEB57D77-2856-DFCD-DF88-AD900657D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24580" name="AutoShape 4">
          <a:extLst>
            <a:ext uri="{FF2B5EF4-FFF2-40B4-BE49-F238E27FC236}">
              <a16:creationId xmlns:a16="http://schemas.microsoft.com/office/drawing/2014/main" id="{1A998A1D-9DA3-98DF-4D18-8E567619CAD2}"/>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0</xdr:colOff>
      <xdr:row>31</xdr:row>
      <xdr:rowOff>9525</xdr:rowOff>
    </xdr:from>
    <xdr:to>
      <xdr:col>7</xdr:col>
      <xdr:colOff>2057400</xdr:colOff>
      <xdr:row>32</xdr:row>
      <xdr:rowOff>57150</xdr:rowOff>
    </xdr:to>
    <xdr:sp macro="" textlink="">
      <xdr:nvSpPr>
        <xdr:cNvPr id="24581" name="AutoShape 5">
          <a:extLst>
            <a:ext uri="{FF2B5EF4-FFF2-40B4-BE49-F238E27FC236}">
              <a16:creationId xmlns:a16="http://schemas.microsoft.com/office/drawing/2014/main" id="{4EBFCCC6-3BA1-9B4C-0D1D-9EA327AB6F22}"/>
            </a:ext>
          </a:extLst>
        </xdr:cNvPr>
        <xdr:cNvSpPr>
          <a:spLocks/>
        </xdr:cNvSpPr>
      </xdr:nvSpPr>
      <xdr:spPr bwMode="auto">
        <a:xfrm>
          <a:off x="8934450" y="5029200"/>
          <a:ext cx="2057400" cy="209550"/>
        </a:xfrm>
        <a:prstGeom prst="borderCallout1">
          <a:avLst>
            <a:gd name="adj1" fmla="val -36366"/>
            <a:gd name="adj2" fmla="val 94444"/>
            <a:gd name="adj3" fmla="val -36366"/>
            <a:gd name="adj4" fmla="val 319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23     1258</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24582" name="Chart 6">
          <a:extLst>
            <a:ext uri="{FF2B5EF4-FFF2-40B4-BE49-F238E27FC236}">
              <a16:creationId xmlns:a16="http://schemas.microsoft.com/office/drawing/2014/main" id="{B776C470-FC61-0894-FB4F-282578AC7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24583" name="Chart 7">
          <a:extLst>
            <a:ext uri="{FF2B5EF4-FFF2-40B4-BE49-F238E27FC236}">
              <a16:creationId xmlns:a16="http://schemas.microsoft.com/office/drawing/2014/main" id="{B3BC6E81-F85D-9150-DCDB-904C9E62B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24584" name="AutoShape 8">
          <a:extLst>
            <a:ext uri="{FF2B5EF4-FFF2-40B4-BE49-F238E27FC236}">
              <a16:creationId xmlns:a16="http://schemas.microsoft.com/office/drawing/2014/main" id="{9F61CD00-E427-CE94-A364-D155B59567D1}"/>
            </a:ext>
          </a:extLst>
        </xdr:cNvPr>
        <xdr:cNvSpPr>
          <a:spLocks noChangeArrowheads="1"/>
        </xdr:cNvSpPr>
      </xdr:nvSpPr>
      <xdr:spPr bwMode="auto">
        <a:xfrm>
          <a:off x="382905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7</xdr:col>
      <xdr:colOff>2543175</xdr:colOff>
      <xdr:row>52</xdr:row>
      <xdr:rowOff>19050</xdr:rowOff>
    </xdr:to>
    <xdr:graphicFrame macro="">
      <xdr:nvGraphicFramePr>
        <xdr:cNvPr id="16385" name="Chart 1">
          <a:extLst>
            <a:ext uri="{FF2B5EF4-FFF2-40B4-BE49-F238E27FC236}">
              <a16:creationId xmlns:a16="http://schemas.microsoft.com/office/drawing/2014/main" id="{8C17057A-A61B-9A47-01CE-0C819CCA8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485775</xdr:colOff>
      <xdr:row>32</xdr:row>
      <xdr:rowOff>142875</xdr:rowOff>
    </xdr:to>
    <xdr:graphicFrame macro="">
      <xdr:nvGraphicFramePr>
        <xdr:cNvPr id="16386" name="Chart 2">
          <a:extLst>
            <a:ext uri="{FF2B5EF4-FFF2-40B4-BE49-F238E27FC236}">
              <a16:creationId xmlns:a16="http://schemas.microsoft.com/office/drawing/2014/main" id="{3DD89485-141B-D409-3873-2C07F3256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16</xdr:row>
      <xdr:rowOff>28575</xdr:rowOff>
    </xdr:from>
    <xdr:to>
      <xdr:col>7</xdr:col>
      <xdr:colOff>2562225</xdr:colOff>
      <xdr:row>33</xdr:row>
      <xdr:rowOff>19050</xdr:rowOff>
    </xdr:to>
    <xdr:graphicFrame macro="">
      <xdr:nvGraphicFramePr>
        <xdr:cNvPr id="16387" name="Chart 3">
          <a:extLst>
            <a:ext uri="{FF2B5EF4-FFF2-40B4-BE49-F238E27FC236}">
              <a16:creationId xmlns:a16="http://schemas.microsoft.com/office/drawing/2014/main" id="{16CF3EEC-4975-48A0-F722-0A63CE484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6388" name="AutoShape 4">
          <a:extLst>
            <a:ext uri="{FF2B5EF4-FFF2-40B4-BE49-F238E27FC236}">
              <a16:creationId xmlns:a16="http://schemas.microsoft.com/office/drawing/2014/main" id="{25ED26F5-3033-F410-E7C3-7046E3E34C20}"/>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31</xdr:row>
      <xdr:rowOff>9525</xdr:rowOff>
    </xdr:from>
    <xdr:to>
      <xdr:col>7</xdr:col>
      <xdr:colOff>1171575</xdr:colOff>
      <xdr:row>32</xdr:row>
      <xdr:rowOff>57150</xdr:rowOff>
    </xdr:to>
    <xdr:sp macro="" textlink="">
      <xdr:nvSpPr>
        <xdr:cNvPr id="16389" name="AutoShape 5">
          <a:extLst>
            <a:ext uri="{FF2B5EF4-FFF2-40B4-BE49-F238E27FC236}">
              <a16:creationId xmlns:a16="http://schemas.microsoft.com/office/drawing/2014/main" id="{E5E32C8A-2D1D-D3A0-7A68-35A804745784}"/>
            </a:ext>
          </a:extLst>
        </xdr:cNvPr>
        <xdr:cNvSpPr>
          <a:spLocks/>
        </xdr:cNvSpPr>
      </xdr:nvSpPr>
      <xdr:spPr bwMode="auto">
        <a:xfrm>
          <a:off x="8048625" y="5029200"/>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26     1166</a:t>
          </a:r>
        </a:p>
      </xdr:txBody>
    </xdr:sp>
    <xdr:clientData/>
  </xdr:twoCellAnchor>
  <xdr:twoCellAnchor>
    <xdr:from>
      <xdr:col>4</xdr:col>
      <xdr:colOff>619125</xdr:colOff>
      <xdr:row>53</xdr:row>
      <xdr:rowOff>76200</xdr:rowOff>
    </xdr:from>
    <xdr:to>
      <xdr:col>7</xdr:col>
      <xdr:colOff>2695575</xdr:colOff>
      <xdr:row>71</xdr:row>
      <xdr:rowOff>76200</xdr:rowOff>
    </xdr:to>
    <xdr:graphicFrame macro="">
      <xdr:nvGraphicFramePr>
        <xdr:cNvPr id="16390" name="Chart 6">
          <a:extLst>
            <a:ext uri="{FF2B5EF4-FFF2-40B4-BE49-F238E27FC236}">
              <a16:creationId xmlns:a16="http://schemas.microsoft.com/office/drawing/2014/main" id="{9B32D098-CB16-10D6-0329-B1DAA41BA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438150</xdr:colOff>
      <xdr:row>71</xdr:row>
      <xdr:rowOff>76200</xdr:rowOff>
    </xdr:to>
    <xdr:graphicFrame macro="">
      <xdr:nvGraphicFramePr>
        <xdr:cNvPr id="16391" name="Chart 7">
          <a:extLst>
            <a:ext uri="{FF2B5EF4-FFF2-40B4-BE49-F238E27FC236}">
              <a16:creationId xmlns:a16="http://schemas.microsoft.com/office/drawing/2014/main" id="{FB6C3E65-0836-3D24-CB4D-2A3A1C381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Jun/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Jun/NonAffil/DPR%20Log/Late%20Stam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DPR%20graph.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_Dropbox/JThib/dpr_log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eaned%20Up%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row>
        <row r="65">
          <cell r="AA65">
            <v>37098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refreshError="1"/>
      <sheetData sheetId="1" refreshError="1"/>
      <sheetData sheetId="2">
        <row r="1">
          <cell r="A1" t="str">
            <v>S. Cone Gas</v>
          </cell>
          <cell r="B1">
            <v>0</v>
          </cell>
        </row>
        <row r="2">
          <cell r="A2" t="str">
            <v>S-Cone Power</v>
          </cell>
          <cell r="B2">
            <v>0</v>
          </cell>
        </row>
        <row r="3">
          <cell r="A3" t="str">
            <v>Brazil Power</v>
          </cell>
          <cell r="B3">
            <v>0</v>
          </cell>
        </row>
        <row r="4">
          <cell r="A4" t="str">
            <v>Broadband</v>
          </cell>
          <cell r="B4">
            <v>2</v>
          </cell>
        </row>
        <row r="5">
          <cell r="A5" t="str">
            <v>Capital Portfolio</v>
          </cell>
          <cell r="B5">
            <v>0</v>
          </cell>
        </row>
        <row r="6">
          <cell r="A6" t="str">
            <v>Coal</v>
          </cell>
          <cell r="B6">
            <v>1</v>
          </cell>
        </row>
        <row r="7">
          <cell r="A7" t="str">
            <v>Coal Bench</v>
          </cell>
          <cell r="B7">
            <v>3</v>
          </cell>
        </row>
        <row r="8">
          <cell r="A8" t="str">
            <v>Convertible Arbitrage</v>
          </cell>
          <cell r="B8">
            <v>1</v>
          </cell>
        </row>
        <row r="9">
          <cell r="A9" t="str">
            <v>Cross Commodity</v>
          </cell>
          <cell r="B9">
            <v>2</v>
          </cell>
        </row>
        <row r="10">
          <cell r="A10" t="str">
            <v>Advertising</v>
          </cell>
          <cell r="B10">
            <v>0</v>
          </cell>
        </row>
        <row r="11">
          <cell r="A11" t="str">
            <v>EES/EWS Gas</v>
          </cell>
          <cell r="B11">
            <v>2</v>
          </cell>
        </row>
        <row r="12">
          <cell r="A12" t="str">
            <v>EES/EWS Power</v>
          </cell>
          <cell r="B12">
            <v>8</v>
          </cell>
        </row>
        <row r="13">
          <cell r="A13" t="str">
            <v>EIM Bench</v>
          </cell>
          <cell r="B13">
            <v>5</v>
          </cell>
        </row>
        <row r="14">
          <cell r="A14" t="str">
            <v>Emerging Bench</v>
          </cell>
          <cell r="B14">
            <v>7</v>
          </cell>
        </row>
        <row r="15">
          <cell r="A15" t="str">
            <v>Emissions</v>
          </cell>
          <cell r="B15">
            <v>0</v>
          </cell>
        </row>
        <row r="16">
          <cell r="A16" t="str">
            <v>Equities</v>
          </cell>
          <cell r="B16">
            <v>2</v>
          </cell>
        </row>
        <row r="17">
          <cell r="A17" t="str">
            <v>Freight Trading</v>
          </cell>
          <cell r="B17">
            <v>0</v>
          </cell>
        </row>
        <row r="18">
          <cell r="A18" t="str">
            <v>Gas Bench</v>
          </cell>
          <cell r="B18">
            <v>4</v>
          </cell>
        </row>
        <row r="19">
          <cell r="A19" t="str">
            <v>Global Products</v>
          </cell>
          <cell r="B19">
            <v>0</v>
          </cell>
        </row>
        <row r="20">
          <cell r="A20" t="str">
            <v>Interest Rate</v>
          </cell>
          <cell r="B20">
            <v>2</v>
          </cell>
        </row>
        <row r="21">
          <cell r="A21" t="str">
            <v>Liquids Bench</v>
          </cell>
          <cell r="B21">
            <v>1</v>
          </cell>
        </row>
        <row r="22">
          <cell r="A22" t="str">
            <v>LNG</v>
          </cell>
          <cell r="B22">
            <v>1</v>
          </cell>
        </row>
        <row r="23">
          <cell r="A23" t="str">
            <v>LNG Bench</v>
          </cell>
          <cell r="B23">
            <v>0</v>
          </cell>
        </row>
        <row r="24">
          <cell r="A24" t="str">
            <v>Lumber</v>
          </cell>
          <cell r="B24">
            <v>0</v>
          </cell>
        </row>
        <row r="25">
          <cell r="A25" t="str">
            <v>Cocoa Bench</v>
          </cell>
          <cell r="B25">
            <v>0</v>
          </cell>
        </row>
        <row r="26">
          <cell r="A26" t="str">
            <v>Merchant Portfolio</v>
          </cell>
          <cell r="B26">
            <v>0</v>
          </cell>
        </row>
        <row r="27">
          <cell r="A27" t="str">
            <v>Natural Gas P&amp;L</v>
          </cell>
          <cell r="B27">
            <v>2</v>
          </cell>
        </row>
        <row r="28">
          <cell r="A28" t="str">
            <v>Outage Options</v>
          </cell>
          <cell r="B28">
            <v>0</v>
          </cell>
        </row>
        <row r="29">
          <cell r="A29" t="str">
            <v>Paper</v>
          </cell>
          <cell r="B29">
            <v>1</v>
          </cell>
        </row>
        <row r="30">
          <cell r="A30" t="str">
            <v>Power Canada</v>
          </cell>
          <cell r="B30">
            <v>3</v>
          </cell>
        </row>
        <row r="31">
          <cell r="A31" t="str">
            <v>Power East</v>
          </cell>
          <cell r="B31">
            <v>8</v>
          </cell>
        </row>
        <row r="32">
          <cell r="A32" t="str">
            <v>Power West</v>
          </cell>
          <cell r="B32">
            <v>5</v>
          </cell>
        </row>
        <row r="33">
          <cell r="A33" t="str">
            <v>Power Bench</v>
          </cell>
          <cell r="B33">
            <v>9</v>
          </cell>
        </row>
        <row r="34">
          <cell r="A34" t="str">
            <v>S-Cone Power Bench</v>
          </cell>
          <cell r="B34">
            <v>0</v>
          </cell>
        </row>
        <row r="35">
          <cell r="A35" t="str">
            <v>S-Cone Bench</v>
          </cell>
          <cell r="B35">
            <v>0</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ne"/>
      <sheetName val="Chart"/>
    </sheetNames>
    <sheetDataSet>
      <sheetData sheetId="0"/>
      <sheetData sheetId="1"/>
      <sheetData sheetId="2"/>
      <sheetData sheetId="3"/>
      <sheetData sheetId="4"/>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olling 30 day"/>
      <sheetName val="May Chart"/>
      <sheetName val="June Chart"/>
      <sheetName val="Sheet4"/>
      <sheetName val="Sheet5"/>
      <sheetName val="Sheet6"/>
      <sheetName val="Sheet7"/>
    </sheetNames>
    <sheetDataSet>
      <sheetData sheetId="0" refreshError="1"/>
      <sheetData sheetId="1">
        <row r="4">
          <cell r="B4" t="str">
            <v>DAY</v>
          </cell>
        </row>
        <row r="5">
          <cell r="A5" t="str">
            <v xml:space="preserve">Advertising </v>
          </cell>
          <cell r="B5">
            <v>0</v>
          </cell>
        </row>
        <row r="6">
          <cell r="A6" t="str">
            <v xml:space="preserve">Broadband </v>
          </cell>
          <cell r="B6">
            <v>2</v>
          </cell>
        </row>
        <row r="7">
          <cell r="A7" t="str">
            <v xml:space="preserve">Emerging Bench </v>
          </cell>
          <cell r="B7">
            <v>5</v>
          </cell>
        </row>
        <row r="8">
          <cell r="A8" t="str">
            <v xml:space="preserve">Emissions </v>
          </cell>
          <cell r="B8">
            <v>1</v>
          </cell>
        </row>
        <row r="9">
          <cell r="A9" t="str">
            <v xml:space="preserve">Equity </v>
          </cell>
          <cell r="B9">
            <v>0</v>
          </cell>
        </row>
        <row r="10">
          <cell r="A10" t="str">
            <v xml:space="preserve">EWS-EES </v>
          </cell>
          <cell r="B10">
            <v>6</v>
          </cell>
        </row>
        <row r="11">
          <cell r="A11" t="str">
            <v xml:space="preserve">Financial Trading Fx </v>
          </cell>
          <cell r="B11">
            <v>2</v>
          </cell>
        </row>
        <row r="12">
          <cell r="A12" t="str">
            <v>Freight Trading</v>
          </cell>
          <cell r="B12">
            <v>1</v>
          </cell>
        </row>
        <row r="13">
          <cell r="A13" t="str">
            <v xml:space="preserve">Gas Bench </v>
          </cell>
          <cell r="B13">
            <v>0</v>
          </cell>
        </row>
        <row r="14">
          <cell r="A14" t="str">
            <v xml:space="preserve">Lumber </v>
          </cell>
          <cell r="B14">
            <v>2</v>
          </cell>
        </row>
        <row r="15">
          <cell r="A15" t="str">
            <v xml:space="preserve">Merchant </v>
          </cell>
          <cell r="B15">
            <v>0</v>
          </cell>
        </row>
        <row r="16">
          <cell r="A16" t="str">
            <v xml:space="preserve">NGPL </v>
          </cell>
          <cell r="B16">
            <v>3</v>
          </cell>
        </row>
        <row r="17">
          <cell r="A17" t="str">
            <v xml:space="preserve">Outage Options </v>
          </cell>
          <cell r="B17">
            <v>5</v>
          </cell>
        </row>
        <row r="18">
          <cell r="A18" t="str">
            <v xml:space="preserve">Power Bench </v>
          </cell>
          <cell r="B18">
            <v>10</v>
          </cell>
        </row>
        <row r="19">
          <cell r="A19" t="str">
            <v xml:space="preserve">Power East </v>
          </cell>
          <cell r="B19">
            <v>5</v>
          </cell>
        </row>
        <row r="20">
          <cell r="A20" t="str">
            <v xml:space="preserve">Power West </v>
          </cell>
          <cell r="B20">
            <v>3</v>
          </cell>
        </row>
        <row r="21">
          <cell r="A21" t="str">
            <v xml:space="preserve">Power Canada </v>
          </cell>
          <cell r="B21">
            <v>1</v>
          </cell>
        </row>
        <row r="22">
          <cell r="A22" t="str">
            <v xml:space="preserve">South America - Brazil Power </v>
          </cell>
          <cell r="B22">
            <v>1</v>
          </cell>
        </row>
        <row r="23">
          <cell r="A23" t="str">
            <v xml:space="preserve">UK Summary </v>
          </cell>
          <cell r="B23">
            <v>0</v>
          </cell>
        </row>
        <row r="24">
          <cell r="A24" t="str">
            <v>Interest Rate</v>
          </cell>
          <cell r="B24">
            <v>0</v>
          </cell>
        </row>
        <row r="25">
          <cell r="A25" t="str">
            <v>Liquids</v>
          </cell>
          <cell r="B25">
            <v>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Chart"/>
    </sheetNames>
    <sheetDataSet>
      <sheetData sheetId="0" refreshError="1"/>
      <sheetData sheetId="1" refreshError="1"/>
      <sheetData sheetId="2" refreshError="1"/>
      <sheetData sheetId="3" refreshError="1"/>
      <sheetData sheetId="4">
        <row r="1">
          <cell r="AB1" t="str">
            <v>Prelim</v>
          </cell>
          <cell r="AC1" t="str">
            <v>Final</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row>
        <row r="21">
          <cell r="AA21">
            <v>37039</v>
          </cell>
        </row>
        <row r="22">
          <cell r="AA22">
            <v>37040</v>
          </cell>
        </row>
        <row r="23">
          <cell r="AA23">
            <v>37041</v>
          </cell>
        </row>
        <row r="24">
          <cell r="AA24">
            <v>37042</v>
          </cell>
        </row>
        <row r="25">
          <cell r="AA25">
            <v>37043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1</v>
          </cell>
        </row>
        <row r="4">
          <cell r="A4" t="str">
            <v>EES Count</v>
          </cell>
          <cell r="B4">
            <v>2</v>
          </cell>
        </row>
        <row r="5">
          <cell r="A5" t="str">
            <v>Emerging Bench Count</v>
          </cell>
          <cell r="B5">
            <v>2</v>
          </cell>
        </row>
        <row r="6">
          <cell r="A6" t="str">
            <v>Equity Count</v>
          </cell>
          <cell r="B6">
            <v>1</v>
          </cell>
        </row>
        <row r="7">
          <cell r="A7" t="str">
            <v>EWS-EES Count</v>
          </cell>
          <cell r="B7">
            <v>3</v>
          </cell>
        </row>
        <row r="8">
          <cell r="A8" t="str">
            <v>Financial Trading Fx Count</v>
          </cell>
          <cell r="B8">
            <v>1</v>
          </cell>
        </row>
        <row r="9">
          <cell r="A9" t="str">
            <v>Gas Bench Count</v>
          </cell>
          <cell r="B9">
            <v>3</v>
          </cell>
        </row>
        <row r="10">
          <cell r="A10" t="str">
            <v>Lumber Count</v>
          </cell>
          <cell r="B10">
            <v>1</v>
          </cell>
        </row>
        <row r="11">
          <cell r="A11" t="str">
            <v>Merchant Count</v>
          </cell>
          <cell r="B11">
            <v>2</v>
          </cell>
        </row>
        <row r="12">
          <cell r="A12" t="str">
            <v>NGPL Count</v>
          </cell>
          <cell r="B12">
            <v>1</v>
          </cell>
        </row>
        <row r="13">
          <cell r="A13" t="str">
            <v>Outage Options Count</v>
          </cell>
          <cell r="B13">
            <v>2</v>
          </cell>
        </row>
        <row r="14">
          <cell r="A14" t="str">
            <v>Power Bench Count</v>
          </cell>
          <cell r="B14">
            <v>4</v>
          </cell>
        </row>
        <row r="15">
          <cell r="A15" t="str">
            <v>Power East Count</v>
          </cell>
          <cell r="B15">
            <v>8</v>
          </cell>
        </row>
        <row r="16">
          <cell r="A16" t="str">
            <v>Power West Count</v>
          </cell>
          <cell r="B16">
            <v>6</v>
          </cell>
        </row>
        <row r="17">
          <cell r="A17" t="str">
            <v>South America - Brazil Power Count</v>
          </cell>
          <cell r="B17">
            <v>1</v>
          </cell>
        </row>
        <row r="18">
          <cell r="A18" t="str">
            <v>UK Summary Count</v>
          </cell>
          <cell r="B18">
            <v>2</v>
          </cell>
        </row>
      </sheetData>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Chart2"/>
      <sheetName val="Sheet1"/>
      <sheetName val="Sheet2"/>
      <sheetName val="Sheet3"/>
    </sheetNames>
    <sheetDataSet>
      <sheetData sheetId="0" refreshError="1"/>
      <sheetData sheetId="1" refreshError="1"/>
      <sheetData sheetId="2">
        <row r="1">
          <cell r="B1">
            <v>37019</v>
          </cell>
          <cell r="C1">
            <v>37020</v>
          </cell>
          <cell r="D1">
            <v>37021</v>
          </cell>
          <cell r="E1">
            <v>37022</v>
          </cell>
          <cell r="F1">
            <v>37026</v>
          </cell>
          <cell r="G1">
            <v>37027</v>
          </cell>
          <cell r="H1">
            <v>37028</v>
          </cell>
          <cell r="I1">
            <v>37029</v>
          </cell>
          <cell r="J1">
            <v>37032</v>
          </cell>
          <cell r="K1">
            <v>37033</v>
          </cell>
          <cell r="L1">
            <v>37034</v>
          </cell>
          <cell r="M1">
            <v>37035</v>
          </cell>
          <cell r="N1">
            <v>37036</v>
          </cell>
          <cell r="O1">
            <v>37040</v>
          </cell>
          <cell r="P1">
            <v>37041</v>
          </cell>
          <cell r="Q1">
            <v>37042</v>
          </cell>
          <cell r="R1">
            <v>37043</v>
          </cell>
          <cell r="S1">
            <v>37046</v>
          </cell>
          <cell r="T1">
            <v>37047</v>
          </cell>
          <cell r="U1">
            <v>37048</v>
          </cell>
          <cell r="V1">
            <v>37049</v>
          </cell>
          <cell r="W1">
            <v>37050</v>
          </cell>
        </row>
        <row r="2">
          <cell r="A2" t="str">
            <v xml:space="preserve">        POWER EAST</v>
          </cell>
          <cell r="B2">
            <v>274.27111999999943</v>
          </cell>
          <cell r="C2">
            <v>-351.90881999999692</v>
          </cell>
          <cell r="D2">
            <v>7455.6872300000005</v>
          </cell>
          <cell r="E2">
            <v>-77.856779999999844</v>
          </cell>
          <cell r="F2">
            <v>235.5552000000007</v>
          </cell>
          <cell r="G2">
            <v>497.13971000000129</v>
          </cell>
          <cell r="H2">
            <v>322.92431999999826</v>
          </cell>
          <cell r="I2">
            <v>-93.191179999999989</v>
          </cell>
          <cell r="J2">
            <v>304.99467999999979</v>
          </cell>
          <cell r="K2">
            <v>560.85923999999977</v>
          </cell>
          <cell r="L2">
            <v>0.63310999999976048</v>
          </cell>
          <cell r="M2">
            <v>4013.65688</v>
          </cell>
          <cell r="N2">
            <v>115.1476900000016</v>
          </cell>
          <cell r="O2">
            <v>14.195090000001073</v>
          </cell>
          <cell r="P2">
            <v>389.33067000000301</v>
          </cell>
          <cell r="Q2">
            <v>18484.8043</v>
          </cell>
          <cell r="R2">
            <v>-2.2367300000005343</v>
          </cell>
          <cell r="S2">
            <v>3032</v>
          </cell>
          <cell r="T2">
            <v>-164.41061999999965</v>
          </cell>
          <cell r="U2">
            <v>-327.19721000000027</v>
          </cell>
          <cell r="V2">
            <v>-17907.096099999999</v>
          </cell>
          <cell r="W2">
            <v>8.3906299999998737</v>
          </cell>
        </row>
        <row r="3">
          <cell r="A3" t="str">
            <v xml:space="preserve">        POWER WEST</v>
          </cell>
          <cell r="B3">
            <v>-552.86400000000003</v>
          </cell>
          <cell r="C3">
            <v>-471.22994000000108</v>
          </cell>
          <cell r="D3">
            <v>-516.7495300000005</v>
          </cell>
          <cell r="E3">
            <v>-221.87241999999969</v>
          </cell>
          <cell r="F3">
            <v>-411.27678999999989</v>
          </cell>
          <cell r="G3">
            <v>-391.36429000000135</v>
          </cell>
          <cell r="H3">
            <v>-390.54736000000048</v>
          </cell>
          <cell r="I3">
            <v>-312.37960999999996</v>
          </cell>
          <cell r="J3">
            <v>-1949.3656399999998</v>
          </cell>
          <cell r="K3">
            <v>-950.86979999999994</v>
          </cell>
          <cell r="L3">
            <v>388.81694999999672</v>
          </cell>
          <cell r="M3">
            <v>-15844.635679999998</v>
          </cell>
          <cell r="N3">
            <v>-963.56814000000031</v>
          </cell>
          <cell r="O3">
            <v>-2721.1724800000011</v>
          </cell>
          <cell r="P3">
            <v>-248.32848000000104</v>
          </cell>
          <cell r="Q3">
            <v>-2967.5223699999988</v>
          </cell>
          <cell r="R3">
            <v>9174.6288499999991</v>
          </cell>
          <cell r="S3">
            <v>8036</v>
          </cell>
          <cell r="T3">
            <v>-291.79229999999916</v>
          </cell>
          <cell r="U3">
            <v>-96.824800000000096</v>
          </cell>
          <cell r="V3">
            <v>-21797.64587</v>
          </cell>
          <cell r="W3">
            <v>-27.276549999999588</v>
          </cell>
        </row>
        <row r="4">
          <cell r="A4" t="str">
            <v xml:space="preserve">        US NATURAL GAS</v>
          </cell>
          <cell r="B4">
            <v>0</v>
          </cell>
          <cell r="C4">
            <v>0</v>
          </cell>
          <cell r="D4">
            <v>0</v>
          </cell>
          <cell r="E4">
            <v>0</v>
          </cell>
          <cell r="F4">
            <v>0</v>
          </cell>
          <cell r="G4">
            <v>0</v>
          </cell>
          <cell r="H4">
            <v>0</v>
          </cell>
          <cell r="I4">
            <v>0</v>
          </cell>
          <cell r="J4">
            <v>0</v>
          </cell>
          <cell r="K4">
            <v>0</v>
          </cell>
          <cell r="L4">
            <v>0</v>
          </cell>
          <cell r="M4">
            <v>33545.779929999997</v>
          </cell>
          <cell r="N4">
            <v>0</v>
          </cell>
          <cell r="O4">
            <v>0</v>
          </cell>
          <cell r="P4">
            <v>0</v>
          </cell>
          <cell r="Q4">
            <v>6290.1782600000006</v>
          </cell>
          <cell r="R4">
            <v>0</v>
          </cell>
          <cell r="S4">
            <v>-16652</v>
          </cell>
          <cell r="T4">
            <v>505.38909000000058</v>
          </cell>
          <cell r="U4">
            <v>0</v>
          </cell>
          <cell r="V4">
            <v>18257.040979999998</v>
          </cell>
          <cell r="W4">
            <v>0</v>
          </cell>
        </row>
        <row r="5">
          <cell r="A5" t="str">
            <v xml:space="preserve">        CANADA GAS</v>
          </cell>
          <cell r="B5">
            <v>0</v>
          </cell>
          <cell r="C5">
            <v>0</v>
          </cell>
          <cell r="D5">
            <v>0</v>
          </cell>
          <cell r="E5">
            <v>0</v>
          </cell>
          <cell r="F5">
            <v>0</v>
          </cell>
          <cell r="G5">
            <v>0</v>
          </cell>
          <cell r="H5">
            <v>0</v>
          </cell>
          <cell r="I5">
            <v>0</v>
          </cell>
          <cell r="J5">
            <v>0</v>
          </cell>
          <cell r="K5">
            <v>0</v>
          </cell>
          <cell r="L5">
            <v>0</v>
          </cell>
          <cell r="M5">
            <v>1568.83547</v>
          </cell>
          <cell r="N5">
            <v>0</v>
          </cell>
          <cell r="O5">
            <v>0</v>
          </cell>
          <cell r="P5">
            <v>0</v>
          </cell>
          <cell r="Q5">
            <v>-638.21360000000004</v>
          </cell>
          <cell r="R5">
            <v>0</v>
          </cell>
          <cell r="S5">
            <v>1508</v>
          </cell>
          <cell r="T5">
            <v>-1392.6500800000001</v>
          </cell>
          <cell r="U5">
            <v>0</v>
          </cell>
          <cell r="V5">
            <v>-1638.0330899999999</v>
          </cell>
          <cell r="W5">
            <v>0</v>
          </cell>
        </row>
        <row r="6">
          <cell r="A6" t="str">
            <v xml:space="preserve">       GAS ORIGINATION</v>
          </cell>
          <cell r="B6">
            <v>0</v>
          </cell>
          <cell r="C6">
            <v>0</v>
          </cell>
          <cell r="D6">
            <v>0</v>
          </cell>
          <cell r="E6">
            <v>0</v>
          </cell>
          <cell r="F6">
            <v>0</v>
          </cell>
          <cell r="G6">
            <v>0</v>
          </cell>
          <cell r="H6">
            <v>0</v>
          </cell>
          <cell r="I6">
            <v>0</v>
          </cell>
          <cell r="J6">
            <v>0</v>
          </cell>
          <cell r="K6">
            <v>0</v>
          </cell>
          <cell r="L6">
            <v>0</v>
          </cell>
          <cell r="M6">
            <v>384.3</v>
          </cell>
          <cell r="N6">
            <v>0</v>
          </cell>
          <cell r="O6">
            <v>0</v>
          </cell>
          <cell r="P6">
            <v>0</v>
          </cell>
          <cell r="Q6">
            <v>-14.871999999999957</v>
          </cell>
          <cell r="R6">
            <v>0</v>
          </cell>
          <cell r="S6">
            <v>0</v>
          </cell>
          <cell r="T6">
            <v>0</v>
          </cell>
          <cell r="U6">
            <v>0</v>
          </cell>
          <cell r="V6">
            <v>0</v>
          </cell>
          <cell r="W6">
            <v>0</v>
          </cell>
        </row>
        <row r="7">
          <cell r="A7" t="str">
            <v xml:space="preserve">             POWER CANADA</v>
          </cell>
          <cell r="B7">
            <v>14.998600000000124</v>
          </cell>
          <cell r="C7">
            <v>-57.107139999999994</v>
          </cell>
          <cell r="D7">
            <v>0</v>
          </cell>
          <cell r="E7">
            <v>-2.6265199999999993</v>
          </cell>
          <cell r="F7">
            <v>72.041100000000029</v>
          </cell>
          <cell r="G7">
            <v>14.423249999999825</v>
          </cell>
          <cell r="H7">
            <v>88.546749999999975</v>
          </cell>
          <cell r="I7">
            <v>1.5327900000000341</v>
          </cell>
          <cell r="J7">
            <v>-132.97836000000004</v>
          </cell>
          <cell r="K7">
            <v>-24.755930000000092</v>
          </cell>
          <cell r="L7">
            <v>3.5950300000000084</v>
          </cell>
          <cell r="M7">
            <v>-792.74712</v>
          </cell>
          <cell r="N7">
            <v>279.57120999999995</v>
          </cell>
          <cell r="O7">
            <v>45.405950000000303</v>
          </cell>
          <cell r="P7">
            <v>12.020849999999996</v>
          </cell>
          <cell r="Q7">
            <v>434.70651999999973</v>
          </cell>
          <cell r="R7">
            <v>185.27242000000012</v>
          </cell>
          <cell r="S7">
            <v>-82</v>
          </cell>
          <cell r="T7">
            <v>126.74447000000004</v>
          </cell>
          <cell r="U7">
            <v>767.9343600000002</v>
          </cell>
          <cell r="V7">
            <v>1338.9876800000002</v>
          </cell>
          <cell r="W7">
            <v>206.89539999999761</v>
          </cell>
        </row>
        <row r="8">
          <cell r="A8" t="str">
            <v xml:space="preserve">             POWER PORTFOLIO MGMT</v>
          </cell>
          <cell r="B8">
            <v>0</v>
          </cell>
          <cell r="C8">
            <v>0</v>
          </cell>
          <cell r="D8">
            <v>0</v>
          </cell>
          <cell r="E8">
            <v>0</v>
          </cell>
          <cell r="F8">
            <v>0</v>
          </cell>
          <cell r="G8">
            <v>0</v>
          </cell>
          <cell r="H8">
            <v>0</v>
          </cell>
          <cell r="I8">
            <v>0</v>
          </cell>
          <cell r="J8">
            <v>0</v>
          </cell>
          <cell r="K8">
            <v>0</v>
          </cell>
          <cell r="L8">
            <v>0</v>
          </cell>
          <cell r="M8">
            <v>18603.438999999998</v>
          </cell>
          <cell r="N8">
            <v>0</v>
          </cell>
          <cell r="O8">
            <v>0</v>
          </cell>
          <cell r="P8">
            <v>-845.20600000000002</v>
          </cell>
          <cell r="Q8">
            <v>0</v>
          </cell>
          <cell r="R8">
            <v>0</v>
          </cell>
          <cell r="S8">
            <v>190</v>
          </cell>
          <cell r="T8">
            <v>0</v>
          </cell>
          <cell r="U8">
            <v>0</v>
          </cell>
          <cell r="V8">
            <v>0</v>
          </cell>
          <cell r="W8">
            <v>0</v>
          </cell>
        </row>
        <row r="9">
          <cell r="A9" t="str">
            <v xml:space="preserve">             POWER ORIGINATION</v>
          </cell>
          <cell r="B9">
            <v>-100</v>
          </cell>
          <cell r="C9">
            <v>0</v>
          </cell>
          <cell r="D9">
            <v>-2048</v>
          </cell>
          <cell r="E9">
            <v>-10</v>
          </cell>
          <cell r="F9">
            <v>-265</v>
          </cell>
          <cell r="G9">
            <v>-9.1999999999999993</v>
          </cell>
          <cell r="H9">
            <v>0</v>
          </cell>
          <cell r="I9">
            <v>-5</v>
          </cell>
          <cell r="J9">
            <v>-6</v>
          </cell>
          <cell r="K9">
            <v>-88</v>
          </cell>
          <cell r="L9">
            <v>-1</v>
          </cell>
          <cell r="M9">
            <v>0</v>
          </cell>
          <cell r="N9">
            <v>-24</v>
          </cell>
          <cell r="O9">
            <v>-63</v>
          </cell>
          <cell r="P9">
            <v>-335</v>
          </cell>
          <cell r="Q9">
            <v>-208</v>
          </cell>
          <cell r="R9">
            <v>10309.200000000001</v>
          </cell>
          <cell r="S9">
            <v>-55</v>
          </cell>
          <cell r="T9">
            <v>-9</v>
          </cell>
          <cell r="U9">
            <v>0</v>
          </cell>
          <cell r="V9">
            <v>-0.36181000000000002</v>
          </cell>
          <cell r="W9">
            <v>-1507.3019999999999</v>
          </cell>
        </row>
        <row r="10">
          <cell r="A10" t="str">
            <v xml:space="preserve">        SA GAS TRADING</v>
          </cell>
          <cell r="B10">
            <v>-18</v>
          </cell>
          <cell r="C10">
            <v>0</v>
          </cell>
          <cell r="D10">
            <v>0</v>
          </cell>
          <cell r="E10">
            <v>0</v>
          </cell>
          <cell r="F10">
            <v>-1.6695500000000001</v>
          </cell>
          <cell r="G10">
            <v>0</v>
          </cell>
          <cell r="H10">
            <v>0</v>
          </cell>
          <cell r="I10">
            <v>0</v>
          </cell>
          <cell r="J10">
            <v>0</v>
          </cell>
          <cell r="K10">
            <v>0</v>
          </cell>
          <cell r="L10">
            <v>0</v>
          </cell>
          <cell r="M10">
            <v>-2.4367700000000001</v>
          </cell>
          <cell r="N10">
            <v>0</v>
          </cell>
          <cell r="O10">
            <v>4.5469999999999899E-2</v>
          </cell>
          <cell r="P10">
            <v>-1.3344</v>
          </cell>
          <cell r="Q10">
            <v>7.1456600000000003</v>
          </cell>
          <cell r="R10">
            <v>0</v>
          </cell>
          <cell r="S10">
            <v>10</v>
          </cell>
          <cell r="T10">
            <v>0</v>
          </cell>
          <cell r="U10">
            <v>0</v>
          </cell>
          <cell r="V10">
            <v>10.90813</v>
          </cell>
          <cell r="W10">
            <v>2.0799999999994156E-3</v>
          </cell>
        </row>
        <row r="11">
          <cell r="A11" t="str">
            <v xml:space="preserve">        SA POWER TRADING</v>
          </cell>
          <cell r="B11">
            <v>1325.1709999999998</v>
          </cell>
          <cell r="C11">
            <v>0</v>
          </cell>
          <cell r="D11">
            <v>-8.5469999999999988</v>
          </cell>
          <cell r="E11">
            <v>9.4054000000000002</v>
          </cell>
          <cell r="F11">
            <v>0</v>
          </cell>
          <cell r="G11">
            <v>0</v>
          </cell>
          <cell r="H11">
            <v>0</v>
          </cell>
          <cell r="I11">
            <v>0</v>
          </cell>
          <cell r="J11">
            <v>0</v>
          </cell>
          <cell r="K11">
            <v>0</v>
          </cell>
          <cell r="L11">
            <v>0</v>
          </cell>
          <cell r="M11">
            <v>-18859.545999999998</v>
          </cell>
          <cell r="N11">
            <v>0</v>
          </cell>
          <cell r="O11">
            <v>0</v>
          </cell>
          <cell r="P11">
            <v>0</v>
          </cell>
          <cell r="Q11">
            <v>0</v>
          </cell>
          <cell r="R11">
            <v>0</v>
          </cell>
          <cell r="S11">
            <v>-899</v>
          </cell>
          <cell r="T11">
            <v>0</v>
          </cell>
          <cell r="U11">
            <v>0</v>
          </cell>
          <cell r="V11">
            <v>-20.132480000000001</v>
          </cell>
          <cell r="W11">
            <v>0.91220000000001278</v>
          </cell>
        </row>
        <row r="12">
          <cell r="A12" t="str">
            <v xml:space="preserve">        EES</v>
          </cell>
          <cell r="B12">
            <v>-2282</v>
          </cell>
          <cell r="C12">
            <v>-1190</v>
          </cell>
          <cell r="D12">
            <v>5697</v>
          </cell>
          <cell r="E12">
            <v>17913</v>
          </cell>
          <cell r="F12">
            <v>484</v>
          </cell>
          <cell r="G12">
            <v>32137</v>
          </cell>
          <cell r="H12">
            <v>2999</v>
          </cell>
          <cell r="I12">
            <v>-1302</v>
          </cell>
          <cell r="J12">
            <v>1722</v>
          </cell>
          <cell r="K12">
            <v>347</v>
          </cell>
          <cell r="L12">
            <v>-815</v>
          </cell>
          <cell r="M12">
            <v>6361</v>
          </cell>
          <cell r="N12">
            <v>15482</v>
          </cell>
          <cell r="O12">
            <v>-6097</v>
          </cell>
          <cell r="P12">
            <v>-1232</v>
          </cell>
          <cell r="Q12">
            <v>-6397</v>
          </cell>
          <cell r="R12">
            <v>1085</v>
          </cell>
          <cell r="S12">
            <v>4935</v>
          </cell>
          <cell r="T12">
            <v>-3707</v>
          </cell>
          <cell r="U12">
            <v>3286.64</v>
          </cell>
          <cell r="V12">
            <v>-11373.92</v>
          </cell>
          <cell r="W12">
            <v>2078.66</v>
          </cell>
        </row>
        <row r="17">
          <cell r="B17">
            <v>-6848.4232800000009</v>
          </cell>
          <cell r="C17">
            <v>-1896.9292499999988</v>
          </cell>
          <cell r="D17">
            <v>9998.0683499999996</v>
          </cell>
          <cell r="E17">
            <v>17555.232019999999</v>
          </cell>
          <cell r="F17">
            <v>-203.31724999999906</v>
          </cell>
          <cell r="G17">
            <v>31307.358200000002</v>
          </cell>
          <cell r="H17">
            <v>2899.9358700000025</v>
          </cell>
          <cell r="I17">
            <v>-1927.7844600000012</v>
          </cell>
          <cell r="J17">
            <v>718.48042000000032</v>
          </cell>
          <cell r="K17">
            <v>-1485.3597299999999</v>
          </cell>
          <cell r="L17">
            <v>-2920.1357600000024</v>
          </cell>
          <cell r="M17">
            <v>35552.057629999996</v>
          </cell>
          <cell r="N17">
            <v>14908.012570000001</v>
          </cell>
          <cell r="O17">
            <v>-10218.544549999999</v>
          </cell>
          <cell r="P17">
            <v>-2537.255119999998</v>
          </cell>
          <cell r="Q17">
            <v>14232.832240000002</v>
          </cell>
          <cell r="R17">
            <v>20719.796770000001</v>
          </cell>
          <cell r="S17">
            <v>4997</v>
          </cell>
          <cell r="T17">
            <v>-5625.8476999999975</v>
          </cell>
          <cell r="U17">
            <v>3661.6398199999976</v>
          </cell>
          <cell r="V17">
            <v>-37101.635610000005</v>
          </cell>
          <cell r="W17">
            <v>1874.1525199999978</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5"/>
  <sheetViews>
    <sheetView tabSelected="1" topLeftCell="A84" zoomScale="80" zoomScaleNormal="100" workbookViewId="0">
      <selection activeCell="H109" sqref="H109"/>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4" width="9.85546875" bestFit="1" customWidth="1"/>
  </cols>
  <sheetData>
    <row r="1" spans="1:24"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c r="X1" s="1" t="s">
        <v>374</v>
      </c>
    </row>
    <row r="2" spans="1:24" x14ac:dyDescent="0.2">
      <c r="A2" s="6" t="s">
        <v>0</v>
      </c>
      <c r="B2" s="2"/>
      <c r="H2">
        <f>1+1</f>
        <v>2</v>
      </c>
      <c r="J2">
        <f>1</f>
        <v>1</v>
      </c>
      <c r="K2" s="2"/>
      <c r="L2" s="7"/>
      <c r="M2" s="2"/>
      <c r="N2" s="2"/>
      <c r="P2">
        <f>'summary 0611'!K10</f>
        <v>1</v>
      </c>
    </row>
    <row r="3" spans="1:24" x14ac:dyDescent="0.2">
      <c r="A3" s="6" t="s">
        <v>1</v>
      </c>
      <c r="B3" s="7"/>
      <c r="K3" s="7"/>
      <c r="L3" s="7"/>
      <c r="M3" s="7"/>
      <c r="N3" s="11">
        <v>1</v>
      </c>
      <c r="P3">
        <f>'summary 0611'!K11</f>
        <v>1</v>
      </c>
      <c r="R3">
        <f>'summary 0625'!K11</f>
        <v>2</v>
      </c>
      <c r="T3">
        <f>'summary 0709'!K10</f>
        <v>1</v>
      </c>
    </row>
    <row r="4" spans="1:24"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c r="X4">
        <f>'summary 0806'!K12</f>
        <v>12</v>
      </c>
    </row>
    <row r="5" spans="1:24"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c r="X5">
        <f>'summary 0806'!K13</f>
        <v>5</v>
      </c>
    </row>
    <row r="6" spans="1:24"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c r="X6">
        <f>'summary 0806'!K14</f>
        <v>1</v>
      </c>
    </row>
    <row r="7" spans="1:24"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c r="X7">
        <f>'summary 0806'!K15</f>
        <v>1</v>
      </c>
    </row>
    <row r="8" spans="1:24"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c r="X8">
        <f>'summary 0806'!K16</f>
        <v>1</v>
      </c>
    </row>
    <row r="9" spans="1:24" x14ac:dyDescent="0.2">
      <c r="A9" s="6" t="s">
        <v>4</v>
      </c>
      <c r="B9" s="7"/>
      <c r="K9" s="7">
        <v>1</v>
      </c>
      <c r="L9" s="7"/>
      <c r="M9" s="7">
        <v>1</v>
      </c>
      <c r="N9" s="11"/>
      <c r="O9">
        <f>'summary 0604'!K17+'summary 0604'!K18</f>
        <v>2</v>
      </c>
      <c r="Q9">
        <f>'summary 0618'!K17</f>
        <v>4</v>
      </c>
      <c r="R9">
        <f>'summary 0625'!K17</f>
        <v>7</v>
      </c>
      <c r="V9">
        <f>'summary 0723'!K16</f>
        <v>2</v>
      </c>
      <c r="W9">
        <f>'summary 0730'!K17</f>
        <v>3</v>
      </c>
      <c r="X9">
        <f>'summary 0806'!K17</f>
        <v>3</v>
      </c>
    </row>
    <row r="10" spans="1:24" x14ac:dyDescent="0.2">
      <c r="A10" s="8" t="s">
        <v>31</v>
      </c>
      <c r="B10" s="7"/>
      <c r="K10" s="7"/>
      <c r="L10" s="7"/>
      <c r="M10" s="7"/>
      <c r="N10" s="7"/>
      <c r="S10">
        <f>'summary 0702'!K18:K18</f>
        <v>1</v>
      </c>
      <c r="U10">
        <f>'summary 0716'!K17</f>
        <v>1</v>
      </c>
      <c r="V10">
        <f>'summary 0723'!K17</f>
        <v>1</v>
      </c>
      <c r="W10">
        <f>'summary 0730'!K18</f>
        <v>2</v>
      </c>
      <c r="X10">
        <f>'summary 0806'!K18</f>
        <v>1</v>
      </c>
    </row>
    <row r="11" spans="1:24"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c r="X11">
        <f>SUM(X3:X10)</f>
        <v>24</v>
      </c>
    </row>
    <row r="12" spans="1:24"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c r="X12" s="51">
        <v>37109</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51" x14ac:dyDescent="0.2">
      <c r="A105" s="86">
        <v>37113</v>
      </c>
      <c r="B105" s="55" t="s">
        <v>380</v>
      </c>
      <c r="C105" s="55" t="s">
        <v>20</v>
      </c>
      <c r="D105" s="55" t="s">
        <v>82</v>
      </c>
      <c r="E105" s="55" t="s">
        <v>83</v>
      </c>
      <c r="F105" s="55" t="s">
        <v>84</v>
      </c>
      <c r="G105" s="97" t="s">
        <v>381</v>
      </c>
      <c r="H105" s="89" t="s">
        <v>299</v>
      </c>
      <c r="I105" s="55" t="s">
        <v>79</v>
      </c>
      <c r="J105" s="55" t="s">
        <v>79</v>
      </c>
      <c r="K105" s="55" t="s">
        <v>80</v>
      </c>
      <c r="L105" s="55" t="s">
        <v>81</v>
      </c>
    </row>
    <row r="106" spans="1:25" ht="38.25" x14ac:dyDescent="0.2">
      <c r="A106" s="83">
        <v>37109</v>
      </c>
      <c r="B106" s="81" t="s">
        <v>366</v>
      </c>
      <c r="C106" s="81" t="s">
        <v>19</v>
      </c>
      <c r="D106" s="81" t="s">
        <v>367</v>
      </c>
      <c r="E106" s="81"/>
      <c r="F106" s="81" t="s">
        <v>14</v>
      </c>
      <c r="G106" s="89" t="s">
        <v>368</v>
      </c>
      <c r="H106" s="89" t="s">
        <v>299</v>
      </c>
      <c r="I106" s="81" t="s">
        <v>80</v>
      </c>
      <c r="J106" s="81" t="s">
        <v>79</v>
      </c>
      <c r="K106" s="81" t="s">
        <v>80</v>
      </c>
      <c r="L106" s="81" t="s">
        <v>81</v>
      </c>
      <c r="M106" s="88"/>
      <c r="N106" s="88"/>
      <c r="O106" s="88"/>
      <c r="P106" s="88"/>
      <c r="Q106" s="88"/>
      <c r="R106" s="88"/>
      <c r="S106" s="88"/>
      <c r="T106" s="88"/>
      <c r="U106" s="88"/>
      <c r="V106" s="88"/>
      <c r="W106" s="88"/>
      <c r="X106" s="88"/>
      <c r="Y106" s="88"/>
    </row>
    <row r="107" spans="1:25" ht="25.5" x14ac:dyDescent="0.2">
      <c r="A107" s="83">
        <v>37109</v>
      </c>
      <c r="B107" s="81" t="s">
        <v>369</v>
      </c>
      <c r="C107" s="68" t="s">
        <v>20</v>
      </c>
      <c r="D107" s="79" t="s">
        <v>370</v>
      </c>
      <c r="E107" s="80" t="s">
        <v>371</v>
      </c>
      <c r="F107" s="81" t="s">
        <v>10</v>
      </c>
      <c r="G107" s="89" t="s">
        <v>372</v>
      </c>
      <c r="H107" s="81" t="s">
        <v>373</v>
      </c>
      <c r="I107" s="81" t="s">
        <v>80</v>
      </c>
      <c r="J107" s="81" t="s">
        <v>79</v>
      </c>
      <c r="K107" s="81" t="s">
        <v>80</v>
      </c>
      <c r="L107" s="81" t="s">
        <v>81</v>
      </c>
      <c r="M107" s="88"/>
      <c r="N107" s="88"/>
      <c r="O107" s="88"/>
      <c r="P107" s="88"/>
      <c r="Q107" s="88"/>
      <c r="R107" s="88"/>
      <c r="S107" s="88"/>
      <c r="T107" s="88"/>
      <c r="U107" s="88"/>
      <c r="V107" s="88"/>
      <c r="W107" s="88"/>
      <c r="X107" s="88"/>
      <c r="Y107" s="88"/>
    </row>
    <row r="108" spans="1:25" ht="63.75" x14ac:dyDescent="0.2">
      <c r="A108" s="86">
        <v>37105</v>
      </c>
      <c r="B108" s="55" t="s">
        <v>82</v>
      </c>
      <c r="C108" s="55" t="s">
        <v>20</v>
      </c>
      <c r="D108" s="55" t="s">
        <v>82</v>
      </c>
      <c r="E108" s="55" t="s">
        <v>83</v>
      </c>
      <c r="F108" s="55" t="s">
        <v>30</v>
      </c>
      <c r="G108" s="96" t="s">
        <v>353</v>
      </c>
      <c r="H108" s="96" t="s">
        <v>382</v>
      </c>
      <c r="I108" s="55" t="s">
        <v>80</v>
      </c>
      <c r="J108" s="55" t="s">
        <v>79</v>
      </c>
      <c r="K108" s="55" t="s">
        <v>80</v>
      </c>
      <c r="L108" s="55" t="s">
        <v>81</v>
      </c>
      <c r="M108" s="88"/>
      <c r="N108" s="88"/>
      <c r="O108" s="88"/>
      <c r="P108" s="88"/>
      <c r="Q108" s="88"/>
      <c r="R108" s="88"/>
      <c r="S108" s="88"/>
      <c r="T108" s="88"/>
      <c r="U108" s="88"/>
      <c r="V108" s="88"/>
      <c r="W108" s="88"/>
      <c r="X108" s="88"/>
      <c r="Y108" s="88"/>
    </row>
    <row r="109" spans="1:25" ht="55.5" customHeight="1" x14ac:dyDescent="0.2">
      <c r="A109" s="83">
        <v>37105</v>
      </c>
      <c r="B109" s="89" t="s">
        <v>355</v>
      </c>
      <c r="C109" s="81" t="s">
        <v>272</v>
      </c>
      <c r="D109" s="81" t="s">
        <v>220</v>
      </c>
      <c r="E109" s="81" t="s">
        <v>201</v>
      </c>
      <c r="F109" s="81" t="s">
        <v>30</v>
      </c>
      <c r="G109" s="89" t="s">
        <v>356</v>
      </c>
      <c r="H109" s="89" t="s">
        <v>357</v>
      </c>
      <c r="I109" s="81" t="s">
        <v>80</v>
      </c>
      <c r="J109" s="81" t="s">
        <v>79</v>
      </c>
      <c r="K109" s="81" t="s">
        <v>80</v>
      </c>
      <c r="L109" s="81" t="s">
        <v>81</v>
      </c>
      <c r="M109" s="88"/>
      <c r="N109" s="88"/>
      <c r="O109" s="88"/>
      <c r="P109" s="88"/>
      <c r="Q109" s="88"/>
      <c r="R109" s="88"/>
      <c r="S109" s="88"/>
      <c r="T109" s="88"/>
      <c r="U109" s="88"/>
      <c r="V109" s="88"/>
      <c r="W109" s="88"/>
      <c r="X109" s="88"/>
      <c r="Y109" s="88"/>
    </row>
    <row r="110" spans="1:25" ht="51" x14ac:dyDescent="0.2">
      <c r="A110" s="83">
        <v>37102</v>
      </c>
      <c r="B110" s="81" t="s">
        <v>358</v>
      </c>
      <c r="C110" s="81" t="s">
        <v>272</v>
      </c>
      <c r="D110" s="81" t="s">
        <v>359</v>
      </c>
      <c r="E110" s="81" t="s">
        <v>221</v>
      </c>
      <c r="F110" s="81" t="s">
        <v>12</v>
      </c>
      <c r="G110" s="89" t="s">
        <v>360</v>
      </c>
      <c r="H110" s="89" t="s">
        <v>293</v>
      </c>
      <c r="I110" s="81" t="s">
        <v>79</v>
      </c>
      <c r="J110" s="81" t="s">
        <v>80</v>
      </c>
      <c r="K110" s="81" t="s">
        <v>80</v>
      </c>
      <c r="L110" s="81" t="s">
        <v>81</v>
      </c>
      <c r="M110" s="88"/>
      <c r="N110" s="88"/>
      <c r="O110" s="88"/>
      <c r="P110" s="88"/>
      <c r="Q110" s="88"/>
      <c r="R110" s="88"/>
      <c r="S110" s="88"/>
      <c r="T110" s="88"/>
      <c r="U110" s="88"/>
      <c r="V110" s="88"/>
      <c r="W110" s="88"/>
      <c r="X110" s="88"/>
      <c r="Y110" s="88"/>
    </row>
    <row r="111" spans="1:25" ht="76.5" x14ac:dyDescent="0.2">
      <c r="A111" s="83">
        <v>37099</v>
      </c>
      <c r="B111" s="89" t="s">
        <v>335</v>
      </c>
      <c r="C111" s="81" t="s">
        <v>19</v>
      </c>
      <c r="D111" s="81" t="s">
        <v>336</v>
      </c>
      <c r="E111" s="81" t="s">
        <v>337</v>
      </c>
      <c r="F111" s="81" t="s">
        <v>30</v>
      </c>
      <c r="G111" s="89" t="s">
        <v>338</v>
      </c>
      <c r="H111" s="89" t="s">
        <v>339</v>
      </c>
      <c r="I111" s="81" t="s">
        <v>80</v>
      </c>
      <c r="J111" s="81" t="s">
        <v>79</v>
      </c>
      <c r="K111" s="81" t="s">
        <v>80</v>
      </c>
      <c r="L111" s="81" t="s">
        <v>81</v>
      </c>
      <c r="M111" s="88"/>
      <c r="N111" s="88"/>
      <c r="O111" s="88"/>
      <c r="P111" s="88"/>
      <c r="Q111" s="88"/>
      <c r="R111" s="88"/>
      <c r="S111" s="88"/>
      <c r="T111" s="88"/>
      <c r="U111" s="88"/>
      <c r="V111" s="88"/>
      <c r="W111" s="88"/>
      <c r="X111" s="88"/>
      <c r="Y111" s="88"/>
    </row>
    <row r="112" spans="1:25" ht="63.75" x14ac:dyDescent="0.2">
      <c r="A112" s="83">
        <v>37099</v>
      </c>
      <c r="B112" s="81" t="s">
        <v>208</v>
      </c>
      <c r="C112" s="81" t="s">
        <v>20</v>
      </c>
      <c r="D112" s="81" t="s">
        <v>340</v>
      </c>
      <c r="E112" s="81" t="s">
        <v>83</v>
      </c>
      <c r="F112" s="81" t="s">
        <v>84</v>
      </c>
      <c r="G112" s="89" t="s">
        <v>341</v>
      </c>
      <c r="H112" s="89" t="s">
        <v>342</v>
      </c>
      <c r="I112" s="81" t="s">
        <v>79</v>
      </c>
      <c r="J112" s="81" t="s">
        <v>79</v>
      </c>
      <c r="K112" s="81" t="s">
        <v>79</v>
      </c>
      <c r="L112" s="81" t="s">
        <v>81</v>
      </c>
      <c r="M112" s="88"/>
      <c r="N112" s="88"/>
      <c r="O112" s="88"/>
      <c r="P112" s="88"/>
      <c r="Q112" s="88"/>
      <c r="R112" s="88"/>
      <c r="S112" s="88"/>
      <c r="T112" s="88"/>
      <c r="U112" s="88"/>
      <c r="V112" s="88"/>
      <c r="W112" s="88"/>
      <c r="X112" s="88"/>
      <c r="Y112" s="88"/>
    </row>
    <row r="113" spans="1:25" ht="38.25" x14ac:dyDescent="0.2">
      <c r="A113" s="83">
        <v>37095</v>
      </c>
      <c r="B113" s="81" t="s">
        <v>323</v>
      </c>
      <c r="C113" s="81" t="s">
        <v>272</v>
      </c>
      <c r="D113" s="81" t="s">
        <v>324</v>
      </c>
      <c r="E113" s="81" t="s">
        <v>325</v>
      </c>
      <c r="F113" s="81" t="s">
        <v>10</v>
      </c>
      <c r="G113" s="89" t="s">
        <v>326</v>
      </c>
      <c r="H113" s="89" t="s">
        <v>343</v>
      </c>
      <c r="I113" s="81" t="s">
        <v>80</v>
      </c>
      <c r="J113" s="81" t="s">
        <v>79</v>
      </c>
      <c r="K113" s="81" t="s">
        <v>80</v>
      </c>
      <c r="L113" s="81" t="s">
        <v>81</v>
      </c>
      <c r="M113" s="88"/>
      <c r="N113" s="88"/>
      <c r="O113" s="88"/>
      <c r="P113" s="88"/>
      <c r="Q113" s="88"/>
      <c r="R113" s="88"/>
      <c r="S113" s="88"/>
      <c r="T113" s="88"/>
      <c r="U113" s="88"/>
      <c r="V113" s="88"/>
      <c r="W113" s="88"/>
      <c r="X113" s="88"/>
      <c r="Y113" s="88"/>
    </row>
    <row r="114" spans="1:25" ht="38.25" x14ac:dyDescent="0.2">
      <c r="A114" s="83">
        <v>37092</v>
      </c>
      <c r="B114" s="81" t="s">
        <v>323</v>
      </c>
      <c r="C114" s="81" t="s">
        <v>272</v>
      </c>
      <c r="D114" s="81" t="s">
        <v>324</v>
      </c>
      <c r="E114" s="81" t="s">
        <v>325</v>
      </c>
      <c r="F114" s="81" t="s">
        <v>10</v>
      </c>
      <c r="G114" s="89" t="s">
        <v>326</v>
      </c>
      <c r="H114" s="89" t="s">
        <v>327</v>
      </c>
      <c r="I114" s="81" t="s">
        <v>80</v>
      </c>
      <c r="J114" s="81" t="s">
        <v>79</v>
      </c>
      <c r="K114" s="81" t="s">
        <v>79</v>
      </c>
      <c r="L114" s="81" t="s">
        <v>81</v>
      </c>
      <c r="M114" s="88"/>
      <c r="N114" s="88"/>
      <c r="O114" s="88"/>
      <c r="P114" s="88"/>
      <c r="Q114" s="88"/>
      <c r="R114" s="88"/>
      <c r="S114" s="88"/>
      <c r="T114" s="88"/>
      <c r="U114" s="88"/>
      <c r="V114" s="88"/>
      <c r="W114" s="88"/>
      <c r="X114" s="88"/>
      <c r="Y114" s="88"/>
    </row>
    <row r="115" spans="1:25" ht="38.25" x14ac:dyDescent="0.2">
      <c r="A115" s="83">
        <v>37092</v>
      </c>
      <c r="B115" s="81" t="s">
        <v>328</v>
      </c>
      <c r="C115" s="81" t="s">
        <v>23</v>
      </c>
      <c r="D115" s="81" t="s">
        <v>329</v>
      </c>
      <c r="E115" s="81" t="s">
        <v>241</v>
      </c>
      <c r="F115" s="81" t="s">
        <v>10</v>
      </c>
      <c r="G115" s="89" t="s">
        <v>330</v>
      </c>
      <c r="H115" s="81" t="s">
        <v>299</v>
      </c>
      <c r="I115" s="81" t="s">
        <v>80</v>
      </c>
      <c r="J115" s="81" t="s">
        <v>79</v>
      </c>
      <c r="K115" s="81" t="s">
        <v>79</v>
      </c>
      <c r="L115" s="81" t="s">
        <v>81</v>
      </c>
      <c r="M115" s="88"/>
      <c r="N115" s="88"/>
      <c r="O115" s="88"/>
      <c r="P115" s="88"/>
      <c r="Q115" s="88"/>
      <c r="R115" s="88"/>
      <c r="S115" s="88"/>
      <c r="T115" s="88"/>
      <c r="U115" s="88"/>
      <c r="V115" s="88"/>
      <c r="W115" s="88"/>
      <c r="X115" s="88"/>
      <c r="Y115" s="88"/>
    </row>
    <row r="116" spans="1:25" ht="38.25" x14ac:dyDescent="0.2">
      <c r="A116" s="83">
        <v>37090</v>
      </c>
      <c r="B116" s="81" t="s">
        <v>87</v>
      </c>
      <c r="C116" s="81" t="s">
        <v>20</v>
      </c>
      <c r="D116" s="81" t="s">
        <v>87</v>
      </c>
      <c r="E116" s="81" t="s">
        <v>83</v>
      </c>
      <c r="F116" s="81" t="s">
        <v>84</v>
      </c>
      <c r="G116" s="89" t="s">
        <v>331</v>
      </c>
      <c r="H116" s="81" t="s">
        <v>293</v>
      </c>
      <c r="I116" s="81" t="s">
        <v>79</v>
      </c>
      <c r="J116" s="81" t="s">
        <v>79</v>
      </c>
      <c r="K116" s="81" t="s">
        <v>79</v>
      </c>
      <c r="L116" s="81" t="s">
        <v>81</v>
      </c>
      <c r="M116" s="88"/>
      <c r="N116" s="88"/>
      <c r="O116" s="88"/>
      <c r="P116" s="88"/>
      <c r="Q116" s="88"/>
      <c r="R116" s="88"/>
      <c r="S116" s="88"/>
      <c r="T116" s="88"/>
      <c r="U116" s="88"/>
      <c r="V116" s="88"/>
      <c r="W116" s="88"/>
      <c r="X116" s="88"/>
      <c r="Y116" s="88"/>
    </row>
    <row r="117" spans="1:25" ht="76.5" x14ac:dyDescent="0.2">
      <c r="A117" s="83">
        <v>37081</v>
      </c>
      <c r="B117" s="81" t="s">
        <v>172</v>
      </c>
      <c r="C117" s="81" t="s">
        <v>20</v>
      </c>
      <c r="D117" s="81" t="s">
        <v>234</v>
      </c>
      <c r="E117" s="81" t="s">
        <v>83</v>
      </c>
      <c r="F117" s="81" t="s">
        <v>12</v>
      </c>
      <c r="G117" s="89" t="s">
        <v>311</v>
      </c>
      <c r="H117" s="89" t="s">
        <v>312</v>
      </c>
      <c r="I117" s="81" t="s">
        <v>80</v>
      </c>
      <c r="J117" s="81" t="s">
        <v>79</v>
      </c>
      <c r="K117" s="81" t="s">
        <v>79</v>
      </c>
      <c r="L117" s="81" t="s">
        <v>81</v>
      </c>
      <c r="M117" s="88"/>
      <c r="N117" s="88"/>
      <c r="O117" s="88"/>
      <c r="P117" s="88"/>
      <c r="Q117" s="88"/>
      <c r="R117" s="88"/>
      <c r="S117" s="88"/>
      <c r="T117" s="88"/>
      <c r="U117" s="88"/>
      <c r="V117" s="88"/>
      <c r="W117" s="88"/>
      <c r="X117" s="88"/>
      <c r="Y117" s="88"/>
    </row>
    <row r="118" spans="1:25" ht="51" x14ac:dyDescent="0.2">
      <c r="A118" s="83">
        <v>37081</v>
      </c>
      <c r="B118" s="81" t="s">
        <v>313</v>
      </c>
      <c r="C118" s="81" t="s">
        <v>272</v>
      </c>
      <c r="D118" s="81" t="s">
        <v>314</v>
      </c>
      <c r="E118" s="81" t="s">
        <v>286</v>
      </c>
      <c r="F118" s="81" t="s">
        <v>10</v>
      </c>
      <c r="G118" s="89" t="s">
        <v>315</v>
      </c>
      <c r="H118" s="81" t="s">
        <v>316</v>
      </c>
      <c r="I118" s="81" t="s">
        <v>80</v>
      </c>
      <c r="J118" s="81" t="s">
        <v>79</v>
      </c>
      <c r="K118" s="81" t="s">
        <v>79</v>
      </c>
      <c r="L118" s="81" t="s">
        <v>81</v>
      </c>
      <c r="M118" s="88"/>
      <c r="N118" s="88"/>
      <c r="O118" s="88"/>
      <c r="P118" s="88"/>
      <c r="Q118" s="88"/>
      <c r="R118" s="88"/>
      <c r="S118" s="88"/>
      <c r="T118" s="88"/>
      <c r="U118" s="88"/>
      <c r="V118" s="88"/>
      <c r="W118" s="88"/>
      <c r="X118" s="88"/>
      <c r="Y118" s="88"/>
    </row>
    <row r="119" spans="1:25" ht="51" x14ac:dyDescent="0.2">
      <c r="A119" s="83">
        <v>37074</v>
      </c>
      <c r="B119" s="81" t="s">
        <v>294</v>
      </c>
      <c r="C119" s="81" t="s">
        <v>20</v>
      </c>
      <c r="D119" s="81" t="s">
        <v>100</v>
      </c>
      <c r="E119" s="81" t="s">
        <v>83</v>
      </c>
      <c r="F119" s="81" t="s">
        <v>12</v>
      </c>
      <c r="G119" s="89" t="s">
        <v>295</v>
      </c>
      <c r="H119" s="89" t="s">
        <v>296</v>
      </c>
      <c r="I119" s="81" t="s">
        <v>80</v>
      </c>
      <c r="J119" s="81" t="s">
        <v>80</v>
      </c>
      <c r="K119" s="81" t="s">
        <v>80</v>
      </c>
      <c r="L119" s="81" t="s">
        <v>81</v>
      </c>
      <c r="M119" s="88"/>
      <c r="N119" s="88"/>
      <c r="O119" s="88"/>
      <c r="P119" s="88"/>
      <c r="Q119" s="88"/>
      <c r="R119" s="88"/>
      <c r="S119" s="88"/>
      <c r="T119" s="88"/>
      <c r="U119" s="88"/>
      <c r="V119" s="88"/>
      <c r="W119" s="88"/>
      <c r="X119" s="88"/>
      <c r="Y119" s="88"/>
    </row>
    <row r="120" spans="1:25" ht="25.5" x14ac:dyDescent="0.2">
      <c r="A120" s="83">
        <v>37071</v>
      </c>
      <c r="B120" s="81" t="s">
        <v>262</v>
      </c>
      <c r="C120" s="81" t="s">
        <v>20</v>
      </c>
      <c r="D120" s="81" t="s">
        <v>262</v>
      </c>
      <c r="E120" s="81" t="s">
        <v>83</v>
      </c>
      <c r="F120" s="81" t="s">
        <v>14</v>
      </c>
      <c r="G120" s="89" t="s">
        <v>263</v>
      </c>
      <c r="H120" s="89" t="s">
        <v>264</v>
      </c>
      <c r="I120" s="81" t="s">
        <v>80</v>
      </c>
      <c r="J120" s="81" t="s">
        <v>79</v>
      </c>
      <c r="K120" s="81" t="s">
        <v>80</v>
      </c>
      <c r="L120" s="81" t="s">
        <v>81</v>
      </c>
      <c r="M120" s="88"/>
      <c r="N120" s="88"/>
      <c r="O120" s="88"/>
      <c r="P120" s="88"/>
      <c r="Q120" s="88"/>
      <c r="R120" s="88"/>
      <c r="S120" s="88"/>
      <c r="T120" s="88"/>
      <c r="U120" s="88"/>
      <c r="V120" s="88"/>
      <c r="W120" s="88"/>
      <c r="X120" s="88"/>
      <c r="Y120" s="88"/>
    </row>
    <row r="121" spans="1:25" ht="38.25" x14ac:dyDescent="0.2">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76.5" x14ac:dyDescent="0.2">
      <c r="A122" s="83">
        <v>37069</v>
      </c>
      <c r="B122" s="81" t="s">
        <v>268</v>
      </c>
      <c r="C122" s="81" t="s">
        <v>20</v>
      </c>
      <c r="D122" s="81" t="s">
        <v>268</v>
      </c>
      <c r="E122" s="81" t="s">
        <v>83</v>
      </c>
      <c r="F122" s="81" t="s">
        <v>14</v>
      </c>
      <c r="G122" s="89" t="s">
        <v>269</v>
      </c>
      <c r="H122" s="89" t="s">
        <v>270</v>
      </c>
      <c r="I122" s="81" t="s">
        <v>80</v>
      </c>
      <c r="J122" s="81" t="s">
        <v>79</v>
      </c>
      <c r="K122" s="81" t="s">
        <v>80</v>
      </c>
      <c r="L122" s="81" t="s">
        <v>81</v>
      </c>
      <c r="M122" s="88"/>
      <c r="N122" s="88"/>
      <c r="O122" s="88"/>
      <c r="P122" s="88"/>
      <c r="Q122" s="88"/>
      <c r="R122" s="88"/>
      <c r="S122" s="88"/>
      <c r="T122" s="88"/>
      <c r="U122" s="88"/>
      <c r="V122" s="88"/>
      <c r="W122" s="88"/>
      <c r="X122" s="88"/>
      <c r="Y122" s="88"/>
    </row>
    <row r="123" spans="1:25" ht="38.25" x14ac:dyDescent="0.2">
      <c r="A123" s="83">
        <v>37069</v>
      </c>
      <c r="B123" s="81" t="s">
        <v>276</v>
      </c>
      <c r="C123" s="81" t="s">
        <v>23</v>
      </c>
      <c r="D123" s="81" t="s">
        <v>240</v>
      </c>
      <c r="E123" s="81" t="s">
        <v>241</v>
      </c>
      <c r="F123" s="81" t="s">
        <v>12</v>
      </c>
      <c r="G123" s="89" t="s">
        <v>277</v>
      </c>
      <c r="H123" s="89" t="s">
        <v>278</v>
      </c>
      <c r="I123" s="81" t="s">
        <v>79</v>
      </c>
      <c r="J123" s="81" t="s">
        <v>79</v>
      </c>
      <c r="K123" s="81" t="s">
        <v>79</v>
      </c>
      <c r="L123" s="81" t="s">
        <v>81</v>
      </c>
    </row>
    <row r="124" spans="1:25" ht="102" x14ac:dyDescent="0.2">
      <c r="A124" s="83">
        <v>37068</v>
      </c>
      <c r="B124" s="81" t="s">
        <v>279</v>
      </c>
      <c r="C124" s="81"/>
      <c r="D124" s="81"/>
      <c r="E124" s="81"/>
      <c r="F124" s="81" t="s">
        <v>12</v>
      </c>
      <c r="G124" s="89" t="s">
        <v>280</v>
      </c>
      <c r="H124" s="89" t="s">
        <v>281</v>
      </c>
      <c r="I124" s="81" t="s">
        <v>79</v>
      </c>
      <c r="J124" s="81" t="s">
        <v>80</v>
      </c>
      <c r="K124" s="81" t="s">
        <v>80</v>
      </c>
      <c r="L124" s="81" t="s">
        <v>81</v>
      </c>
    </row>
    <row r="125" spans="1:25" ht="38.25" x14ac:dyDescent="0.2">
      <c r="A125" s="83">
        <v>37064</v>
      </c>
      <c r="B125" s="81" t="s">
        <v>172</v>
      </c>
      <c r="C125" s="81" t="s">
        <v>20</v>
      </c>
      <c r="D125" s="81" t="s">
        <v>234</v>
      </c>
      <c r="E125" s="81" t="s">
        <v>83</v>
      </c>
      <c r="F125" s="81" t="s">
        <v>84</v>
      </c>
      <c r="G125" s="45" t="s">
        <v>235</v>
      </c>
      <c r="H125" s="81" t="s">
        <v>236</v>
      </c>
      <c r="I125" s="81" t="s">
        <v>79</v>
      </c>
      <c r="J125" s="81" t="s">
        <v>79</v>
      </c>
      <c r="K125" s="81" t="s">
        <v>79</v>
      </c>
      <c r="L125" s="81" t="s">
        <v>81</v>
      </c>
    </row>
    <row r="126" spans="1:25" ht="63.75" x14ac:dyDescent="0.2">
      <c r="A126" s="83">
        <v>37064</v>
      </c>
      <c r="B126" s="81" t="s">
        <v>87</v>
      </c>
      <c r="C126" s="81" t="s">
        <v>20</v>
      </c>
      <c r="D126" s="81" t="s">
        <v>87</v>
      </c>
      <c r="E126" s="81" t="s">
        <v>83</v>
      </c>
      <c r="F126" s="81" t="s">
        <v>84</v>
      </c>
      <c r="G126" s="45" t="s">
        <v>237</v>
      </c>
      <c r="H126" s="45" t="s">
        <v>238</v>
      </c>
      <c r="I126" s="81" t="s">
        <v>79</v>
      </c>
      <c r="J126" s="81" t="s">
        <v>79</v>
      </c>
      <c r="K126" s="81" t="s">
        <v>80</v>
      </c>
      <c r="L126" s="81" t="s">
        <v>81</v>
      </c>
    </row>
    <row r="127" spans="1:25" ht="76.5" x14ac:dyDescent="0.2">
      <c r="A127" s="83">
        <v>37064</v>
      </c>
      <c r="B127" s="45" t="s">
        <v>239</v>
      </c>
      <c r="C127" s="81" t="s">
        <v>23</v>
      </c>
      <c r="D127" s="81" t="s">
        <v>240</v>
      </c>
      <c r="E127" s="81" t="s">
        <v>241</v>
      </c>
      <c r="F127" s="81" t="s">
        <v>30</v>
      </c>
      <c r="G127" s="45" t="s">
        <v>242</v>
      </c>
      <c r="H127" s="81" t="s">
        <v>243</v>
      </c>
      <c r="I127" s="81" t="s">
        <v>79</v>
      </c>
      <c r="J127" s="81" t="s">
        <v>79</v>
      </c>
      <c r="K127" s="81" t="s">
        <v>79</v>
      </c>
      <c r="L127" s="81" t="s">
        <v>81</v>
      </c>
    </row>
    <row r="128" spans="1:25" ht="63.75" x14ac:dyDescent="0.2">
      <c r="A128" s="83">
        <v>37063</v>
      </c>
      <c r="B128" s="81" t="s">
        <v>244</v>
      </c>
      <c r="C128" s="81"/>
      <c r="D128" s="81"/>
      <c r="E128" s="81"/>
      <c r="F128" s="81" t="s">
        <v>14</v>
      </c>
      <c r="G128" s="45" t="s">
        <v>245</v>
      </c>
      <c r="H128" s="45" t="s">
        <v>246</v>
      </c>
      <c r="I128" s="81" t="s">
        <v>80</v>
      </c>
      <c r="J128" s="81" t="s">
        <v>79</v>
      </c>
      <c r="K128" s="81" t="s">
        <v>80</v>
      </c>
      <c r="L128" s="81" t="s">
        <v>81</v>
      </c>
    </row>
    <row r="129" spans="1:12" ht="38.25" x14ac:dyDescent="0.2">
      <c r="A129" s="86">
        <v>37063</v>
      </c>
      <c r="B129" s="78" t="s">
        <v>247</v>
      </c>
      <c r="C129" s="78" t="s">
        <v>23</v>
      </c>
      <c r="D129" s="78"/>
      <c r="E129" s="78" t="s">
        <v>241</v>
      </c>
      <c r="F129" s="78" t="s">
        <v>14</v>
      </c>
      <c r="G129" s="57" t="s">
        <v>248</v>
      </c>
      <c r="H129" s="57" t="s">
        <v>249</v>
      </c>
      <c r="I129" s="78" t="s">
        <v>80</v>
      </c>
      <c r="J129" s="78" t="s">
        <v>79</v>
      </c>
      <c r="K129" s="78" t="s">
        <v>79</v>
      </c>
      <c r="L129" s="78" t="s">
        <v>81</v>
      </c>
    </row>
    <row r="130" spans="1:12" ht="38.25" x14ac:dyDescent="0.2">
      <c r="A130" s="86">
        <v>37063</v>
      </c>
      <c r="B130" s="81" t="s">
        <v>87</v>
      </c>
      <c r="C130" s="81" t="s">
        <v>20</v>
      </c>
      <c r="D130" s="81" t="s">
        <v>87</v>
      </c>
      <c r="E130" s="81" t="s">
        <v>83</v>
      </c>
      <c r="F130" s="81" t="s">
        <v>12</v>
      </c>
      <c r="G130" s="45" t="s">
        <v>250</v>
      </c>
      <c r="H130" s="45" t="s">
        <v>251</v>
      </c>
      <c r="I130" s="81" t="s">
        <v>79</v>
      </c>
      <c r="J130" s="81" t="s">
        <v>79</v>
      </c>
      <c r="K130" s="81" t="s">
        <v>79</v>
      </c>
      <c r="L130" s="81" t="s">
        <v>81</v>
      </c>
    </row>
    <row r="131" spans="1:12" ht="51" x14ac:dyDescent="0.2">
      <c r="A131" s="83">
        <v>37063</v>
      </c>
      <c r="B131" s="81" t="s">
        <v>252</v>
      </c>
      <c r="C131" s="81" t="s">
        <v>20</v>
      </c>
      <c r="D131" s="81" t="s">
        <v>234</v>
      </c>
      <c r="E131" s="81" t="s">
        <v>83</v>
      </c>
      <c r="F131" s="81" t="s">
        <v>14</v>
      </c>
      <c r="G131" s="45" t="s">
        <v>253</v>
      </c>
      <c r="H131" s="45" t="s">
        <v>254</v>
      </c>
      <c r="I131" s="81" t="s">
        <v>79</v>
      </c>
      <c r="J131" s="81" t="s">
        <v>79</v>
      </c>
      <c r="K131" s="81" t="s">
        <v>79</v>
      </c>
      <c r="L131" s="81" t="s">
        <v>81</v>
      </c>
    </row>
    <row r="132" spans="1:12" ht="63.75" x14ac:dyDescent="0.2">
      <c r="A132" s="83">
        <v>37062</v>
      </c>
      <c r="B132" s="81" t="s">
        <v>252</v>
      </c>
      <c r="C132" s="81" t="s">
        <v>20</v>
      </c>
      <c r="D132" s="81" t="s">
        <v>234</v>
      </c>
      <c r="E132" s="81" t="s">
        <v>83</v>
      </c>
      <c r="F132" s="81" t="s">
        <v>84</v>
      </c>
      <c r="G132" s="45" t="s">
        <v>255</v>
      </c>
      <c r="H132" s="45" t="s">
        <v>256</v>
      </c>
      <c r="I132" s="81" t="s">
        <v>79</v>
      </c>
      <c r="J132" s="81" t="s">
        <v>79</v>
      </c>
      <c r="K132" s="81" t="s">
        <v>79</v>
      </c>
      <c r="L132" s="81" t="s">
        <v>81</v>
      </c>
    </row>
    <row r="133" spans="1:12" ht="51" x14ac:dyDescent="0.2">
      <c r="A133" s="83">
        <v>37060</v>
      </c>
      <c r="B133" s="81" t="s">
        <v>259</v>
      </c>
      <c r="C133" s="81" t="s">
        <v>20</v>
      </c>
      <c r="D133" s="81" t="s">
        <v>234</v>
      </c>
      <c r="E133" s="81" t="s">
        <v>83</v>
      </c>
      <c r="F133" s="81" t="s">
        <v>84</v>
      </c>
      <c r="G133" s="45" t="s">
        <v>260</v>
      </c>
      <c r="H133" s="45" t="s">
        <v>261</v>
      </c>
      <c r="I133" s="81" t="s">
        <v>79</v>
      </c>
      <c r="J133" s="81" t="s">
        <v>79</v>
      </c>
      <c r="K133" s="81" t="s">
        <v>79</v>
      </c>
      <c r="L133" s="81" t="s">
        <v>81</v>
      </c>
    </row>
    <row r="134" spans="1:12" ht="63.75" x14ac:dyDescent="0.2">
      <c r="A134" s="83">
        <v>37057</v>
      </c>
      <c r="B134" s="81" t="s">
        <v>195</v>
      </c>
      <c r="C134" s="81" t="s">
        <v>196</v>
      </c>
      <c r="D134" s="81" t="s">
        <v>197</v>
      </c>
      <c r="E134" s="81"/>
      <c r="F134" s="81" t="s">
        <v>151</v>
      </c>
      <c r="G134" s="45" t="s">
        <v>198</v>
      </c>
      <c r="H134" s="45" t="s">
        <v>199</v>
      </c>
      <c r="I134" s="81" t="s">
        <v>79</v>
      </c>
      <c r="J134" s="81" t="s">
        <v>79</v>
      </c>
      <c r="K134" s="81" t="s">
        <v>79</v>
      </c>
      <c r="L134" s="81" t="s">
        <v>81</v>
      </c>
    </row>
    <row r="135" spans="1:12" ht="54.75" customHeight="1" x14ac:dyDescent="0.2">
      <c r="A135" s="83">
        <v>37057</v>
      </c>
      <c r="B135" s="81" t="s">
        <v>204</v>
      </c>
      <c r="C135" s="81" t="s">
        <v>20</v>
      </c>
      <c r="D135" s="81" t="s">
        <v>205</v>
      </c>
      <c r="E135" s="81" t="s">
        <v>83</v>
      </c>
      <c r="F135" s="81" t="s">
        <v>84</v>
      </c>
      <c r="G135" s="45" t="s">
        <v>206</v>
      </c>
      <c r="H135" s="45" t="s">
        <v>207</v>
      </c>
      <c r="I135" s="81" t="s">
        <v>79</v>
      </c>
      <c r="J135" s="81" t="s">
        <v>79</v>
      </c>
      <c r="K135" s="81" t="s">
        <v>79</v>
      </c>
      <c r="L135" s="81" t="s">
        <v>81</v>
      </c>
    </row>
    <row r="136" spans="1:12" ht="38.25" x14ac:dyDescent="0.2">
      <c r="A136" s="83">
        <v>37057</v>
      </c>
      <c r="B136" s="81" t="s">
        <v>208</v>
      </c>
      <c r="C136" s="81" t="s">
        <v>20</v>
      </c>
      <c r="D136" s="81" t="s">
        <v>205</v>
      </c>
      <c r="E136" s="81" t="s">
        <v>83</v>
      </c>
      <c r="F136" s="81" t="s">
        <v>84</v>
      </c>
      <c r="G136" s="45" t="s">
        <v>209</v>
      </c>
      <c r="H136" s="45" t="s">
        <v>207</v>
      </c>
      <c r="I136" s="81" t="s">
        <v>79</v>
      </c>
      <c r="J136" s="81" t="s">
        <v>79</v>
      </c>
      <c r="K136" s="81" t="s">
        <v>79</v>
      </c>
      <c r="L136" s="81" t="s">
        <v>81</v>
      </c>
    </row>
    <row r="137" spans="1:12" ht="76.5" x14ac:dyDescent="0.2">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63.75" customHeight="1" x14ac:dyDescent="0.2">
      <c r="A138" s="75">
        <v>37049</v>
      </c>
      <c r="B138" s="81" t="s">
        <v>172</v>
      </c>
      <c r="C138" s="81" t="s">
        <v>20</v>
      </c>
      <c r="D138" s="81" t="s">
        <v>82</v>
      </c>
      <c r="E138" s="81" t="s">
        <v>83</v>
      </c>
      <c r="F138" s="81" t="s">
        <v>12</v>
      </c>
      <c r="G138" s="45" t="s">
        <v>173</v>
      </c>
      <c r="H138" s="45" t="s">
        <v>174</v>
      </c>
      <c r="I138" s="81" t="s">
        <v>80</v>
      </c>
      <c r="J138" s="81" t="s">
        <v>79</v>
      </c>
      <c r="K138" s="81" t="s">
        <v>79</v>
      </c>
      <c r="L138" s="81" t="s">
        <v>81</v>
      </c>
    </row>
    <row r="139" spans="1:12" ht="38.25" x14ac:dyDescent="0.2">
      <c r="A139" s="75">
        <v>37049</v>
      </c>
      <c r="B139" s="81" t="s">
        <v>82</v>
      </c>
      <c r="C139" s="81" t="s">
        <v>20</v>
      </c>
      <c r="D139" s="81" t="s">
        <v>82</v>
      </c>
      <c r="E139" s="81" t="s">
        <v>83</v>
      </c>
      <c r="F139" s="81" t="s">
        <v>12</v>
      </c>
      <c r="G139" s="45" t="s">
        <v>176</v>
      </c>
      <c r="H139" s="45" t="s">
        <v>177</v>
      </c>
      <c r="I139" s="81" t="s">
        <v>80</v>
      </c>
      <c r="J139" s="81" t="s">
        <v>80</v>
      </c>
      <c r="K139" s="81" t="s">
        <v>80</v>
      </c>
      <c r="L139" s="81" t="s">
        <v>81</v>
      </c>
    </row>
    <row r="140" spans="1:12" ht="102" x14ac:dyDescent="0.2">
      <c r="A140" s="75">
        <v>37046</v>
      </c>
      <c r="B140" s="45" t="s">
        <v>182</v>
      </c>
      <c r="C140" s="46"/>
      <c r="D140" s="45"/>
      <c r="E140" s="20" t="s">
        <v>183</v>
      </c>
      <c r="F140" s="46" t="s">
        <v>14</v>
      </c>
      <c r="G140" s="45" t="s">
        <v>184</v>
      </c>
      <c r="H140" s="45" t="s">
        <v>185</v>
      </c>
      <c r="I140" s="81" t="s">
        <v>80</v>
      </c>
      <c r="J140" s="81" t="s">
        <v>80</v>
      </c>
      <c r="K140" s="81" t="s">
        <v>80</v>
      </c>
      <c r="L140" s="81" t="s">
        <v>81</v>
      </c>
    </row>
    <row r="141" spans="1:12" ht="21.75" customHeight="1" x14ac:dyDescent="0.2">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42" customHeight="1" x14ac:dyDescent="0.2">
      <c r="A142" s="44">
        <v>37035</v>
      </c>
      <c r="B142" s="45" t="s">
        <v>95</v>
      </c>
      <c r="C142" s="46" t="s">
        <v>20</v>
      </c>
      <c r="D142" s="20" t="s">
        <v>96</v>
      </c>
      <c r="E142" s="20" t="s">
        <v>83</v>
      </c>
      <c r="F142" s="46" t="s">
        <v>84</v>
      </c>
      <c r="G142" s="20" t="s">
        <v>97</v>
      </c>
      <c r="H142" s="20" t="s">
        <v>94</v>
      </c>
      <c r="I142" s="46" t="s">
        <v>80</v>
      </c>
      <c r="J142" s="46" t="s">
        <v>79</v>
      </c>
      <c r="K142" s="46" t="s">
        <v>79</v>
      </c>
      <c r="L142" s="46" t="s">
        <v>81</v>
      </c>
    </row>
    <row r="143" spans="1:12" ht="42" customHeight="1" x14ac:dyDescent="0.2">
      <c r="A143" s="44">
        <v>37033</v>
      </c>
      <c r="B143" s="45" t="s">
        <v>100</v>
      </c>
      <c r="C143" s="46" t="s">
        <v>20</v>
      </c>
      <c r="D143" s="45" t="s">
        <v>100</v>
      </c>
      <c r="E143" s="20" t="s">
        <v>83</v>
      </c>
      <c r="F143" s="46" t="s">
        <v>12</v>
      </c>
      <c r="G143" s="20" t="s">
        <v>101</v>
      </c>
      <c r="H143" s="20" t="s">
        <v>102</v>
      </c>
      <c r="I143" s="46" t="s">
        <v>79</v>
      </c>
      <c r="J143" s="46" t="s">
        <v>80</v>
      </c>
      <c r="K143" s="46" t="s">
        <v>80</v>
      </c>
      <c r="L143" s="46" t="s">
        <v>81</v>
      </c>
    </row>
    <row r="144" spans="1:12" ht="51" x14ac:dyDescent="0.2">
      <c r="A144" s="44">
        <v>37033</v>
      </c>
      <c r="B144" s="45" t="s">
        <v>87</v>
      </c>
      <c r="C144" s="46" t="s">
        <v>20</v>
      </c>
      <c r="D144" s="45" t="s">
        <v>87</v>
      </c>
      <c r="E144" s="20" t="s">
        <v>83</v>
      </c>
      <c r="F144" s="46" t="s">
        <v>84</v>
      </c>
      <c r="G144" s="20" t="s">
        <v>103</v>
      </c>
      <c r="H144" s="20" t="s">
        <v>104</v>
      </c>
      <c r="I144" s="46" t="s">
        <v>80</v>
      </c>
      <c r="J144" s="46" t="s">
        <v>80</v>
      </c>
      <c r="K144" s="46" t="s">
        <v>80</v>
      </c>
      <c r="L144" s="46" t="s">
        <v>81</v>
      </c>
    </row>
    <row r="145" spans="1:12" ht="25.5" x14ac:dyDescent="0.2">
      <c r="A145" s="44">
        <v>37032</v>
      </c>
      <c r="B145" s="45" t="s">
        <v>105</v>
      </c>
      <c r="C145" s="46" t="s">
        <v>106</v>
      </c>
      <c r="D145" s="45" t="s">
        <v>107</v>
      </c>
      <c r="E145" s="20" t="s">
        <v>108</v>
      </c>
      <c r="F145" s="46" t="s">
        <v>84</v>
      </c>
      <c r="G145" s="20" t="s">
        <v>109</v>
      </c>
      <c r="H145" s="20" t="s">
        <v>110</v>
      </c>
      <c r="I145" s="46" t="s">
        <v>80</v>
      </c>
      <c r="J145" s="46" t="s">
        <v>79</v>
      </c>
      <c r="K145" s="46" t="s">
        <v>80</v>
      </c>
      <c r="L145" s="46" t="s">
        <v>81</v>
      </c>
    </row>
    <row r="146" spans="1:12" ht="127.5" x14ac:dyDescent="0.2">
      <c r="A146" s="44">
        <v>37019</v>
      </c>
      <c r="B146" s="45" t="s">
        <v>113</v>
      </c>
      <c r="C146" s="46" t="s">
        <v>20</v>
      </c>
      <c r="D146" s="45" t="s">
        <v>113</v>
      </c>
      <c r="E146" s="20" t="s">
        <v>83</v>
      </c>
      <c r="F146" s="46" t="s">
        <v>84</v>
      </c>
      <c r="G146" s="20" t="s">
        <v>114</v>
      </c>
      <c r="H146" s="20" t="s">
        <v>115</v>
      </c>
      <c r="I146" s="46" t="s">
        <v>79</v>
      </c>
      <c r="J146" s="46" t="s">
        <v>79</v>
      </c>
      <c r="K146" s="46" t="s">
        <v>79</v>
      </c>
      <c r="L146" s="46" t="s">
        <v>81</v>
      </c>
    </row>
    <row r="147" spans="1:12" x14ac:dyDescent="0.2">
      <c r="A147" s="44"/>
      <c r="B147" s="45"/>
      <c r="C147" s="46"/>
      <c r="D147" s="45"/>
      <c r="E147" s="20"/>
      <c r="F147" s="46"/>
      <c r="G147" s="20"/>
      <c r="H147" s="20"/>
      <c r="I147" s="46"/>
      <c r="J147" s="46"/>
      <c r="K147" s="46"/>
      <c r="L147" s="46"/>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45"/>
      <c r="F150" s="46"/>
      <c r="G150" s="45"/>
      <c r="H150" s="45"/>
      <c r="I150" s="46"/>
      <c r="J150" s="46"/>
      <c r="K150" s="46"/>
      <c r="L150" s="68"/>
    </row>
    <row r="151" spans="1:12" x14ac:dyDescent="0.2">
      <c r="A151" s="61"/>
      <c r="B151" s="57"/>
      <c r="C151" s="58"/>
      <c r="D151" s="57"/>
      <c r="E151" s="59"/>
      <c r="F151" s="58"/>
      <c r="G151" s="57"/>
      <c r="H151" s="57"/>
      <c r="I151" s="58"/>
      <c r="J151" s="58"/>
      <c r="K151" s="58"/>
      <c r="L151" s="58"/>
    </row>
    <row r="152" spans="1:12" x14ac:dyDescent="0.2">
      <c r="A152" s="44"/>
      <c r="B152" s="45"/>
      <c r="C152" s="46"/>
      <c r="D152" s="45"/>
      <c r="E152" s="20"/>
      <c r="F152" s="46"/>
      <c r="G152" s="45"/>
      <c r="H152" s="45"/>
      <c r="I152" s="46"/>
      <c r="J152" s="46"/>
      <c r="K152" s="46"/>
      <c r="L152" s="46"/>
    </row>
    <row r="153" spans="1:12" x14ac:dyDescent="0.2">
      <c r="A153" s="44"/>
      <c r="B153" s="45"/>
      <c r="C153" s="46"/>
      <c r="D153" s="45"/>
      <c r="E153" s="20"/>
      <c r="F153" s="46"/>
      <c r="G153" s="45"/>
      <c r="H153" s="45"/>
      <c r="I153" s="46"/>
      <c r="J153" s="46"/>
      <c r="K153" s="46"/>
      <c r="L153" s="46"/>
    </row>
    <row r="155" spans="1:12" x14ac:dyDescent="0.2">
      <c r="A155" s="1" t="s">
        <v>73</v>
      </c>
      <c r="B155" s="1" t="s">
        <v>163</v>
      </c>
      <c r="C155" t="s">
        <v>71</v>
      </c>
      <c r="D155" s="93" t="s">
        <v>304</v>
      </c>
      <c r="E155" s="93" t="s">
        <v>365</v>
      </c>
    </row>
    <row r="156" spans="1:12" x14ac:dyDescent="0.2">
      <c r="A156" s="24" t="s">
        <v>18</v>
      </c>
      <c r="B156" s="69">
        <f t="shared" ref="B156:B164" si="1">C156/$C$165</f>
        <v>0</v>
      </c>
      <c r="C156" s="7"/>
      <c r="D156">
        <f>33+1+1+1+1+1+8+1+1+1+2+1</f>
        <v>52</v>
      </c>
      <c r="E156" s="95"/>
    </row>
    <row r="157" spans="1:12" x14ac:dyDescent="0.2">
      <c r="A157" s="24" t="s">
        <v>19</v>
      </c>
      <c r="B157" s="69">
        <f t="shared" si="1"/>
        <v>0.375</v>
      </c>
      <c r="C157" s="7">
        <f>'summary 0806'!I25</f>
        <v>9</v>
      </c>
      <c r="D157">
        <f>540+17+1+1+6+10+1+2+12+2+1+1+1+3+4+3+1+1+1+8+2+1+1+6</f>
        <v>626</v>
      </c>
      <c r="E157" s="95">
        <f>(C157/D157)*100</f>
        <v>1.4376996805111821</v>
      </c>
    </row>
    <row r="158" spans="1:12" x14ac:dyDescent="0.2">
      <c r="A158" s="24" t="s">
        <v>20</v>
      </c>
      <c r="B158" s="69">
        <f t="shared" si="1"/>
        <v>0.41666666666666669</v>
      </c>
      <c r="C158" s="7">
        <f>'summary 0806'!I26</f>
        <v>10</v>
      </c>
      <c r="D158">
        <f>13+1+1+1+16</f>
        <v>32</v>
      </c>
      <c r="E158" s="95">
        <f>(C158/D158)*100</f>
        <v>31.25</v>
      </c>
    </row>
    <row r="159" spans="1:12" x14ac:dyDescent="0.2">
      <c r="A159" s="24" t="s">
        <v>33</v>
      </c>
      <c r="B159" s="69">
        <f t="shared" si="1"/>
        <v>0</v>
      </c>
      <c r="C159" s="7"/>
      <c r="D159">
        <f>36+1+1</f>
        <v>38</v>
      </c>
      <c r="E159" s="95"/>
    </row>
    <row r="160" spans="1:12" x14ac:dyDescent="0.2">
      <c r="A160" s="24" t="s">
        <v>21</v>
      </c>
      <c r="B160" s="69">
        <f t="shared" si="1"/>
        <v>0.125</v>
      </c>
      <c r="C160" s="7">
        <f>'summary 0806'!I28</f>
        <v>3</v>
      </c>
      <c r="D160">
        <f>288+2+13+2+5+56+59+14+2+3</f>
        <v>444</v>
      </c>
      <c r="E160" s="95">
        <f>(C160/D160)*100</f>
        <v>0.67567567567567566</v>
      </c>
    </row>
    <row r="161" spans="1:5" x14ac:dyDescent="0.2">
      <c r="A161" s="24" t="s">
        <v>22</v>
      </c>
      <c r="B161" s="69">
        <f t="shared" si="1"/>
        <v>4.1666666666666664E-2</v>
      </c>
      <c r="C161" s="7">
        <f>'summary 0806'!I29</f>
        <v>1</v>
      </c>
      <c r="D161">
        <f>132+2+1+2+7+3</f>
        <v>147</v>
      </c>
      <c r="E161" s="95">
        <f>(C161/D161)*100</f>
        <v>0.68027210884353739</v>
      </c>
    </row>
    <row r="162" spans="1:5" x14ac:dyDescent="0.2">
      <c r="A162" s="24" t="s">
        <v>23</v>
      </c>
      <c r="B162" s="69">
        <f t="shared" si="1"/>
        <v>0</v>
      </c>
      <c r="C162" s="7"/>
      <c r="D162">
        <v>9</v>
      </c>
      <c r="E162" s="95"/>
    </row>
    <row r="163" spans="1:5" x14ac:dyDescent="0.2">
      <c r="A163" s="24" t="s">
        <v>24</v>
      </c>
      <c r="B163" s="69">
        <f t="shared" si="1"/>
        <v>0</v>
      </c>
      <c r="C163" s="7"/>
      <c r="D163">
        <f>10+5+2</f>
        <v>17</v>
      </c>
      <c r="E163" s="95"/>
    </row>
    <row r="164" spans="1:5" x14ac:dyDescent="0.2">
      <c r="A164" s="72" t="s">
        <v>164</v>
      </c>
      <c r="B164" s="69">
        <f t="shared" si="1"/>
        <v>4.1666666666666664E-2</v>
      </c>
      <c r="C164" s="7">
        <f>'summary 0806'!I32</f>
        <v>1</v>
      </c>
    </row>
    <row r="165" spans="1:5" x14ac:dyDescent="0.2">
      <c r="A165" s="72" t="s">
        <v>162</v>
      </c>
      <c r="B165" s="73">
        <f>SUM(B156:B164)</f>
        <v>1</v>
      </c>
      <c r="C165">
        <f>SUM(C156:C164)</f>
        <v>24</v>
      </c>
      <c r="D165">
        <f>SUM(D156:D164)</f>
        <v>1365</v>
      </c>
    </row>
  </sheetData>
  <phoneticPr fontId="0" type="noConversion"/>
  <printOptions horizontalCentered="1"/>
  <pageMargins left="0.25" right="0.25" top="1" bottom="0.5" header="0.5" footer="0.25"/>
  <pageSetup paperSize="5" scale="40" fitToHeight="2" orientation="landscape" r:id="rId1"/>
  <headerFooter alignWithMargins="0">
    <oddHeader xml:space="preserve">&amp;C&amp;"Arial,Bold"EWS-Global Risk Operations
Weekly Summary of Market Risk Aggregation Issues
Week Beginning August 06 </oddHeader>
    <oddFooter>&amp;L&amp;"Arial,Bold"Questions Call Nancy ext 54751</oddFooter>
  </headerFooter>
  <rowBreaks count="1" manualBreakCount="1">
    <brk id="88"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27" sqref="K27"/>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23</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f>1</f>
        <v>1</v>
      </c>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1+1+1+1+1+1+1+1+1+1+1+1</f>
        <v>12</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1+1+1</f>
        <v>3</v>
      </c>
    </row>
    <row r="15" spans="1:11" x14ac:dyDescent="0.2">
      <c r="A15" s="11" t="s">
        <v>12</v>
      </c>
      <c r="B15" s="8"/>
      <c r="C15" s="8" t="s">
        <v>3</v>
      </c>
      <c r="D15" s="8"/>
      <c r="E15" s="8"/>
      <c r="F15" s="8"/>
      <c r="G15" s="8"/>
      <c r="H15" s="8"/>
      <c r="I15" s="8"/>
      <c r="J15" s="8"/>
      <c r="K15" s="8">
        <f>1+1</f>
        <v>2</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ht="25.5" x14ac:dyDescent="0.2">
      <c r="A24" s="44" t="s">
        <v>18</v>
      </c>
      <c r="B24" s="45"/>
      <c r="C24" s="45"/>
      <c r="D24" s="20"/>
      <c r="E24" s="46"/>
      <c r="F24" s="20"/>
      <c r="G24" s="20"/>
      <c r="H24" s="46"/>
      <c r="I24" s="46">
        <f>1</f>
        <v>1</v>
      </c>
      <c r="J24" s="46"/>
      <c r="K24" s="46" t="s">
        <v>320</v>
      </c>
    </row>
    <row r="25" spans="1:11" ht="25.5" x14ac:dyDescent="0.2">
      <c r="A25" s="44" t="s">
        <v>19</v>
      </c>
      <c r="B25" s="45"/>
      <c r="C25" s="45"/>
      <c r="D25" s="20"/>
      <c r="E25" s="46"/>
      <c r="F25" s="20"/>
      <c r="G25" s="20"/>
      <c r="H25" s="46"/>
      <c r="I25" s="46">
        <f>1+1+1+1+1+1+1+1</f>
        <v>8</v>
      </c>
      <c r="J25" s="46"/>
      <c r="K25" s="22" t="s">
        <v>319</v>
      </c>
    </row>
    <row r="26" spans="1:11" ht="38.25" x14ac:dyDescent="0.2">
      <c r="A26" s="44" t="s">
        <v>20</v>
      </c>
      <c r="B26" s="45"/>
      <c r="C26" s="45"/>
      <c r="D26" s="20"/>
      <c r="E26" s="46"/>
      <c r="F26" s="20"/>
      <c r="G26" s="20"/>
      <c r="H26" s="46"/>
      <c r="I26" s="46">
        <f>1+1+1+1+1+1+1</f>
        <v>7</v>
      </c>
      <c r="J26" s="46"/>
      <c r="K26" s="20" t="s">
        <v>321</v>
      </c>
    </row>
    <row r="27" spans="1:11" x14ac:dyDescent="0.2">
      <c r="A27" s="44" t="s">
        <v>33</v>
      </c>
      <c r="B27" s="45"/>
      <c r="C27" s="45"/>
      <c r="D27" s="20"/>
      <c r="E27" s="46"/>
      <c r="F27" s="20"/>
      <c r="G27" s="20"/>
      <c r="H27" s="46"/>
      <c r="I27" s="46">
        <f>1+1</f>
        <v>2</v>
      </c>
      <c r="J27" s="46"/>
      <c r="K27" s="46" t="s">
        <v>160</v>
      </c>
    </row>
    <row r="28" spans="1:11" x14ac:dyDescent="0.2">
      <c r="A28" s="44" t="s">
        <v>21</v>
      </c>
      <c r="B28" s="45"/>
      <c r="C28" s="45"/>
      <c r="D28" s="20"/>
      <c r="E28" s="46"/>
      <c r="F28" s="20"/>
      <c r="G28" s="20"/>
      <c r="H28" s="46"/>
      <c r="I28" s="46">
        <f>1+1+1</f>
        <v>3</v>
      </c>
      <c r="J28" s="46"/>
      <c r="K28" s="46" t="s">
        <v>160</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f>2</f>
        <v>2</v>
      </c>
      <c r="K32" s="85" t="s">
        <v>318</v>
      </c>
    </row>
    <row r="33" spans="1:11" ht="13.5" thickTop="1" x14ac:dyDescent="0.2">
      <c r="A33" s="15" t="s">
        <v>17</v>
      </c>
      <c r="B33" s="16"/>
      <c r="C33" s="16"/>
      <c r="D33" s="16"/>
      <c r="E33" s="16"/>
      <c r="F33" s="16"/>
      <c r="G33" s="16"/>
      <c r="H33" s="16"/>
      <c r="I33" s="18">
        <f>SUM(I24:I32)</f>
        <v>23</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9"/>
  <sheetViews>
    <sheetView topLeftCell="A40" zoomScale="80" zoomScaleNormal="100" workbookViewId="0">
      <selection activeCell="H76" sqref="H76"/>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s>
  <sheetData>
    <row r="1" spans="1:19"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row>
    <row r="2" spans="1:19" x14ac:dyDescent="0.2">
      <c r="A2" s="6" t="s">
        <v>0</v>
      </c>
      <c r="B2" s="2"/>
      <c r="H2">
        <f>1+1</f>
        <v>2</v>
      </c>
      <c r="J2">
        <f>1</f>
        <v>1</v>
      </c>
      <c r="K2" s="2"/>
      <c r="L2" s="7"/>
      <c r="M2" s="2"/>
      <c r="N2" s="2"/>
      <c r="P2">
        <f>'summary 0611'!K10</f>
        <v>1</v>
      </c>
    </row>
    <row r="3" spans="1:19" x14ac:dyDescent="0.2">
      <c r="A3" s="6" t="s">
        <v>1</v>
      </c>
      <c r="B3" s="7"/>
      <c r="K3" s="7"/>
      <c r="L3" s="7"/>
      <c r="M3" s="7"/>
      <c r="N3" s="11">
        <v>1</v>
      </c>
      <c r="P3">
        <f>'summary 0611'!K11</f>
        <v>1</v>
      </c>
      <c r="R3">
        <f>'summary 0625'!K11</f>
        <v>2</v>
      </c>
    </row>
    <row r="4" spans="1:19"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19"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row>
    <row r="6" spans="1:19" x14ac:dyDescent="0.2">
      <c r="A6" s="6" t="s">
        <v>56</v>
      </c>
      <c r="B6" s="7"/>
      <c r="G6">
        <f>1+1</f>
        <v>2</v>
      </c>
      <c r="H6">
        <f>1+1+1+1</f>
        <v>4</v>
      </c>
      <c r="I6">
        <f>1</f>
        <v>1</v>
      </c>
      <c r="J6">
        <f>1+1+1</f>
        <v>3</v>
      </c>
      <c r="K6" s="7"/>
      <c r="L6" s="7"/>
      <c r="M6" s="7">
        <v>1</v>
      </c>
      <c r="N6" s="11"/>
      <c r="O6">
        <f>'summary 0604'!K14</f>
        <v>1</v>
      </c>
      <c r="P6">
        <f>'summary 0611'!K14</f>
        <v>3</v>
      </c>
    </row>
    <row r="7" spans="1:19" x14ac:dyDescent="0.2">
      <c r="A7" s="6" t="s">
        <v>3</v>
      </c>
      <c r="B7" s="7"/>
      <c r="G7">
        <f>1+1+1</f>
        <v>3</v>
      </c>
      <c r="K7" s="7"/>
      <c r="L7" s="7"/>
      <c r="M7" s="7">
        <v>1</v>
      </c>
      <c r="N7" s="11">
        <f>1</f>
        <v>1</v>
      </c>
      <c r="O7">
        <f>'summary 0604'!K15</f>
        <v>3</v>
      </c>
      <c r="Q7">
        <f>'summary 0618'!K15</f>
        <v>1</v>
      </c>
      <c r="R7">
        <f>'summary 0625'!K15</f>
        <v>5</v>
      </c>
      <c r="S7">
        <f>'summary 0702'!K15:K15</f>
        <v>1</v>
      </c>
    </row>
    <row r="8" spans="1:19" x14ac:dyDescent="0.2">
      <c r="A8" s="6" t="s">
        <v>7</v>
      </c>
      <c r="B8" s="7"/>
      <c r="G8">
        <f>1+1+1+1</f>
        <v>4</v>
      </c>
      <c r="H8">
        <f>1</f>
        <v>1</v>
      </c>
      <c r="I8">
        <f>1+1+1+1+1</f>
        <v>5</v>
      </c>
      <c r="J8">
        <f>1</f>
        <v>1</v>
      </c>
      <c r="K8" s="7">
        <v>2</v>
      </c>
      <c r="L8" s="7">
        <v>1</v>
      </c>
      <c r="M8" s="7"/>
      <c r="N8" s="11">
        <f>3</f>
        <v>3</v>
      </c>
      <c r="P8">
        <f>'summary 0611'!K16</f>
        <v>3</v>
      </c>
      <c r="Q8">
        <f>'summary 0618'!K16</f>
        <v>1</v>
      </c>
    </row>
    <row r="9" spans="1:19" x14ac:dyDescent="0.2">
      <c r="A9" s="6" t="s">
        <v>4</v>
      </c>
      <c r="B9" s="7"/>
      <c r="K9" s="7">
        <v>1</v>
      </c>
      <c r="L9" s="7"/>
      <c r="M9" s="7">
        <v>1</v>
      </c>
      <c r="N9" s="11"/>
      <c r="O9">
        <f>'summary 0604'!K17+'summary 0604'!K18</f>
        <v>2</v>
      </c>
      <c r="Q9">
        <f>'summary 0618'!K17</f>
        <v>4</v>
      </c>
      <c r="R9">
        <f>'summary 0625'!K17</f>
        <v>7</v>
      </c>
    </row>
    <row r="10" spans="1:19" x14ac:dyDescent="0.2">
      <c r="A10" s="8" t="s">
        <v>31</v>
      </c>
      <c r="B10" s="7"/>
      <c r="K10" s="7"/>
      <c r="L10" s="7"/>
      <c r="M10" s="7"/>
      <c r="N10" s="7"/>
      <c r="S10">
        <f>'summary 0702'!K18:K18</f>
        <v>1</v>
      </c>
    </row>
    <row r="11" spans="1:19"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row>
    <row r="12" spans="1:19"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8.25" x14ac:dyDescent="0.2">
      <c r="A106" s="83">
        <v>37077</v>
      </c>
      <c r="B106" s="89" t="s">
        <v>284</v>
      </c>
      <c r="C106" s="81" t="s">
        <v>19</v>
      </c>
      <c r="D106" s="81" t="s">
        <v>285</v>
      </c>
      <c r="E106" s="46" t="s">
        <v>286</v>
      </c>
      <c r="F106" s="81" t="s">
        <v>10</v>
      </c>
      <c r="G106" s="89" t="s">
        <v>287</v>
      </c>
      <c r="H106" s="89" t="s">
        <v>288</v>
      </c>
      <c r="I106" s="81" t="s">
        <v>80</v>
      </c>
      <c r="J106" s="81" t="s">
        <v>79</v>
      </c>
      <c r="K106" s="81" t="s">
        <v>80</v>
      </c>
      <c r="L106" s="81" t="s">
        <v>81</v>
      </c>
      <c r="M106" s="88"/>
      <c r="N106" s="88"/>
      <c r="O106" s="88"/>
      <c r="P106" s="88"/>
      <c r="Q106" s="88"/>
      <c r="R106" s="88"/>
      <c r="S106" s="88"/>
      <c r="T106" s="88"/>
      <c r="U106" s="88"/>
      <c r="V106" s="88"/>
      <c r="W106" s="88"/>
      <c r="X106" s="88"/>
      <c r="Y106" s="88"/>
    </row>
    <row r="107" spans="1:25" ht="25.5" x14ac:dyDescent="0.2">
      <c r="A107" s="83">
        <v>37074</v>
      </c>
      <c r="B107" s="81" t="s">
        <v>289</v>
      </c>
      <c r="C107" s="81" t="s">
        <v>18</v>
      </c>
      <c r="D107" s="81" t="s">
        <v>290</v>
      </c>
      <c r="E107" s="81" t="s">
        <v>291</v>
      </c>
      <c r="F107" s="81" t="s">
        <v>10</v>
      </c>
      <c r="G107" s="89" t="s">
        <v>292</v>
      </c>
      <c r="H107" s="81" t="s">
        <v>293</v>
      </c>
      <c r="I107" s="81" t="s">
        <v>79</v>
      </c>
      <c r="J107" s="81" t="s">
        <v>79</v>
      </c>
      <c r="K107" s="81" t="s">
        <v>79</v>
      </c>
      <c r="L107" s="81" t="s">
        <v>81</v>
      </c>
      <c r="M107" s="88"/>
      <c r="N107" s="88"/>
      <c r="O107" s="88"/>
      <c r="P107" s="88"/>
      <c r="Q107" s="88"/>
      <c r="R107" s="88"/>
      <c r="S107" s="88"/>
      <c r="T107" s="88"/>
      <c r="U107" s="88"/>
      <c r="V107" s="88"/>
      <c r="W107" s="88"/>
      <c r="X107" s="88"/>
      <c r="Y107" s="88"/>
    </row>
    <row r="108" spans="1:25" ht="51" x14ac:dyDescent="0.2">
      <c r="A108" s="83">
        <v>37074</v>
      </c>
      <c r="B108" s="81" t="s">
        <v>294</v>
      </c>
      <c r="C108" s="81" t="s">
        <v>20</v>
      </c>
      <c r="D108" s="81" t="s">
        <v>100</v>
      </c>
      <c r="E108" s="81" t="s">
        <v>83</v>
      </c>
      <c r="F108" s="81" t="s">
        <v>12</v>
      </c>
      <c r="G108" s="89" t="s">
        <v>295</v>
      </c>
      <c r="H108" s="89" t="s">
        <v>296</v>
      </c>
      <c r="I108" s="81" t="s">
        <v>80</v>
      </c>
      <c r="J108" s="81" t="s">
        <v>80</v>
      </c>
      <c r="K108" s="81" t="s">
        <v>80</v>
      </c>
      <c r="L108" s="81" t="s">
        <v>81</v>
      </c>
      <c r="M108" s="88"/>
      <c r="N108" s="88"/>
      <c r="O108" s="88"/>
      <c r="P108" s="88"/>
      <c r="Q108" s="88"/>
      <c r="R108" s="88"/>
      <c r="S108" s="88"/>
      <c r="T108" s="88"/>
      <c r="U108" s="88"/>
      <c r="V108" s="88"/>
      <c r="W108" s="88"/>
      <c r="X108" s="88"/>
      <c r="Y108" s="88"/>
    </row>
    <row r="109" spans="1:25" x14ac:dyDescent="0.2">
      <c r="A109" s="83">
        <v>37074</v>
      </c>
      <c r="B109" s="81" t="s">
        <v>167</v>
      </c>
      <c r="C109" s="81" t="s">
        <v>297</v>
      </c>
      <c r="D109" s="81" t="s">
        <v>298</v>
      </c>
      <c r="E109" s="81" t="s">
        <v>169</v>
      </c>
      <c r="F109" s="81"/>
      <c r="G109" s="89" t="s">
        <v>299</v>
      </c>
      <c r="H109" s="89"/>
      <c r="I109" s="81"/>
      <c r="J109" s="81"/>
      <c r="K109" s="81"/>
      <c r="L109" s="81" t="s">
        <v>81</v>
      </c>
      <c r="M109" s="88"/>
      <c r="N109" s="88"/>
      <c r="O109" s="88"/>
      <c r="P109" s="88"/>
      <c r="Q109" s="88"/>
      <c r="R109" s="88"/>
      <c r="S109" s="88"/>
      <c r="T109" s="88"/>
      <c r="U109" s="88"/>
      <c r="V109" s="88"/>
      <c r="W109" s="88"/>
      <c r="X109" s="88"/>
      <c r="Y109" s="88"/>
    </row>
    <row r="110" spans="1:25" ht="25.5" x14ac:dyDescent="0.2">
      <c r="A110" s="83">
        <v>37071</v>
      </c>
      <c r="B110" s="81" t="s">
        <v>262</v>
      </c>
      <c r="C110" s="81" t="s">
        <v>20</v>
      </c>
      <c r="D110" s="81" t="s">
        <v>262</v>
      </c>
      <c r="E110" s="81" t="s">
        <v>83</v>
      </c>
      <c r="F110" s="81" t="s">
        <v>14</v>
      </c>
      <c r="G110" s="89" t="s">
        <v>263</v>
      </c>
      <c r="H110" s="89" t="s">
        <v>264</v>
      </c>
      <c r="I110" s="81" t="s">
        <v>80</v>
      </c>
      <c r="J110" s="81" t="s">
        <v>79</v>
      </c>
      <c r="K110" s="81" t="s">
        <v>80</v>
      </c>
      <c r="L110" s="81" t="s">
        <v>81</v>
      </c>
      <c r="M110" s="88"/>
      <c r="N110" s="88"/>
      <c r="O110" s="88"/>
      <c r="P110" s="88"/>
      <c r="Q110" s="88"/>
      <c r="R110" s="88"/>
      <c r="S110" s="88"/>
      <c r="T110" s="88"/>
      <c r="U110" s="88"/>
      <c r="V110" s="88"/>
      <c r="W110" s="88"/>
      <c r="X110" s="88"/>
      <c r="Y110" s="88"/>
    </row>
    <row r="111" spans="1:25" ht="38.25" x14ac:dyDescent="0.2">
      <c r="A111" s="83">
        <v>37069</v>
      </c>
      <c r="B111" s="81" t="s">
        <v>265</v>
      </c>
      <c r="C111" s="81"/>
      <c r="D111" s="81"/>
      <c r="E111" s="81"/>
      <c r="F111" s="81"/>
      <c r="G111" s="89" t="s">
        <v>266</v>
      </c>
      <c r="H111" s="89" t="s">
        <v>267</v>
      </c>
      <c r="I111" s="81" t="s">
        <v>80</v>
      </c>
      <c r="J111" s="81" t="s">
        <v>79</v>
      </c>
      <c r="K111" s="81" t="s">
        <v>80</v>
      </c>
      <c r="L111" s="81" t="s">
        <v>81</v>
      </c>
      <c r="M111" s="88"/>
      <c r="N111" s="88"/>
      <c r="O111" s="88"/>
      <c r="P111" s="88"/>
      <c r="Q111" s="88"/>
      <c r="R111" s="88"/>
      <c r="S111" s="88"/>
      <c r="T111" s="88"/>
      <c r="U111" s="88"/>
      <c r="V111" s="88"/>
      <c r="W111" s="88"/>
      <c r="X111" s="88"/>
      <c r="Y111" s="88"/>
    </row>
    <row r="112" spans="1:25" ht="76.5" x14ac:dyDescent="0.2">
      <c r="A112" s="86">
        <v>37069</v>
      </c>
      <c r="B112" s="55" t="s">
        <v>268</v>
      </c>
      <c r="C112" s="81" t="s">
        <v>20</v>
      </c>
      <c r="D112" s="81" t="s">
        <v>268</v>
      </c>
      <c r="E112" s="81" t="s">
        <v>83</v>
      </c>
      <c r="F112" s="81" t="s">
        <v>14</v>
      </c>
      <c r="G112" s="89" t="s">
        <v>269</v>
      </c>
      <c r="H112" s="89" t="s">
        <v>270</v>
      </c>
      <c r="I112" s="81" t="s">
        <v>80</v>
      </c>
      <c r="J112" s="81" t="s">
        <v>79</v>
      </c>
      <c r="K112" s="81" t="s">
        <v>80</v>
      </c>
      <c r="L112" s="81" t="s">
        <v>81</v>
      </c>
      <c r="M112" s="88"/>
      <c r="N112" s="88"/>
      <c r="O112" s="88"/>
      <c r="P112" s="88"/>
      <c r="Q112" s="88"/>
      <c r="R112" s="88"/>
      <c r="S112" s="88"/>
      <c r="T112" s="88"/>
      <c r="U112" s="88"/>
      <c r="V112" s="88"/>
      <c r="W112" s="88"/>
      <c r="X112" s="88"/>
      <c r="Y112" s="88"/>
    </row>
    <row r="113" spans="1:25" ht="51" x14ac:dyDescent="0.2">
      <c r="A113" s="83">
        <v>37069</v>
      </c>
      <c r="B113" s="89" t="s">
        <v>271</v>
      </c>
      <c r="C113" s="81" t="s">
        <v>272</v>
      </c>
      <c r="D113" s="81" t="s">
        <v>273</v>
      </c>
      <c r="E113" s="81" t="s">
        <v>146</v>
      </c>
      <c r="F113" s="81" t="s">
        <v>14</v>
      </c>
      <c r="G113" s="89" t="s">
        <v>274</v>
      </c>
      <c r="H113" s="89" t="s">
        <v>275</v>
      </c>
      <c r="I113" s="81" t="s">
        <v>80</v>
      </c>
      <c r="J113" s="81" t="s">
        <v>79</v>
      </c>
      <c r="K113" s="81" t="s">
        <v>80</v>
      </c>
      <c r="L113" s="81" t="s">
        <v>81</v>
      </c>
      <c r="M113" s="88"/>
      <c r="N113" s="88"/>
      <c r="O113" s="88"/>
      <c r="P113" s="88"/>
      <c r="Q113" s="88"/>
      <c r="R113" s="88"/>
      <c r="S113" s="88"/>
      <c r="T113" s="88"/>
      <c r="U113" s="88"/>
      <c r="V113" s="88"/>
      <c r="W113" s="88"/>
      <c r="X113" s="88"/>
      <c r="Y113" s="88"/>
    </row>
    <row r="114" spans="1:25" ht="38.25" x14ac:dyDescent="0.2">
      <c r="A114" s="83">
        <v>37069</v>
      </c>
      <c r="B114" s="81" t="s">
        <v>276</v>
      </c>
      <c r="C114" s="81" t="s">
        <v>23</v>
      </c>
      <c r="D114" s="81" t="s">
        <v>240</v>
      </c>
      <c r="E114" s="81" t="s">
        <v>241</v>
      </c>
      <c r="F114" s="81" t="s">
        <v>12</v>
      </c>
      <c r="G114" s="89" t="s">
        <v>277</v>
      </c>
      <c r="H114" s="89" t="s">
        <v>278</v>
      </c>
      <c r="I114" s="81" t="s">
        <v>79</v>
      </c>
      <c r="J114" s="81" t="s">
        <v>79</v>
      </c>
      <c r="K114" s="81" t="s">
        <v>79</v>
      </c>
      <c r="L114" s="81" t="s">
        <v>81</v>
      </c>
      <c r="M114" s="88"/>
      <c r="N114" s="88"/>
      <c r="O114" s="88"/>
      <c r="P114" s="88"/>
      <c r="Q114" s="88"/>
      <c r="R114" s="88"/>
      <c r="S114" s="88"/>
      <c r="T114" s="88"/>
      <c r="U114" s="88"/>
      <c r="V114" s="88"/>
      <c r="W114" s="88"/>
      <c r="X114" s="88"/>
      <c r="Y114" s="88"/>
    </row>
    <row r="115" spans="1:25" ht="102" x14ac:dyDescent="0.2">
      <c r="A115" s="83">
        <v>37068</v>
      </c>
      <c r="B115" s="81" t="s">
        <v>279</v>
      </c>
      <c r="C115" s="81"/>
      <c r="D115" s="81"/>
      <c r="E115" s="81"/>
      <c r="F115" s="81" t="s">
        <v>12</v>
      </c>
      <c r="G115" s="89" t="s">
        <v>280</v>
      </c>
      <c r="H115" s="89" t="s">
        <v>281</v>
      </c>
      <c r="I115" s="81" t="s">
        <v>79</v>
      </c>
      <c r="J115" s="81" t="s">
        <v>80</v>
      </c>
      <c r="K115" s="81" t="s">
        <v>80</v>
      </c>
      <c r="L115" s="81" t="s">
        <v>81</v>
      </c>
      <c r="M115" s="88"/>
      <c r="N115" s="88"/>
      <c r="O115" s="88"/>
      <c r="P115" s="88"/>
      <c r="Q115" s="88"/>
      <c r="R115" s="88"/>
      <c r="S115" s="88"/>
      <c r="T115" s="88"/>
      <c r="U115" s="88"/>
      <c r="V115" s="88"/>
      <c r="W115" s="88"/>
      <c r="X115" s="88"/>
      <c r="Y115" s="88"/>
    </row>
    <row r="116" spans="1:25" ht="38.25" x14ac:dyDescent="0.2">
      <c r="A116" s="83">
        <v>37064</v>
      </c>
      <c r="B116" s="81" t="s">
        <v>172</v>
      </c>
      <c r="C116" s="81" t="s">
        <v>20</v>
      </c>
      <c r="D116" s="81" t="s">
        <v>234</v>
      </c>
      <c r="E116" s="81" t="s">
        <v>83</v>
      </c>
      <c r="F116" s="81" t="s">
        <v>84</v>
      </c>
      <c r="G116" s="45" t="s">
        <v>235</v>
      </c>
      <c r="H116" s="81" t="s">
        <v>236</v>
      </c>
      <c r="I116" s="81" t="s">
        <v>79</v>
      </c>
      <c r="J116" s="81" t="s">
        <v>79</v>
      </c>
      <c r="K116" s="81" t="s">
        <v>79</v>
      </c>
      <c r="L116" s="81" t="s">
        <v>81</v>
      </c>
      <c r="M116" s="88"/>
      <c r="N116" s="88"/>
      <c r="O116" s="88"/>
      <c r="P116" s="88"/>
      <c r="Q116" s="88"/>
      <c r="R116" s="88"/>
      <c r="S116" s="88"/>
      <c r="T116" s="88"/>
      <c r="U116" s="88"/>
      <c r="V116" s="88"/>
      <c r="W116" s="88"/>
      <c r="X116" s="88"/>
      <c r="Y116" s="88"/>
    </row>
    <row r="117" spans="1:25" ht="63.75" x14ac:dyDescent="0.2">
      <c r="A117" s="83">
        <v>37064</v>
      </c>
      <c r="B117" s="81" t="s">
        <v>87</v>
      </c>
      <c r="C117" s="81" t="s">
        <v>20</v>
      </c>
      <c r="D117" s="81" t="s">
        <v>87</v>
      </c>
      <c r="E117" s="81" t="s">
        <v>83</v>
      </c>
      <c r="F117" s="81" t="s">
        <v>84</v>
      </c>
      <c r="G117" s="45" t="s">
        <v>237</v>
      </c>
      <c r="H117" s="45" t="s">
        <v>238</v>
      </c>
      <c r="I117" s="81" t="s">
        <v>79</v>
      </c>
      <c r="J117" s="81" t="s">
        <v>79</v>
      </c>
      <c r="K117" s="81" t="s">
        <v>80</v>
      </c>
      <c r="L117" s="81" t="s">
        <v>81</v>
      </c>
      <c r="M117" s="88"/>
      <c r="N117" s="88"/>
      <c r="O117" s="88"/>
      <c r="P117" s="88"/>
      <c r="Q117" s="88"/>
      <c r="R117" s="88"/>
      <c r="S117" s="88"/>
      <c r="T117" s="88"/>
      <c r="U117" s="88"/>
      <c r="V117" s="88"/>
      <c r="W117" s="88"/>
      <c r="X117" s="88"/>
      <c r="Y117" s="88"/>
    </row>
    <row r="118" spans="1:25" ht="76.5" x14ac:dyDescent="0.2">
      <c r="A118" s="83">
        <v>37064</v>
      </c>
      <c r="B118" s="45" t="s">
        <v>239</v>
      </c>
      <c r="C118" s="81" t="s">
        <v>23</v>
      </c>
      <c r="D118" s="81" t="s">
        <v>240</v>
      </c>
      <c r="E118" s="81" t="s">
        <v>241</v>
      </c>
      <c r="F118" s="81" t="s">
        <v>30</v>
      </c>
      <c r="G118" s="45" t="s">
        <v>242</v>
      </c>
      <c r="H118" s="81" t="s">
        <v>243</v>
      </c>
      <c r="I118" s="81" t="s">
        <v>79</v>
      </c>
      <c r="J118" s="81" t="s">
        <v>79</v>
      </c>
      <c r="K118" s="81" t="s">
        <v>79</v>
      </c>
      <c r="L118" s="81" t="s">
        <v>81</v>
      </c>
      <c r="M118" s="88"/>
      <c r="N118" s="88"/>
      <c r="O118" s="88"/>
      <c r="P118" s="88"/>
      <c r="Q118" s="88"/>
      <c r="R118" s="88"/>
      <c r="S118" s="88"/>
      <c r="T118" s="88"/>
      <c r="U118" s="88"/>
      <c r="V118" s="88"/>
      <c r="W118" s="88"/>
      <c r="X118" s="88"/>
      <c r="Y118" s="88"/>
    </row>
    <row r="119" spans="1:25" ht="63.75" x14ac:dyDescent="0.2">
      <c r="A119" s="83">
        <v>37063</v>
      </c>
      <c r="B119" s="81" t="s">
        <v>244</v>
      </c>
      <c r="C119" s="81"/>
      <c r="D119" s="81"/>
      <c r="E119" s="81"/>
      <c r="F119" s="81" t="s">
        <v>14</v>
      </c>
      <c r="G119" s="45" t="s">
        <v>245</v>
      </c>
      <c r="H119" s="45" t="s">
        <v>246</v>
      </c>
      <c r="I119" s="81" t="s">
        <v>80</v>
      </c>
      <c r="J119" s="81" t="s">
        <v>79</v>
      </c>
      <c r="K119" s="81" t="s">
        <v>80</v>
      </c>
      <c r="L119" s="81" t="s">
        <v>81</v>
      </c>
      <c r="M119" s="88"/>
      <c r="N119" s="88"/>
      <c r="O119" s="88"/>
      <c r="P119" s="88"/>
      <c r="Q119" s="88"/>
      <c r="R119" s="88"/>
      <c r="S119" s="88"/>
      <c r="T119" s="88"/>
      <c r="U119" s="88"/>
      <c r="V119" s="88"/>
      <c r="W119" s="88"/>
      <c r="X119" s="88"/>
      <c r="Y119" s="88"/>
    </row>
    <row r="120" spans="1:25" ht="38.25" x14ac:dyDescent="0.2">
      <c r="A120" s="83">
        <v>37063</v>
      </c>
      <c r="B120" s="81" t="s">
        <v>247</v>
      </c>
      <c r="C120" s="81" t="s">
        <v>23</v>
      </c>
      <c r="D120" s="81"/>
      <c r="E120" s="81" t="s">
        <v>241</v>
      </c>
      <c r="F120" s="81" t="s">
        <v>14</v>
      </c>
      <c r="G120" s="45" t="s">
        <v>248</v>
      </c>
      <c r="H120" s="45" t="s">
        <v>249</v>
      </c>
      <c r="I120" s="81" t="s">
        <v>80</v>
      </c>
      <c r="J120" s="81" t="s">
        <v>79</v>
      </c>
      <c r="K120" s="81" t="s">
        <v>79</v>
      </c>
      <c r="L120" s="81" t="s">
        <v>81</v>
      </c>
      <c r="M120" s="88"/>
      <c r="N120" s="88"/>
      <c r="O120" s="88"/>
      <c r="P120" s="88"/>
      <c r="Q120" s="88"/>
      <c r="R120" s="88"/>
      <c r="S120" s="88"/>
      <c r="T120" s="88"/>
      <c r="U120" s="88"/>
      <c r="V120" s="88"/>
      <c r="W120" s="88"/>
      <c r="X120" s="88"/>
      <c r="Y120" s="88"/>
    </row>
    <row r="121" spans="1:25" ht="38.25" x14ac:dyDescent="0.2">
      <c r="A121" s="83">
        <v>37063</v>
      </c>
      <c r="B121" s="81" t="s">
        <v>87</v>
      </c>
      <c r="C121" s="81" t="s">
        <v>20</v>
      </c>
      <c r="D121" s="81" t="s">
        <v>87</v>
      </c>
      <c r="E121" s="81" t="s">
        <v>83</v>
      </c>
      <c r="F121" s="81" t="s">
        <v>12</v>
      </c>
      <c r="G121" s="45" t="s">
        <v>250</v>
      </c>
      <c r="H121" s="45" t="s">
        <v>251</v>
      </c>
      <c r="I121" s="81" t="s">
        <v>79</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37063</v>
      </c>
      <c r="B122" s="81" t="s">
        <v>252</v>
      </c>
      <c r="C122" s="81" t="s">
        <v>20</v>
      </c>
      <c r="D122" s="81" t="s">
        <v>234</v>
      </c>
      <c r="E122" s="81" t="s">
        <v>83</v>
      </c>
      <c r="F122" s="81" t="s">
        <v>14</v>
      </c>
      <c r="G122" s="45" t="s">
        <v>253</v>
      </c>
      <c r="H122" s="45" t="s">
        <v>254</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37062</v>
      </c>
      <c r="B123" s="81" t="s">
        <v>252</v>
      </c>
      <c r="C123" s="81" t="s">
        <v>20</v>
      </c>
      <c r="D123" s="81" t="s">
        <v>234</v>
      </c>
      <c r="E123" s="81" t="s">
        <v>83</v>
      </c>
      <c r="F123" s="81" t="s">
        <v>84</v>
      </c>
      <c r="G123" s="45" t="s">
        <v>255</v>
      </c>
      <c r="H123" s="45" t="s">
        <v>256</v>
      </c>
      <c r="I123" s="81" t="s">
        <v>79</v>
      </c>
      <c r="J123" s="81" t="s">
        <v>79</v>
      </c>
      <c r="K123" s="81" t="s">
        <v>79</v>
      </c>
      <c r="L123" s="81" t="s">
        <v>81</v>
      </c>
    </row>
    <row r="124" spans="1:25" ht="38.25" x14ac:dyDescent="0.2">
      <c r="A124" s="83">
        <v>37061</v>
      </c>
      <c r="B124" s="81" t="s">
        <v>87</v>
      </c>
      <c r="C124" s="81" t="s">
        <v>20</v>
      </c>
      <c r="D124" s="81" t="s">
        <v>87</v>
      </c>
      <c r="E124" s="81" t="s">
        <v>83</v>
      </c>
      <c r="F124" s="81" t="s">
        <v>14</v>
      </c>
      <c r="G124" s="45" t="s">
        <v>257</v>
      </c>
      <c r="H124" s="45" t="s">
        <v>258</v>
      </c>
      <c r="I124" s="81" t="s">
        <v>79</v>
      </c>
      <c r="J124" s="81" t="s">
        <v>79</v>
      </c>
      <c r="K124" s="81" t="s">
        <v>79</v>
      </c>
      <c r="L124" s="81" t="s">
        <v>81</v>
      </c>
    </row>
    <row r="125" spans="1:25" ht="51" x14ac:dyDescent="0.2">
      <c r="A125" s="83">
        <v>37060</v>
      </c>
      <c r="B125" s="81" t="s">
        <v>259</v>
      </c>
      <c r="C125" s="81" t="s">
        <v>20</v>
      </c>
      <c r="D125" s="81" t="s">
        <v>234</v>
      </c>
      <c r="E125" s="81" t="s">
        <v>83</v>
      </c>
      <c r="F125" s="81" t="s">
        <v>84</v>
      </c>
      <c r="G125" s="45" t="s">
        <v>260</v>
      </c>
      <c r="H125" s="45" t="s">
        <v>261</v>
      </c>
      <c r="I125" s="81" t="s">
        <v>79</v>
      </c>
      <c r="J125" s="81" t="s">
        <v>79</v>
      </c>
      <c r="K125" s="81" t="s">
        <v>79</v>
      </c>
      <c r="L125" s="81" t="s">
        <v>81</v>
      </c>
    </row>
    <row r="126" spans="1:25" ht="63.75" x14ac:dyDescent="0.2">
      <c r="A126" s="83">
        <v>37057</v>
      </c>
      <c r="B126" s="81" t="s">
        <v>195</v>
      </c>
      <c r="C126" s="81" t="s">
        <v>196</v>
      </c>
      <c r="D126" s="81" t="s">
        <v>197</v>
      </c>
      <c r="E126" s="81"/>
      <c r="F126" s="81" t="s">
        <v>151</v>
      </c>
      <c r="G126" s="45" t="s">
        <v>198</v>
      </c>
      <c r="H126" s="45" t="s">
        <v>199</v>
      </c>
      <c r="I126" s="81" t="s">
        <v>79</v>
      </c>
      <c r="J126" s="81" t="s">
        <v>79</v>
      </c>
      <c r="K126" s="81" t="s">
        <v>79</v>
      </c>
      <c r="L126" s="81" t="s">
        <v>81</v>
      </c>
    </row>
    <row r="127" spans="1:25" ht="51" x14ac:dyDescent="0.2">
      <c r="A127" s="83">
        <v>37057</v>
      </c>
      <c r="B127" s="81" t="s">
        <v>204</v>
      </c>
      <c r="C127" s="81" t="s">
        <v>20</v>
      </c>
      <c r="D127" s="81" t="s">
        <v>205</v>
      </c>
      <c r="E127" s="81" t="s">
        <v>83</v>
      </c>
      <c r="F127" s="81" t="s">
        <v>84</v>
      </c>
      <c r="G127" s="45" t="s">
        <v>206</v>
      </c>
      <c r="H127" s="45" t="s">
        <v>207</v>
      </c>
      <c r="I127" s="81" t="s">
        <v>79</v>
      </c>
      <c r="J127" s="81" t="s">
        <v>79</v>
      </c>
      <c r="K127" s="81" t="s">
        <v>79</v>
      </c>
      <c r="L127" s="81" t="s">
        <v>81</v>
      </c>
    </row>
    <row r="128" spans="1:25" ht="38.25" x14ac:dyDescent="0.2">
      <c r="A128" s="83">
        <v>37057</v>
      </c>
      <c r="B128" s="81" t="s">
        <v>208</v>
      </c>
      <c r="C128" s="81" t="s">
        <v>20</v>
      </c>
      <c r="D128" s="81" t="s">
        <v>205</v>
      </c>
      <c r="E128" s="81" t="s">
        <v>83</v>
      </c>
      <c r="F128" s="81" t="s">
        <v>84</v>
      </c>
      <c r="G128" s="45" t="s">
        <v>209</v>
      </c>
      <c r="H128" s="45" t="s">
        <v>207</v>
      </c>
      <c r="I128" s="81" t="s">
        <v>79</v>
      </c>
      <c r="J128" s="81" t="s">
        <v>79</v>
      </c>
      <c r="K128" s="81" t="s">
        <v>79</v>
      </c>
      <c r="L128" s="81" t="s">
        <v>81</v>
      </c>
    </row>
    <row r="129" spans="1:12" ht="38.25" x14ac:dyDescent="0.2">
      <c r="A129" s="83">
        <v>37057</v>
      </c>
      <c r="B129" s="81" t="s">
        <v>210</v>
      </c>
      <c r="C129" s="81"/>
      <c r="D129" s="81" t="s">
        <v>211</v>
      </c>
      <c r="E129" s="81" t="s">
        <v>212</v>
      </c>
      <c r="F129" s="81" t="s">
        <v>10</v>
      </c>
      <c r="G129" s="45" t="s">
        <v>213</v>
      </c>
      <c r="H129" s="45" t="s">
        <v>214</v>
      </c>
      <c r="I129" s="81" t="s">
        <v>79</v>
      </c>
      <c r="J129" s="81" t="s">
        <v>79</v>
      </c>
      <c r="K129" s="81" t="s">
        <v>79</v>
      </c>
      <c r="L129" s="81" t="s">
        <v>81</v>
      </c>
    </row>
    <row r="130" spans="1:12" ht="76.5" x14ac:dyDescent="0.2">
      <c r="A130" s="75">
        <v>37056</v>
      </c>
      <c r="B130" s="81" t="s">
        <v>215</v>
      </c>
      <c r="C130" s="81" t="s">
        <v>20</v>
      </c>
      <c r="D130" s="81" t="s">
        <v>82</v>
      </c>
      <c r="E130" s="81" t="s">
        <v>83</v>
      </c>
      <c r="F130" s="81" t="s">
        <v>8</v>
      </c>
      <c r="G130" s="45" t="s">
        <v>216</v>
      </c>
      <c r="H130" s="45" t="s">
        <v>217</v>
      </c>
      <c r="I130" s="81" t="s">
        <v>80</v>
      </c>
      <c r="J130" s="81" t="s">
        <v>79</v>
      </c>
      <c r="K130" s="81" t="s">
        <v>79</v>
      </c>
      <c r="L130" s="81" t="s">
        <v>81</v>
      </c>
    </row>
    <row r="131" spans="1:12" ht="76.5" x14ac:dyDescent="0.2">
      <c r="A131" s="75">
        <v>37053</v>
      </c>
      <c r="B131" s="81" t="s">
        <v>195</v>
      </c>
      <c r="C131" s="81" t="s">
        <v>219</v>
      </c>
      <c r="D131" s="81" t="s">
        <v>220</v>
      </c>
      <c r="E131" s="81" t="s">
        <v>221</v>
      </c>
      <c r="F131" s="81" t="s">
        <v>222</v>
      </c>
      <c r="G131" s="45" t="s">
        <v>223</v>
      </c>
      <c r="H131" s="45" t="s">
        <v>224</v>
      </c>
      <c r="I131" s="81" t="s">
        <v>79</v>
      </c>
      <c r="J131" s="81" t="s">
        <v>79</v>
      </c>
      <c r="K131" s="81" t="s">
        <v>79</v>
      </c>
      <c r="L131" s="81" t="s">
        <v>81</v>
      </c>
    </row>
    <row r="132" spans="1:12" ht="38.25" x14ac:dyDescent="0.2">
      <c r="A132" s="75">
        <v>37050</v>
      </c>
      <c r="B132" s="81" t="s">
        <v>167</v>
      </c>
      <c r="C132" s="81" t="s">
        <v>20</v>
      </c>
      <c r="D132" s="81" t="s">
        <v>168</v>
      </c>
      <c r="E132" s="81" t="s">
        <v>169</v>
      </c>
      <c r="F132" s="81" t="s">
        <v>10</v>
      </c>
      <c r="G132" s="45" t="s">
        <v>170</v>
      </c>
      <c r="H132" s="45" t="s">
        <v>171</v>
      </c>
      <c r="I132" s="81" t="s">
        <v>79</v>
      </c>
      <c r="J132" s="81" t="s">
        <v>79</v>
      </c>
      <c r="K132" s="81" t="s">
        <v>79</v>
      </c>
      <c r="L132" s="81" t="s">
        <v>81</v>
      </c>
    </row>
    <row r="133" spans="1:12" ht="51" x14ac:dyDescent="0.2">
      <c r="A133" s="75">
        <v>37049</v>
      </c>
      <c r="B133" s="81" t="s">
        <v>172</v>
      </c>
      <c r="C133" s="81" t="s">
        <v>20</v>
      </c>
      <c r="D133" s="81" t="s">
        <v>82</v>
      </c>
      <c r="E133" s="81" t="s">
        <v>83</v>
      </c>
      <c r="F133" s="81" t="s">
        <v>12</v>
      </c>
      <c r="G133" s="45" t="s">
        <v>173</v>
      </c>
      <c r="H133" s="45" t="s">
        <v>174</v>
      </c>
      <c r="I133" s="81" t="s">
        <v>80</v>
      </c>
      <c r="J133" s="81" t="s">
        <v>79</v>
      </c>
      <c r="K133" s="81" t="s">
        <v>79</v>
      </c>
      <c r="L133" s="81" t="s">
        <v>81</v>
      </c>
    </row>
    <row r="134" spans="1:12" ht="38.25" x14ac:dyDescent="0.2">
      <c r="A134" s="75">
        <v>37049</v>
      </c>
      <c r="B134" s="81" t="s">
        <v>82</v>
      </c>
      <c r="C134" s="81" t="s">
        <v>20</v>
      </c>
      <c r="D134" s="81" t="s">
        <v>82</v>
      </c>
      <c r="E134" s="81" t="s">
        <v>83</v>
      </c>
      <c r="F134" s="81" t="s">
        <v>12</v>
      </c>
      <c r="G134" s="45" t="s">
        <v>176</v>
      </c>
      <c r="H134" s="45" t="s">
        <v>177</v>
      </c>
      <c r="I134" s="81" t="s">
        <v>80</v>
      </c>
      <c r="J134" s="81" t="s">
        <v>80</v>
      </c>
      <c r="K134" s="81" t="s">
        <v>80</v>
      </c>
      <c r="L134" s="81" t="s">
        <v>81</v>
      </c>
    </row>
    <row r="135" spans="1:12" ht="102" x14ac:dyDescent="0.2">
      <c r="A135" s="75">
        <v>37046</v>
      </c>
      <c r="B135" s="45" t="s">
        <v>182</v>
      </c>
      <c r="C135" s="46"/>
      <c r="D135" s="45"/>
      <c r="E135" s="20" t="s">
        <v>183</v>
      </c>
      <c r="F135" s="46" t="s">
        <v>14</v>
      </c>
      <c r="G135" s="45" t="s">
        <v>184</v>
      </c>
      <c r="H135" s="45" t="s">
        <v>185</v>
      </c>
      <c r="I135" s="81" t="s">
        <v>80</v>
      </c>
      <c r="J135" s="81" t="s">
        <v>80</v>
      </c>
      <c r="K135" s="81" t="s">
        <v>80</v>
      </c>
      <c r="L135" s="81" t="s">
        <v>81</v>
      </c>
    </row>
    <row r="136" spans="1:12" x14ac:dyDescent="0.2">
      <c r="A136" s="75">
        <v>37043</v>
      </c>
      <c r="B136" s="45" t="s">
        <v>74</v>
      </c>
      <c r="C136" s="46" t="s">
        <v>24</v>
      </c>
      <c r="D136" s="45" t="s">
        <v>75</v>
      </c>
      <c r="E136" s="20" t="s">
        <v>76</v>
      </c>
      <c r="F136" s="46" t="s">
        <v>12</v>
      </c>
      <c r="G136" s="81" t="s">
        <v>77</v>
      </c>
      <c r="H136" s="81" t="s">
        <v>78</v>
      </c>
      <c r="I136" s="81" t="s">
        <v>79</v>
      </c>
      <c r="J136" s="81" t="s">
        <v>80</v>
      </c>
      <c r="K136" s="81" t="s">
        <v>80</v>
      </c>
      <c r="L136" s="81" t="s">
        <v>81</v>
      </c>
    </row>
    <row r="137" spans="1:12" ht="74.25" customHeight="1" x14ac:dyDescent="0.2">
      <c r="A137" s="82">
        <v>37043</v>
      </c>
      <c r="B137" s="45" t="s">
        <v>90</v>
      </c>
      <c r="C137" s="46" t="s">
        <v>20</v>
      </c>
      <c r="D137" s="45" t="s">
        <v>90</v>
      </c>
      <c r="E137" s="20" t="s">
        <v>83</v>
      </c>
      <c r="F137" s="46" t="s">
        <v>10</v>
      </c>
      <c r="G137" s="45" t="s">
        <v>91</v>
      </c>
      <c r="H137" s="20"/>
      <c r="I137" s="81" t="s">
        <v>79</v>
      </c>
      <c r="J137" s="81" t="s">
        <v>79</v>
      </c>
      <c r="K137" s="81" t="s">
        <v>79</v>
      </c>
      <c r="L137" s="81" t="s">
        <v>81</v>
      </c>
    </row>
    <row r="138" spans="1:12" ht="51" x14ac:dyDescent="0.2">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8.25" x14ac:dyDescent="0.2">
      <c r="A139" s="92">
        <v>37040</v>
      </c>
      <c r="B139" s="77" t="s">
        <v>87</v>
      </c>
      <c r="C139" s="60" t="s">
        <v>20</v>
      </c>
      <c r="D139" s="77" t="s">
        <v>87</v>
      </c>
      <c r="E139" s="91" t="s">
        <v>83</v>
      </c>
      <c r="F139" s="60" t="s">
        <v>84</v>
      </c>
      <c r="G139" s="20" t="s">
        <v>93</v>
      </c>
      <c r="H139" s="20" t="s">
        <v>94</v>
      </c>
      <c r="I139" s="60" t="s">
        <v>80</v>
      </c>
      <c r="J139" s="60" t="s">
        <v>80</v>
      </c>
      <c r="K139" s="60" t="s">
        <v>80</v>
      </c>
      <c r="L139" s="60" t="s">
        <v>81</v>
      </c>
    </row>
    <row r="140" spans="1:12" ht="38.25" x14ac:dyDescent="0.2">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
      <c r="A141" s="44">
        <v>37035</v>
      </c>
      <c r="B141" s="45" t="s">
        <v>82</v>
      </c>
      <c r="C141" s="46" t="s">
        <v>20</v>
      </c>
      <c r="D141" s="45" t="s">
        <v>82</v>
      </c>
      <c r="E141" s="20" t="s">
        <v>83</v>
      </c>
      <c r="F141" s="46" t="s">
        <v>84</v>
      </c>
      <c r="G141" s="20" t="s">
        <v>98</v>
      </c>
      <c r="H141" s="20" t="s">
        <v>99</v>
      </c>
      <c r="I141" s="46"/>
      <c r="J141" s="46"/>
      <c r="K141" s="46"/>
      <c r="L141" s="46" t="s">
        <v>81</v>
      </c>
    </row>
    <row r="142" spans="1:12" ht="38.25" x14ac:dyDescent="0.2">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51" x14ac:dyDescent="0.2">
      <c r="A143" s="44">
        <v>37033</v>
      </c>
      <c r="B143" s="45" t="s">
        <v>87</v>
      </c>
      <c r="C143" s="46" t="s">
        <v>20</v>
      </c>
      <c r="D143" s="45" t="s">
        <v>87</v>
      </c>
      <c r="E143" s="20" t="s">
        <v>83</v>
      </c>
      <c r="F143" s="46" t="s">
        <v>84</v>
      </c>
      <c r="G143" s="20" t="s">
        <v>103</v>
      </c>
      <c r="H143" s="20" t="s">
        <v>104</v>
      </c>
      <c r="I143" s="46" t="s">
        <v>80</v>
      </c>
      <c r="J143" s="46" t="s">
        <v>80</v>
      </c>
      <c r="K143" s="46" t="s">
        <v>80</v>
      </c>
      <c r="L143" s="46" t="s">
        <v>81</v>
      </c>
    </row>
    <row r="144" spans="1:12" ht="25.5" x14ac:dyDescent="0.2">
      <c r="A144" s="44">
        <v>37032</v>
      </c>
      <c r="B144" s="45" t="s">
        <v>105</v>
      </c>
      <c r="C144" s="46" t="s">
        <v>106</v>
      </c>
      <c r="D144" s="45" t="s">
        <v>107</v>
      </c>
      <c r="E144" s="20" t="s">
        <v>108</v>
      </c>
      <c r="F144" s="46" t="s">
        <v>84</v>
      </c>
      <c r="G144" s="20" t="s">
        <v>109</v>
      </c>
      <c r="H144" s="20" t="s">
        <v>110</v>
      </c>
      <c r="I144" s="46" t="s">
        <v>80</v>
      </c>
      <c r="J144" s="46" t="s">
        <v>79</v>
      </c>
      <c r="K144" s="46" t="s">
        <v>80</v>
      </c>
      <c r="L144" s="46" t="s">
        <v>81</v>
      </c>
    </row>
    <row r="145" spans="1:12" ht="127.5" x14ac:dyDescent="0.2">
      <c r="A145" s="92">
        <v>37019</v>
      </c>
      <c r="B145" s="57" t="s">
        <v>113</v>
      </c>
      <c r="C145" s="58" t="s">
        <v>20</v>
      </c>
      <c r="D145" s="57" t="s">
        <v>113</v>
      </c>
      <c r="E145" s="59" t="s">
        <v>83</v>
      </c>
      <c r="F145" s="58" t="s">
        <v>84</v>
      </c>
      <c r="G145" s="59" t="s">
        <v>114</v>
      </c>
      <c r="H145" s="59" t="s">
        <v>115</v>
      </c>
      <c r="I145" s="58" t="s">
        <v>79</v>
      </c>
      <c r="J145" s="58" t="s">
        <v>79</v>
      </c>
      <c r="K145" s="58" t="s">
        <v>79</v>
      </c>
      <c r="L145" s="58" t="s">
        <v>81</v>
      </c>
    </row>
    <row r="146" spans="1:12" ht="114.75" x14ac:dyDescent="0.2">
      <c r="A146" s="44">
        <v>37019</v>
      </c>
      <c r="B146" s="45" t="s">
        <v>87</v>
      </c>
      <c r="C146" s="46" t="s">
        <v>20</v>
      </c>
      <c r="D146" s="45" t="s">
        <v>87</v>
      </c>
      <c r="E146" s="20" t="s">
        <v>83</v>
      </c>
      <c r="F146" s="46" t="s">
        <v>84</v>
      </c>
      <c r="G146" s="20" t="s">
        <v>116</v>
      </c>
      <c r="H146" s="20" t="s">
        <v>117</v>
      </c>
      <c r="I146" s="46" t="s">
        <v>80</v>
      </c>
      <c r="J146" s="46" t="s">
        <v>80</v>
      </c>
      <c r="K146" s="46" t="s">
        <v>80</v>
      </c>
      <c r="L146" s="46" t="s">
        <v>81</v>
      </c>
    </row>
    <row r="147" spans="1:12" ht="38.25" x14ac:dyDescent="0.2">
      <c r="A147" s="44">
        <v>37008</v>
      </c>
      <c r="B147" s="45" t="s">
        <v>149</v>
      </c>
      <c r="C147" s="46" t="s">
        <v>24</v>
      </c>
      <c r="D147" s="45" t="s">
        <v>150</v>
      </c>
      <c r="E147" s="45"/>
      <c r="F147" s="46" t="s">
        <v>151</v>
      </c>
      <c r="G147" s="45" t="s">
        <v>152</v>
      </c>
      <c r="H147" s="45" t="s">
        <v>153</v>
      </c>
      <c r="I147" s="46" t="s">
        <v>80</v>
      </c>
      <c r="J147" s="46" t="s">
        <v>80</v>
      </c>
      <c r="K147" s="46" t="s">
        <v>80</v>
      </c>
      <c r="L147" s="68" t="s">
        <v>81</v>
      </c>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20"/>
      <c r="F150" s="46"/>
      <c r="G150" s="20"/>
      <c r="H150" s="20"/>
      <c r="I150" s="46"/>
      <c r="J150" s="46"/>
      <c r="K150" s="46"/>
      <c r="L150" s="46"/>
    </row>
    <row r="151" spans="1:12" x14ac:dyDescent="0.2">
      <c r="A151" s="44"/>
      <c r="B151" s="45"/>
      <c r="C151" s="46"/>
      <c r="D151" s="45"/>
      <c r="E151" s="20"/>
      <c r="F151" s="46"/>
      <c r="G151" s="20"/>
      <c r="H151" s="20"/>
      <c r="I151" s="46"/>
      <c r="J151" s="46"/>
      <c r="K151" s="46"/>
      <c r="L151" s="46"/>
    </row>
    <row r="152" spans="1:12" x14ac:dyDescent="0.2">
      <c r="A152" s="44"/>
      <c r="B152" s="45"/>
      <c r="C152" s="46"/>
      <c r="D152" s="45"/>
      <c r="E152" s="20"/>
      <c r="F152" s="46"/>
      <c r="G152" s="20"/>
      <c r="H152" s="20"/>
      <c r="I152" s="46"/>
      <c r="J152" s="46"/>
      <c r="K152" s="46"/>
      <c r="L152" s="46"/>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45"/>
      <c r="F154" s="46"/>
      <c r="G154" s="45"/>
      <c r="H154" s="45"/>
      <c r="I154" s="46"/>
      <c r="J154" s="46"/>
      <c r="K154" s="46"/>
      <c r="L154" s="68"/>
    </row>
    <row r="155" spans="1:12" x14ac:dyDescent="0.2">
      <c r="A155" s="61"/>
      <c r="B155" s="57"/>
      <c r="C155" s="58"/>
      <c r="D155" s="57"/>
      <c r="E155" s="59"/>
      <c r="F155" s="58"/>
      <c r="G155" s="57"/>
      <c r="H155" s="57"/>
      <c r="I155" s="58"/>
      <c r="J155" s="58"/>
      <c r="K155" s="58"/>
      <c r="L155" s="58"/>
    </row>
    <row r="156" spans="1:12" x14ac:dyDescent="0.2">
      <c r="A156" s="44"/>
      <c r="B156" s="45"/>
      <c r="C156" s="46"/>
      <c r="D156" s="45"/>
      <c r="E156" s="20"/>
      <c r="F156" s="46"/>
      <c r="G156" s="45"/>
      <c r="H156" s="45"/>
      <c r="I156" s="46"/>
      <c r="J156" s="46"/>
      <c r="K156" s="46"/>
      <c r="L156" s="46"/>
    </row>
    <row r="157" spans="1:12" x14ac:dyDescent="0.2">
      <c r="A157" s="44"/>
      <c r="B157" s="45"/>
      <c r="C157" s="46"/>
      <c r="D157" s="45"/>
      <c r="E157" s="20"/>
      <c r="F157" s="46"/>
      <c r="G157" s="45"/>
      <c r="H157" s="45"/>
      <c r="I157" s="46"/>
      <c r="J157" s="46"/>
      <c r="K157" s="46"/>
      <c r="L157" s="46"/>
    </row>
    <row r="159" spans="1:12" x14ac:dyDescent="0.2">
      <c r="A159" s="1" t="s">
        <v>73</v>
      </c>
      <c r="B159" s="1" t="s">
        <v>163</v>
      </c>
      <c r="C159" t="s">
        <v>71</v>
      </c>
      <c r="D159" s="93" t="s">
        <v>304</v>
      </c>
      <c r="E159" s="49"/>
    </row>
    <row r="160" spans="1:12" x14ac:dyDescent="0.2">
      <c r="A160" s="24" t="s">
        <v>18</v>
      </c>
      <c r="B160" s="69">
        <f t="shared" ref="B160:B168" si="1">C160/$C$169</f>
        <v>0.25</v>
      </c>
      <c r="C160" s="7">
        <f>'summary 0702'!I24</f>
        <v>2</v>
      </c>
      <c r="D160">
        <f>33+1+1+1+1+1+8+1+1+1</f>
        <v>49</v>
      </c>
      <c r="E160" s="70"/>
    </row>
    <row r="161" spans="1:5" x14ac:dyDescent="0.2">
      <c r="A161" s="24" t="s">
        <v>19</v>
      </c>
      <c r="B161" s="69">
        <f t="shared" si="1"/>
        <v>0.125</v>
      </c>
      <c r="C161" s="7">
        <f>'summary 0702'!I25</f>
        <v>1</v>
      </c>
      <c r="D161">
        <f>540+17+1+1+6+10+1+2+12+2+1</f>
        <v>593</v>
      </c>
      <c r="E161" s="70"/>
    </row>
    <row r="162" spans="1:5" x14ac:dyDescent="0.2">
      <c r="A162" s="24" t="s">
        <v>20</v>
      </c>
      <c r="B162" s="69">
        <f t="shared" si="1"/>
        <v>0.375</v>
      </c>
      <c r="C162" s="7">
        <f>'summary 0702'!I26</f>
        <v>3</v>
      </c>
      <c r="D162">
        <f>13+1+1+1</f>
        <v>16</v>
      </c>
      <c r="E162" s="70"/>
    </row>
    <row r="163" spans="1:5" x14ac:dyDescent="0.2">
      <c r="A163" s="24" t="s">
        <v>33</v>
      </c>
      <c r="B163" s="69">
        <f t="shared" si="1"/>
        <v>0.125</v>
      </c>
      <c r="C163" s="7">
        <f>'summary 0702'!I27</f>
        <v>1</v>
      </c>
      <c r="D163">
        <f>36+1</f>
        <v>37</v>
      </c>
      <c r="E163" s="70"/>
    </row>
    <row r="164" spans="1:5" x14ac:dyDescent="0.2">
      <c r="A164" s="24" t="s">
        <v>21</v>
      </c>
      <c r="B164" s="69">
        <f t="shared" si="1"/>
        <v>0.125</v>
      </c>
      <c r="C164" s="7">
        <f>'summary 0702'!I28</f>
        <v>1</v>
      </c>
      <c r="D164">
        <f>288+2+13+2+5</f>
        <v>310</v>
      </c>
      <c r="E164" s="70"/>
    </row>
    <row r="165" spans="1:5" x14ac:dyDescent="0.2">
      <c r="A165" s="24" t="s">
        <v>22</v>
      </c>
      <c r="B165" s="69">
        <f t="shared" si="1"/>
        <v>0</v>
      </c>
      <c r="C165" s="7">
        <f>'summary 0702'!I29</f>
        <v>0</v>
      </c>
      <c r="D165">
        <f>132+2+1+2</f>
        <v>137</v>
      </c>
      <c r="E165" s="70"/>
    </row>
    <row r="166" spans="1:5" x14ac:dyDescent="0.2">
      <c r="A166" s="24" t="s">
        <v>23</v>
      </c>
      <c r="B166" s="69">
        <f t="shared" si="1"/>
        <v>0</v>
      </c>
      <c r="C166" s="7">
        <f>'summary 0702'!I30</f>
        <v>0</v>
      </c>
      <c r="D166">
        <v>9</v>
      </c>
      <c r="E166" s="70"/>
    </row>
    <row r="167" spans="1:5" x14ac:dyDescent="0.2">
      <c r="A167" s="24" t="s">
        <v>24</v>
      </c>
      <c r="B167" s="69">
        <f t="shared" si="1"/>
        <v>0</v>
      </c>
      <c r="C167" s="7">
        <f>'summary 0702'!I31</f>
        <v>0</v>
      </c>
      <c r="D167">
        <f>10+5</f>
        <v>15</v>
      </c>
      <c r="E167" s="70"/>
    </row>
    <row r="168" spans="1:5" x14ac:dyDescent="0.2">
      <c r="A168" s="72" t="s">
        <v>164</v>
      </c>
      <c r="B168" s="69">
        <f t="shared" si="1"/>
        <v>0</v>
      </c>
      <c r="C168" s="7">
        <f>'summary 0702'!I32</f>
        <v>0</v>
      </c>
    </row>
    <row r="169" spans="1:5" x14ac:dyDescent="0.2">
      <c r="A169" s="72" t="s">
        <v>162</v>
      </c>
      <c r="B169" s="73">
        <f>SUM(B160:B168)</f>
        <v>1</v>
      </c>
      <c r="C169">
        <f>SUM(C160:C168)</f>
        <v>8</v>
      </c>
      <c r="D169">
        <f>SUM(D160:D168)</f>
        <v>1166</v>
      </c>
    </row>
  </sheetData>
  <phoneticPr fontId="0" type="noConversion"/>
  <printOptions horizontalCentered="1"/>
  <pageMargins left="0.25" right="0.25" top="1" bottom="0.5" header="0.5" footer="0.25"/>
  <pageSetup paperSize="5" scale="42" fitToHeight="2" orientation="landscape" r:id="rId1"/>
  <headerFooter alignWithMargins="0">
    <oddHeader>&amp;C&amp;"Arial,Bold"EWS-Global Risk Operations
Weekly Summary of Market Risk Aggregation Issues
Week Begining July 2</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4" workbookViewId="0">
      <selection activeCell="K29" sqref="K29"/>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f>
        <v>5</v>
      </c>
    </row>
    <row r="13" spans="1:11" x14ac:dyDescent="0.2">
      <c r="A13" s="11" t="s">
        <v>84</v>
      </c>
      <c r="B13" s="8"/>
      <c r="C13" s="8" t="s">
        <v>55</v>
      </c>
      <c r="D13" s="8"/>
      <c r="E13" s="8"/>
      <c r="F13" s="8"/>
      <c r="G13" s="8"/>
      <c r="H13" s="8"/>
      <c r="I13" s="8"/>
      <c r="J13" s="8"/>
      <c r="K13" s="8">
        <f>1</f>
        <v>1</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f>1+1</f>
        <v>2</v>
      </c>
      <c r="J24" s="46"/>
      <c r="K24" s="46" t="s">
        <v>301</v>
      </c>
    </row>
    <row r="25" spans="1:11" ht="25.5" x14ac:dyDescent="0.2">
      <c r="A25" s="44" t="s">
        <v>19</v>
      </c>
      <c r="B25" s="45"/>
      <c r="C25" s="45"/>
      <c r="D25" s="20"/>
      <c r="E25" s="46"/>
      <c r="F25" s="20"/>
      <c r="G25" s="20"/>
      <c r="H25" s="46"/>
      <c r="I25" s="46">
        <f>1</f>
        <v>1</v>
      </c>
      <c r="J25" s="46"/>
      <c r="K25" s="22" t="s">
        <v>300</v>
      </c>
    </row>
    <row r="26" spans="1:11" ht="25.5" x14ac:dyDescent="0.2">
      <c r="A26" s="44" t="s">
        <v>20</v>
      </c>
      <c r="B26" s="45"/>
      <c r="C26" s="45"/>
      <c r="D26" s="20"/>
      <c r="E26" s="46"/>
      <c r="F26" s="20"/>
      <c r="G26" s="20"/>
      <c r="H26" s="46"/>
      <c r="I26" s="46">
        <f>1+1+1</f>
        <v>3</v>
      </c>
      <c r="J26" s="46"/>
      <c r="K26" s="20" t="s">
        <v>302</v>
      </c>
    </row>
    <row r="27" spans="1:11" x14ac:dyDescent="0.2">
      <c r="A27" s="44" t="s">
        <v>33</v>
      </c>
      <c r="B27" s="45"/>
      <c r="C27" s="45"/>
      <c r="D27" s="20"/>
      <c r="E27" s="46"/>
      <c r="F27" s="20"/>
      <c r="G27" s="20"/>
      <c r="H27" s="46"/>
      <c r="I27" s="46">
        <f>1</f>
        <v>1</v>
      </c>
      <c r="J27" s="46"/>
      <c r="K27" s="46" t="s">
        <v>303</v>
      </c>
    </row>
    <row r="28" spans="1:11" x14ac:dyDescent="0.2">
      <c r="A28" s="44" t="s">
        <v>21</v>
      </c>
      <c r="B28" s="45"/>
      <c r="C28" s="45"/>
      <c r="D28" s="20"/>
      <c r="E28" s="46"/>
      <c r="F28" s="20"/>
      <c r="G28" s="20"/>
      <c r="H28" s="46"/>
      <c r="I28" s="46">
        <f>1</f>
        <v>1</v>
      </c>
      <c r="J28" s="46"/>
      <c r="K28" s="46" t="s">
        <v>160</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c r="K32" s="85"/>
    </row>
    <row r="33" spans="1:11" ht="13.5" thickTop="1" x14ac:dyDescent="0.2">
      <c r="A33" s="15" t="s">
        <v>17</v>
      </c>
      <c r="B33" s="16"/>
      <c r="C33" s="16"/>
      <c r="D33" s="16"/>
      <c r="E33" s="16"/>
      <c r="F33" s="16"/>
      <c r="G33" s="16"/>
      <c r="H33" s="16"/>
      <c r="I33" s="18">
        <f>SUM(I24:I32)</f>
        <v>8</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8"/>
  <sheetViews>
    <sheetView topLeftCell="A24" zoomScale="75" zoomScaleNormal="100" workbookViewId="0">
      <selection activeCell="E80" sqref="E80"/>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7" max="17" width="10.7109375" bestFit="1" customWidth="1"/>
  </cols>
  <sheetData>
    <row r="1" spans="1:18"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row>
    <row r="2" spans="1:18" x14ac:dyDescent="0.2">
      <c r="A2" s="6" t="s">
        <v>0</v>
      </c>
      <c r="B2" s="2"/>
      <c r="H2">
        <f>1+1</f>
        <v>2</v>
      </c>
      <c r="J2">
        <f>1</f>
        <v>1</v>
      </c>
      <c r="K2" s="2"/>
      <c r="L2" s="7"/>
      <c r="M2" s="2"/>
      <c r="N2" s="2"/>
      <c r="P2">
        <f>'summary 0611'!K10</f>
        <v>1</v>
      </c>
    </row>
    <row r="3" spans="1:18" x14ac:dyDescent="0.2">
      <c r="A3" s="6" t="s">
        <v>1</v>
      </c>
      <c r="B3" s="7"/>
      <c r="K3" s="7"/>
      <c r="L3" s="7"/>
      <c r="M3" s="7"/>
      <c r="N3" s="11">
        <v>1</v>
      </c>
      <c r="P3">
        <f>'summary 0611'!K11</f>
        <v>1</v>
      </c>
      <c r="R3">
        <f>'summary 0625'!K11</f>
        <v>2</v>
      </c>
    </row>
    <row r="4" spans="1:18"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row>
    <row r="5" spans="1:18"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row>
    <row r="6" spans="1:18" x14ac:dyDescent="0.2">
      <c r="A6" s="6" t="s">
        <v>56</v>
      </c>
      <c r="B6" s="7"/>
      <c r="G6">
        <f>1+1</f>
        <v>2</v>
      </c>
      <c r="H6">
        <f>1+1+1+1</f>
        <v>4</v>
      </c>
      <c r="I6">
        <f>1</f>
        <v>1</v>
      </c>
      <c r="J6">
        <f>1+1+1</f>
        <v>3</v>
      </c>
      <c r="K6" s="7"/>
      <c r="L6" s="7"/>
      <c r="M6" s="7">
        <v>1</v>
      </c>
      <c r="N6" s="11"/>
      <c r="O6">
        <f>'summary 0604'!K14</f>
        <v>1</v>
      </c>
      <c r="P6">
        <f>'summary 0611'!K14</f>
        <v>3</v>
      </c>
    </row>
    <row r="7" spans="1:18" x14ac:dyDescent="0.2">
      <c r="A7" s="6" t="s">
        <v>3</v>
      </c>
      <c r="B7" s="7"/>
      <c r="G7">
        <f>1+1+1</f>
        <v>3</v>
      </c>
      <c r="K7" s="7"/>
      <c r="L7" s="7"/>
      <c r="M7" s="7">
        <v>1</v>
      </c>
      <c r="N7" s="11">
        <f>1</f>
        <v>1</v>
      </c>
      <c r="O7">
        <f>'summary 0604'!K15</f>
        <v>3</v>
      </c>
      <c r="Q7">
        <f>'summary 0618'!K15</f>
        <v>1</v>
      </c>
      <c r="R7">
        <f>'summary 0625'!K15</f>
        <v>5</v>
      </c>
    </row>
    <row r="8" spans="1:18" x14ac:dyDescent="0.2">
      <c r="A8" s="6" t="s">
        <v>7</v>
      </c>
      <c r="B8" s="7"/>
      <c r="G8">
        <f>1+1+1+1</f>
        <v>4</v>
      </c>
      <c r="H8">
        <f>1</f>
        <v>1</v>
      </c>
      <c r="I8">
        <f>1+1+1+1+1</f>
        <v>5</v>
      </c>
      <c r="J8">
        <f>1</f>
        <v>1</v>
      </c>
      <c r="K8" s="7">
        <v>2</v>
      </c>
      <c r="L8" s="7">
        <v>1</v>
      </c>
      <c r="M8" s="7"/>
      <c r="N8" s="11">
        <f>3</f>
        <v>3</v>
      </c>
      <c r="P8">
        <f>'summary 0611'!K16</f>
        <v>3</v>
      </c>
      <c r="Q8">
        <f>'summary 0618'!K16</f>
        <v>1</v>
      </c>
    </row>
    <row r="9" spans="1:18" x14ac:dyDescent="0.2">
      <c r="A9" s="6" t="s">
        <v>4</v>
      </c>
      <c r="B9" s="7"/>
      <c r="K9" s="7">
        <v>1</v>
      </c>
      <c r="L9" s="7"/>
      <c r="M9" s="7">
        <v>1</v>
      </c>
      <c r="N9" s="11"/>
      <c r="O9">
        <f>'summary 0604'!K17+'summary 0604'!K18</f>
        <v>2</v>
      </c>
      <c r="Q9">
        <f>'summary 0618'!K17</f>
        <v>4</v>
      </c>
      <c r="R9">
        <f>'summary 0625'!K17</f>
        <v>7</v>
      </c>
    </row>
    <row r="10" spans="1:18" x14ac:dyDescent="0.2">
      <c r="A10" s="50" t="s">
        <v>69</v>
      </c>
      <c r="B10" s="7"/>
      <c r="G10">
        <v>44</v>
      </c>
      <c r="H10">
        <v>16</v>
      </c>
      <c r="I10">
        <v>19</v>
      </c>
      <c r="J10">
        <f>SUM(J2:J8)</f>
        <v>26</v>
      </c>
      <c r="K10" s="7">
        <f t="shared" ref="K10:R10" si="0">SUM(K2:K9)</f>
        <v>22</v>
      </c>
      <c r="L10" s="7">
        <f t="shared" si="0"/>
        <v>13</v>
      </c>
      <c r="M10" s="7">
        <f t="shared" si="0"/>
        <v>11</v>
      </c>
      <c r="N10" s="7">
        <f t="shared" si="0"/>
        <v>17</v>
      </c>
      <c r="O10" s="7">
        <f t="shared" si="0"/>
        <v>16</v>
      </c>
      <c r="P10" s="7">
        <f t="shared" si="0"/>
        <v>16</v>
      </c>
      <c r="Q10" s="7">
        <f t="shared" si="0"/>
        <v>16</v>
      </c>
      <c r="R10" s="7">
        <f t="shared" si="0"/>
        <v>26</v>
      </c>
    </row>
    <row r="11" spans="1:18" s="1" customFormat="1" x14ac:dyDescent="0.2">
      <c r="A11" s="1" t="s">
        <v>61</v>
      </c>
      <c r="G11" s="51">
        <v>36986</v>
      </c>
      <c r="H11" s="51">
        <v>36993</v>
      </c>
      <c r="I11" s="51">
        <v>37000</v>
      </c>
      <c r="J11" s="51">
        <v>37007</v>
      </c>
      <c r="K11" s="51">
        <v>37013</v>
      </c>
      <c r="L11" s="51">
        <v>37021</v>
      </c>
      <c r="M11" s="51">
        <v>37029</v>
      </c>
      <c r="N11" s="51">
        <v>37039</v>
      </c>
      <c r="O11" s="51">
        <v>37046</v>
      </c>
      <c r="P11" s="51">
        <v>37053</v>
      </c>
      <c r="Q11" s="51">
        <v>37060</v>
      </c>
      <c r="R11" s="51">
        <v>37067</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25" x14ac:dyDescent="0.2">
      <c r="A97" s="63" t="s">
        <v>125</v>
      </c>
      <c r="B97" s="63"/>
      <c r="C97" s="63"/>
      <c r="D97" s="63"/>
      <c r="E97" s="63"/>
      <c r="F97" s="64"/>
      <c r="G97" s="63"/>
      <c r="H97" s="63"/>
      <c r="I97" s="64"/>
      <c r="J97" s="64"/>
      <c r="K97" s="64"/>
      <c r="L97" s="63"/>
    </row>
    <row r="98" spans="1:25" x14ac:dyDescent="0.2">
      <c r="A98" s="63" t="s">
        <v>126</v>
      </c>
      <c r="B98" s="63"/>
      <c r="C98" s="63"/>
      <c r="D98" s="63"/>
      <c r="E98" s="63"/>
      <c r="F98" s="64"/>
      <c r="G98" s="63"/>
      <c r="H98" s="63"/>
      <c r="I98" s="64"/>
      <c r="J98" s="64"/>
      <c r="K98" s="64"/>
      <c r="L98" s="63"/>
    </row>
    <row r="99" spans="1:25" x14ac:dyDescent="0.2">
      <c r="A99" s="63" t="s">
        <v>127</v>
      </c>
      <c r="B99" s="63"/>
      <c r="C99" s="63"/>
      <c r="D99" s="63"/>
      <c r="E99" s="63"/>
      <c r="F99" s="64"/>
      <c r="G99" s="63"/>
      <c r="H99" s="63"/>
      <c r="I99" s="64"/>
      <c r="J99" s="64"/>
      <c r="K99" s="64"/>
      <c r="L99" s="63"/>
    </row>
    <row r="100" spans="1:25" x14ac:dyDescent="0.2">
      <c r="A100" s="63"/>
      <c r="B100" s="63"/>
      <c r="C100" s="63"/>
      <c r="D100" s="63"/>
      <c r="E100" s="63"/>
      <c r="F100" s="64"/>
      <c r="G100" s="63"/>
      <c r="H100" s="63"/>
      <c r="I100" s="64"/>
      <c r="J100" s="64"/>
      <c r="K100" s="64"/>
      <c r="L100" s="63"/>
    </row>
    <row r="101" spans="1:25" x14ac:dyDescent="0.2">
      <c r="A101" s="66"/>
      <c r="B101" s="66"/>
      <c r="C101" s="66"/>
      <c r="D101" s="66"/>
      <c r="E101" s="66" t="s">
        <v>128</v>
      </c>
      <c r="F101" s="66"/>
      <c r="G101" s="66"/>
      <c r="H101" s="66"/>
      <c r="I101" s="66" t="s">
        <v>129</v>
      </c>
      <c r="J101" s="66" t="s">
        <v>130</v>
      </c>
      <c r="K101" s="66" t="s">
        <v>131</v>
      </c>
      <c r="L101" s="66" t="s">
        <v>132</v>
      </c>
    </row>
    <row r="102" spans="1:25"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25" x14ac:dyDescent="0.2">
      <c r="A103" s="66"/>
      <c r="B103" s="66"/>
      <c r="C103" s="66"/>
      <c r="D103" s="66"/>
      <c r="E103" s="66"/>
      <c r="F103" s="66"/>
      <c r="G103" s="66"/>
      <c r="H103" s="66"/>
      <c r="I103" s="66"/>
      <c r="J103" s="66"/>
      <c r="K103" s="66"/>
      <c r="L103" s="66"/>
    </row>
    <row r="104" spans="1:25" x14ac:dyDescent="0.2">
      <c r="A104" s="87"/>
      <c r="B104" s="87"/>
      <c r="C104" s="87"/>
      <c r="D104" s="87"/>
      <c r="E104" s="87"/>
      <c r="F104" s="87"/>
      <c r="G104" s="87"/>
      <c r="H104" s="87"/>
      <c r="I104" s="87"/>
      <c r="J104" s="87"/>
      <c r="K104" s="87"/>
      <c r="L104" s="87"/>
      <c r="M104" s="88"/>
      <c r="N104" s="88"/>
      <c r="O104" s="88"/>
      <c r="P104" s="88"/>
      <c r="Q104" s="88"/>
      <c r="R104" s="88"/>
      <c r="S104" s="88"/>
      <c r="T104" s="88"/>
      <c r="U104" s="88"/>
      <c r="V104" s="88"/>
      <c r="W104" s="88"/>
      <c r="X104" s="88"/>
      <c r="Y104" s="88"/>
    </row>
    <row r="105" spans="1:25" ht="25.5" x14ac:dyDescent="0.2">
      <c r="A105" s="83">
        <v>37071</v>
      </c>
      <c r="B105" s="81" t="s">
        <v>262</v>
      </c>
      <c r="C105" s="81" t="s">
        <v>20</v>
      </c>
      <c r="D105" s="81" t="s">
        <v>262</v>
      </c>
      <c r="E105" s="81" t="s">
        <v>83</v>
      </c>
      <c r="F105" s="81" t="s">
        <v>14</v>
      </c>
      <c r="G105" s="89" t="s">
        <v>263</v>
      </c>
      <c r="H105" s="89" t="s">
        <v>264</v>
      </c>
      <c r="I105" s="81" t="s">
        <v>80</v>
      </c>
      <c r="J105" s="81" t="s">
        <v>79</v>
      </c>
      <c r="K105" s="81" t="s">
        <v>80</v>
      </c>
      <c r="L105" s="81" t="s">
        <v>81</v>
      </c>
      <c r="M105" s="88"/>
      <c r="N105" s="88"/>
      <c r="O105" s="88"/>
      <c r="P105" s="88"/>
      <c r="Q105" s="88"/>
      <c r="R105" s="88"/>
      <c r="S105" s="88"/>
      <c r="T105" s="88"/>
      <c r="U105" s="88"/>
      <c r="V105" s="88"/>
      <c r="W105" s="88"/>
      <c r="X105" s="88"/>
      <c r="Y105" s="88"/>
    </row>
    <row r="106" spans="1:25" ht="38.25" x14ac:dyDescent="0.2">
      <c r="A106" s="83">
        <v>37069</v>
      </c>
      <c r="B106" s="81" t="s">
        <v>265</v>
      </c>
      <c r="C106" s="81"/>
      <c r="D106" s="81"/>
      <c r="E106" s="81"/>
      <c r="F106" s="81"/>
      <c r="G106" s="89" t="s">
        <v>266</v>
      </c>
      <c r="H106" s="89" t="s">
        <v>267</v>
      </c>
      <c r="I106" s="81" t="s">
        <v>80</v>
      </c>
      <c r="J106" s="81" t="s">
        <v>79</v>
      </c>
      <c r="K106" s="81" t="s">
        <v>80</v>
      </c>
      <c r="L106" s="81" t="s">
        <v>81</v>
      </c>
      <c r="M106" s="88"/>
      <c r="N106" s="88"/>
      <c r="O106" s="88"/>
      <c r="P106" s="88"/>
      <c r="Q106" s="88"/>
      <c r="R106" s="88"/>
      <c r="S106" s="88"/>
      <c r="T106" s="88"/>
      <c r="U106" s="88"/>
      <c r="V106" s="88"/>
      <c r="W106" s="88"/>
      <c r="X106" s="88"/>
      <c r="Y106" s="88"/>
    </row>
    <row r="107" spans="1:25" ht="76.5" x14ac:dyDescent="0.2">
      <c r="A107" s="83">
        <v>37069</v>
      </c>
      <c r="B107" s="81" t="s">
        <v>268</v>
      </c>
      <c r="C107" s="81" t="s">
        <v>20</v>
      </c>
      <c r="D107" s="81" t="s">
        <v>268</v>
      </c>
      <c r="E107" s="81" t="s">
        <v>83</v>
      </c>
      <c r="F107" s="81" t="s">
        <v>14</v>
      </c>
      <c r="G107" s="89" t="s">
        <v>269</v>
      </c>
      <c r="H107" s="89" t="s">
        <v>270</v>
      </c>
      <c r="I107" s="81" t="s">
        <v>80</v>
      </c>
      <c r="J107" s="81" t="s">
        <v>79</v>
      </c>
      <c r="K107" s="81" t="s">
        <v>80</v>
      </c>
      <c r="L107" s="81" t="s">
        <v>81</v>
      </c>
      <c r="M107" s="88"/>
      <c r="N107" s="88"/>
      <c r="O107" s="88"/>
      <c r="P107" s="88"/>
      <c r="Q107" s="88"/>
      <c r="R107" s="88"/>
      <c r="S107" s="88"/>
      <c r="T107" s="88"/>
      <c r="U107" s="88"/>
      <c r="V107" s="88"/>
      <c r="W107" s="88"/>
      <c r="X107" s="88"/>
      <c r="Y107" s="88"/>
    </row>
    <row r="108" spans="1:25" ht="51" x14ac:dyDescent="0.2">
      <c r="A108" s="83">
        <v>37069</v>
      </c>
      <c r="B108" s="89" t="s">
        <v>271</v>
      </c>
      <c r="C108" s="81" t="s">
        <v>272</v>
      </c>
      <c r="D108" s="81" t="s">
        <v>273</v>
      </c>
      <c r="E108" s="81" t="s">
        <v>146</v>
      </c>
      <c r="F108" s="81" t="s">
        <v>14</v>
      </c>
      <c r="G108" s="89" t="s">
        <v>274</v>
      </c>
      <c r="H108" s="89" t="s">
        <v>275</v>
      </c>
      <c r="I108" s="81" t="s">
        <v>80</v>
      </c>
      <c r="J108" s="81" t="s">
        <v>79</v>
      </c>
      <c r="K108" s="81" t="s">
        <v>80</v>
      </c>
      <c r="L108" s="81" t="s">
        <v>81</v>
      </c>
      <c r="M108" s="88"/>
      <c r="N108" s="88"/>
      <c r="O108" s="88"/>
      <c r="P108" s="88"/>
      <c r="Q108" s="88"/>
      <c r="R108" s="88"/>
      <c r="S108" s="88"/>
      <c r="T108" s="88"/>
      <c r="U108" s="88"/>
      <c r="V108" s="88"/>
      <c r="W108" s="88"/>
      <c r="X108" s="88"/>
      <c r="Y108" s="88"/>
    </row>
    <row r="109" spans="1:25" ht="38.25" x14ac:dyDescent="0.2">
      <c r="A109" s="83">
        <v>37069</v>
      </c>
      <c r="B109" s="81" t="s">
        <v>276</v>
      </c>
      <c r="C109" s="81" t="s">
        <v>23</v>
      </c>
      <c r="D109" s="81" t="s">
        <v>240</v>
      </c>
      <c r="E109" s="81" t="s">
        <v>241</v>
      </c>
      <c r="F109" s="81" t="s">
        <v>12</v>
      </c>
      <c r="G109" s="89" t="s">
        <v>277</v>
      </c>
      <c r="H109" s="89" t="s">
        <v>278</v>
      </c>
      <c r="I109" s="81" t="s">
        <v>79</v>
      </c>
      <c r="J109" s="81" t="s">
        <v>79</v>
      </c>
      <c r="K109" s="81" t="s">
        <v>79</v>
      </c>
      <c r="L109" s="81" t="s">
        <v>81</v>
      </c>
      <c r="M109" s="88"/>
      <c r="N109" s="88"/>
      <c r="O109" s="88"/>
      <c r="P109" s="88"/>
      <c r="Q109" s="88"/>
      <c r="R109" s="88"/>
      <c r="S109" s="88"/>
      <c r="T109" s="88"/>
      <c r="U109" s="88"/>
      <c r="V109" s="88"/>
      <c r="W109" s="88"/>
      <c r="X109" s="88"/>
      <c r="Y109" s="88"/>
    </row>
    <row r="110" spans="1:25" ht="102" x14ac:dyDescent="0.2">
      <c r="A110" s="83">
        <v>37068</v>
      </c>
      <c r="B110" s="81" t="s">
        <v>279</v>
      </c>
      <c r="C110" s="81"/>
      <c r="D110" s="81"/>
      <c r="E110" s="81"/>
      <c r="F110" s="81" t="s">
        <v>12</v>
      </c>
      <c r="G110" s="89" t="s">
        <v>280</v>
      </c>
      <c r="H110" s="89" t="s">
        <v>281</v>
      </c>
      <c r="I110" s="81" t="s">
        <v>79</v>
      </c>
      <c r="J110" s="81" t="s">
        <v>80</v>
      </c>
      <c r="K110" s="81" t="s">
        <v>80</v>
      </c>
      <c r="L110" s="81" t="s">
        <v>81</v>
      </c>
      <c r="M110" s="88"/>
      <c r="N110" s="88"/>
      <c r="O110" s="88"/>
      <c r="P110" s="88"/>
      <c r="Q110" s="88"/>
      <c r="R110" s="88"/>
      <c r="S110" s="88"/>
      <c r="T110" s="88"/>
      <c r="U110" s="88"/>
      <c r="V110" s="88"/>
      <c r="W110" s="88"/>
      <c r="X110" s="88"/>
      <c r="Y110" s="88"/>
    </row>
    <row r="111" spans="1:25" ht="38.25" x14ac:dyDescent="0.2">
      <c r="A111" s="83">
        <v>37064</v>
      </c>
      <c r="B111" s="81" t="s">
        <v>172</v>
      </c>
      <c r="C111" s="81" t="s">
        <v>20</v>
      </c>
      <c r="D111" s="81" t="s">
        <v>234</v>
      </c>
      <c r="E111" s="81" t="s">
        <v>83</v>
      </c>
      <c r="F111" s="81" t="s">
        <v>84</v>
      </c>
      <c r="G111" s="45" t="s">
        <v>235</v>
      </c>
      <c r="H111" s="81" t="s">
        <v>236</v>
      </c>
      <c r="I111" s="81" t="s">
        <v>79</v>
      </c>
      <c r="J111" s="81" t="s">
        <v>79</v>
      </c>
      <c r="K111" s="81" t="s">
        <v>79</v>
      </c>
      <c r="L111" s="81" t="s">
        <v>81</v>
      </c>
      <c r="M111" s="88"/>
      <c r="N111" s="88"/>
      <c r="O111" s="88"/>
      <c r="P111" s="88"/>
      <c r="Q111" s="88"/>
      <c r="R111" s="88"/>
      <c r="S111" s="88"/>
      <c r="T111" s="88"/>
      <c r="U111" s="88"/>
      <c r="V111" s="88"/>
      <c r="W111" s="88"/>
      <c r="X111" s="88"/>
      <c r="Y111" s="88"/>
    </row>
    <row r="112" spans="1:25" ht="63.75" x14ac:dyDescent="0.2">
      <c r="A112" s="83">
        <v>37064</v>
      </c>
      <c r="B112" s="81" t="s">
        <v>87</v>
      </c>
      <c r="C112" s="81" t="s">
        <v>20</v>
      </c>
      <c r="D112" s="81" t="s">
        <v>87</v>
      </c>
      <c r="E112" s="81" t="s">
        <v>83</v>
      </c>
      <c r="F112" s="81" t="s">
        <v>84</v>
      </c>
      <c r="G112" s="45" t="s">
        <v>237</v>
      </c>
      <c r="H112" s="45" t="s">
        <v>238</v>
      </c>
      <c r="I112" s="81" t="s">
        <v>79</v>
      </c>
      <c r="J112" s="81" t="s">
        <v>79</v>
      </c>
      <c r="K112" s="81" t="s">
        <v>80</v>
      </c>
      <c r="L112" s="81" t="s">
        <v>81</v>
      </c>
      <c r="M112" s="88"/>
      <c r="N112" s="88"/>
      <c r="O112" s="88"/>
      <c r="P112" s="88"/>
      <c r="Q112" s="88"/>
      <c r="R112" s="88"/>
      <c r="S112" s="88"/>
      <c r="T112" s="88"/>
      <c r="U112" s="88"/>
      <c r="V112" s="88"/>
      <c r="W112" s="88"/>
      <c r="X112" s="88"/>
      <c r="Y112" s="88"/>
    </row>
    <row r="113" spans="1:25" ht="76.5" x14ac:dyDescent="0.2">
      <c r="A113" s="83">
        <v>37064</v>
      </c>
      <c r="B113" s="45" t="s">
        <v>239</v>
      </c>
      <c r="C113" s="81" t="s">
        <v>23</v>
      </c>
      <c r="D113" s="81" t="s">
        <v>240</v>
      </c>
      <c r="E113" s="81" t="s">
        <v>241</v>
      </c>
      <c r="F113" s="81" t="s">
        <v>30</v>
      </c>
      <c r="G113" s="45" t="s">
        <v>242</v>
      </c>
      <c r="H113" s="81" t="s">
        <v>243</v>
      </c>
      <c r="I113" s="81" t="s">
        <v>79</v>
      </c>
      <c r="J113" s="81" t="s">
        <v>79</v>
      </c>
      <c r="K113" s="81" t="s">
        <v>79</v>
      </c>
      <c r="L113" s="81" t="s">
        <v>81</v>
      </c>
      <c r="M113" s="88"/>
      <c r="N113" s="88"/>
      <c r="O113" s="88"/>
      <c r="P113" s="88"/>
      <c r="Q113" s="88"/>
      <c r="R113" s="88"/>
      <c r="S113" s="88"/>
      <c r="T113" s="88"/>
      <c r="U113" s="88"/>
      <c r="V113" s="88"/>
      <c r="W113" s="88"/>
      <c r="X113" s="88"/>
      <c r="Y113" s="88"/>
    </row>
    <row r="114" spans="1:25" ht="63.75" x14ac:dyDescent="0.2">
      <c r="A114" s="83">
        <v>37063</v>
      </c>
      <c r="B114" s="81" t="s">
        <v>244</v>
      </c>
      <c r="C114" s="81"/>
      <c r="D114" s="81"/>
      <c r="E114" s="81"/>
      <c r="F114" s="81" t="s">
        <v>14</v>
      </c>
      <c r="G114" s="45" t="s">
        <v>245</v>
      </c>
      <c r="H114" s="45" t="s">
        <v>246</v>
      </c>
      <c r="I114" s="81" t="s">
        <v>80</v>
      </c>
      <c r="J114" s="81" t="s">
        <v>79</v>
      </c>
      <c r="K114" s="81" t="s">
        <v>80</v>
      </c>
      <c r="L114" s="81" t="s">
        <v>81</v>
      </c>
      <c r="M114" s="88"/>
      <c r="N114" s="88"/>
      <c r="O114" s="88"/>
      <c r="P114" s="88"/>
      <c r="Q114" s="88"/>
      <c r="R114" s="88"/>
      <c r="S114" s="88"/>
      <c r="T114" s="88"/>
      <c r="U114" s="88"/>
      <c r="V114" s="88"/>
      <c r="W114" s="88"/>
      <c r="X114" s="88"/>
      <c r="Y114" s="88"/>
    </row>
    <row r="115" spans="1:25" ht="38.25" x14ac:dyDescent="0.2">
      <c r="A115" s="83">
        <v>37063</v>
      </c>
      <c r="B115" s="81" t="s">
        <v>247</v>
      </c>
      <c r="C115" s="81" t="s">
        <v>23</v>
      </c>
      <c r="D115" s="81"/>
      <c r="E115" s="81" t="s">
        <v>241</v>
      </c>
      <c r="F115" s="81" t="s">
        <v>14</v>
      </c>
      <c r="G115" s="45" t="s">
        <v>248</v>
      </c>
      <c r="H115" s="45" t="s">
        <v>249</v>
      </c>
      <c r="I115" s="81" t="s">
        <v>80</v>
      </c>
      <c r="J115" s="81" t="s">
        <v>79</v>
      </c>
      <c r="K115" s="81" t="s">
        <v>79</v>
      </c>
      <c r="L115" s="81" t="s">
        <v>81</v>
      </c>
      <c r="M115" s="88"/>
      <c r="N115" s="88"/>
      <c r="O115" s="88"/>
      <c r="P115" s="88"/>
      <c r="Q115" s="88"/>
      <c r="R115" s="88"/>
      <c r="S115" s="88"/>
      <c r="T115" s="88"/>
      <c r="U115" s="88"/>
      <c r="V115" s="88"/>
      <c r="W115" s="88"/>
      <c r="X115" s="88"/>
      <c r="Y115" s="88"/>
    </row>
    <row r="116" spans="1:25" ht="38.25" x14ac:dyDescent="0.2">
      <c r="A116" s="83">
        <v>37063</v>
      </c>
      <c r="B116" s="81" t="s">
        <v>87</v>
      </c>
      <c r="C116" s="81" t="s">
        <v>20</v>
      </c>
      <c r="D116" s="81" t="s">
        <v>87</v>
      </c>
      <c r="E116" s="81" t="s">
        <v>83</v>
      </c>
      <c r="F116" s="81" t="s">
        <v>12</v>
      </c>
      <c r="G116" s="45" t="s">
        <v>250</v>
      </c>
      <c r="H116" s="45" t="s">
        <v>251</v>
      </c>
      <c r="I116" s="81" t="s">
        <v>79</v>
      </c>
      <c r="J116" s="81" t="s">
        <v>79</v>
      </c>
      <c r="K116" s="81" t="s">
        <v>79</v>
      </c>
      <c r="L116" s="81" t="s">
        <v>81</v>
      </c>
      <c r="M116" s="88"/>
      <c r="N116" s="88"/>
      <c r="O116" s="88"/>
      <c r="P116" s="88"/>
      <c r="Q116" s="88"/>
      <c r="R116" s="88"/>
      <c r="S116" s="88"/>
      <c r="T116" s="88"/>
      <c r="U116" s="88"/>
      <c r="V116" s="88"/>
      <c r="W116" s="88"/>
      <c r="X116" s="88"/>
      <c r="Y116" s="88"/>
    </row>
    <row r="117" spans="1:25" ht="51" x14ac:dyDescent="0.2">
      <c r="A117" s="83">
        <v>37063</v>
      </c>
      <c r="B117" s="81" t="s">
        <v>252</v>
      </c>
      <c r="C117" s="81" t="s">
        <v>20</v>
      </c>
      <c r="D117" s="81" t="s">
        <v>234</v>
      </c>
      <c r="E117" s="81" t="s">
        <v>83</v>
      </c>
      <c r="F117" s="81" t="s">
        <v>14</v>
      </c>
      <c r="G117" s="45" t="s">
        <v>253</v>
      </c>
      <c r="H117" s="45" t="s">
        <v>254</v>
      </c>
      <c r="I117" s="81" t="s">
        <v>79</v>
      </c>
      <c r="J117" s="81" t="s">
        <v>79</v>
      </c>
      <c r="K117" s="81" t="s">
        <v>79</v>
      </c>
      <c r="L117" s="81" t="s">
        <v>81</v>
      </c>
      <c r="M117" s="88"/>
      <c r="N117" s="88"/>
      <c r="O117" s="88"/>
      <c r="P117" s="88"/>
      <c r="Q117" s="88"/>
      <c r="R117" s="88"/>
      <c r="S117" s="88"/>
      <c r="T117" s="88"/>
      <c r="U117" s="88"/>
      <c r="V117" s="88"/>
      <c r="W117" s="88"/>
      <c r="X117" s="88"/>
      <c r="Y117" s="88"/>
    </row>
    <row r="118" spans="1:25" ht="63.75" x14ac:dyDescent="0.2">
      <c r="A118" s="83">
        <v>37062</v>
      </c>
      <c r="B118" s="81" t="s">
        <v>252</v>
      </c>
      <c r="C118" s="81" t="s">
        <v>20</v>
      </c>
      <c r="D118" s="81" t="s">
        <v>234</v>
      </c>
      <c r="E118" s="81" t="s">
        <v>83</v>
      </c>
      <c r="F118" s="81" t="s">
        <v>84</v>
      </c>
      <c r="G118" s="45" t="s">
        <v>255</v>
      </c>
      <c r="H118" s="45" t="s">
        <v>256</v>
      </c>
      <c r="I118" s="81" t="s">
        <v>79</v>
      </c>
      <c r="J118" s="81" t="s">
        <v>79</v>
      </c>
      <c r="K118" s="81" t="s">
        <v>79</v>
      </c>
      <c r="L118" s="81" t="s">
        <v>81</v>
      </c>
      <c r="M118" s="88"/>
      <c r="N118" s="88"/>
      <c r="O118" s="88"/>
      <c r="P118" s="88"/>
      <c r="Q118" s="88"/>
      <c r="R118" s="88"/>
      <c r="S118" s="88"/>
      <c r="T118" s="88"/>
      <c r="U118" s="88"/>
      <c r="V118" s="88"/>
      <c r="W118" s="88"/>
      <c r="X118" s="88"/>
      <c r="Y118" s="88"/>
    </row>
    <row r="119" spans="1:25" ht="38.25" x14ac:dyDescent="0.2">
      <c r="A119" s="83">
        <v>37061</v>
      </c>
      <c r="B119" s="81" t="s">
        <v>87</v>
      </c>
      <c r="C119" s="81" t="s">
        <v>20</v>
      </c>
      <c r="D119" s="81" t="s">
        <v>87</v>
      </c>
      <c r="E119" s="81" t="s">
        <v>83</v>
      </c>
      <c r="F119" s="81" t="s">
        <v>14</v>
      </c>
      <c r="G119" s="45" t="s">
        <v>257</v>
      </c>
      <c r="H119" s="45" t="s">
        <v>258</v>
      </c>
      <c r="I119" s="81" t="s">
        <v>79</v>
      </c>
      <c r="J119" s="81" t="s">
        <v>79</v>
      </c>
      <c r="K119" s="81" t="s">
        <v>79</v>
      </c>
      <c r="L119" s="81" t="s">
        <v>81</v>
      </c>
      <c r="M119" s="88"/>
      <c r="N119" s="88"/>
      <c r="O119" s="88"/>
      <c r="P119" s="88"/>
      <c r="Q119" s="88"/>
      <c r="R119" s="88"/>
      <c r="S119" s="88"/>
      <c r="T119" s="88"/>
      <c r="U119" s="88"/>
      <c r="V119" s="88"/>
      <c r="W119" s="88"/>
      <c r="X119" s="88"/>
      <c r="Y119" s="88"/>
    </row>
    <row r="120" spans="1:25" ht="51" x14ac:dyDescent="0.2">
      <c r="A120" s="83">
        <v>37060</v>
      </c>
      <c r="B120" s="81" t="s">
        <v>259</v>
      </c>
      <c r="C120" s="81" t="s">
        <v>20</v>
      </c>
      <c r="D120" s="81" t="s">
        <v>234</v>
      </c>
      <c r="E120" s="81" t="s">
        <v>83</v>
      </c>
      <c r="F120" s="81" t="s">
        <v>84</v>
      </c>
      <c r="G120" s="45" t="s">
        <v>260</v>
      </c>
      <c r="H120" s="45" t="s">
        <v>261</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37057</v>
      </c>
      <c r="B121" s="81" t="s">
        <v>195</v>
      </c>
      <c r="C121" s="81" t="s">
        <v>196</v>
      </c>
      <c r="D121" s="81" t="s">
        <v>197</v>
      </c>
      <c r="E121" s="81"/>
      <c r="F121" s="81" t="s">
        <v>151</v>
      </c>
      <c r="G121" s="45" t="s">
        <v>198</v>
      </c>
      <c r="H121" s="45" t="s">
        <v>199</v>
      </c>
      <c r="I121" s="81" t="s">
        <v>79</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37057</v>
      </c>
      <c r="B122" s="81" t="s">
        <v>204</v>
      </c>
      <c r="C122" s="81" t="s">
        <v>20</v>
      </c>
      <c r="D122" s="81" t="s">
        <v>205</v>
      </c>
      <c r="E122" s="81" t="s">
        <v>83</v>
      </c>
      <c r="F122" s="81" t="s">
        <v>84</v>
      </c>
      <c r="G122" s="45" t="s">
        <v>206</v>
      </c>
      <c r="H122" s="45" t="s">
        <v>207</v>
      </c>
      <c r="I122" s="81" t="s">
        <v>79</v>
      </c>
      <c r="J122" s="81" t="s">
        <v>79</v>
      </c>
      <c r="K122" s="81" t="s">
        <v>79</v>
      </c>
      <c r="L122" s="81" t="s">
        <v>81</v>
      </c>
    </row>
    <row r="123" spans="1:25" ht="38.25" x14ac:dyDescent="0.2">
      <c r="A123" s="83">
        <v>37057</v>
      </c>
      <c r="B123" s="81" t="s">
        <v>208</v>
      </c>
      <c r="C123" s="81" t="s">
        <v>20</v>
      </c>
      <c r="D123" s="81" t="s">
        <v>205</v>
      </c>
      <c r="E123" s="81" t="s">
        <v>83</v>
      </c>
      <c r="F123" s="81" t="s">
        <v>84</v>
      </c>
      <c r="G123" s="45" t="s">
        <v>209</v>
      </c>
      <c r="H123" s="45" t="s">
        <v>207</v>
      </c>
      <c r="I123" s="81" t="s">
        <v>79</v>
      </c>
      <c r="J123" s="81" t="s">
        <v>79</v>
      </c>
      <c r="K123" s="81" t="s">
        <v>79</v>
      </c>
      <c r="L123" s="81" t="s">
        <v>81</v>
      </c>
    </row>
    <row r="124" spans="1:25" ht="38.25" x14ac:dyDescent="0.2">
      <c r="A124" s="83">
        <v>37057</v>
      </c>
      <c r="B124" s="81" t="s">
        <v>210</v>
      </c>
      <c r="C124" s="81"/>
      <c r="D124" s="81" t="s">
        <v>211</v>
      </c>
      <c r="E124" s="81" t="s">
        <v>212</v>
      </c>
      <c r="F124" s="81" t="s">
        <v>10</v>
      </c>
      <c r="G124" s="45" t="s">
        <v>213</v>
      </c>
      <c r="H124" s="45" t="s">
        <v>214</v>
      </c>
      <c r="I124" s="81" t="s">
        <v>79</v>
      </c>
      <c r="J124" s="81" t="s">
        <v>79</v>
      </c>
      <c r="K124" s="81" t="s">
        <v>79</v>
      </c>
      <c r="L124" s="81" t="s">
        <v>81</v>
      </c>
    </row>
    <row r="125" spans="1:25" ht="76.5" x14ac:dyDescent="0.2">
      <c r="A125" s="75">
        <v>37056</v>
      </c>
      <c r="B125" s="81" t="s">
        <v>215</v>
      </c>
      <c r="C125" s="81" t="s">
        <v>20</v>
      </c>
      <c r="D125" s="81" t="s">
        <v>82</v>
      </c>
      <c r="E125" s="81" t="s">
        <v>83</v>
      </c>
      <c r="F125" s="81" t="s">
        <v>8</v>
      </c>
      <c r="G125" s="45" t="s">
        <v>216</v>
      </c>
      <c r="H125" s="45" t="s">
        <v>217</v>
      </c>
      <c r="I125" s="81" t="s">
        <v>80</v>
      </c>
      <c r="J125" s="81" t="s">
        <v>79</v>
      </c>
      <c r="K125" s="81" t="s">
        <v>79</v>
      </c>
      <c r="L125" s="81" t="s">
        <v>81</v>
      </c>
    </row>
    <row r="126" spans="1:25" ht="76.5" x14ac:dyDescent="0.2">
      <c r="A126" s="75">
        <v>37053</v>
      </c>
      <c r="B126" s="81" t="s">
        <v>195</v>
      </c>
      <c r="C126" s="81" t="s">
        <v>219</v>
      </c>
      <c r="D126" s="81" t="s">
        <v>220</v>
      </c>
      <c r="E126" s="81" t="s">
        <v>221</v>
      </c>
      <c r="F126" s="81" t="s">
        <v>222</v>
      </c>
      <c r="G126" s="45" t="s">
        <v>223</v>
      </c>
      <c r="H126" s="45" t="s">
        <v>224</v>
      </c>
      <c r="I126" s="81" t="s">
        <v>79</v>
      </c>
      <c r="J126" s="81" t="s">
        <v>79</v>
      </c>
      <c r="K126" s="81" t="s">
        <v>79</v>
      </c>
      <c r="L126" s="81" t="s">
        <v>81</v>
      </c>
    </row>
    <row r="127" spans="1:25" ht="38.25" x14ac:dyDescent="0.2">
      <c r="A127" s="75">
        <v>37050</v>
      </c>
      <c r="B127" s="81" t="s">
        <v>167</v>
      </c>
      <c r="C127" s="81" t="s">
        <v>20</v>
      </c>
      <c r="D127" s="81" t="s">
        <v>168</v>
      </c>
      <c r="E127" s="81" t="s">
        <v>169</v>
      </c>
      <c r="F127" s="81" t="s">
        <v>10</v>
      </c>
      <c r="G127" s="45" t="s">
        <v>170</v>
      </c>
      <c r="H127" s="45" t="s">
        <v>171</v>
      </c>
      <c r="I127" s="81" t="s">
        <v>79</v>
      </c>
      <c r="J127" s="81" t="s">
        <v>79</v>
      </c>
      <c r="K127" s="81" t="s">
        <v>79</v>
      </c>
      <c r="L127" s="81" t="s">
        <v>81</v>
      </c>
    </row>
    <row r="128" spans="1:25" ht="51" x14ac:dyDescent="0.2">
      <c r="A128" s="75">
        <v>37049</v>
      </c>
      <c r="B128" s="81" t="s">
        <v>172</v>
      </c>
      <c r="C128" s="81" t="s">
        <v>20</v>
      </c>
      <c r="D128" s="81" t="s">
        <v>82</v>
      </c>
      <c r="E128" s="81" t="s">
        <v>83</v>
      </c>
      <c r="F128" s="81" t="s">
        <v>12</v>
      </c>
      <c r="G128" s="45" t="s">
        <v>173</v>
      </c>
      <c r="H128" s="45" t="s">
        <v>174</v>
      </c>
      <c r="I128" s="81" t="s">
        <v>80</v>
      </c>
      <c r="J128" s="81" t="s">
        <v>79</v>
      </c>
      <c r="K128" s="81" t="s">
        <v>79</v>
      </c>
      <c r="L128" s="81" t="s">
        <v>81</v>
      </c>
    </row>
    <row r="129" spans="1:12" ht="38.25" x14ac:dyDescent="0.2">
      <c r="A129" s="75">
        <v>37049</v>
      </c>
      <c r="B129" s="81" t="s">
        <v>82</v>
      </c>
      <c r="C129" s="81" t="s">
        <v>20</v>
      </c>
      <c r="D129" s="81" t="s">
        <v>82</v>
      </c>
      <c r="E129" s="81" t="s">
        <v>83</v>
      </c>
      <c r="F129" s="81" t="s">
        <v>12</v>
      </c>
      <c r="G129" s="45" t="s">
        <v>176</v>
      </c>
      <c r="H129" s="45" t="s">
        <v>177</v>
      </c>
      <c r="I129" s="81" t="s">
        <v>80</v>
      </c>
      <c r="J129" s="81" t="s">
        <v>80</v>
      </c>
      <c r="K129" s="81" t="s">
        <v>80</v>
      </c>
      <c r="L129" s="81" t="s">
        <v>81</v>
      </c>
    </row>
    <row r="130" spans="1:12" ht="102" x14ac:dyDescent="0.2">
      <c r="A130" s="90">
        <v>37046</v>
      </c>
      <c r="B130" s="77" t="s">
        <v>182</v>
      </c>
      <c r="C130" s="60"/>
      <c r="D130" s="77"/>
      <c r="E130" s="91" t="s">
        <v>183</v>
      </c>
      <c r="F130" s="60" t="s">
        <v>14</v>
      </c>
      <c r="G130" s="45" t="s">
        <v>184</v>
      </c>
      <c r="H130" s="45" t="s">
        <v>185</v>
      </c>
      <c r="I130" s="55" t="s">
        <v>80</v>
      </c>
      <c r="J130" s="55" t="s">
        <v>80</v>
      </c>
      <c r="K130" s="55" t="s">
        <v>80</v>
      </c>
      <c r="L130" s="55" t="s">
        <v>81</v>
      </c>
    </row>
    <row r="131" spans="1:12" ht="51" x14ac:dyDescent="0.2">
      <c r="A131" s="82">
        <v>37043</v>
      </c>
      <c r="B131" s="45" t="s">
        <v>87</v>
      </c>
      <c r="C131" s="46" t="s">
        <v>20</v>
      </c>
      <c r="D131" s="45" t="s">
        <v>87</v>
      </c>
      <c r="E131" s="20" t="s">
        <v>83</v>
      </c>
      <c r="F131" s="46" t="s">
        <v>10</v>
      </c>
      <c r="G131" s="45" t="s">
        <v>88</v>
      </c>
      <c r="H131" s="20" t="s">
        <v>89</v>
      </c>
      <c r="I131" s="81" t="s">
        <v>80</v>
      </c>
      <c r="J131" s="81" t="s">
        <v>79</v>
      </c>
      <c r="K131" s="81" t="s">
        <v>79</v>
      </c>
      <c r="L131" s="81" t="s">
        <v>81</v>
      </c>
    </row>
    <row r="132" spans="1:12" ht="38.25" x14ac:dyDescent="0.2">
      <c r="A132" s="44">
        <v>37040</v>
      </c>
      <c r="B132" s="45" t="s">
        <v>87</v>
      </c>
      <c r="C132" s="46" t="s">
        <v>20</v>
      </c>
      <c r="D132" s="45" t="s">
        <v>87</v>
      </c>
      <c r="E132" s="20" t="s">
        <v>83</v>
      </c>
      <c r="F132" s="46" t="s">
        <v>84</v>
      </c>
      <c r="G132" s="20" t="s">
        <v>93</v>
      </c>
      <c r="H132" s="20" t="s">
        <v>94</v>
      </c>
      <c r="I132" s="46" t="s">
        <v>80</v>
      </c>
      <c r="J132" s="46" t="s">
        <v>80</v>
      </c>
      <c r="K132" s="46" t="s">
        <v>80</v>
      </c>
      <c r="L132" s="46" t="s">
        <v>81</v>
      </c>
    </row>
    <row r="133" spans="1:12" ht="38.25" x14ac:dyDescent="0.2">
      <c r="A133" s="44">
        <v>37035</v>
      </c>
      <c r="B133" s="45" t="s">
        <v>95</v>
      </c>
      <c r="C133" s="46" t="s">
        <v>20</v>
      </c>
      <c r="D133" s="20" t="s">
        <v>96</v>
      </c>
      <c r="E133" s="20" t="s">
        <v>83</v>
      </c>
      <c r="F133" s="46" t="s">
        <v>84</v>
      </c>
      <c r="G133" s="20" t="s">
        <v>97</v>
      </c>
      <c r="H133" s="20" t="s">
        <v>94</v>
      </c>
      <c r="I133" s="46" t="s">
        <v>80</v>
      </c>
      <c r="J133" s="46" t="s">
        <v>79</v>
      </c>
      <c r="K133" s="46" t="s">
        <v>79</v>
      </c>
      <c r="L133" s="46" t="s">
        <v>81</v>
      </c>
    </row>
    <row r="134" spans="1:12" ht="38.25" x14ac:dyDescent="0.2">
      <c r="A134" s="44">
        <v>37033</v>
      </c>
      <c r="B134" s="45" t="s">
        <v>100</v>
      </c>
      <c r="C134" s="46" t="s">
        <v>20</v>
      </c>
      <c r="D134" s="45" t="s">
        <v>100</v>
      </c>
      <c r="E134" s="20" t="s">
        <v>83</v>
      </c>
      <c r="F134" s="46" t="s">
        <v>12</v>
      </c>
      <c r="G134" s="20" t="s">
        <v>101</v>
      </c>
      <c r="H134" s="20" t="s">
        <v>102</v>
      </c>
      <c r="I134" s="46" t="s">
        <v>79</v>
      </c>
      <c r="J134" s="46" t="s">
        <v>80</v>
      </c>
      <c r="K134" s="46" t="s">
        <v>80</v>
      </c>
      <c r="L134" s="46" t="s">
        <v>81</v>
      </c>
    </row>
    <row r="135" spans="1:12" ht="51" x14ac:dyDescent="0.2">
      <c r="A135" s="44">
        <v>37033</v>
      </c>
      <c r="B135" s="45" t="s">
        <v>87</v>
      </c>
      <c r="C135" s="46" t="s">
        <v>20</v>
      </c>
      <c r="D135" s="45" t="s">
        <v>87</v>
      </c>
      <c r="E135" s="20" t="s">
        <v>83</v>
      </c>
      <c r="F135" s="46" t="s">
        <v>84</v>
      </c>
      <c r="G135" s="20" t="s">
        <v>103</v>
      </c>
      <c r="H135" s="20" t="s">
        <v>104</v>
      </c>
      <c r="I135" s="46" t="s">
        <v>80</v>
      </c>
      <c r="J135" s="46" t="s">
        <v>80</v>
      </c>
      <c r="K135" s="46" t="s">
        <v>80</v>
      </c>
      <c r="L135" s="46" t="s">
        <v>81</v>
      </c>
    </row>
    <row r="136" spans="1:12" ht="74.25" customHeight="1" x14ac:dyDescent="0.2">
      <c r="A136" s="92">
        <v>37019</v>
      </c>
      <c r="B136" s="57" t="s">
        <v>113</v>
      </c>
      <c r="C136" s="58" t="s">
        <v>20</v>
      </c>
      <c r="D136" s="57" t="s">
        <v>113</v>
      </c>
      <c r="E136" s="59" t="s">
        <v>83</v>
      </c>
      <c r="F136" s="58" t="s">
        <v>84</v>
      </c>
      <c r="G136" s="59" t="s">
        <v>114</v>
      </c>
      <c r="H136" s="59" t="s">
        <v>115</v>
      </c>
      <c r="I136" s="58" t="s">
        <v>79</v>
      </c>
      <c r="J136" s="58" t="s">
        <v>79</v>
      </c>
      <c r="K136" s="58" t="s">
        <v>79</v>
      </c>
      <c r="L136" s="58" t="s">
        <v>81</v>
      </c>
    </row>
    <row r="137" spans="1:12" ht="114.75" x14ac:dyDescent="0.2">
      <c r="A137" s="44">
        <v>37019</v>
      </c>
      <c r="B137" s="45" t="s">
        <v>87</v>
      </c>
      <c r="C137" s="46" t="s">
        <v>20</v>
      </c>
      <c r="D137" s="45" t="s">
        <v>87</v>
      </c>
      <c r="E137" s="20" t="s">
        <v>83</v>
      </c>
      <c r="F137" s="46" t="s">
        <v>84</v>
      </c>
      <c r="G137" s="20" t="s">
        <v>116</v>
      </c>
      <c r="H137" s="20" t="s">
        <v>117</v>
      </c>
      <c r="I137" s="46" t="s">
        <v>80</v>
      </c>
      <c r="J137" s="46" t="s">
        <v>80</v>
      </c>
      <c r="K137" s="46" t="s">
        <v>80</v>
      </c>
      <c r="L137" s="46" t="s">
        <v>81</v>
      </c>
    </row>
    <row r="138" spans="1:12" ht="38.25" x14ac:dyDescent="0.2">
      <c r="A138" s="44">
        <v>37008</v>
      </c>
      <c r="B138" s="45" t="s">
        <v>149</v>
      </c>
      <c r="C138" s="46" t="s">
        <v>24</v>
      </c>
      <c r="D138" s="45" t="s">
        <v>150</v>
      </c>
      <c r="E138" s="45"/>
      <c r="F138" s="46" t="s">
        <v>151</v>
      </c>
      <c r="G138" s="45" t="s">
        <v>152</v>
      </c>
      <c r="H138" s="45" t="s">
        <v>153</v>
      </c>
      <c r="I138" s="46" t="s">
        <v>80</v>
      </c>
      <c r="J138" s="46" t="s">
        <v>80</v>
      </c>
      <c r="K138" s="46" t="s">
        <v>80</v>
      </c>
      <c r="L138" s="68" t="s">
        <v>81</v>
      </c>
    </row>
    <row r="139" spans="1:12" x14ac:dyDescent="0.2">
      <c r="A139" s="75"/>
      <c r="B139" s="81"/>
      <c r="C139" s="81"/>
      <c r="D139" s="81"/>
      <c r="E139" s="81"/>
      <c r="F139" s="81"/>
      <c r="G139" s="45"/>
      <c r="H139" s="45"/>
      <c r="I139" s="81"/>
      <c r="J139" s="81"/>
      <c r="K139" s="81"/>
      <c r="L139" s="55"/>
    </row>
    <row r="140" spans="1:12" x14ac:dyDescent="0.2">
      <c r="A140" s="75"/>
      <c r="B140" s="81"/>
      <c r="C140" s="81"/>
      <c r="D140" s="81"/>
      <c r="E140" s="81"/>
      <c r="F140" s="81"/>
      <c r="G140" s="45"/>
      <c r="H140" s="45"/>
      <c r="I140" s="81"/>
      <c r="J140" s="81"/>
      <c r="K140" s="81"/>
      <c r="L140" s="55"/>
    </row>
    <row r="141" spans="1:12" x14ac:dyDescent="0.2">
      <c r="A141" s="75"/>
      <c r="B141" s="45"/>
      <c r="C141" s="46"/>
      <c r="D141" s="45"/>
      <c r="E141" s="20"/>
      <c r="F141" s="46"/>
      <c r="G141" s="45"/>
      <c r="H141" s="45"/>
      <c r="I141" s="81"/>
      <c r="J141" s="81"/>
      <c r="K141" s="81"/>
      <c r="L141" s="55"/>
    </row>
    <row r="142" spans="1:12" x14ac:dyDescent="0.2">
      <c r="A142" s="75"/>
      <c r="B142" s="45"/>
      <c r="C142" s="46"/>
      <c r="D142" s="45"/>
      <c r="E142" s="20"/>
      <c r="F142" s="46"/>
      <c r="G142" s="81"/>
      <c r="H142" s="81"/>
      <c r="I142" s="81"/>
      <c r="J142" s="81"/>
      <c r="K142" s="81"/>
      <c r="L142" s="55"/>
    </row>
    <row r="143" spans="1:12" x14ac:dyDescent="0.2">
      <c r="A143" s="82"/>
      <c r="B143" s="45"/>
      <c r="C143" s="46"/>
      <c r="D143" s="45"/>
      <c r="E143" s="20"/>
      <c r="F143" s="46"/>
      <c r="G143" s="45"/>
      <c r="H143" s="20"/>
      <c r="I143" s="81"/>
      <c r="J143" s="81"/>
      <c r="K143" s="81"/>
      <c r="L143" s="55"/>
    </row>
    <row r="144" spans="1:12" x14ac:dyDescent="0.2">
      <c r="A144" s="82"/>
      <c r="B144" s="45"/>
      <c r="C144" s="46"/>
      <c r="D144" s="45"/>
      <c r="E144" s="20"/>
      <c r="F144" s="46"/>
      <c r="G144" s="45"/>
      <c r="H144" s="20"/>
      <c r="I144" s="81"/>
      <c r="J144" s="81"/>
      <c r="K144" s="81"/>
      <c r="L144" s="81"/>
    </row>
    <row r="145" spans="1:12" x14ac:dyDescent="0.2">
      <c r="A145" s="44"/>
      <c r="B145" s="45"/>
      <c r="C145" s="46"/>
      <c r="D145" s="45"/>
      <c r="E145" s="20"/>
      <c r="F145" s="46"/>
      <c r="G145" s="20"/>
      <c r="H145" s="20"/>
      <c r="I145" s="46"/>
      <c r="J145" s="46"/>
      <c r="K145" s="46"/>
      <c r="L145" s="46"/>
    </row>
    <row r="146" spans="1:12" x14ac:dyDescent="0.2">
      <c r="A146" s="44"/>
      <c r="B146" s="45"/>
      <c r="C146" s="46"/>
      <c r="D146" s="20"/>
      <c r="E146" s="20"/>
      <c r="F146" s="46"/>
      <c r="G146" s="20"/>
      <c r="H146" s="20"/>
      <c r="I146" s="46"/>
      <c r="J146" s="46"/>
      <c r="K146" s="46"/>
      <c r="L146" s="46"/>
    </row>
    <row r="147" spans="1:12" x14ac:dyDescent="0.2">
      <c r="A147" s="44"/>
      <c r="B147" s="45"/>
      <c r="C147" s="46"/>
      <c r="D147" s="45"/>
      <c r="E147" s="20"/>
      <c r="F147" s="46"/>
      <c r="G147" s="20"/>
      <c r="H147" s="20"/>
      <c r="I147" s="46"/>
      <c r="J147" s="46"/>
      <c r="K147" s="46"/>
      <c r="L147" s="46"/>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20"/>
      <c r="F150" s="46"/>
      <c r="G150" s="20"/>
      <c r="H150" s="20"/>
      <c r="I150" s="46"/>
      <c r="J150" s="46"/>
      <c r="K150" s="46"/>
      <c r="L150" s="46"/>
    </row>
    <row r="151" spans="1:12" x14ac:dyDescent="0.2">
      <c r="A151" s="44"/>
      <c r="B151" s="45"/>
      <c r="C151" s="46"/>
      <c r="D151" s="45"/>
      <c r="E151" s="20"/>
      <c r="F151" s="46"/>
      <c r="G151" s="20"/>
      <c r="H151" s="20"/>
      <c r="I151" s="46"/>
      <c r="J151" s="46"/>
      <c r="K151" s="46"/>
      <c r="L151" s="46"/>
    </row>
    <row r="152" spans="1:12" x14ac:dyDescent="0.2">
      <c r="A152" s="44"/>
      <c r="B152" s="45"/>
      <c r="C152" s="46"/>
      <c r="D152" s="45"/>
      <c r="E152" s="20"/>
      <c r="F152" s="46"/>
      <c r="G152" s="20"/>
      <c r="H152" s="20"/>
      <c r="I152" s="46"/>
      <c r="J152" s="46"/>
      <c r="K152" s="46"/>
      <c r="L152" s="46"/>
    </row>
    <row r="153" spans="1:12" x14ac:dyDescent="0.2">
      <c r="A153" s="44"/>
      <c r="B153" s="45"/>
      <c r="C153" s="46"/>
      <c r="D153" s="45"/>
      <c r="E153" s="45"/>
      <c r="F153" s="46"/>
      <c r="G153" s="45"/>
      <c r="H153" s="45"/>
      <c r="I153" s="46"/>
      <c r="J153" s="46"/>
      <c r="K153" s="46"/>
      <c r="L153" s="68"/>
    </row>
    <row r="154" spans="1:12" x14ac:dyDescent="0.2">
      <c r="A154" s="61"/>
      <c r="B154" s="57"/>
      <c r="C154" s="58"/>
      <c r="D154" s="57"/>
      <c r="E154" s="59"/>
      <c r="F154" s="58"/>
      <c r="G154" s="57"/>
      <c r="H154" s="57"/>
      <c r="I154" s="58"/>
      <c r="J154" s="58"/>
      <c r="K154" s="58"/>
      <c r="L154" s="58"/>
    </row>
    <row r="155" spans="1:12" x14ac:dyDescent="0.2">
      <c r="A155" s="44"/>
      <c r="B155" s="45"/>
      <c r="C155" s="46"/>
      <c r="D155" s="45"/>
      <c r="E155" s="20"/>
      <c r="F155" s="46"/>
      <c r="G155" s="45"/>
      <c r="H155" s="45"/>
      <c r="I155" s="46"/>
      <c r="J155" s="46"/>
      <c r="K155" s="46"/>
      <c r="L155" s="46"/>
    </row>
    <row r="156" spans="1:12" x14ac:dyDescent="0.2">
      <c r="A156" s="44"/>
      <c r="B156" s="45"/>
      <c r="C156" s="46"/>
      <c r="D156" s="45"/>
      <c r="E156" s="20"/>
      <c r="F156" s="46"/>
      <c r="G156" s="45"/>
      <c r="H156" s="45"/>
      <c r="I156" s="46"/>
      <c r="J156" s="46"/>
      <c r="K156" s="46"/>
      <c r="L156" s="46"/>
    </row>
    <row r="158" spans="1:12" x14ac:dyDescent="0.2">
      <c r="A158" s="1" t="s">
        <v>73</v>
      </c>
      <c r="B158" s="1" t="s">
        <v>163</v>
      </c>
      <c r="C158" t="s">
        <v>71</v>
      </c>
      <c r="D158" s="49" t="s">
        <v>72</v>
      </c>
      <c r="E158" s="49"/>
    </row>
    <row r="159" spans="1:12" x14ac:dyDescent="0.2">
      <c r="A159" s="24" t="s">
        <v>18</v>
      </c>
      <c r="B159" s="69">
        <f t="shared" ref="B159:B167" si="1">C159/$C$168</f>
        <v>0</v>
      </c>
      <c r="C159" s="7">
        <f>'summary 0625'!I24</f>
        <v>0</v>
      </c>
      <c r="D159">
        <f>33+1+1+1+1+1+8+1</f>
        <v>47</v>
      </c>
      <c r="E159" s="70"/>
    </row>
    <row r="160" spans="1:12" x14ac:dyDescent="0.2">
      <c r="A160" s="24" t="s">
        <v>19</v>
      </c>
      <c r="B160" s="69">
        <f t="shared" si="1"/>
        <v>0.11538461538461539</v>
      </c>
      <c r="C160" s="7">
        <f>'summary 0625'!I25</f>
        <v>3</v>
      </c>
      <c r="D160">
        <f>540+17+1+1+6+10+1+2+12</f>
        <v>590</v>
      </c>
      <c r="E160" s="70"/>
    </row>
    <row r="161" spans="1:5" x14ac:dyDescent="0.2">
      <c r="A161" s="24" t="s">
        <v>20</v>
      </c>
      <c r="B161" s="69">
        <f t="shared" si="1"/>
        <v>0.38461538461538464</v>
      </c>
      <c r="C161" s="7">
        <f>'summary 0625'!I26</f>
        <v>10</v>
      </c>
      <c r="D161">
        <f>13+1+1+1</f>
        <v>16</v>
      </c>
      <c r="E161" s="70"/>
    </row>
    <row r="162" spans="1:5" x14ac:dyDescent="0.2">
      <c r="A162" s="24" t="s">
        <v>33</v>
      </c>
      <c r="B162" s="69">
        <f t="shared" si="1"/>
        <v>7.6923076923076927E-2</v>
      </c>
      <c r="C162" s="7">
        <f>'summary 0625'!I27</f>
        <v>2</v>
      </c>
      <c r="D162">
        <f>36+1</f>
        <v>37</v>
      </c>
      <c r="E162" s="70"/>
    </row>
    <row r="163" spans="1:5" x14ac:dyDescent="0.2">
      <c r="A163" s="24" t="s">
        <v>21</v>
      </c>
      <c r="B163" s="69">
        <f t="shared" si="1"/>
        <v>3.8461538461538464E-2</v>
      </c>
      <c r="C163" s="7">
        <f>'summary 0625'!I28</f>
        <v>1</v>
      </c>
      <c r="D163">
        <f>288+2+13+2+5</f>
        <v>310</v>
      </c>
      <c r="E163" s="70"/>
    </row>
    <row r="164" spans="1:5" x14ac:dyDescent="0.2">
      <c r="A164" s="24" t="s">
        <v>22</v>
      </c>
      <c r="B164" s="69">
        <f t="shared" si="1"/>
        <v>3.8461538461538464E-2</v>
      </c>
      <c r="C164" s="7">
        <f>'summary 0625'!I29</f>
        <v>1</v>
      </c>
      <c r="D164">
        <f>132+2+1+2</f>
        <v>137</v>
      </c>
      <c r="E164" s="70"/>
    </row>
    <row r="165" spans="1:5" x14ac:dyDescent="0.2">
      <c r="A165" s="24" t="s">
        <v>23</v>
      </c>
      <c r="B165" s="69">
        <f t="shared" si="1"/>
        <v>0.11538461538461539</v>
      </c>
      <c r="C165" s="7">
        <f>'summary 0625'!I30</f>
        <v>3</v>
      </c>
      <c r="D165">
        <v>9</v>
      </c>
      <c r="E165" s="70"/>
    </row>
    <row r="166" spans="1:5" x14ac:dyDescent="0.2">
      <c r="A166" s="24" t="s">
        <v>24</v>
      </c>
      <c r="B166" s="69">
        <f t="shared" si="1"/>
        <v>3.8461538461538464E-2</v>
      </c>
      <c r="C166" s="7">
        <f>'summary 0625'!I31</f>
        <v>1</v>
      </c>
      <c r="D166">
        <f>10+5</f>
        <v>15</v>
      </c>
      <c r="E166" s="70"/>
    </row>
    <row r="167" spans="1:5" x14ac:dyDescent="0.2">
      <c r="A167" s="72" t="s">
        <v>164</v>
      </c>
      <c r="B167" s="69">
        <f t="shared" si="1"/>
        <v>0.19230769230769232</v>
      </c>
      <c r="C167" s="7">
        <f>'summary 0625'!I32</f>
        <v>5</v>
      </c>
    </row>
    <row r="168" spans="1:5" x14ac:dyDescent="0.2">
      <c r="A168" s="72" t="s">
        <v>162</v>
      </c>
      <c r="B168" s="73">
        <f>SUM(B159:B167)</f>
        <v>0.99999999999999989</v>
      </c>
      <c r="C168">
        <f>SUM(C159:C167)</f>
        <v>26</v>
      </c>
      <c r="D168">
        <f>SUM(D159:D167)</f>
        <v>1161</v>
      </c>
    </row>
  </sheetData>
  <phoneticPr fontId="0" type="noConversion"/>
  <printOptions horizontalCentered="1"/>
  <pageMargins left="0.25" right="0.25" top="1.25" bottom="0.5" header="0.5" footer="0.25"/>
  <pageSetup paperSize="5" scale="46" fitToHeight="2" orientation="landscape" r:id="rId1"/>
  <headerFooter alignWithMargins="0">
    <oddHeader>&amp;C&amp;"Arial,Bold"EWS-Global Risk Operations
Weekly Summary of Market Risk Aggregation Issues
Week Begining June 25</oddHeader>
    <oddFooter>&amp;L&amp;"Arial,Bold"Questions Call Nancy ext 54751</oddFooter>
  </headerFooter>
  <rowBreaks count="1" manualBreakCount="1">
    <brk id="87"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18" sqref="K1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26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f>1+1</f>
        <v>2</v>
      </c>
    </row>
    <row r="12" spans="1:11" x14ac:dyDescent="0.2">
      <c r="A12" s="11" t="s">
        <v>10</v>
      </c>
      <c r="B12" s="8"/>
      <c r="C12" s="8" t="s">
        <v>5</v>
      </c>
      <c r="D12" s="8"/>
      <c r="E12" s="8"/>
      <c r="F12" s="8"/>
      <c r="G12" s="8"/>
      <c r="H12" s="8"/>
      <c r="I12" s="8"/>
      <c r="J12" s="8"/>
      <c r="K12" s="8">
        <f>1+1+1+1+1+1+1+1+1</f>
        <v>9</v>
      </c>
    </row>
    <row r="13" spans="1:11" x14ac:dyDescent="0.2">
      <c r="A13" s="11" t="s">
        <v>84</v>
      </c>
      <c r="B13" s="8"/>
      <c r="C13" s="8" t="s">
        <v>55</v>
      </c>
      <c r="D13" s="8"/>
      <c r="E13" s="8"/>
      <c r="F13" s="8"/>
      <c r="G13" s="8"/>
      <c r="H13" s="8"/>
      <c r="I13" s="8"/>
      <c r="J13" s="8"/>
      <c r="K13" s="8">
        <f>1*3</f>
        <v>3</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1+1+1+1+1</f>
        <v>5</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f>1+1+1+1+1+1*2</f>
        <v>7</v>
      </c>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f>1+1+1</f>
        <v>3</v>
      </c>
      <c r="J25" s="46"/>
      <c r="K25" s="22"/>
    </row>
    <row r="26" spans="1:11" x14ac:dyDescent="0.2">
      <c r="A26" s="44" t="s">
        <v>20</v>
      </c>
      <c r="B26" s="45"/>
      <c r="C26" s="45"/>
      <c r="D26" s="20"/>
      <c r="E26" s="46"/>
      <c r="F26" s="20"/>
      <c r="G26" s="20"/>
      <c r="H26" s="46"/>
      <c r="I26" s="46">
        <f>1+1+1+1+1+1+1+1+1+1</f>
        <v>10</v>
      </c>
      <c r="J26" s="46"/>
      <c r="K26" s="20"/>
    </row>
    <row r="27" spans="1:11" x14ac:dyDescent="0.2">
      <c r="A27" s="44" t="s">
        <v>33</v>
      </c>
      <c r="B27" s="45"/>
      <c r="C27" s="45"/>
      <c r="D27" s="20"/>
      <c r="E27" s="46"/>
      <c r="F27" s="20"/>
      <c r="G27" s="20"/>
      <c r="H27" s="46"/>
      <c r="I27" s="46">
        <f>1+1</f>
        <v>2</v>
      </c>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row>
    <row r="30" spans="1:11" x14ac:dyDescent="0.2">
      <c r="A30" s="44" t="s">
        <v>23</v>
      </c>
      <c r="B30" s="45"/>
      <c r="C30" s="45"/>
      <c r="D30" s="20"/>
      <c r="E30" s="46"/>
      <c r="F30" s="20"/>
      <c r="G30" s="20"/>
      <c r="H30" s="46"/>
      <c r="I30" s="46">
        <f>1+1+1</f>
        <v>3</v>
      </c>
      <c r="J30" s="46"/>
      <c r="K30" s="46"/>
    </row>
    <row r="31" spans="1:11" x14ac:dyDescent="0.2">
      <c r="A31" s="44" t="s">
        <v>24</v>
      </c>
      <c r="B31" s="45"/>
      <c r="C31" s="45"/>
      <c r="D31" s="20"/>
      <c r="E31" s="46"/>
      <c r="F31" s="20"/>
      <c r="G31" s="20"/>
      <c r="H31" s="46"/>
      <c r="I31" s="46">
        <f>1</f>
        <v>1</v>
      </c>
      <c r="J31" s="46"/>
      <c r="K31" s="46"/>
    </row>
    <row r="32" spans="1:11" ht="13.5" thickBot="1" x14ac:dyDescent="0.25">
      <c r="A32" s="71" t="s">
        <v>161</v>
      </c>
      <c r="I32" s="2">
        <f>1+1+1+1+1</f>
        <v>5</v>
      </c>
      <c r="K32" s="85"/>
    </row>
    <row r="33" spans="1:11" ht="13.5" thickTop="1" x14ac:dyDescent="0.2">
      <c r="A33" s="15" t="s">
        <v>17</v>
      </c>
      <c r="B33" s="16"/>
      <c r="C33" s="16"/>
      <c r="D33" s="16"/>
      <c r="E33" s="16"/>
      <c r="F33" s="16"/>
      <c r="G33" s="16"/>
      <c r="H33" s="16"/>
      <c r="I33" s="18">
        <f>SUM(I24:I32)</f>
        <v>26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0"/>
  <sheetViews>
    <sheetView topLeftCell="F1" zoomScaleNormal="100" workbookViewId="0">
      <selection activeCell="J31" sqref="J31"/>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7" s="1" customFormat="1" x14ac:dyDescent="0.2">
      <c r="A1" s="1" t="s">
        <v>61</v>
      </c>
      <c r="G1" s="1" t="s">
        <v>63</v>
      </c>
      <c r="H1" s="1" t="s">
        <v>62</v>
      </c>
      <c r="I1" s="1" t="s">
        <v>64</v>
      </c>
      <c r="J1" s="1" t="s">
        <v>155</v>
      </c>
      <c r="K1" s="1" t="s">
        <v>65</v>
      </c>
      <c r="L1" s="1" t="s">
        <v>66</v>
      </c>
      <c r="M1" s="1" t="s">
        <v>67</v>
      </c>
      <c r="N1" s="1" t="s">
        <v>68</v>
      </c>
      <c r="O1" s="1" t="s">
        <v>156</v>
      </c>
      <c r="P1" s="1" t="s">
        <v>191</v>
      </c>
      <c r="Q1" s="1" t="s">
        <v>228</v>
      </c>
    </row>
    <row r="2" spans="1:17" x14ac:dyDescent="0.2">
      <c r="A2" s="6" t="s">
        <v>0</v>
      </c>
      <c r="B2" s="2"/>
      <c r="H2">
        <f>1+1</f>
        <v>2</v>
      </c>
      <c r="J2">
        <f>1</f>
        <v>1</v>
      </c>
      <c r="K2" s="2"/>
      <c r="L2" s="7"/>
      <c r="M2" s="2"/>
      <c r="N2" s="2"/>
      <c r="P2">
        <f>'summary 0611'!K10</f>
        <v>1</v>
      </c>
    </row>
    <row r="3" spans="1:17" x14ac:dyDescent="0.2">
      <c r="A3" s="6" t="s">
        <v>1</v>
      </c>
      <c r="B3" s="7"/>
      <c r="K3" s="7"/>
      <c r="L3" s="7"/>
      <c r="M3" s="7"/>
      <c r="N3" s="11">
        <v>1</v>
      </c>
      <c r="P3">
        <f>'summary 0611'!K11</f>
        <v>1</v>
      </c>
    </row>
    <row r="4" spans="1:17"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row>
    <row r="5" spans="1:17" x14ac:dyDescent="0.2">
      <c r="A5" s="6" t="s">
        <v>60</v>
      </c>
      <c r="B5" s="7"/>
      <c r="G5">
        <f>1+1+1+1+1</f>
        <v>5</v>
      </c>
      <c r="H5">
        <f>1+1+1</f>
        <v>3</v>
      </c>
      <c r="I5">
        <f>1+1+1</f>
        <v>3</v>
      </c>
      <c r="J5">
        <f>1+1</f>
        <v>2</v>
      </c>
      <c r="K5" s="7">
        <v>6</v>
      </c>
      <c r="L5" s="7">
        <v>5</v>
      </c>
      <c r="M5" s="7">
        <v>6</v>
      </c>
      <c r="N5" s="11">
        <f>4</f>
        <v>4</v>
      </c>
      <c r="O5">
        <f>'summary 0604'!K13</f>
        <v>5</v>
      </c>
      <c r="P5">
        <f>'summary 0611'!K13</f>
        <v>2</v>
      </c>
      <c r="Q5">
        <f>'summary 0618'!K13</f>
        <v>4</v>
      </c>
    </row>
    <row r="6" spans="1:17" x14ac:dyDescent="0.2">
      <c r="A6" s="6" t="s">
        <v>56</v>
      </c>
      <c r="B6" s="7"/>
      <c r="G6">
        <f>1+1</f>
        <v>2</v>
      </c>
      <c r="H6">
        <f>1+1+1+1</f>
        <v>4</v>
      </c>
      <c r="I6">
        <f>1</f>
        <v>1</v>
      </c>
      <c r="J6">
        <f>1+1+1</f>
        <v>3</v>
      </c>
      <c r="K6" s="7"/>
      <c r="L6" s="7"/>
      <c r="M6" s="7">
        <v>1</v>
      </c>
      <c r="N6" s="11"/>
      <c r="O6">
        <f>'summary 0604'!K14</f>
        <v>1</v>
      </c>
      <c r="P6">
        <f>'summary 0611'!K14</f>
        <v>3</v>
      </c>
    </row>
    <row r="7" spans="1:17" x14ac:dyDescent="0.2">
      <c r="A7" s="6" t="s">
        <v>3</v>
      </c>
      <c r="B7" s="7"/>
      <c r="G7">
        <f>1+1+1</f>
        <v>3</v>
      </c>
      <c r="K7" s="7"/>
      <c r="L7" s="7"/>
      <c r="M7" s="7">
        <v>1</v>
      </c>
      <c r="N7" s="11">
        <f>1</f>
        <v>1</v>
      </c>
      <c r="O7">
        <f>'summary 0604'!K15</f>
        <v>3</v>
      </c>
      <c r="Q7">
        <f>'summary 0618'!K15</f>
        <v>1</v>
      </c>
    </row>
    <row r="8" spans="1:17" x14ac:dyDescent="0.2">
      <c r="A8" s="6" t="s">
        <v>7</v>
      </c>
      <c r="B8" s="7"/>
      <c r="G8">
        <f>1+1+1+1</f>
        <v>4</v>
      </c>
      <c r="H8">
        <f>1</f>
        <v>1</v>
      </c>
      <c r="I8">
        <f>1+1+1+1+1</f>
        <v>5</v>
      </c>
      <c r="J8">
        <f>1</f>
        <v>1</v>
      </c>
      <c r="K8" s="7">
        <v>2</v>
      </c>
      <c r="L8" s="7">
        <v>1</v>
      </c>
      <c r="M8" s="7"/>
      <c r="N8" s="11">
        <f>3</f>
        <v>3</v>
      </c>
      <c r="P8">
        <f>'summary 0611'!K16</f>
        <v>3</v>
      </c>
      <c r="Q8">
        <f>'summary 0618'!K16</f>
        <v>1</v>
      </c>
    </row>
    <row r="9" spans="1:17" x14ac:dyDescent="0.2">
      <c r="A9" s="6" t="s">
        <v>4</v>
      </c>
      <c r="B9" s="7"/>
      <c r="K9" s="7">
        <v>1</v>
      </c>
      <c r="L9" s="7"/>
      <c r="M9" s="7">
        <v>1</v>
      </c>
      <c r="N9" s="11"/>
      <c r="O9">
        <f>'summary 0604'!K17+'summary 0604'!K18</f>
        <v>2</v>
      </c>
      <c r="Q9">
        <f>'summary 0618'!K17</f>
        <v>4</v>
      </c>
    </row>
    <row r="10" spans="1:17" x14ac:dyDescent="0.2">
      <c r="A10" s="50" t="s">
        <v>69</v>
      </c>
      <c r="B10" s="7"/>
      <c r="G10">
        <v>44</v>
      </c>
      <c r="H10">
        <v>16</v>
      </c>
      <c r="I10">
        <v>19</v>
      </c>
      <c r="J10">
        <f>SUM(J2:J8)</f>
        <v>26</v>
      </c>
      <c r="K10" s="7">
        <f t="shared" ref="K10:Q10" si="0">SUM(K2:K9)</f>
        <v>22</v>
      </c>
      <c r="L10" s="7">
        <f t="shared" si="0"/>
        <v>13</v>
      </c>
      <c r="M10" s="7">
        <f t="shared" si="0"/>
        <v>11</v>
      </c>
      <c r="N10" s="7">
        <f t="shared" si="0"/>
        <v>17</v>
      </c>
      <c r="O10" s="7">
        <f t="shared" si="0"/>
        <v>16</v>
      </c>
      <c r="P10" s="7">
        <f t="shared" si="0"/>
        <v>16</v>
      </c>
      <c r="Q10" s="7">
        <f t="shared" si="0"/>
        <v>16</v>
      </c>
    </row>
    <row r="11" spans="1:17" s="1" customFormat="1" x14ac:dyDescent="0.2">
      <c r="A11" s="1" t="s">
        <v>61</v>
      </c>
      <c r="G11" s="51">
        <v>36986</v>
      </c>
      <c r="H11" s="51">
        <v>36993</v>
      </c>
      <c r="I11" s="51">
        <v>37000</v>
      </c>
      <c r="J11" s="51">
        <v>37007</v>
      </c>
      <c r="K11" s="51">
        <v>37013</v>
      </c>
      <c r="L11" s="51">
        <v>37021</v>
      </c>
      <c r="M11" s="51">
        <v>37029</v>
      </c>
      <c r="N11" s="51">
        <v>37039</v>
      </c>
      <c r="O11" s="51">
        <v>37046</v>
      </c>
      <c r="P11" s="51">
        <v>37053</v>
      </c>
      <c r="Q11" s="51">
        <v>37060</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38.25" x14ac:dyDescent="0.2">
      <c r="A104" s="83">
        <v>37064</v>
      </c>
      <c r="B104" s="81" t="s">
        <v>172</v>
      </c>
      <c r="C104" s="81" t="s">
        <v>20</v>
      </c>
      <c r="D104" s="81" t="s">
        <v>234</v>
      </c>
      <c r="E104" s="81" t="s">
        <v>83</v>
      </c>
      <c r="F104" s="81" t="s">
        <v>84</v>
      </c>
      <c r="G104" s="45" t="s">
        <v>235</v>
      </c>
      <c r="H104" s="81" t="s">
        <v>236</v>
      </c>
      <c r="I104" s="81" t="s">
        <v>79</v>
      </c>
      <c r="J104" s="81" t="s">
        <v>79</v>
      </c>
      <c r="K104" s="81" t="s">
        <v>79</v>
      </c>
      <c r="L104" s="81" t="s">
        <v>81</v>
      </c>
    </row>
    <row r="105" spans="1:12" ht="63.75" x14ac:dyDescent="0.2">
      <c r="A105" s="83">
        <v>37064</v>
      </c>
      <c r="B105" s="81" t="s">
        <v>87</v>
      </c>
      <c r="C105" s="81" t="s">
        <v>20</v>
      </c>
      <c r="D105" s="81" t="s">
        <v>87</v>
      </c>
      <c r="E105" s="81" t="s">
        <v>83</v>
      </c>
      <c r="F105" s="81" t="s">
        <v>84</v>
      </c>
      <c r="G105" s="45" t="s">
        <v>237</v>
      </c>
      <c r="H105" s="45" t="s">
        <v>238</v>
      </c>
      <c r="I105" s="81" t="s">
        <v>79</v>
      </c>
      <c r="J105" s="81" t="s">
        <v>79</v>
      </c>
      <c r="K105" s="81" t="s">
        <v>80</v>
      </c>
      <c r="L105" s="81" t="s">
        <v>81</v>
      </c>
    </row>
    <row r="106" spans="1:12" ht="76.5" x14ac:dyDescent="0.2">
      <c r="A106" s="83">
        <v>37064</v>
      </c>
      <c r="B106" s="45" t="s">
        <v>239</v>
      </c>
      <c r="C106" s="81" t="s">
        <v>23</v>
      </c>
      <c r="D106" s="81" t="s">
        <v>240</v>
      </c>
      <c r="E106" s="81" t="s">
        <v>241</v>
      </c>
      <c r="F106" s="81" t="s">
        <v>30</v>
      </c>
      <c r="G106" s="45" t="s">
        <v>242</v>
      </c>
      <c r="H106" s="81" t="s">
        <v>243</v>
      </c>
      <c r="I106" s="81" t="s">
        <v>79</v>
      </c>
      <c r="J106" s="81" t="s">
        <v>79</v>
      </c>
      <c r="K106" s="81" t="s">
        <v>79</v>
      </c>
      <c r="L106" s="81" t="s">
        <v>81</v>
      </c>
    </row>
    <row r="107" spans="1:12" ht="63.75" x14ac:dyDescent="0.2">
      <c r="A107" s="83">
        <v>37063</v>
      </c>
      <c r="B107" s="81" t="s">
        <v>244</v>
      </c>
      <c r="C107" s="81"/>
      <c r="D107" s="81"/>
      <c r="E107" s="81"/>
      <c r="F107" s="81" t="s">
        <v>14</v>
      </c>
      <c r="G107" s="45" t="s">
        <v>245</v>
      </c>
      <c r="H107" s="45" t="s">
        <v>246</v>
      </c>
      <c r="I107" s="81" t="s">
        <v>80</v>
      </c>
      <c r="J107" s="81" t="s">
        <v>79</v>
      </c>
      <c r="K107" s="81" t="s">
        <v>80</v>
      </c>
      <c r="L107" s="81" t="s">
        <v>81</v>
      </c>
    </row>
    <row r="108" spans="1:12" ht="38.25" x14ac:dyDescent="0.2">
      <c r="A108" s="83">
        <v>37063</v>
      </c>
      <c r="B108" s="81" t="s">
        <v>247</v>
      </c>
      <c r="C108" s="81" t="s">
        <v>23</v>
      </c>
      <c r="D108" s="81"/>
      <c r="E108" s="81" t="s">
        <v>241</v>
      </c>
      <c r="F108" s="81" t="s">
        <v>14</v>
      </c>
      <c r="G108" s="45" t="s">
        <v>248</v>
      </c>
      <c r="H108" s="45" t="s">
        <v>249</v>
      </c>
      <c r="I108" s="81" t="s">
        <v>80</v>
      </c>
      <c r="J108" s="81" t="s">
        <v>79</v>
      </c>
      <c r="K108" s="81" t="s">
        <v>79</v>
      </c>
      <c r="L108" s="81" t="s">
        <v>81</v>
      </c>
    </row>
    <row r="109" spans="1:12" ht="38.25" x14ac:dyDescent="0.2">
      <c r="A109" s="86">
        <v>37063</v>
      </c>
      <c r="B109" s="78" t="s">
        <v>87</v>
      </c>
      <c r="C109" s="78" t="s">
        <v>20</v>
      </c>
      <c r="D109" s="78" t="s">
        <v>87</v>
      </c>
      <c r="E109" s="78" t="s">
        <v>83</v>
      </c>
      <c r="F109" s="78" t="s">
        <v>12</v>
      </c>
      <c r="G109" s="57" t="s">
        <v>250</v>
      </c>
      <c r="H109" s="57" t="s">
        <v>251</v>
      </c>
      <c r="I109" s="78" t="s">
        <v>79</v>
      </c>
      <c r="J109" s="78" t="s">
        <v>79</v>
      </c>
      <c r="K109" s="78" t="s">
        <v>79</v>
      </c>
      <c r="L109" s="78" t="s">
        <v>81</v>
      </c>
    </row>
    <row r="110" spans="1:12" ht="51" x14ac:dyDescent="0.2">
      <c r="A110" s="83">
        <v>37063</v>
      </c>
      <c r="B110" s="81" t="s">
        <v>252</v>
      </c>
      <c r="C110" s="81" t="s">
        <v>20</v>
      </c>
      <c r="D110" s="81" t="s">
        <v>234</v>
      </c>
      <c r="E110" s="81" t="s">
        <v>83</v>
      </c>
      <c r="F110" s="81" t="s">
        <v>14</v>
      </c>
      <c r="G110" s="45" t="s">
        <v>253</v>
      </c>
      <c r="H110" s="45" t="s">
        <v>254</v>
      </c>
      <c r="I110" s="81" t="s">
        <v>79</v>
      </c>
      <c r="J110" s="81" t="s">
        <v>79</v>
      </c>
      <c r="K110" s="81" t="s">
        <v>79</v>
      </c>
      <c r="L110" s="81" t="s">
        <v>81</v>
      </c>
    </row>
    <row r="111" spans="1:12" ht="63.75" x14ac:dyDescent="0.2">
      <c r="A111" s="83">
        <v>37062</v>
      </c>
      <c r="B111" s="81" t="s">
        <v>252</v>
      </c>
      <c r="C111" s="81" t="s">
        <v>20</v>
      </c>
      <c r="D111" s="81" t="s">
        <v>234</v>
      </c>
      <c r="E111" s="81" t="s">
        <v>83</v>
      </c>
      <c r="F111" s="81" t="s">
        <v>84</v>
      </c>
      <c r="G111" s="45" t="s">
        <v>255</v>
      </c>
      <c r="H111" s="45" t="s">
        <v>256</v>
      </c>
      <c r="I111" s="81" t="s">
        <v>79</v>
      </c>
      <c r="J111" s="81" t="s">
        <v>79</v>
      </c>
      <c r="K111" s="81" t="s">
        <v>79</v>
      </c>
      <c r="L111" s="81" t="s">
        <v>81</v>
      </c>
    </row>
    <row r="112" spans="1:12" ht="38.25" x14ac:dyDescent="0.2">
      <c r="A112" s="83">
        <v>37061</v>
      </c>
      <c r="B112" s="81" t="s">
        <v>87</v>
      </c>
      <c r="C112" s="81" t="s">
        <v>20</v>
      </c>
      <c r="D112" s="81" t="s">
        <v>87</v>
      </c>
      <c r="E112" s="81" t="s">
        <v>83</v>
      </c>
      <c r="F112" s="81" t="s">
        <v>14</v>
      </c>
      <c r="G112" s="45" t="s">
        <v>257</v>
      </c>
      <c r="H112" s="45" t="s">
        <v>258</v>
      </c>
      <c r="I112" s="81" t="s">
        <v>79</v>
      </c>
      <c r="J112" s="81" t="s">
        <v>79</v>
      </c>
      <c r="K112" s="81" t="s">
        <v>79</v>
      </c>
      <c r="L112" s="81" t="s">
        <v>81</v>
      </c>
    </row>
    <row r="113" spans="1:12" ht="51" x14ac:dyDescent="0.2">
      <c r="A113" s="83">
        <v>37060</v>
      </c>
      <c r="B113" s="81" t="s">
        <v>259</v>
      </c>
      <c r="C113" s="81" t="s">
        <v>20</v>
      </c>
      <c r="D113" s="81" t="s">
        <v>234</v>
      </c>
      <c r="E113" s="81" t="s">
        <v>83</v>
      </c>
      <c r="F113" s="81" t="s">
        <v>84</v>
      </c>
      <c r="G113" s="45" t="s">
        <v>260</v>
      </c>
      <c r="H113" s="45" t="s">
        <v>261</v>
      </c>
      <c r="I113" s="81" t="s">
        <v>79</v>
      </c>
      <c r="J113" s="81" t="s">
        <v>79</v>
      </c>
      <c r="K113" s="81" t="s">
        <v>79</v>
      </c>
      <c r="L113" s="81" t="s">
        <v>81</v>
      </c>
    </row>
    <row r="114" spans="1:12" ht="63.75" x14ac:dyDescent="0.2">
      <c r="A114" s="83">
        <v>37057</v>
      </c>
      <c r="B114" s="81" t="s">
        <v>195</v>
      </c>
      <c r="C114" s="81" t="s">
        <v>196</v>
      </c>
      <c r="D114" s="81" t="s">
        <v>197</v>
      </c>
      <c r="E114" s="81"/>
      <c r="F114" s="81" t="s">
        <v>151</v>
      </c>
      <c r="G114" s="45" t="s">
        <v>198</v>
      </c>
      <c r="H114" s="45" t="s">
        <v>199</v>
      </c>
      <c r="I114" s="81" t="s">
        <v>79</v>
      </c>
      <c r="J114" s="81" t="s">
        <v>79</v>
      </c>
      <c r="K114" s="81" t="s">
        <v>79</v>
      </c>
      <c r="L114" s="81" t="s">
        <v>81</v>
      </c>
    </row>
    <row r="115" spans="1:12" ht="51" x14ac:dyDescent="0.2">
      <c r="A115" s="83">
        <v>37057</v>
      </c>
      <c r="B115" s="81" t="s">
        <v>204</v>
      </c>
      <c r="C115" s="81" t="s">
        <v>20</v>
      </c>
      <c r="D115" s="81" t="s">
        <v>205</v>
      </c>
      <c r="E115" s="81" t="s">
        <v>83</v>
      </c>
      <c r="F115" s="81" t="s">
        <v>84</v>
      </c>
      <c r="G115" s="45" t="s">
        <v>206</v>
      </c>
      <c r="H115" s="45" t="s">
        <v>207</v>
      </c>
      <c r="I115" s="81" t="s">
        <v>79</v>
      </c>
      <c r="J115" s="81" t="s">
        <v>79</v>
      </c>
      <c r="K115" s="81" t="s">
        <v>79</v>
      </c>
      <c r="L115" s="81" t="s">
        <v>81</v>
      </c>
    </row>
    <row r="116" spans="1:12" ht="38.25" x14ac:dyDescent="0.2">
      <c r="A116" s="83">
        <v>37057</v>
      </c>
      <c r="B116" s="81" t="s">
        <v>208</v>
      </c>
      <c r="C116" s="81" t="s">
        <v>20</v>
      </c>
      <c r="D116" s="81" t="s">
        <v>205</v>
      </c>
      <c r="E116" s="81" t="s">
        <v>83</v>
      </c>
      <c r="F116" s="81" t="s">
        <v>84</v>
      </c>
      <c r="G116" s="45" t="s">
        <v>209</v>
      </c>
      <c r="H116" s="45" t="s">
        <v>207</v>
      </c>
      <c r="I116" s="81" t="s">
        <v>79</v>
      </c>
      <c r="J116" s="81" t="s">
        <v>79</v>
      </c>
      <c r="K116" s="81" t="s">
        <v>79</v>
      </c>
      <c r="L116" s="81" t="s">
        <v>81</v>
      </c>
    </row>
    <row r="117" spans="1:12" ht="38.25" x14ac:dyDescent="0.2">
      <c r="A117" s="83">
        <v>37057</v>
      </c>
      <c r="B117" s="81" t="s">
        <v>210</v>
      </c>
      <c r="C117" s="81"/>
      <c r="D117" s="81" t="s">
        <v>211</v>
      </c>
      <c r="E117" s="81" t="s">
        <v>212</v>
      </c>
      <c r="F117" s="81" t="s">
        <v>10</v>
      </c>
      <c r="G117" s="45" t="s">
        <v>213</v>
      </c>
      <c r="H117" s="45" t="s">
        <v>214</v>
      </c>
      <c r="I117" s="81" t="s">
        <v>79</v>
      </c>
      <c r="J117" s="81" t="s">
        <v>79</v>
      </c>
      <c r="K117" s="81" t="s">
        <v>79</v>
      </c>
      <c r="L117" s="81" t="s">
        <v>81</v>
      </c>
    </row>
    <row r="118" spans="1:12" ht="74.25" customHeight="1" x14ac:dyDescent="0.2">
      <c r="A118" s="75">
        <v>37056</v>
      </c>
      <c r="B118" s="81" t="s">
        <v>215</v>
      </c>
      <c r="C118" s="81" t="s">
        <v>20</v>
      </c>
      <c r="D118" s="81" t="s">
        <v>82</v>
      </c>
      <c r="E118" s="81" t="s">
        <v>83</v>
      </c>
      <c r="F118" s="81" t="s">
        <v>8</v>
      </c>
      <c r="G118" s="45" t="s">
        <v>216</v>
      </c>
      <c r="H118" s="45" t="s">
        <v>217</v>
      </c>
      <c r="I118" s="81" t="s">
        <v>80</v>
      </c>
      <c r="J118" s="81" t="s">
        <v>79</v>
      </c>
      <c r="K118" s="81" t="s">
        <v>79</v>
      </c>
      <c r="L118" s="81" t="s">
        <v>81</v>
      </c>
    </row>
    <row r="119" spans="1:12" ht="76.5" x14ac:dyDescent="0.2">
      <c r="A119" s="75">
        <v>37053</v>
      </c>
      <c r="B119" s="81" t="s">
        <v>195</v>
      </c>
      <c r="C119" s="81" t="s">
        <v>219</v>
      </c>
      <c r="D119" s="81" t="s">
        <v>220</v>
      </c>
      <c r="E119" s="81" t="s">
        <v>221</v>
      </c>
      <c r="F119" s="81" t="s">
        <v>222</v>
      </c>
      <c r="G119" s="45" t="s">
        <v>223</v>
      </c>
      <c r="H119" s="45" t="s">
        <v>224</v>
      </c>
      <c r="I119" s="81" t="s">
        <v>79</v>
      </c>
      <c r="J119" s="81" t="s">
        <v>79</v>
      </c>
      <c r="K119" s="81" t="s">
        <v>79</v>
      </c>
      <c r="L119" s="81" t="s">
        <v>81</v>
      </c>
    </row>
    <row r="120" spans="1:12" ht="38.25" x14ac:dyDescent="0.2">
      <c r="A120" s="75">
        <v>37050</v>
      </c>
      <c r="B120" s="81" t="s">
        <v>167</v>
      </c>
      <c r="C120" s="81" t="s">
        <v>20</v>
      </c>
      <c r="D120" s="81" t="s">
        <v>168</v>
      </c>
      <c r="E120" s="81" t="s">
        <v>169</v>
      </c>
      <c r="F120" s="81" t="s">
        <v>10</v>
      </c>
      <c r="G120" s="45" t="s">
        <v>170</v>
      </c>
      <c r="H120" s="45" t="s">
        <v>171</v>
      </c>
      <c r="I120" s="81" t="s">
        <v>79</v>
      </c>
      <c r="J120" s="81" t="s">
        <v>79</v>
      </c>
      <c r="K120" s="81" t="s">
        <v>79</v>
      </c>
      <c r="L120" s="81" t="s">
        <v>81</v>
      </c>
    </row>
    <row r="121" spans="1:12" ht="51" x14ac:dyDescent="0.2">
      <c r="A121" s="75">
        <v>37049</v>
      </c>
      <c r="B121" s="81" t="s">
        <v>172</v>
      </c>
      <c r="C121" s="81" t="s">
        <v>20</v>
      </c>
      <c r="D121" s="81" t="s">
        <v>82</v>
      </c>
      <c r="E121" s="81" t="s">
        <v>83</v>
      </c>
      <c r="F121" s="81" t="s">
        <v>12</v>
      </c>
      <c r="G121" s="45" t="s">
        <v>173</v>
      </c>
      <c r="H121" s="45" t="s">
        <v>174</v>
      </c>
      <c r="I121" s="81" t="s">
        <v>80</v>
      </c>
      <c r="J121" s="81" t="s">
        <v>79</v>
      </c>
      <c r="K121" s="81" t="s">
        <v>79</v>
      </c>
      <c r="L121" s="55" t="s">
        <v>81</v>
      </c>
    </row>
    <row r="122" spans="1:12" ht="38.25" x14ac:dyDescent="0.2">
      <c r="A122" s="75">
        <v>37049</v>
      </c>
      <c r="B122" s="81" t="s">
        <v>82</v>
      </c>
      <c r="C122" s="81" t="s">
        <v>20</v>
      </c>
      <c r="D122" s="81" t="s">
        <v>82</v>
      </c>
      <c r="E122" s="81" t="s">
        <v>83</v>
      </c>
      <c r="F122" s="81" t="s">
        <v>12</v>
      </c>
      <c r="G122" s="45" t="s">
        <v>176</v>
      </c>
      <c r="H122" s="45" t="s">
        <v>177</v>
      </c>
      <c r="I122" s="81" t="s">
        <v>80</v>
      </c>
      <c r="J122" s="81" t="s">
        <v>80</v>
      </c>
      <c r="K122" s="81" t="s">
        <v>80</v>
      </c>
      <c r="L122" s="55" t="s">
        <v>81</v>
      </c>
    </row>
    <row r="123" spans="1:12" ht="102" x14ac:dyDescent="0.2">
      <c r="A123" s="75">
        <v>37046</v>
      </c>
      <c r="B123" s="45" t="s">
        <v>182</v>
      </c>
      <c r="C123" s="46"/>
      <c r="D123" s="45"/>
      <c r="E123" s="20" t="s">
        <v>183</v>
      </c>
      <c r="F123" s="46" t="s">
        <v>14</v>
      </c>
      <c r="G123" s="45" t="s">
        <v>184</v>
      </c>
      <c r="H123" s="45" t="s">
        <v>185</v>
      </c>
      <c r="I123" s="81" t="s">
        <v>80</v>
      </c>
      <c r="J123" s="81" t="s">
        <v>80</v>
      </c>
      <c r="K123" s="81" t="s">
        <v>80</v>
      </c>
      <c r="L123" s="55" t="s">
        <v>81</v>
      </c>
    </row>
    <row r="124" spans="1:12" x14ac:dyDescent="0.2">
      <c r="A124" s="75">
        <v>37043</v>
      </c>
      <c r="B124" s="45" t="s">
        <v>74</v>
      </c>
      <c r="C124" s="46" t="s">
        <v>24</v>
      </c>
      <c r="D124" s="45" t="s">
        <v>75</v>
      </c>
      <c r="E124" s="20" t="s">
        <v>76</v>
      </c>
      <c r="F124" s="46" t="s">
        <v>12</v>
      </c>
      <c r="G124" s="81" t="s">
        <v>77</v>
      </c>
      <c r="H124" s="81" t="s">
        <v>78</v>
      </c>
      <c r="I124" s="81" t="s">
        <v>79</v>
      </c>
      <c r="J124" s="81" t="s">
        <v>80</v>
      </c>
      <c r="K124" s="81" t="s">
        <v>80</v>
      </c>
      <c r="L124" s="55" t="s">
        <v>81</v>
      </c>
    </row>
    <row r="125" spans="1:12" ht="38.25" x14ac:dyDescent="0.2">
      <c r="A125" s="82">
        <v>37043</v>
      </c>
      <c r="B125" s="45" t="s">
        <v>90</v>
      </c>
      <c r="C125" s="46" t="s">
        <v>20</v>
      </c>
      <c r="D125" s="45" t="s">
        <v>90</v>
      </c>
      <c r="E125" s="20" t="s">
        <v>83</v>
      </c>
      <c r="F125" s="46" t="s">
        <v>10</v>
      </c>
      <c r="G125" s="45" t="s">
        <v>91</v>
      </c>
      <c r="H125" s="20"/>
      <c r="I125" s="81" t="s">
        <v>79</v>
      </c>
      <c r="J125" s="81" t="s">
        <v>79</v>
      </c>
      <c r="K125" s="81" t="s">
        <v>79</v>
      </c>
      <c r="L125" s="55" t="s">
        <v>81</v>
      </c>
    </row>
    <row r="126" spans="1:12" ht="51" x14ac:dyDescent="0.2">
      <c r="A126" s="82">
        <v>37043</v>
      </c>
      <c r="B126" s="45" t="s">
        <v>87</v>
      </c>
      <c r="C126" s="46" t="s">
        <v>20</v>
      </c>
      <c r="D126" s="45" t="s">
        <v>87</v>
      </c>
      <c r="E126" s="20" t="s">
        <v>83</v>
      </c>
      <c r="F126" s="46" t="s">
        <v>10</v>
      </c>
      <c r="G126" s="45" t="s">
        <v>88</v>
      </c>
      <c r="H126" s="20" t="s">
        <v>89</v>
      </c>
      <c r="I126" s="81" t="s">
        <v>80</v>
      </c>
      <c r="J126" s="81" t="s">
        <v>79</v>
      </c>
      <c r="K126" s="81" t="s">
        <v>79</v>
      </c>
      <c r="L126" s="81" t="s">
        <v>81</v>
      </c>
    </row>
    <row r="127" spans="1:12" ht="38.25" x14ac:dyDescent="0.2">
      <c r="A127" s="44">
        <v>37040</v>
      </c>
      <c r="B127" s="45" t="s">
        <v>87</v>
      </c>
      <c r="C127" s="46" t="s">
        <v>20</v>
      </c>
      <c r="D127" s="45" t="s">
        <v>87</v>
      </c>
      <c r="E127" s="20" t="s">
        <v>83</v>
      </c>
      <c r="F127" s="46" t="s">
        <v>84</v>
      </c>
      <c r="G127" s="20" t="s">
        <v>93</v>
      </c>
      <c r="H127" s="20" t="s">
        <v>94</v>
      </c>
      <c r="I127" s="46" t="s">
        <v>80</v>
      </c>
      <c r="J127" s="46" t="s">
        <v>80</v>
      </c>
      <c r="K127" s="46" t="s">
        <v>80</v>
      </c>
      <c r="L127" s="46" t="s">
        <v>81</v>
      </c>
    </row>
    <row r="128" spans="1:12" ht="38.25" x14ac:dyDescent="0.2">
      <c r="A128" s="44">
        <v>37035</v>
      </c>
      <c r="B128" s="45" t="s">
        <v>95</v>
      </c>
      <c r="C128" s="46" t="s">
        <v>20</v>
      </c>
      <c r="D128" s="20" t="s">
        <v>96</v>
      </c>
      <c r="E128" s="20" t="s">
        <v>83</v>
      </c>
      <c r="F128" s="46" t="s">
        <v>84</v>
      </c>
      <c r="G128" s="20" t="s">
        <v>97</v>
      </c>
      <c r="H128" s="20" t="s">
        <v>94</v>
      </c>
      <c r="I128" s="46" t="s">
        <v>80</v>
      </c>
      <c r="J128" s="46" t="s">
        <v>79</v>
      </c>
      <c r="K128" s="46" t="s">
        <v>79</v>
      </c>
      <c r="L128" s="46" t="s">
        <v>81</v>
      </c>
    </row>
    <row r="129" spans="1:12" x14ac:dyDescent="0.2">
      <c r="A129" s="44">
        <v>37035</v>
      </c>
      <c r="B129" s="45" t="s">
        <v>82</v>
      </c>
      <c r="C129" s="46" t="s">
        <v>20</v>
      </c>
      <c r="D129" s="45" t="s">
        <v>82</v>
      </c>
      <c r="E129" s="20" t="s">
        <v>83</v>
      </c>
      <c r="F129" s="46" t="s">
        <v>84</v>
      </c>
      <c r="G129" s="20" t="s">
        <v>98</v>
      </c>
      <c r="H129" s="20" t="s">
        <v>99</v>
      </c>
      <c r="I129" s="46"/>
      <c r="J129" s="46"/>
      <c r="K129" s="46"/>
      <c r="L129" s="46" t="s">
        <v>81</v>
      </c>
    </row>
    <row r="130" spans="1:12" ht="38.25" x14ac:dyDescent="0.2">
      <c r="A130" s="44">
        <v>37033</v>
      </c>
      <c r="B130" s="45" t="s">
        <v>100</v>
      </c>
      <c r="C130" s="46" t="s">
        <v>20</v>
      </c>
      <c r="D130" s="45" t="s">
        <v>100</v>
      </c>
      <c r="E130" s="20" t="s">
        <v>83</v>
      </c>
      <c r="F130" s="46" t="s">
        <v>12</v>
      </c>
      <c r="G130" s="20" t="s">
        <v>101</v>
      </c>
      <c r="H130" s="20" t="s">
        <v>102</v>
      </c>
      <c r="I130" s="46" t="s">
        <v>79</v>
      </c>
      <c r="J130" s="46" t="s">
        <v>80</v>
      </c>
      <c r="K130" s="46" t="s">
        <v>80</v>
      </c>
      <c r="L130" s="46" t="s">
        <v>81</v>
      </c>
    </row>
    <row r="131" spans="1:12" ht="51" x14ac:dyDescent="0.2">
      <c r="A131" s="44">
        <v>37033</v>
      </c>
      <c r="B131" s="45" t="s">
        <v>87</v>
      </c>
      <c r="C131" s="46" t="s">
        <v>20</v>
      </c>
      <c r="D131" s="45" t="s">
        <v>87</v>
      </c>
      <c r="E131" s="20" t="s">
        <v>83</v>
      </c>
      <c r="F131" s="46" t="s">
        <v>84</v>
      </c>
      <c r="G131" s="20" t="s">
        <v>103</v>
      </c>
      <c r="H131" s="20" t="s">
        <v>104</v>
      </c>
      <c r="I131" s="46" t="s">
        <v>80</v>
      </c>
      <c r="J131" s="46" t="s">
        <v>80</v>
      </c>
      <c r="K131" s="46" t="s">
        <v>80</v>
      </c>
      <c r="L131" s="46" t="s">
        <v>81</v>
      </c>
    </row>
    <row r="132" spans="1:12" ht="25.5" x14ac:dyDescent="0.2">
      <c r="A132" s="44">
        <v>37032</v>
      </c>
      <c r="B132" s="45" t="s">
        <v>105</v>
      </c>
      <c r="C132" s="46" t="s">
        <v>106</v>
      </c>
      <c r="D132" s="45" t="s">
        <v>107</v>
      </c>
      <c r="E132" s="20" t="s">
        <v>108</v>
      </c>
      <c r="F132" s="46" t="s">
        <v>84</v>
      </c>
      <c r="G132" s="20" t="s">
        <v>109</v>
      </c>
      <c r="H132" s="20" t="s">
        <v>110</v>
      </c>
      <c r="I132" s="46" t="s">
        <v>80</v>
      </c>
      <c r="J132" s="46" t="s">
        <v>79</v>
      </c>
      <c r="K132" s="46" t="s">
        <v>80</v>
      </c>
      <c r="L132" s="46" t="s">
        <v>81</v>
      </c>
    </row>
    <row r="133" spans="1:12" ht="127.5" x14ac:dyDescent="0.2">
      <c r="A133" s="44">
        <v>37019</v>
      </c>
      <c r="B133" s="45" t="s">
        <v>113</v>
      </c>
      <c r="C133" s="46" t="s">
        <v>20</v>
      </c>
      <c r="D133" s="45" t="s">
        <v>113</v>
      </c>
      <c r="E133" s="20" t="s">
        <v>83</v>
      </c>
      <c r="F133" s="46" t="s">
        <v>84</v>
      </c>
      <c r="G133" s="20" t="s">
        <v>114</v>
      </c>
      <c r="H133" s="20" t="s">
        <v>115</v>
      </c>
      <c r="I133" s="46" t="s">
        <v>79</v>
      </c>
      <c r="J133" s="46" t="s">
        <v>79</v>
      </c>
      <c r="K133" s="46" t="s">
        <v>79</v>
      </c>
      <c r="L133" s="46" t="s">
        <v>81</v>
      </c>
    </row>
    <row r="134" spans="1:12" ht="114.75" x14ac:dyDescent="0.2">
      <c r="A134" s="44">
        <v>37019</v>
      </c>
      <c r="B134" s="45" t="s">
        <v>87</v>
      </c>
      <c r="C134" s="46" t="s">
        <v>20</v>
      </c>
      <c r="D134" s="45" t="s">
        <v>87</v>
      </c>
      <c r="E134" s="20" t="s">
        <v>83</v>
      </c>
      <c r="F134" s="46" t="s">
        <v>84</v>
      </c>
      <c r="G134" s="20" t="s">
        <v>116</v>
      </c>
      <c r="H134" s="20" t="s">
        <v>117</v>
      </c>
      <c r="I134" s="46" t="s">
        <v>80</v>
      </c>
      <c r="J134" s="46" t="s">
        <v>80</v>
      </c>
      <c r="K134" s="46" t="s">
        <v>80</v>
      </c>
      <c r="L134" s="46" t="s">
        <v>81</v>
      </c>
    </row>
    <row r="135" spans="1:12" ht="38.25" x14ac:dyDescent="0.2">
      <c r="A135" s="44">
        <v>37008</v>
      </c>
      <c r="B135" s="45" t="s">
        <v>149</v>
      </c>
      <c r="C135" s="46" t="s">
        <v>24</v>
      </c>
      <c r="D135" s="45" t="s">
        <v>150</v>
      </c>
      <c r="E135" s="45"/>
      <c r="F135" s="46" t="s">
        <v>151</v>
      </c>
      <c r="G135" s="45" t="s">
        <v>152</v>
      </c>
      <c r="H135" s="45" t="s">
        <v>153</v>
      </c>
      <c r="I135" s="46" t="s">
        <v>80</v>
      </c>
      <c r="J135" s="46" t="s">
        <v>80</v>
      </c>
      <c r="K135" s="46" t="s">
        <v>80</v>
      </c>
      <c r="L135" s="68" t="s">
        <v>81</v>
      </c>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 t="shared" ref="B141:B149" si="1">C141/$C$150</f>
        <v>0</v>
      </c>
      <c r="C141" s="7">
        <f>'summary 0618'!I24</f>
        <v>0</v>
      </c>
      <c r="D141">
        <f>33+1+1+1+1+1</f>
        <v>38</v>
      </c>
      <c r="E141" s="70"/>
    </row>
    <row r="142" spans="1:12" x14ac:dyDescent="0.2">
      <c r="A142" s="24" t="s">
        <v>19</v>
      </c>
      <c r="B142" s="69">
        <f t="shared" si="1"/>
        <v>0</v>
      </c>
      <c r="C142" s="7">
        <f>'summary 0618'!I25</f>
        <v>0</v>
      </c>
      <c r="D142">
        <f>540+17+1+1+6+10+1</f>
        <v>576</v>
      </c>
      <c r="E142" s="70"/>
    </row>
    <row r="143" spans="1:12" x14ac:dyDescent="0.2">
      <c r="A143" s="24" t="s">
        <v>20</v>
      </c>
      <c r="B143" s="69">
        <f t="shared" si="1"/>
        <v>0.625</v>
      </c>
      <c r="C143" s="7">
        <f>'summary 0618'!I26</f>
        <v>10</v>
      </c>
      <c r="D143">
        <f>13+1+1</f>
        <v>15</v>
      </c>
      <c r="E143" s="70"/>
    </row>
    <row r="144" spans="1:12" x14ac:dyDescent="0.2">
      <c r="A144" s="24" t="s">
        <v>33</v>
      </c>
      <c r="B144" s="69">
        <f t="shared" si="1"/>
        <v>0</v>
      </c>
      <c r="C144" s="7">
        <f>'summary 0618'!I27</f>
        <v>0</v>
      </c>
      <c r="D144">
        <f>36+1</f>
        <v>37</v>
      </c>
      <c r="E144" s="70"/>
    </row>
    <row r="145" spans="1:5" x14ac:dyDescent="0.2">
      <c r="A145" s="24" t="s">
        <v>21</v>
      </c>
      <c r="B145" s="69">
        <f t="shared" si="1"/>
        <v>6.25E-2</v>
      </c>
      <c r="C145" s="7">
        <f>'summary 0618'!I28</f>
        <v>1</v>
      </c>
      <c r="D145">
        <f>288+2+13+2</f>
        <v>305</v>
      </c>
      <c r="E145" s="70"/>
    </row>
    <row r="146" spans="1:5" x14ac:dyDescent="0.2">
      <c r="A146" s="24" t="s">
        <v>22</v>
      </c>
      <c r="B146" s="69">
        <f t="shared" si="1"/>
        <v>6.25E-2</v>
      </c>
      <c r="C146" s="7">
        <f>'summary 0618'!I29</f>
        <v>1</v>
      </c>
      <c r="D146">
        <f>132+2+1</f>
        <v>135</v>
      </c>
      <c r="E146" s="70"/>
    </row>
    <row r="147" spans="1:5" x14ac:dyDescent="0.2">
      <c r="A147" s="24" t="s">
        <v>23</v>
      </c>
      <c r="B147" s="69">
        <f t="shared" si="1"/>
        <v>0.125</v>
      </c>
      <c r="C147" s="7">
        <f>'summary 0618'!I30</f>
        <v>2</v>
      </c>
      <c r="D147">
        <v>9</v>
      </c>
      <c r="E147" s="70"/>
    </row>
    <row r="148" spans="1:5" x14ac:dyDescent="0.2">
      <c r="A148" s="24" t="s">
        <v>24</v>
      </c>
      <c r="B148" s="69">
        <f t="shared" si="1"/>
        <v>0</v>
      </c>
      <c r="C148" s="7">
        <f>'summary 0618'!I31</f>
        <v>0</v>
      </c>
      <c r="D148">
        <v>10</v>
      </c>
      <c r="E148" s="70"/>
    </row>
    <row r="149" spans="1:5" x14ac:dyDescent="0.2">
      <c r="A149" s="72" t="s">
        <v>164</v>
      </c>
      <c r="B149" s="69">
        <f t="shared" si="1"/>
        <v>0.125</v>
      </c>
      <c r="C149" s="7">
        <f>'summary 0618'!I32</f>
        <v>2</v>
      </c>
    </row>
    <row r="150" spans="1:5" x14ac:dyDescent="0.2">
      <c r="A150" s="72" t="s">
        <v>162</v>
      </c>
      <c r="B150" s="73">
        <f>SUM(B141:B149)</f>
        <v>1</v>
      </c>
      <c r="C150">
        <f>SUM(C141:C149)</f>
        <v>16</v>
      </c>
      <c r="D150">
        <f>SUM(D141:D149)</f>
        <v>1125</v>
      </c>
    </row>
  </sheetData>
  <phoneticPr fontId="0" type="noConversion"/>
  <printOptions horizontalCentered="1"/>
  <pageMargins left="0.25" right="0.25" top="1.25" bottom="0.5" header="0.5" footer="0.25"/>
  <pageSetup paperSize="5" scale="51" fitToHeight="2" orientation="landscape" r:id="rId1"/>
  <headerFooter alignWithMargins="0">
    <oddHeader>&amp;C&amp;"Arial,Bold"EWS-Global Risk Operations
Weekly Summary of Market Risk Aggregation Issues
Week Begining June 18</oddHeader>
    <oddFooter>&amp;L&amp;"Arial,Bold"Questions Call Nancy ext 54751</oddFooter>
  </headerFooter>
  <rowBreaks count="1" manualBreakCount="1">
    <brk id="87"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6</f>
        <v>6</v>
      </c>
    </row>
    <row r="13" spans="1:11" x14ac:dyDescent="0.2">
      <c r="A13" s="11" t="s">
        <v>84</v>
      </c>
      <c r="B13" s="8"/>
      <c r="C13" s="8" t="s">
        <v>55</v>
      </c>
      <c r="D13" s="8"/>
      <c r="E13" s="8"/>
      <c r="F13" s="8"/>
      <c r="G13" s="8"/>
      <c r="H13" s="8"/>
      <c r="I13" s="8"/>
      <c r="J13" s="8"/>
      <c r="K13" s="8">
        <f>4</f>
        <v>4</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4</f>
        <v>4</v>
      </c>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c r="J25" s="46"/>
      <c r="K25" s="22"/>
    </row>
    <row r="26" spans="1:11" ht="25.5" x14ac:dyDescent="0.2">
      <c r="A26" s="44" t="s">
        <v>20</v>
      </c>
      <c r="B26" s="45"/>
      <c r="C26" s="45"/>
      <c r="D26" s="20"/>
      <c r="E26" s="46"/>
      <c r="F26" s="20"/>
      <c r="G26" s="20"/>
      <c r="H26" s="46"/>
      <c r="I26" s="46">
        <f>10</f>
        <v>10</v>
      </c>
      <c r="J26" s="46"/>
      <c r="K26" s="20" t="s">
        <v>229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t="s">
        <v>230</v>
      </c>
    </row>
    <row r="29" spans="1:11" ht="25.5" x14ac:dyDescent="0.2">
      <c r="A29" s="44" t="s">
        <v>22</v>
      </c>
      <c r="B29" s="45"/>
      <c r="C29" s="45"/>
      <c r="D29" s="20"/>
      <c r="E29" s="46"/>
      <c r="F29" s="20"/>
      <c r="G29" s="20"/>
      <c r="H29" s="46"/>
      <c r="I29" s="46">
        <f>1</f>
        <v>1</v>
      </c>
      <c r="J29" s="46"/>
      <c r="K29" s="20" t="s">
        <v>231</v>
      </c>
    </row>
    <row r="30" spans="1:11" ht="25.5" x14ac:dyDescent="0.2">
      <c r="A30" s="44" t="s">
        <v>23</v>
      </c>
      <c r="B30" s="45"/>
      <c r="C30" s="45"/>
      <c r="D30" s="20"/>
      <c r="E30" s="46"/>
      <c r="F30" s="20"/>
      <c r="G30" s="20"/>
      <c r="H30" s="46"/>
      <c r="I30" s="46">
        <f>2</f>
        <v>2</v>
      </c>
      <c r="J30" s="46"/>
      <c r="K30" s="46" t="s">
        <v>232</v>
      </c>
    </row>
    <row r="31" spans="1:11" x14ac:dyDescent="0.2">
      <c r="A31" s="44" t="s">
        <v>24</v>
      </c>
      <c r="B31" s="45"/>
      <c r="C31" s="45"/>
      <c r="D31" s="20"/>
      <c r="E31" s="46"/>
      <c r="F31" s="20"/>
      <c r="G31" s="20"/>
      <c r="H31" s="46"/>
      <c r="I31" s="46"/>
      <c r="J31" s="46"/>
      <c r="K31" s="46"/>
    </row>
    <row r="32" spans="1:11" ht="26.25" thickBot="1" x14ac:dyDescent="0.25">
      <c r="A32" s="71" t="s">
        <v>161</v>
      </c>
      <c r="I32" s="2">
        <f>1+1</f>
        <v>2</v>
      </c>
      <c r="K32" s="85" t="s">
        <v>233</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0"/>
  <sheetViews>
    <sheetView topLeftCell="A72" zoomScaleNormal="100" workbookViewId="0">
      <selection activeCell="H66" sqref="H66"/>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6" s="1" customFormat="1" x14ac:dyDescent="0.2">
      <c r="A1" s="1" t="s">
        <v>61</v>
      </c>
      <c r="G1" s="1" t="s">
        <v>63</v>
      </c>
      <c r="H1" s="1" t="s">
        <v>62</v>
      </c>
      <c r="I1" s="1" t="s">
        <v>64</v>
      </c>
      <c r="J1" s="1" t="s">
        <v>155</v>
      </c>
      <c r="K1" s="1" t="s">
        <v>65</v>
      </c>
      <c r="L1" s="1" t="s">
        <v>66</v>
      </c>
      <c r="M1" s="1" t="s">
        <v>67</v>
      </c>
      <c r="N1" s="1" t="s">
        <v>68</v>
      </c>
      <c r="O1" s="1" t="s">
        <v>156</v>
      </c>
      <c r="P1" s="1" t="s">
        <v>191</v>
      </c>
    </row>
    <row r="2" spans="1:16" x14ac:dyDescent="0.2">
      <c r="A2" s="6" t="s">
        <v>0</v>
      </c>
      <c r="B2" s="2"/>
      <c r="H2">
        <f>1+1</f>
        <v>2</v>
      </c>
      <c r="J2">
        <f>1</f>
        <v>1</v>
      </c>
      <c r="K2" s="2"/>
      <c r="L2" s="7"/>
      <c r="M2" s="2"/>
      <c r="N2" s="2"/>
      <c r="P2">
        <f>'summary 0611'!K10</f>
        <v>1</v>
      </c>
    </row>
    <row r="3" spans="1:16" x14ac:dyDescent="0.2">
      <c r="A3" s="6" t="s">
        <v>1</v>
      </c>
      <c r="B3" s="7"/>
      <c r="K3" s="7"/>
      <c r="L3" s="7"/>
      <c r="M3" s="7"/>
      <c r="N3" s="11">
        <v>1</v>
      </c>
      <c r="P3">
        <f>'summary 0611'!K11</f>
        <v>1</v>
      </c>
    </row>
    <row r="4" spans="1:16"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row>
    <row r="5" spans="1:16" x14ac:dyDescent="0.2">
      <c r="A5" s="6" t="s">
        <v>60</v>
      </c>
      <c r="B5" s="7"/>
      <c r="G5">
        <f>1+1+1+1+1</f>
        <v>5</v>
      </c>
      <c r="H5">
        <f>1+1+1</f>
        <v>3</v>
      </c>
      <c r="I5">
        <f>1+1+1</f>
        <v>3</v>
      </c>
      <c r="J5">
        <f>1+1</f>
        <v>2</v>
      </c>
      <c r="K5" s="7">
        <v>6</v>
      </c>
      <c r="L5" s="7">
        <v>5</v>
      </c>
      <c r="M5" s="7">
        <v>6</v>
      </c>
      <c r="N5" s="11">
        <f>4</f>
        <v>4</v>
      </c>
      <c r="O5">
        <f>'summary 0604'!K13</f>
        <v>5</v>
      </c>
      <c r="P5">
        <f>'summary 0611'!K13</f>
        <v>2</v>
      </c>
    </row>
    <row r="6" spans="1:16" x14ac:dyDescent="0.2">
      <c r="A6" s="6" t="s">
        <v>56</v>
      </c>
      <c r="B6" s="7"/>
      <c r="G6">
        <f>1+1</f>
        <v>2</v>
      </c>
      <c r="H6">
        <f>1+1+1+1</f>
        <v>4</v>
      </c>
      <c r="I6">
        <f>1</f>
        <v>1</v>
      </c>
      <c r="J6">
        <f>1+1+1</f>
        <v>3</v>
      </c>
      <c r="K6" s="7"/>
      <c r="L6" s="7"/>
      <c r="M6" s="7">
        <v>1</v>
      </c>
      <c r="N6" s="11"/>
      <c r="O6">
        <f>'summary 0604'!K14</f>
        <v>1</v>
      </c>
      <c r="P6">
        <f>'summary 0611'!K14</f>
        <v>3</v>
      </c>
    </row>
    <row r="7" spans="1:16" x14ac:dyDescent="0.2">
      <c r="A7" s="6" t="s">
        <v>3</v>
      </c>
      <c r="B7" s="7"/>
      <c r="G7">
        <f>1+1+1</f>
        <v>3</v>
      </c>
      <c r="K7" s="7"/>
      <c r="L7" s="7"/>
      <c r="M7" s="7">
        <v>1</v>
      </c>
      <c r="N7" s="11">
        <f>1</f>
        <v>1</v>
      </c>
      <c r="O7">
        <f>'summary 0604'!K15</f>
        <v>3</v>
      </c>
    </row>
    <row r="8" spans="1:16" x14ac:dyDescent="0.2">
      <c r="A8" s="6" t="s">
        <v>7</v>
      </c>
      <c r="B8" s="7"/>
      <c r="G8">
        <f>1+1+1+1</f>
        <v>4</v>
      </c>
      <c r="H8">
        <f>1</f>
        <v>1</v>
      </c>
      <c r="I8">
        <f>1+1+1+1+1</f>
        <v>5</v>
      </c>
      <c r="J8">
        <f>1</f>
        <v>1</v>
      </c>
      <c r="K8" s="7">
        <v>2</v>
      </c>
      <c r="L8" s="7">
        <v>1</v>
      </c>
      <c r="M8" s="7"/>
      <c r="N8" s="11">
        <f>3</f>
        <v>3</v>
      </c>
      <c r="P8">
        <f>'summary 0611'!K16</f>
        <v>3</v>
      </c>
    </row>
    <row r="9" spans="1:16" x14ac:dyDescent="0.2">
      <c r="A9" s="6" t="s">
        <v>4</v>
      </c>
      <c r="B9" s="7"/>
      <c r="K9" s="7">
        <v>1</v>
      </c>
      <c r="L9" s="7"/>
      <c r="M9" s="7">
        <v>1</v>
      </c>
      <c r="N9" s="11"/>
      <c r="O9">
        <f>'summary 0604'!K17+'summary 0604'!K18</f>
        <v>2</v>
      </c>
    </row>
    <row r="10" spans="1:16" x14ac:dyDescent="0.2">
      <c r="A10" s="50" t="s">
        <v>69</v>
      </c>
      <c r="B10" s="7"/>
      <c r="G10">
        <v>44</v>
      </c>
      <c r="H10">
        <v>16</v>
      </c>
      <c r="I10">
        <v>19</v>
      </c>
      <c r="J10">
        <f>SUM(J2:J8)</f>
        <v>26</v>
      </c>
      <c r="K10" s="7">
        <f t="shared" ref="K10:P10" si="0">SUM(K2:K9)</f>
        <v>22</v>
      </c>
      <c r="L10" s="7">
        <f t="shared" si="0"/>
        <v>13</v>
      </c>
      <c r="M10" s="7">
        <f t="shared" si="0"/>
        <v>11</v>
      </c>
      <c r="N10" s="7">
        <f t="shared" si="0"/>
        <v>17</v>
      </c>
      <c r="O10" s="7">
        <f t="shared" si="0"/>
        <v>16</v>
      </c>
      <c r="P10" s="7">
        <f t="shared" si="0"/>
        <v>16</v>
      </c>
    </row>
    <row r="11" spans="1:16" s="1" customFormat="1" x14ac:dyDescent="0.2">
      <c r="A11" s="1" t="s">
        <v>61</v>
      </c>
      <c r="G11" s="51">
        <v>36986</v>
      </c>
      <c r="H11" s="51">
        <v>36993</v>
      </c>
      <c r="I11" s="51">
        <v>37000</v>
      </c>
      <c r="J11" s="51">
        <v>37007</v>
      </c>
      <c r="K11" s="51">
        <v>37013</v>
      </c>
      <c r="L11" s="51">
        <v>37021</v>
      </c>
      <c r="M11" s="51">
        <v>37029</v>
      </c>
      <c r="N11" s="51">
        <v>37039</v>
      </c>
      <c r="O11" s="51">
        <v>37046</v>
      </c>
      <c r="P11" s="51">
        <v>37053</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63.75" x14ac:dyDescent="0.2">
      <c r="A104" s="83">
        <v>37057</v>
      </c>
      <c r="B104" s="81" t="s">
        <v>195</v>
      </c>
      <c r="C104" s="81" t="s">
        <v>196</v>
      </c>
      <c r="D104" s="81" t="s">
        <v>197</v>
      </c>
      <c r="E104" s="81"/>
      <c r="F104" s="81" t="s">
        <v>13</v>
      </c>
      <c r="G104" s="45" t="s">
        <v>198</v>
      </c>
      <c r="H104" s="45" t="s">
        <v>199</v>
      </c>
      <c r="I104" s="81" t="s">
        <v>79</v>
      </c>
      <c r="J104" s="81" t="s">
        <v>79</v>
      </c>
      <c r="K104" s="81" t="s">
        <v>79</v>
      </c>
      <c r="L104" s="81" t="s">
        <v>81</v>
      </c>
    </row>
    <row r="105" spans="1:12" ht="89.25" x14ac:dyDescent="0.2">
      <c r="A105" s="83">
        <v>37057</v>
      </c>
      <c r="B105" s="81" t="s">
        <v>200</v>
      </c>
      <c r="C105" s="81"/>
      <c r="D105" s="81"/>
      <c r="E105" s="81" t="s">
        <v>201</v>
      </c>
      <c r="F105" s="81" t="s">
        <v>13</v>
      </c>
      <c r="G105" s="45" t="s">
        <v>202</v>
      </c>
      <c r="H105" s="45" t="s">
        <v>203</v>
      </c>
      <c r="I105" s="81" t="s">
        <v>79</v>
      </c>
      <c r="J105" s="81" t="s">
        <v>79</v>
      </c>
      <c r="K105" s="81" t="s">
        <v>79</v>
      </c>
      <c r="L105" s="81" t="s">
        <v>81</v>
      </c>
    </row>
    <row r="106" spans="1:12" ht="51" x14ac:dyDescent="0.2">
      <c r="A106" s="83">
        <v>37057</v>
      </c>
      <c r="B106" s="81" t="s">
        <v>204</v>
      </c>
      <c r="C106" s="81" t="s">
        <v>20</v>
      </c>
      <c r="D106" s="81" t="s">
        <v>205</v>
      </c>
      <c r="E106" s="81" t="s">
        <v>83</v>
      </c>
      <c r="F106" s="81" t="s">
        <v>84</v>
      </c>
      <c r="G106" s="45" t="s">
        <v>206</v>
      </c>
      <c r="H106" s="45" t="s">
        <v>207</v>
      </c>
      <c r="I106" s="81" t="s">
        <v>79</v>
      </c>
      <c r="J106" s="81" t="s">
        <v>79</v>
      </c>
      <c r="K106" s="81" t="s">
        <v>79</v>
      </c>
      <c r="L106" s="81" t="s">
        <v>81</v>
      </c>
    </row>
    <row r="107" spans="1:12" ht="38.25" x14ac:dyDescent="0.2">
      <c r="A107" s="83">
        <v>37057</v>
      </c>
      <c r="B107" s="81" t="s">
        <v>208</v>
      </c>
      <c r="C107" s="81" t="s">
        <v>20</v>
      </c>
      <c r="D107" s="81" t="s">
        <v>205</v>
      </c>
      <c r="E107" s="81" t="s">
        <v>83</v>
      </c>
      <c r="F107" s="81" t="s">
        <v>9</v>
      </c>
      <c r="G107" s="45" t="s">
        <v>209</v>
      </c>
      <c r="H107" s="45" t="s">
        <v>207</v>
      </c>
      <c r="I107" s="81" t="s">
        <v>79</v>
      </c>
      <c r="J107" s="81" t="s">
        <v>79</v>
      </c>
      <c r="K107" s="81" t="s">
        <v>79</v>
      </c>
      <c r="L107" s="81" t="s">
        <v>81</v>
      </c>
    </row>
    <row r="108" spans="1:12" ht="38.25" x14ac:dyDescent="0.2">
      <c r="A108" s="83">
        <v>37057</v>
      </c>
      <c r="B108" s="81" t="s">
        <v>210</v>
      </c>
      <c r="C108" s="81"/>
      <c r="D108" s="81" t="s">
        <v>211</v>
      </c>
      <c r="E108" s="81" t="s">
        <v>212</v>
      </c>
      <c r="F108" s="81" t="s">
        <v>10</v>
      </c>
      <c r="G108" s="45" t="s">
        <v>213</v>
      </c>
      <c r="H108" s="45" t="s">
        <v>214</v>
      </c>
      <c r="I108" s="81" t="s">
        <v>79</v>
      </c>
      <c r="J108" s="81" t="s">
        <v>79</v>
      </c>
      <c r="K108" s="81" t="s">
        <v>79</v>
      </c>
      <c r="L108" s="81" t="s">
        <v>81</v>
      </c>
    </row>
    <row r="109" spans="1:12" ht="76.5" x14ac:dyDescent="0.2">
      <c r="A109" s="75">
        <v>37056</v>
      </c>
      <c r="B109" s="81" t="s">
        <v>215</v>
      </c>
      <c r="C109" s="81" t="s">
        <v>20</v>
      </c>
      <c r="D109" s="81" t="s">
        <v>82</v>
      </c>
      <c r="E109" s="81" t="s">
        <v>83</v>
      </c>
      <c r="F109" s="81" t="s">
        <v>8</v>
      </c>
      <c r="G109" s="45" t="s">
        <v>216</v>
      </c>
      <c r="H109" s="45" t="s">
        <v>217</v>
      </c>
      <c r="I109" s="81" t="s">
        <v>80</v>
      </c>
      <c r="J109" s="81" t="s">
        <v>79</v>
      </c>
      <c r="K109" s="81" t="s">
        <v>79</v>
      </c>
      <c r="L109" s="81" t="s">
        <v>81</v>
      </c>
    </row>
    <row r="110" spans="1:12" x14ac:dyDescent="0.2">
      <c r="A110" s="75">
        <v>37054</v>
      </c>
      <c r="B110" s="81" t="s">
        <v>167</v>
      </c>
      <c r="C110" s="81" t="s">
        <v>20</v>
      </c>
      <c r="D110" s="81" t="s">
        <v>168</v>
      </c>
      <c r="E110" s="81" t="s">
        <v>169</v>
      </c>
      <c r="F110" s="81" t="s">
        <v>10</v>
      </c>
      <c r="G110" s="45" t="s">
        <v>218</v>
      </c>
      <c r="H110" s="45"/>
      <c r="I110" s="81" t="s">
        <v>80</v>
      </c>
      <c r="J110" s="81" t="s">
        <v>79</v>
      </c>
      <c r="K110" s="81" t="s">
        <v>79</v>
      </c>
      <c r="L110" s="81" t="s">
        <v>81</v>
      </c>
    </row>
    <row r="111" spans="1:12" ht="76.5" x14ac:dyDescent="0.2">
      <c r="A111" s="75">
        <v>37053</v>
      </c>
      <c r="B111" s="81" t="s">
        <v>195</v>
      </c>
      <c r="C111" s="81" t="s">
        <v>219</v>
      </c>
      <c r="D111" s="81" t="s">
        <v>220</v>
      </c>
      <c r="E111" s="81" t="s">
        <v>221</v>
      </c>
      <c r="F111" s="81" t="s">
        <v>222</v>
      </c>
      <c r="G111" s="45" t="s">
        <v>223</v>
      </c>
      <c r="H111" s="45" t="s">
        <v>224</v>
      </c>
      <c r="I111" s="81" t="s">
        <v>79</v>
      </c>
      <c r="J111" s="81" t="s">
        <v>79</v>
      </c>
      <c r="K111" s="81" t="s">
        <v>79</v>
      </c>
      <c r="L111" s="81" t="s">
        <v>81</v>
      </c>
    </row>
    <row r="112" spans="1:12" x14ac:dyDescent="0.2">
      <c r="A112" s="75">
        <v>37053</v>
      </c>
      <c r="B112" s="81" t="s">
        <v>167</v>
      </c>
      <c r="C112" s="81" t="s">
        <v>20</v>
      </c>
      <c r="D112" s="81" t="s">
        <v>168</v>
      </c>
      <c r="E112" s="81" t="s">
        <v>169</v>
      </c>
      <c r="F112" s="81" t="s">
        <v>10</v>
      </c>
      <c r="G112" s="45" t="s">
        <v>225</v>
      </c>
      <c r="H112" s="45"/>
      <c r="I112" s="81"/>
      <c r="J112" s="81"/>
      <c r="K112" s="81"/>
      <c r="L112" s="81" t="s">
        <v>81</v>
      </c>
    </row>
    <row r="113" spans="1:12" ht="63.75" x14ac:dyDescent="0.2">
      <c r="A113" s="75">
        <v>37050</v>
      </c>
      <c r="B113" s="81" t="s">
        <v>82</v>
      </c>
      <c r="C113" s="81" t="s">
        <v>20</v>
      </c>
      <c r="D113" s="81" t="s">
        <v>82</v>
      </c>
      <c r="E113" s="81" t="s">
        <v>83</v>
      </c>
      <c r="F113" s="81" t="s">
        <v>84</v>
      </c>
      <c r="G113" s="45" t="s">
        <v>165</v>
      </c>
      <c r="H113" s="20" t="s">
        <v>226</v>
      </c>
      <c r="I113" s="81" t="s">
        <v>80</v>
      </c>
      <c r="J113" s="81" t="s">
        <v>79</v>
      </c>
      <c r="K113" s="81" t="s">
        <v>79</v>
      </c>
      <c r="L113" s="81" t="s">
        <v>81</v>
      </c>
    </row>
    <row r="114" spans="1:12" ht="38.25" x14ac:dyDescent="0.2">
      <c r="A114" s="75">
        <v>37050</v>
      </c>
      <c r="B114" s="81" t="s">
        <v>167</v>
      </c>
      <c r="C114" s="81" t="s">
        <v>20</v>
      </c>
      <c r="D114" s="81" t="s">
        <v>168</v>
      </c>
      <c r="E114" s="81" t="s">
        <v>169</v>
      </c>
      <c r="F114" s="81" t="s">
        <v>10</v>
      </c>
      <c r="G114" s="45" t="s">
        <v>170</v>
      </c>
      <c r="H114" s="45" t="s">
        <v>171</v>
      </c>
      <c r="I114" s="81" t="s">
        <v>79</v>
      </c>
      <c r="J114" s="81" t="s">
        <v>79</v>
      </c>
      <c r="K114" s="81" t="s">
        <v>79</v>
      </c>
      <c r="L114" s="81" t="s">
        <v>81</v>
      </c>
    </row>
    <row r="115" spans="1:12" ht="51" x14ac:dyDescent="0.2">
      <c r="A115" s="75">
        <v>37049</v>
      </c>
      <c r="B115" s="81" t="s">
        <v>172</v>
      </c>
      <c r="C115" s="81" t="s">
        <v>20</v>
      </c>
      <c r="D115" s="81" t="s">
        <v>82</v>
      </c>
      <c r="E115" s="81" t="s">
        <v>83</v>
      </c>
      <c r="F115" s="81" t="s">
        <v>12</v>
      </c>
      <c r="G115" s="45" t="s">
        <v>173</v>
      </c>
      <c r="H115" s="45" t="s">
        <v>174</v>
      </c>
      <c r="I115" s="81" t="s">
        <v>80</v>
      </c>
      <c r="J115" s="81" t="s">
        <v>79</v>
      </c>
      <c r="K115" s="81" t="s">
        <v>79</v>
      </c>
      <c r="L115" s="81" t="s">
        <v>81</v>
      </c>
    </row>
    <row r="116" spans="1:12" ht="38.25" x14ac:dyDescent="0.2">
      <c r="A116" s="75">
        <v>37049</v>
      </c>
      <c r="B116" s="81" t="s">
        <v>82</v>
      </c>
      <c r="C116" s="81" t="s">
        <v>20</v>
      </c>
      <c r="D116" s="81" t="s">
        <v>82</v>
      </c>
      <c r="E116" s="81" t="s">
        <v>83</v>
      </c>
      <c r="F116" s="81" t="s">
        <v>84</v>
      </c>
      <c r="G116" s="45" t="s">
        <v>175</v>
      </c>
      <c r="H116" s="20" t="s">
        <v>166</v>
      </c>
      <c r="I116" s="81" t="s">
        <v>80</v>
      </c>
      <c r="J116" s="81" t="s">
        <v>79</v>
      </c>
      <c r="K116" s="81" t="s">
        <v>79</v>
      </c>
      <c r="L116" s="81" t="s">
        <v>81</v>
      </c>
    </row>
    <row r="117" spans="1:12" ht="38.25" x14ac:dyDescent="0.2">
      <c r="A117" s="75">
        <v>37049</v>
      </c>
      <c r="B117" s="81" t="s">
        <v>82</v>
      </c>
      <c r="C117" s="81" t="s">
        <v>20</v>
      </c>
      <c r="D117" s="81" t="s">
        <v>82</v>
      </c>
      <c r="E117" s="81" t="s">
        <v>83</v>
      </c>
      <c r="F117" s="81" t="s">
        <v>12</v>
      </c>
      <c r="G117" s="45" t="s">
        <v>176</v>
      </c>
      <c r="H117" s="45" t="s">
        <v>177</v>
      </c>
      <c r="I117" s="81" t="s">
        <v>80</v>
      </c>
      <c r="J117" s="81" t="s">
        <v>80</v>
      </c>
      <c r="K117" s="81" t="s">
        <v>80</v>
      </c>
      <c r="L117" s="81" t="s">
        <v>81</v>
      </c>
    </row>
    <row r="118" spans="1:12" ht="74.25" customHeight="1" x14ac:dyDescent="0.2">
      <c r="A118" s="75">
        <v>37047</v>
      </c>
      <c r="B118" s="79" t="s">
        <v>178</v>
      </c>
      <c r="C118" s="68" t="s">
        <v>19</v>
      </c>
      <c r="D118" s="79" t="s">
        <v>179</v>
      </c>
      <c r="E118" s="80" t="s">
        <v>180</v>
      </c>
      <c r="F118" s="68" t="s">
        <v>12</v>
      </c>
      <c r="G118" s="79" t="s">
        <v>181</v>
      </c>
      <c r="H118" s="79"/>
      <c r="I118" s="81" t="s">
        <v>80</v>
      </c>
      <c r="J118" s="81" t="s">
        <v>80</v>
      </c>
      <c r="K118" s="81" t="s">
        <v>80</v>
      </c>
      <c r="L118" s="81" t="s">
        <v>81</v>
      </c>
    </row>
    <row r="119" spans="1:12" ht="102" x14ac:dyDescent="0.2">
      <c r="A119" s="75">
        <v>37046</v>
      </c>
      <c r="B119" s="45" t="s">
        <v>182</v>
      </c>
      <c r="C119" s="46"/>
      <c r="D119" s="45"/>
      <c r="E119" s="20" t="s">
        <v>183</v>
      </c>
      <c r="F119" s="46" t="s">
        <v>14</v>
      </c>
      <c r="G119" s="45" t="s">
        <v>184</v>
      </c>
      <c r="H119" s="45" t="s">
        <v>185</v>
      </c>
      <c r="I119" s="81" t="s">
        <v>80</v>
      </c>
      <c r="J119" s="81" t="s">
        <v>80</v>
      </c>
      <c r="K119" s="81" t="s">
        <v>80</v>
      </c>
      <c r="L119" s="81" t="s">
        <v>81</v>
      </c>
    </row>
    <row r="120" spans="1:12" ht="76.5" x14ac:dyDescent="0.2">
      <c r="A120" s="75">
        <v>37046</v>
      </c>
      <c r="B120" s="45" t="s">
        <v>82</v>
      </c>
      <c r="C120" s="46" t="s">
        <v>20</v>
      </c>
      <c r="D120" s="45" t="s">
        <v>82</v>
      </c>
      <c r="E120" s="20" t="s">
        <v>83</v>
      </c>
      <c r="F120" s="46" t="s">
        <v>84</v>
      </c>
      <c r="G120" s="45" t="s">
        <v>186</v>
      </c>
      <c r="H120" s="45" t="s">
        <v>187</v>
      </c>
      <c r="I120" s="81" t="s">
        <v>80</v>
      </c>
      <c r="J120" s="81" t="s">
        <v>79</v>
      </c>
      <c r="K120" s="81" t="s">
        <v>79</v>
      </c>
      <c r="L120" s="81" t="s">
        <v>81</v>
      </c>
    </row>
    <row r="121" spans="1:12" x14ac:dyDescent="0.2">
      <c r="A121" s="75">
        <v>37043</v>
      </c>
      <c r="B121" s="45" t="s">
        <v>74</v>
      </c>
      <c r="C121" s="46" t="s">
        <v>24</v>
      </c>
      <c r="D121" s="45" t="s">
        <v>75</v>
      </c>
      <c r="E121" s="20" t="s">
        <v>76</v>
      </c>
      <c r="F121" s="46" t="s">
        <v>12</v>
      </c>
      <c r="G121" s="81" t="s">
        <v>77</v>
      </c>
      <c r="H121" s="81" t="s">
        <v>78</v>
      </c>
      <c r="I121" s="81" t="s">
        <v>79</v>
      </c>
      <c r="J121" s="81" t="s">
        <v>80</v>
      </c>
      <c r="K121" s="81" t="s">
        <v>80</v>
      </c>
      <c r="L121" s="81" t="s">
        <v>81</v>
      </c>
    </row>
    <row r="122" spans="1:12" ht="38.25" x14ac:dyDescent="0.2">
      <c r="A122" s="82">
        <v>37043</v>
      </c>
      <c r="B122" s="45" t="s">
        <v>90</v>
      </c>
      <c r="C122" s="46" t="s">
        <v>20</v>
      </c>
      <c r="D122" s="45" t="s">
        <v>90</v>
      </c>
      <c r="E122" s="20" t="s">
        <v>83</v>
      </c>
      <c r="F122" s="46" t="s">
        <v>10</v>
      </c>
      <c r="G122" s="45" t="s">
        <v>91</v>
      </c>
      <c r="H122" s="20"/>
      <c r="I122" s="81" t="s">
        <v>79</v>
      </c>
      <c r="J122" s="81" t="s">
        <v>79</v>
      </c>
      <c r="K122" s="81" t="s">
        <v>79</v>
      </c>
      <c r="L122" s="81" t="s">
        <v>81</v>
      </c>
    </row>
    <row r="123" spans="1:12" ht="38.25" x14ac:dyDescent="0.2">
      <c r="A123" s="82">
        <v>37043</v>
      </c>
      <c r="B123" s="45" t="s">
        <v>82</v>
      </c>
      <c r="C123" s="46" t="s">
        <v>20</v>
      </c>
      <c r="D123" s="45" t="s">
        <v>82</v>
      </c>
      <c r="E123" s="20" t="s">
        <v>83</v>
      </c>
      <c r="F123" s="46" t="s">
        <v>84</v>
      </c>
      <c r="G123" s="45" t="s">
        <v>85</v>
      </c>
      <c r="H123" s="20" t="s">
        <v>86</v>
      </c>
      <c r="I123" s="81" t="s">
        <v>80</v>
      </c>
      <c r="J123" s="81" t="s">
        <v>80</v>
      </c>
      <c r="K123" s="81" t="s">
        <v>80</v>
      </c>
      <c r="L123" s="81" t="s">
        <v>81</v>
      </c>
    </row>
    <row r="124" spans="1:12" ht="51" x14ac:dyDescent="0.2">
      <c r="A124" s="82">
        <v>37043</v>
      </c>
      <c r="B124" s="45" t="s">
        <v>87</v>
      </c>
      <c r="C124" s="46" t="s">
        <v>20</v>
      </c>
      <c r="D124" s="45" t="s">
        <v>87</v>
      </c>
      <c r="E124" s="20" t="s">
        <v>83</v>
      </c>
      <c r="F124" s="46" t="s">
        <v>10</v>
      </c>
      <c r="G124" s="45" t="s">
        <v>88</v>
      </c>
      <c r="H124" s="20" t="s">
        <v>89</v>
      </c>
      <c r="I124" s="81" t="s">
        <v>80</v>
      </c>
      <c r="J124" s="81" t="s">
        <v>79</v>
      </c>
      <c r="K124" s="81" t="s">
        <v>79</v>
      </c>
      <c r="L124" s="81" t="s">
        <v>81</v>
      </c>
    </row>
    <row r="125" spans="1:12" ht="25.5" x14ac:dyDescent="0.2">
      <c r="A125" s="44">
        <v>37042</v>
      </c>
      <c r="B125" s="45" t="s">
        <v>82</v>
      </c>
      <c r="C125" s="46" t="s">
        <v>20</v>
      </c>
      <c r="D125" s="45" t="s">
        <v>82</v>
      </c>
      <c r="E125" s="20" t="s">
        <v>83</v>
      </c>
      <c r="F125" s="46" t="s">
        <v>84</v>
      </c>
      <c r="G125" s="20" t="s">
        <v>85</v>
      </c>
      <c r="H125" s="20" t="s">
        <v>92</v>
      </c>
      <c r="I125" s="46" t="s">
        <v>79</v>
      </c>
      <c r="J125" s="46" t="s">
        <v>79</v>
      </c>
      <c r="K125" s="46" t="s">
        <v>80</v>
      </c>
      <c r="L125" s="46" t="s">
        <v>81</v>
      </c>
    </row>
    <row r="126" spans="1:12" ht="38.25" x14ac:dyDescent="0.2">
      <c r="A126" s="44">
        <v>37040</v>
      </c>
      <c r="B126" s="45" t="s">
        <v>87</v>
      </c>
      <c r="C126" s="46" t="s">
        <v>20</v>
      </c>
      <c r="D126" s="45" t="s">
        <v>87</v>
      </c>
      <c r="E126" s="20" t="s">
        <v>83</v>
      </c>
      <c r="F126" s="46" t="s">
        <v>84</v>
      </c>
      <c r="G126" s="20" t="s">
        <v>93</v>
      </c>
      <c r="H126" s="20" t="s">
        <v>94</v>
      </c>
      <c r="I126" s="46" t="s">
        <v>80</v>
      </c>
      <c r="J126" s="46" t="s">
        <v>80</v>
      </c>
      <c r="K126" s="46" t="s">
        <v>80</v>
      </c>
      <c r="L126" s="46" t="s">
        <v>81</v>
      </c>
    </row>
    <row r="127" spans="1:12" ht="38.25" x14ac:dyDescent="0.2">
      <c r="A127" s="44">
        <v>37035</v>
      </c>
      <c r="B127" s="45" t="s">
        <v>95</v>
      </c>
      <c r="C127" s="46" t="s">
        <v>20</v>
      </c>
      <c r="D127" s="20" t="s">
        <v>96</v>
      </c>
      <c r="E127" s="20" t="s">
        <v>83</v>
      </c>
      <c r="F127" s="46" t="s">
        <v>84</v>
      </c>
      <c r="G127" s="20" t="s">
        <v>97</v>
      </c>
      <c r="H127" s="20" t="s">
        <v>94</v>
      </c>
      <c r="I127" s="46" t="s">
        <v>80</v>
      </c>
      <c r="J127" s="46" t="s">
        <v>79</v>
      </c>
      <c r="K127" s="46" t="s">
        <v>79</v>
      </c>
      <c r="L127" s="46" t="s">
        <v>81</v>
      </c>
    </row>
    <row r="128" spans="1:12" x14ac:dyDescent="0.2">
      <c r="A128" s="44">
        <v>37035</v>
      </c>
      <c r="B128" s="45" t="s">
        <v>82</v>
      </c>
      <c r="C128" s="46" t="s">
        <v>20</v>
      </c>
      <c r="D128" s="45" t="s">
        <v>82</v>
      </c>
      <c r="E128" s="20" t="s">
        <v>83</v>
      </c>
      <c r="F128" s="46" t="s">
        <v>84</v>
      </c>
      <c r="G128" s="20" t="s">
        <v>98</v>
      </c>
      <c r="H128" s="20" t="s">
        <v>99</v>
      </c>
      <c r="I128" s="46"/>
      <c r="J128" s="46"/>
      <c r="K128" s="46"/>
      <c r="L128" s="46" t="s">
        <v>81</v>
      </c>
    </row>
    <row r="129" spans="1:12" ht="38.25" x14ac:dyDescent="0.2">
      <c r="A129" s="44">
        <v>37033</v>
      </c>
      <c r="B129" s="45" t="s">
        <v>100</v>
      </c>
      <c r="C129" s="46" t="s">
        <v>20</v>
      </c>
      <c r="D129" s="45" t="s">
        <v>100</v>
      </c>
      <c r="E129" s="20" t="s">
        <v>83</v>
      </c>
      <c r="F129" s="46" t="s">
        <v>12</v>
      </c>
      <c r="G129" s="20" t="s">
        <v>101</v>
      </c>
      <c r="H129" s="20" t="s">
        <v>102</v>
      </c>
      <c r="I129" s="46" t="s">
        <v>79</v>
      </c>
      <c r="J129" s="46" t="s">
        <v>80</v>
      </c>
      <c r="K129" s="46" t="s">
        <v>80</v>
      </c>
      <c r="L129" s="46" t="s">
        <v>81</v>
      </c>
    </row>
    <row r="130" spans="1:12" ht="51" x14ac:dyDescent="0.2">
      <c r="A130" s="44">
        <v>37033</v>
      </c>
      <c r="B130" s="45" t="s">
        <v>87</v>
      </c>
      <c r="C130" s="46" t="s">
        <v>20</v>
      </c>
      <c r="D130" s="45" t="s">
        <v>87</v>
      </c>
      <c r="E130" s="20" t="s">
        <v>83</v>
      </c>
      <c r="F130" s="46" t="s">
        <v>84</v>
      </c>
      <c r="G130" s="20" t="s">
        <v>103</v>
      </c>
      <c r="H130" s="20" t="s">
        <v>104</v>
      </c>
      <c r="I130" s="46" t="s">
        <v>80</v>
      </c>
      <c r="J130" s="46" t="s">
        <v>80</v>
      </c>
      <c r="K130" s="46" t="s">
        <v>80</v>
      </c>
      <c r="L130" s="46" t="s">
        <v>81</v>
      </c>
    </row>
    <row r="131" spans="1:12" ht="25.5" x14ac:dyDescent="0.2">
      <c r="A131" s="44">
        <v>37032</v>
      </c>
      <c r="B131" s="45" t="s">
        <v>105</v>
      </c>
      <c r="C131" s="46" t="s">
        <v>106</v>
      </c>
      <c r="D131" s="45" t="s">
        <v>107</v>
      </c>
      <c r="E131" s="20" t="s">
        <v>108</v>
      </c>
      <c r="F131" s="46" t="s">
        <v>84</v>
      </c>
      <c r="G131" s="20" t="s">
        <v>109</v>
      </c>
      <c r="H131" s="20" t="s">
        <v>110</v>
      </c>
      <c r="I131" s="46" t="s">
        <v>80</v>
      </c>
      <c r="J131" s="46" t="s">
        <v>79</v>
      </c>
      <c r="K131" s="46" t="s">
        <v>80</v>
      </c>
      <c r="L131" s="46" t="s">
        <v>81</v>
      </c>
    </row>
    <row r="132" spans="1:12" ht="127.5" x14ac:dyDescent="0.2">
      <c r="A132" s="44">
        <v>37019</v>
      </c>
      <c r="B132" s="45" t="s">
        <v>113</v>
      </c>
      <c r="C132" s="46" t="s">
        <v>20</v>
      </c>
      <c r="D132" s="45" t="s">
        <v>113</v>
      </c>
      <c r="E132" s="20" t="s">
        <v>83</v>
      </c>
      <c r="F132" s="46" t="s">
        <v>84</v>
      </c>
      <c r="G132" s="20" t="s">
        <v>114</v>
      </c>
      <c r="H132" s="20" t="s">
        <v>115</v>
      </c>
      <c r="I132" s="46" t="s">
        <v>79</v>
      </c>
      <c r="J132" s="46" t="s">
        <v>79</v>
      </c>
      <c r="K132" s="46" t="s">
        <v>79</v>
      </c>
      <c r="L132" s="46" t="s">
        <v>81</v>
      </c>
    </row>
    <row r="133" spans="1:12" ht="114.75" x14ac:dyDescent="0.2">
      <c r="A133" s="44">
        <v>37019</v>
      </c>
      <c r="B133" s="45" t="s">
        <v>87</v>
      </c>
      <c r="C133" s="46" t="s">
        <v>20</v>
      </c>
      <c r="D133" s="45" t="s">
        <v>87</v>
      </c>
      <c r="E133" s="20" t="s">
        <v>83</v>
      </c>
      <c r="F133" s="46" t="s">
        <v>84</v>
      </c>
      <c r="G133" s="20" t="s">
        <v>116</v>
      </c>
      <c r="H133" s="20" t="s">
        <v>117</v>
      </c>
      <c r="I133" s="46" t="s">
        <v>80</v>
      </c>
      <c r="J133" s="46" t="s">
        <v>80</v>
      </c>
      <c r="K133" s="46" t="s">
        <v>80</v>
      </c>
      <c r="L133" s="46" t="s">
        <v>81</v>
      </c>
    </row>
    <row r="134" spans="1:12" ht="38.25" x14ac:dyDescent="0.2">
      <c r="A134" s="44">
        <v>37008</v>
      </c>
      <c r="B134" s="45" t="s">
        <v>149</v>
      </c>
      <c r="C134" s="46" t="s">
        <v>24</v>
      </c>
      <c r="D134" s="45" t="s">
        <v>150</v>
      </c>
      <c r="E134" s="45"/>
      <c r="F134" s="46" t="s">
        <v>151</v>
      </c>
      <c r="G134" s="45" t="s">
        <v>152</v>
      </c>
      <c r="H134" s="45" t="s">
        <v>153</v>
      </c>
      <c r="I134" s="46" t="s">
        <v>80</v>
      </c>
      <c r="J134" s="46" t="s">
        <v>80</v>
      </c>
      <c r="K134" s="46" t="s">
        <v>80</v>
      </c>
      <c r="L134" s="68" t="s">
        <v>81</v>
      </c>
    </row>
    <row r="135" spans="1:12" x14ac:dyDescent="0.2">
      <c r="A135" s="61"/>
      <c r="B135" s="57"/>
      <c r="C135" s="58"/>
      <c r="D135" s="57"/>
      <c r="E135" s="57"/>
      <c r="F135" s="58"/>
      <c r="G135" s="57"/>
      <c r="H135" s="57"/>
      <c r="I135" s="58"/>
      <c r="J135" s="58"/>
      <c r="K135" s="58"/>
      <c r="L135" s="74"/>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 t="shared" ref="B141:B149" si="1">C141/$C$150</f>
        <v>0</v>
      </c>
      <c r="C141" s="7">
        <f>'summary 0611'!I24</f>
        <v>0</v>
      </c>
      <c r="D141">
        <f>33+1+1+1+1</f>
        <v>37</v>
      </c>
      <c r="E141" s="70"/>
    </row>
    <row r="142" spans="1:12" x14ac:dyDescent="0.2">
      <c r="A142" s="24" t="s">
        <v>19</v>
      </c>
      <c r="B142" s="69">
        <f t="shared" si="1"/>
        <v>0.1875</v>
      </c>
      <c r="C142" s="7">
        <f>'summary 0611'!I25</f>
        <v>3</v>
      </c>
      <c r="D142">
        <f>540+17+1</f>
        <v>558</v>
      </c>
      <c r="E142" s="70"/>
    </row>
    <row r="143" spans="1:12" x14ac:dyDescent="0.2">
      <c r="A143" s="24" t="s">
        <v>20</v>
      </c>
      <c r="B143" s="69">
        <f t="shared" si="1"/>
        <v>0.5</v>
      </c>
      <c r="C143" s="7">
        <f>'summary 0611'!I26</f>
        <v>8</v>
      </c>
      <c r="D143">
        <f>13+1</f>
        <v>14</v>
      </c>
      <c r="E143" s="70"/>
    </row>
    <row r="144" spans="1:12" x14ac:dyDescent="0.2">
      <c r="A144" s="24" t="s">
        <v>33</v>
      </c>
      <c r="B144" s="69">
        <f t="shared" si="1"/>
        <v>0</v>
      </c>
      <c r="C144" s="7">
        <f>'summary 0611'!I27</f>
        <v>0</v>
      </c>
      <c r="D144">
        <f>36+1</f>
        <v>37</v>
      </c>
      <c r="E144" s="70"/>
    </row>
    <row r="145" spans="1:5" x14ac:dyDescent="0.2">
      <c r="A145" s="24" t="s">
        <v>21</v>
      </c>
      <c r="B145" s="69">
        <f t="shared" si="1"/>
        <v>6.25E-2</v>
      </c>
      <c r="C145" s="7">
        <f>'summary 0611'!I28</f>
        <v>1</v>
      </c>
      <c r="D145">
        <f>288+2+13</f>
        <v>303</v>
      </c>
      <c r="E145" s="70"/>
    </row>
    <row r="146" spans="1:5" x14ac:dyDescent="0.2">
      <c r="A146" s="24" t="s">
        <v>22</v>
      </c>
      <c r="B146" s="69">
        <f t="shared" si="1"/>
        <v>0.1875</v>
      </c>
      <c r="C146" s="7">
        <f>'summary 0611'!I29</f>
        <v>3</v>
      </c>
      <c r="D146">
        <f>132+2+1</f>
        <v>135</v>
      </c>
      <c r="E146" s="70"/>
    </row>
    <row r="147" spans="1:5" x14ac:dyDescent="0.2">
      <c r="A147" s="24" t="s">
        <v>23</v>
      </c>
      <c r="B147" s="69">
        <f t="shared" si="1"/>
        <v>0</v>
      </c>
      <c r="C147" s="7">
        <f>'summary 0611'!I30</f>
        <v>0</v>
      </c>
      <c r="D147">
        <v>9</v>
      </c>
      <c r="E147" s="70"/>
    </row>
    <row r="148" spans="1:5" x14ac:dyDescent="0.2">
      <c r="A148" s="24" t="s">
        <v>24</v>
      </c>
      <c r="B148" s="69">
        <f t="shared" si="1"/>
        <v>0</v>
      </c>
      <c r="C148" s="7">
        <f>'summary 0611'!I31</f>
        <v>0</v>
      </c>
      <c r="D148">
        <v>10</v>
      </c>
      <c r="E148" s="70"/>
    </row>
    <row r="149" spans="1:5" x14ac:dyDescent="0.2">
      <c r="A149" s="72" t="s">
        <v>164</v>
      </c>
      <c r="B149" s="69">
        <f t="shared" si="1"/>
        <v>6.25E-2</v>
      </c>
      <c r="C149" s="7">
        <f>'summary 0611'!I32</f>
        <v>1</v>
      </c>
    </row>
    <row r="150" spans="1:5" x14ac:dyDescent="0.2">
      <c r="A150" s="72" t="s">
        <v>162</v>
      </c>
      <c r="B150" s="73">
        <f>SUM(B141:B149)</f>
        <v>1</v>
      </c>
      <c r="C150">
        <f>SUM(C141:C149)</f>
        <v>16</v>
      </c>
      <c r="D150">
        <f>SUM(D141:D149)</f>
        <v>1103</v>
      </c>
    </row>
  </sheetData>
  <phoneticPr fontId="0" type="noConversion"/>
  <printOptions horizontalCentered="1"/>
  <pageMargins left="0.25" right="0.25" top="1.25" bottom="0.5" header="0.5" footer="0.25"/>
  <pageSetup paperSize="5" scale="54" fitToHeight="2" orientation="landscape" r:id="rId1"/>
  <headerFooter alignWithMargins="0">
    <oddHeader>&amp;C&amp;"Arial,Bold"EWS-Global Risk Operations
Weekly Summary of Market Risk Aggregation Issues
Week Begining June 11</oddHeader>
    <oddFooter>&amp;L&amp;"Arial,Bold"Questions Call Nancy ext 54751</oddFooter>
  </headerFooter>
  <rowBreaks count="1" manualBreakCount="1">
    <brk id="87" max="1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E4" sqref="E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f>1</f>
        <v>1</v>
      </c>
    </row>
    <row r="11" spans="1:11" x14ac:dyDescent="0.2">
      <c r="A11" s="11" t="s">
        <v>9</v>
      </c>
      <c r="B11" s="8"/>
      <c r="C11" s="8" t="s">
        <v>1</v>
      </c>
      <c r="D11" s="8"/>
      <c r="E11" s="8"/>
      <c r="F11" s="8"/>
      <c r="G11" s="8"/>
      <c r="H11" s="8"/>
      <c r="I11" s="8"/>
      <c r="J11" s="8"/>
      <c r="K11" s="8">
        <v>1</v>
      </c>
    </row>
    <row r="12" spans="1:11" x14ac:dyDescent="0.2">
      <c r="A12" s="11" t="s">
        <v>10</v>
      </c>
      <c r="B12" s="8"/>
      <c r="C12" s="8" t="s">
        <v>5</v>
      </c>
      <c r="D12" s="8"/>
      <c r="E12" s="8"/>
      <c r="F12" s="8"/>
      <c r="G12" s="8"/>
      <c r="H12" s="8"/>
      <c r="I12" s="8"/>
      <c r="J12" s="8"/>
      <c r="K12" s="8">
        <f>6</f>
        <v>6</v>
      </c>
    </row>
    <row r="13" spans="1:11" x14ac:dyDescent="0.2">
      <c r="A13" s="11" t="s">
        <v>84</v>
      </c>
      <c r="B13" s="8"/>
      <c r="C13" s="8" t="s">
        <v>55</v>
      </c>
      <c r="D13" s="8"/>
      <c r="E13" s="8"/>
      <c r="F13" s="8"/>
      <c r="G13" s="8"/>
      <c r="H13" s="8"/>
      <c r="I13" s="8"/>
      <c r="J13" s="8"/>
      <c r="K13" s="8">
        <f>2</f>
        <v>2</v>
      </c>
    </row>
    <row r="14" spans="1:11" x14ac:dyDescent="0.2">
      <c r="A14" s="11" t="s">
        <v>151</v>
      </c>
      <c r="B14" s="8"/>
      <c r="C14" s="8" t="s">
        <v>56</v>
      </c>
      <c r="D14" s="8"/>
      <c r="E14" s="8"/>
      <c r="F14" s="8"/>
      <c r="G14" s="8"/>
      <c r="H14" s="8"/>
      <c r="I14" s="8"/>
      <c r="J14" s="8"/>
      <c r="K14" s="8">
        <f>3</f>
        <v>3</v>
      </c>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f>3</f>
        <v>3</v>
      </c>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f>1+1+1</f>
        <v>3</v>
      </c>
      <c r="J25" s="46"/>
      <c r="K25" s="22" t="s">
        <v>192</v>
      </c>
    </row>
    <row r="26" spans="1:11" x14ac:dyDescent="0.2">
      <c r="A26" s="44" t="s">
        <v>20</v>
      </c>
      <c r="B26" s="45"/>
      <c r="C26" s="45"/>
      <c r="D26" s="20"/>
      <c r="E26" s="46"/>
      <c r="F26" s="20"/>
      <c r="G26" s="20"/>
      <c r="H26" s="46"/>
      <c r="I26" s="46">
        <f>2+2+3+1</f>
        <v>8</v>
      </c>
      <c r="J26" s="46"/>
      <c r="K26" s="20" t="s">
        <v>193</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t="s">
        <v>189</v>
      </c>
    </row>
    <row r="29" spans="1:11" ht="38.25" x14ac:dyDescent="0.2">
      <c r="A29" s="44" t="s">
        <v>22</v>
      </c>
      <c r="B29" s="45"/>
      <c r="C29" s="45"/>
      <c r="D29" s="20"/>
      <c r="E29" s="46"/>
      <c r="F29" s="20"/>
      <c r="G29" s="20"/>
      <c r="H29" s="46"/>
      <c r="I29" s="46">
        <f>1+1+1</f>
        <v>3</v>
      </c>
      <c r="J29" s="46"/>
      <c r="K29" s="20" t="s">
        <v>194</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f>1</f>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50"/>
  <sheetViews>
    <sheetView topLeftCell="A49" zoomScaleNormal="100" workbookViewId="0">
      <selection activeCell="Q33" sqref="Q33"/>
    </sheetView>
  </sheetViews>
  <sheetFormatPr defaultRowHeight="12.75" x14ac:dyDescent="0.2"/>
  <cols>
    <col min="2" max="2" width="30.7109375" customWidth="1"/>
    <col min="3" max="3" width="8.14062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5" s="1" customFormat="1" x14ac:dyDescent="0.2">
      <c r="A1" s="1" t="s">
        <v>61</v>
      </c>
      <c r="G1" s="1" t="s">
        <v>63</v>
      </c>
      <c r="H1" s="1" t="s">
        <v>62</v>
      </c>
      <c r="I1" s="1" t="s">
        <v>64</v>
      </c>
      <c r="J1" s="1" t="s">
        <v>155</v>
      </c>
      <c r="K1" s="1" t="s">
        <v>65</v>
      </c>
      <c r="L1" s="1" t="s">
        <v>66</v>
      </c>
      <c r="M1" s="1" t="s">
        <v>67</v>
      </c>
      <c r="N1" s="1" t="s">
        <v>68</v>
      </c>
      <c r="O1" s="1" t="s">
        <v>156</v>
      </c>
    </row>
    <row r="2" spans="1:15" x14ac:dyDescent="0.2">
      <c r="A2" s="6" t="s">
        <v>0</v>
      </c>
      <c r="B2" s="2"/>
      <c r="H2">
        <f>1+1</f>
        <v>2</v>
      </c>
      <c r="J2">
        <f>1</f>
        <v>1</v>
      </c>
      <c r="K2" s="2"/>
      <c r="L2" s="7"/>
      <c r="M2" s="2"/>
      <c r="N2" s="2"/>
    </row>
    <row r="3" spans="1:15" x14ac:dyDescent="0.2">
      <c r="A3" s="6" t="s">
        <v>1</v>
      </c>
      <c r="B3" s="7"/>
      <c r="K3" s="7"/>
      <c r="L3" s="7"/>
      <c r="M3" s="7"/>
      <c r="N3" s="11">
        <v>1</v>
      </c>
    </row>
    <row r="4" spans="1:15" x14ac:dyDescent="0.2">
      <c r="A4" s="6" t="s">
        <v>5</v>
      </c>
      <c r="B4" s="7"/>
      <c r="G4">
        <f>1+1+1+1+1+1+1+1+1+1+1+1+1+1+1+1+1+1+1+1+1+1+1+1+1+1+1+1+1+1</f>
        <v>30</v>
      </c>
      <c r="H4">
        <f>1+1+1+1+1+1</f>
        <v>6</v>
      </c>
      <c r="I4">
        <f>1+1+1+1+1+1+1+1+1+1</f>
        <v>10</v>
      </c>
      <c r="J4">
        <f>1+1+1+1+1+1+1+1+1+1+1+1+1+1+1+1+1+1+1</f>
        <v>19</v>
      </c>
      <c r="K4" s="7">
        <v>13</v>
      </c>
      <c r="L4" s="7">
        <v>7</v>
      </c>
      <c r="M4" s="7">
        <v>2</v>
      </c>
      <c r="N4" s="11">
        <f>8</f>
        <v>8</v>
      </c>
      <c r="O4">
        <f>'summary 0604'!K12</f>
        <v>5</v>
      </c>
    </row>
    <row r="5" spans="1:15" x14ac:dyDescent="0.2">
      <c r="A5" s="6" t="s">
        <v>60</v>
      </c>
      <c r="B5" s="7"/>
      <c r="G5">
        <f>1+1+1+1+1</f>
        <v>5</v>
      </c>
      <c r="H5">
        <f>1+1+1</f>
        <v>3</v>
      </c>
      <c r="I5">
        <f>1+1+1</f>
        <v>3</v>
      </c>
      <c r="J5">
        <f>1+1</f>
        <v>2</v>
      </c>
      <c r="K5" s="7">
        <v>6</v>
      </c>
      <c r="L5" s="7">
        <v>5</v>
      </c>
      <c r="M5" s="7">
        <v>6</v>
      </c>
      <c r="N5" s="11">
        <f>4</f>
        <v>4</v>
      </c>
      <c r="O5">
        <f>'summary 0604'!K13</f>
        <v>5</v>
      </c>
    </row>
    <row r="6" spans="1:15" x14ac:dyDescent="0.2">
      <c r="A6" s="6" t="s">
        <v>56</v>
      </c>
      <c r="B6" s="7"/>
      <c r="G6">
        <f>1+1</f>
        <v>2</v>
      </c>
      <c r="H6">
        <f>1+1+1+1</f>
        <v>4</v>
      </c>
      <c r="I6">
        <f>1</f>
        <v>1</v>
      </c>
      <c r="J6">
        <f>1+1+1</f>
        <v>3</v>
      </c>
      <c r="K6" s="7"/>
      <c r="L6" s="7"/>
      <c r="M6" s="7">
        <v>1</v>
      </c>
      <c r="N6" s="11"/>
      <c r="O6">
        <f>'summary 0604'!K14</f>
        <v>1</v>
      </c>
    </row>
    <row r="7" spans="1:15" x14ac:dyDescent="0.2">
      <c r="A7" s="6" t="s">
        <v>3</v>
      </c>
      <c r="B7" s="7"/>
      <c r="G7">
        <f>1+1+1</f>
        <v>3</v>
      </c>
      <c r="K7" s="7"/>
      <c r="L7" s="7"/>
      <c r="M7" s="7">
        <v>1</v>
      </c>
      <c r="N7" s="11">
        <f>1</f>
        <v>1</v>
      </c>
      <c r="O7">
        <f>'summary 0604'!K15</f>
        <v>3</v>
      </c>
    </row>
    <row r="8" spans="1:15" x14ac:dyDescent="0.2">
      <c r="A8" s="6" t="s">
        <v>7</v>
      </c>
      <c r="B8" s="7"/>
      <c r="G8">
        <f>1+1+1+1</f>
        <v>4</v>
      </c>
      <c r="H8">
        <f>1</f>
        <v>1</v>
      </c>
      <c r="I8">
        <f>1+1+1+1+1</f>
        <v>5</v>
      </c>
      <c r="J8">
        <f>1</f>
        <v>1</v>
      </c>
      <c r="K8" s="7">
        <v>2</v>
      </c>
      <c r="L8" s="7">
        <v>1</v>
      </c>
      <c r="M8" s="7"/>
      <c r="N8" s="11">
        <f>3</f>
        <v>3</v>
      </c>
    </row>
    <row r="9" spans="1:15" x14ac:dyDescent="0.2">
      <c r="A9" s="6" t="s">
        <v>4</v>
      </c>
      <c r="B9" s="7"/>
      <c r="K9" s="7">
        <v>1</v>
      </c>
      <c r="L9" s="7"/>
      <c r="M9" s="7">
        <v>1</v>
      </c>
      <c r="N9" s="11"/>
      <c r="O9">
        <f>'summary 0604'!K17+'summary 0604'!K18</f>
        <v>2</v>
      </c>
    </row>
    <row r="10" spans="1:15" x14ac:dyDescent="0.2">
      <c r="A10" s="50" t="s">
        <v>69</v>
      </c>
      <c r="B10" s="7"/>
      <c r="G10">
        <v>44</v>
      </c>
      <c r="H10">
        <v>16</v>
      </c>
      <c r="I10">
        <v>19</v>
      </c>
      <c r="J10">
        <f>SUM(J2:J8)</f>
        <v>26</v>
      </c>
      <c r="K10" s="7">
        <f>SUM(K2:K9)</f>
        <v>22</v>
      </c>
      <c r="L10" s="7">
        <f>SUM(L2:L9)</f>
        <v>13</v>
      </c>
      <c r="M10" s="7">
        <f>SUM(M2:M9)</f>
        <v>11</v>
      </c>
      <c r="N10" s="7">
        <f>SUM(N2:N9)</f>
        <v>17</v>
      </c>
      <c r="O10" s="7">
        <f>SUM(O2:O9)</f>
        <v>16</v>
      </c>
    </row>
    <row r="11" spans="1:15" s="1" customFormat="1" x14ac:dyDescent="0.2">
      <c r="A11" s="1" t="s">
        <v>61</v>
      </c>
      <c r="G11" s="51">
        <v>36986</v>
      </c>
      <c r="H11" s="51">
        <v>36993</v>
      </c>
      <c r="I11" s="51">
        <v>37000</v>
      </c>
      <c r="J11" s="51">
        <v>37007</v>
      </c>
      <c r="K11" s="51">
        <v>37013</v>
      </c>
      <c r="L11" s="51">
        <v>37021</v>
      </c>
      <c r="M11" s="51">
        <v>37029</v>
      </c>
      <c r="N11" s="51">
        <v>37039</v>
      </c>
      <c r="O11" s="51">
        <v>37046</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38.25" x14ac:dyDescent="0.2">
      <c r="A104" s="75">
        <v>37050</v>
      </c>
      <c r="B104" s="55" t="s">
        <v>82</v>
      </c>
      <c r="C104" s="55" t="s">
        <v>20</v>
      </c>
      <c r="D104" s="55" t="s">
        <v>82</v>
      </c>
      <c r="E104" s="55" t="s">
        <v>83</v>
      </c>
      <c r="F104" s="55" t="s">
        <v>84</v>
      </c>
      <c r="G104" s="45" t="s">
        <v>165</v>
      </c>
      <c r="H104" s="20" t="s">
        <v>166</v>
      </c>
      <c r="I104" s="55" t="s">
        <v>80</v>
      </c>
      <c r="J104" s="55" t="s">
        <v>79</v>
      </c>
      <c r="K104" s="55" t="s">
        <v>79</v>
      </c>
      <c r="L104" s="55" t="s">
        <v>81</v>
      </c>
    </row>
    <row r="105" spans="1:12" ht="38.25" x14ac:dyDescent="0.2">
      <c r="A105" s="75">
        <v>37050</v>
      </c>
      <c r="B105" s="55" t="s">
        <v>167</v>
      </c>
      <c r="C105" s="55" t="s">
        <v>20</v>
      </c>
      <c r="D105" s="55" t="s">
        <v>168</v>
      </c>
      <c r="E105" s="55" t="s">
        <v>169</v>
      </c>
      <c r="F105" s="55" t="s">
        <v>10</v>
      </c>
      <c r="G105" s="76" t="s">
        <v>170</v>
      </c>
      <c r="H105" s="76" t="s">
        <v>171</v>
      </c>
      <c r="I105" s="55" t="s">
        <v>79</v>
      </c>
      <c r="J105" s="55" t="s">
        <v>79</v>
      </c>
      <c r="K105" s="55" t="s">
        <v>79</v>
      </c>
      <c r="L105" s="55" t="s">
        <v>81</v>
      </c>
    </row>
    <row r="106" spans="1:12" ht="51" x14ac:dyDescent="0.2">
      <c r="A106" s="75">
        <v>37049</v>
      </c>
      <c r="B106" s="55" t="s">
        <v>172</v>
      </c>
      <c r="C106" s="55" t="s">
        <v>20</v>
      </c>
      <c r="D106" s="55" t="s">
        <v>82</v>
      </c>
      <c r="E106" s="55" t="s">
        <v>83</v>
      </c>
      <c r="F106" s="55" t="s">
        <v>12</v>
      </c>
      <c r="G106" s="77" t="s">
        <v>173</v>
      </c>
      <c r="H106" s="77" t="s">
        <v>174</v>
      </c>
      <c r="I106" s="55" t="s">
        <v>80</v>
      </c>
      <c r="J106" s="55" t="s">
        <v>79</v>
      </c>
      <c r="K106" s="55" t="s">
        <v>79</v>
      </c>
      <c r="L106" s="55" t="s">
        <v>81</v>
      </c>
    </row>
    <row r="107" spans="1:12" ht="38.25" x14ac:dyDescent="0.2">
      <c r="A107" s="75">
        <v>37049</v>
      </c>
      <c r="B107" s="55" t="s">
        <v>82</v>
      </c>
      <c r="C107" s="55" t="s">
        <v>20</v>
      </c>
      <c r="D107" s="55" t="s">
        <v>82</v>
      </c>
      <c r="E107" s="55" t="s">
        <v>83</v>
      </c>
      <c r="F107" s="55" t="s">
        <v>84</v>
      </c>
      <c r="G107" s="76" t="s">
        <v>175</v>
      </c>
      <c r="H107" s="22" t="s">
        <v>166</v>
      </c>
      <c r="I107" s="55" t="s">
        <v>80</v>
      </c>
      <c r="J107" s="55" t="s">
        <v>79</v>
      </c>
      <c r="K107" s="55" t="s">
        <v>79</v>
      </c>
      <c r="L107" s="55" t="s">
        <v>81</v>
      </c>
    </row>
    <row r="108" spans="1:12" ht="38.25" x14ac:dyDescent="0.2">
      <c r="A108" s="75">
        <v>37049</v>
      </c>
      <c r="B108" s="78" t="s">
        <v>82</v>
      </c>
      <c r="C108" s="78" t="s">
        <v>20</v>
      </c>
      <c r="D108" s="78" t="s">
        <v>82</v>
      </c>
      <c r="E108" s="78" t="s">
        <v>83</v>
      </c>
      <c r="F108" s="78" t="s">
        <v>12</v>
      </c>
      <c r="G108" s="57" t="s">
        <v>176</v>
      </c>
      <c r="H108" s="57" t="s">
        <v>177</v>
      </c>
      <c r="I108" s="78" t="s">
        <v>80</v>
      </c>
      <c r="J108" s="78" t="s">
        <v>80</v>
      </c>
      <c r="K108" s="78" t="s">
        <v>80</v>
      </c>
      <c r="L108" s="78" t="s">
        <v>81</v>
      </c>
    </row>
    <row r="109" spans="1:12" ht="63.75" x14ac:dyDescent="0.2">
      <c r="A109" s="75">
        <v>37047</v>
      </c>
      <c r="B109" s="79" t="s">
        <v>178</v>
      </c>
      <c r="C109" s="68" t="s">
        <v>19</v>
      </c>
      <c r="D109" s="79" t="s">
        <v>179</v>
      </c>
      <c r="E109" s="80" t="s">
        <v>180</v>
      </c>
      <c r="F109" s="68" t="s">
        <v>12</v>
      </c>
      <c r="G109" s="79" t="s">
        <v>181</v>
      </c>
      <c r="H109" s="79"/>
      <c r="I109" s="81" t="s">
        <v>80</v>
      </c>
      <c r="J109" s="81" t="s">
        <v>80</v>
      </c>
      <c r="K109" s="81" t="s">
        <v>80</v>
      </c>
      <c r="L109" s="81" t="s">
        <v>81</v>
      </c>
    </row>
    <row r="110" spans="1:12" ht="102" x14ac:dyDescent="0.2">
      <c r="A110" s="75">
        <v>37046</v>
      </c>
      <c r="B110" s="45" t="s">
        <v>182</v>
      </c>
      <c r="C110" s="46"/>
      <c r="D110" s="45"/>
      <c r="E110" s="20" t="s">
        <v>183</v>
      </c>
      <c r="F110" s="46" t="s">
        <v>14</v>
      </c>
      <c r="G110" s="45" t="s">
        <v>184</v>
      </c>
      <c r="H110" s="45" t="s">
        <v>185</v>
      </c>
      <c r="I110" s="81" t="s">
        <v>80</v>
      </c>
      <c r="J110" s="81" t="s">
        <v>80</v>
      </c>
      <c r="K110" s="81" t="s">
        <v>80</v>
      </c>
      <c r="L110" s="81" t="s">
        <v>81</v>
      </c>
    </row>
    <row r="111" spans="1:12" ht="76.5" x14ac:dyDescent="0.2">
      <c r="A111" s="75">
        <v>37046</v>
      </c>
      <c r="B111" s="45" t="s">
        <v>82</v>
      </c>
      <c r="C111" s="46" t="s">
        <v>20</v>
      </c>
      <c r="D111" s="45" t="s">
        <v>82</v>
      </c>
      <c r="E111" s="20" t="s">
        <v>83</v>
      </c>
      <c r="F111" s="46" t="s">
        <v>84</v>
      </c>
      <c r="G111" s="45" t="s">
        <v>186</v>
      </c>
      <c r="H111" s="45" t="s">
        <v>187</v>
      </c>
      <c r="I111" s="81" t="s">
        <v>80</v>
      </c>
      <c r="J111" s="81" t="s">
        <v>79</v>
      </c>
      <c r="K111" s="81" t="s">
        <v>79</v>
      </c>
      <c r="L111" s="81" t="s">
        <v>81</v>
      </c>
    </row>
    <row r="112" spans="1:12" x14ac:dyDescent="0.2">
      <c r="A112" s="54">
        <v>37043</v>
      </c>
      <c r="B112" s="57" t="s">
        <v>74</v>
      </c>
      <c r="C112" s="58" t="s">
        <v>24</v>
      </c>
      <c r="D112" s="57" t="s">
        <v>75</v>
      </c>
      <c r="E112" s="59" t="s">
        <v>76</v>
      </c>
      <c r="F112" s="58" t="s">
        <v>12</v>
      </c>
      <c r="G112" s="78" t="s">
        <v>77</v>
      </c>
      <c r="H112" s="78" t="s">
        <v>78</v>
      </c>
      <c r="I112" s="78" t="s">
        <v>79</v>
      </c>
      <c r="J112" s="78" t="s">
        <v>80</v>
      </c>
      <c r="K112" s="78" t="s">
        <v>80</v>
      </c>
      <c r="L112" s="78" t="s">
        <v>81</v>
      </c>
    </row>
    <row r="113" spans="1:12" ht="38.25" x14ac:dyDescent="0.2">
      <c r="A113" s="82">
        <v>37043</v>
      </c>
      <c r="B113" s="45" t="s">
        <v>90</v>
      </c>
      <c r="C113" s="46" t="s">
        <v>20</v>
      </c>
      <c r="D113" s="45" t="s">
        <v>90</v>
      </c>
      <c r="E113" s="20" t="s">
        <v>83</v>
      </c>
      <c r="F113" s="46" t="s">
        <v>10</v>
      </c>
      <c r="G113" s="45" t="s">
        <v>91</v>
      </c>
      <c r="H113" s="20"/>
      <c r="I113" s="81" t="s">
        <v>79</v>
      </c>
      <c r="J113" s="81" t="s">
        <v>79</v>
      </c>
      <c r="K113" s="81" t="s">
        <v>79</v>
      </c>
      <c r="L113" s="81" t="s">
        <v>81</v>
      </c>
    </row>
    <row r="114" spans="1:12" ht="38.25" x14ac:dyDescent="0.2">
      <c r="A114" s="56">
        <v>37043</v>
      </c>
      <c r="B114" s="57" t="s">
        <v>82</v>
      </c>
      <c r="C114" s="58" t="s">
        <v>20</v>
      </c>
      <c r="D114" s="57" t="s">
        <v>82</v>
      </c>
      <c r="E114" s="59" t="s">
        <v>83</v>
      </c>
      <c r="F114" s="58" t="s">
        <v>84</v>
      </c>
      <c r="G114" s="57" t="s">
        <v>85</v>
      </c>
      <c r="H114" s="59" t="s">
        <v>86</v>
      </c>
      <c r="I114" s="78" t="s">
        <v>80</v>
      </c>
      <c r="J114" s="78" t="s">
        <v>80</v>
      </c>
      <c r="K114" s="78" t="s">
        <v>80</v>
      </c>
      <c r="L114" s="78" t="s">
        <v>81</v>
      </c>
    </row>
    <row r="115" spans="1:12" ht="51" x14ac:dyDescent="0.2">
      <c r="A115" s="56">
        <v>37043</v>
      </c>
      <c r="B115" s="57" t="s">
        <v>87</v>
      </c>
      <c r="C115" s="58" t="s">
        <v>20</v>
      </c>
      <c r="D115" s="57" t="s">
        <v>87</v>
      </c>
      <c r="E115" s="59" t="s">
        <v>83</v>
      </c>
      <c r="F115" s="58" t="s">
        <v>10</v>
      </c>
      <c r="G115" s="57" t="s">
        <v>88</v>
      </c>
      <c r="H115" s="59" t="s">
        <v>89</v>
      </c>
      <c r="I115" s="55" t="s">
        <v>80</v>
      </c>
      <c r="J115" s="55" t="s">
        <v>79</v>
      </c>
      <c r="K115" s="55" t="s">
        <v>79</v>
      </c>
      <c r="L115" s="55" t="s">
        <v>81</v>
      </c>
    </row>
    <row r="116" spans="1:12" ht="25.5" x14ac:dyDescent="0.2">
      <c r="A116" s="61">
        <v>37042</v>
      </c>
      <c r="B116" s="57" t="s">
        <v>82</v>
      </c>
      <c r="C116" s="58" t="s">
        <v>20</v>
      </c>
      <c r="D116" s="57" t="s">
        <v>82</v>
      </c>
      <c r="E116" s="59" t="s">
        <v>83</v>
      </c>
      <c r="F116" s="58" t="s">
        <v>84</v>
      </c>
      <c r="G116" s="59" t="s">
        <v>85</v>
      </c>
      <c r="H116" s="59" t="s">
        <v>92</v>
      </c>
      <c r="I116" s="60" t="s">
        <v>79</v>
      </c>
      <c r="J116" s="60" t="s">
        <v>79</v>
      </c>
      <c r="K116" s="60" t="s">
        <v>80</v>
      </c>
      <c r="L116" s="60" t="s">
        <v>81</v>
      </c>
    </row>
    <row r="117" spans="1:12" ht="38.25" x14ac:dyDescent="0.2">
      <c r="A117" s="61">
        <v>37040</v>
      </c>
      <c r="B117" s="57" t="s">
        <v>87</v>
      </c>
      <c r="C117" s="58" t="s">
        <v>20</v>
      </c>
      <c r="D117" s="57" t="s">
        <v>87</v>
      </c>
      <c r="E117" s="59" t="s">
        <v>83</v>
      </c>
      <c r="F117" s="58" t="s">
        <v>84</v>
      </c>
      <c r="G117" s="59" t="s">
        <v>93</v>
      </c>
      <c r="H117" s="59" t="s">
        <v>94</v>
      </c>
      <c r="I117" s="60" t="s">
        <v>80</v>
      </c>
      <c r="J117" s="60" t="s">
        <v>80</v>
      </c>
      <c r="K117" s="60" t="s">
        <v>80</v>
      </c>
      <c r="L117" s="60" t="s">
        <v>81</v>
      </c>
    </row>
    <row r="118" spans="1:12" ht="74.25" customHeight="1" x14ac:dyDescent="0.2">
      <c r="A118" s="61">
        <v>37035</v>
      </c>
      <c r="B118" s="57" t="s">
        <v>95</v>
      </c>
      <c r="C118" s="58" t="s">
        <v>20</v>
      </c>
      <c r="D118" s="59" t="s">
        <v>96</v>
      </c>
      <c r="E118" s="59" t="s">
        <v>83</v>
      </c>
      <c r="F118" s="58" t="s">
        <v>84</v>
      </c>
      <c r="G118" s="59" t="s">
        <v>97</v>
      </c>
      <c r="H118" s="59" t="s">
        <v>94</v>
      </c>
      <c r="I118" s="60" t="s">
        <v>80</v>
      </c>
      <c r="J118" s="60" t="s">
        <v>79</v>
      </c>
      <c r="K118" s="60" t="s">
        <v>79</v>
      </c>
      <c r="L118" s="60" t="s">
        <v>81</v>
      </c>
    </row>
    <row r="119" spans="1:12" x14ac:dyDescent="0.2">
      <c r="A119" s="61">
        <v>37035</v>
      </c>
      <c r="B119" s="57" t="s">
        <v>82</v>
      </c>
      <c r="C119" s="58" t="s">
        <v>20</v>
      </c>
      <c r="D119" s="57" t="s">
        <v>82</v>
      </c>
      <c r="E119" s="59" t="s">
        <v>83</v>
      </c>
      <c r="F119" s="58" t="s">
        <v>84</v>
      </c>
      <c r="G119" s="59" t="s">
        <v>98</v>
      </c>
      <c r="H119" s="59" t="s">
        <v>99</v>
      </c>
      <c r="I119" s="60"/>
      <c r="J119" s="60"/>
      <c r="K119" s="60"/>
      <c r="L119" s="60" t="s">
        <v>81</v>
      </c>
    </row>
    <row r="120" spans="1:12" ht="38.25" x14ac:dyDescent="0.2">
      <c r="A120" s="61">
        <v>37033</v>
      </c>
      <c r="B120" s="57" t="s">
        <v>100</v>
      </c>
      <c r="C120" s="58" t="s">
        <v>20</v>
      </c>
      <c r="D120" s="57" t="s">
        <v>100</v>
      </c>
      <c r="E120" s="59" t="s">
        <v>83</v>
      </c>
      <c r="F120" s="58" t="s">
        <v>12</v>
      </c>
      <c r="G120" s="22" t="s">
        <v>101</v>
      </c>
      <c r="H120" s="22" t="s">
        <v>102</v>
      </c>
      <c r="I120" s="60" t="s">
        <v>79</v>
      </c>
      <c r="J120" s="60" t="s">
        <v>80</v>
      </c>
      <c r="K120" s="60" t="s">
        <v>80</v>
      </c>
      <c r="L120" s="60" t="s">
        <v>81</v>
      </c>
    </row>
    <row r="121" spans="1:12" ht="51" x14ac:dyDescent="0.2">
      <c r="A121" s="61">
        <v>37033</v>
      </c>
      <c r="B121" s="57" t="s">
        <v>87</v>
      </c>
      <c r="C121" s="58" t="s">
        <v>20</v>
      </c>
      <c r="D121" s="57" t="s">
        <v>87</v>
      </c>
      <c r="E121" s="59" t="s">
        <v>83</v>
      </c>
      <c r="F121" s="58" t="s">
        <v>84</v>
      </c>
      <c r="G121" s="59" t="s">
        <v>103</v>
      </c>
      <c r="H121" s="59" t="s">
        <v>104</v>
      </c>
      <c r="I121" s="60" t="s">
        <v>80</v>
      </c>
      <c r="J121" s="60" t="s">
        <v>80</v>
      </c>
      <c r="K121" s="60" t="s">
        <v>80</v>
      </c>
      <c r="L121" s="60" t="s">
        <v>81</v>
      </c>
    </row>
    <row r="122" spans="1:12" ht="25.5" x14ac:dyDescent="0.2">
      <c r="A122" s="61">
        <v>37032</v>
      </c>
      <c r="B122" s="57" t="s">
        <v>105</v>
      </c>
      <c r="C122" s="58" t="s">
        <v>106</v>
      </c>
      <c r="D122" s="57" t="s">
        <v>107</v>
      </c>
      <c r="E122" s="59" t="s">
        <v>108</v>
      </c>
      <c r="F122" s="58" t="s">
        <v>84</v>
      </c>
      <c r="G122" s="59" t="s">
        <v>109</v>
      </c>
      <c r="H122" s="59" t="s">
        <v>110</v>
      </c>
      <c r="I122" s="60" t="s">
        <v>80</v>
      </c>
      <c r="J122" s="60" t="s">
        <v>79</v>
      </c>
      <c r="K122" s="60" t="s">
        <v>80</v>
      </c>
      <c r="L122" s="60" t="s">
        <v>81</v>
      </c>
    </row>
    <row r="123" spans="1:12" ht="38.25" x14ac:dyDescent="0.2">
      <c r="A123" s="61">
        <v>37029</v>
      </c>
      <c r="B123" s="57" t="s">
        <v>87</v>
      </c>
      <c r="C123" s="60" t="s">
        <v>20</v>
      </c>
      <c r="D123" s="57" t="s">
        <v>87</v>
      </c>
      <c r="E123" s="59" t="s">
        <v>83</v>
      </c>
      <c r="F123" s="58" t="s">
        <v>84</v>
      </c>
      <c r="G123" s="59" t="s">
        <v>111</v>
      </c>
      <c r="H123" s="59" t="s">
        <v>112</v>
      </c>
      <c r="I123" s="60" t="s">
        <v>79</v>
      </c>
      <c r="J123" s="60" t="s">
        <v>79</v>
      </c>
      <c r="K123" s="60" t="s">
        <v>80</v>
      </c>
      <c r="L123" s="60" t="s">
        <v>81</v>
      </c>
    </row>
    <row r="124" spans="1:12" ht="127.5" x14ac:dyDescent="0.2">
      <c r="A124" s="61">
        <v>37019</v>
      </c>
      <c r="B124" s="57" t="s">
        <v>113</v>
      </c>
      <c r="C124" s="58" t="s">
        <v>20</v>
      </c>
      <c r="D124" s="57" t="s">
        <v>113</v>
      </c>
      <c r="E124" s="59" t="s">
        <v>83</v>
      </c>
      <c r="F124" s="58" t="s">
        <v>84</v>
      </c>
      <c r="G124" s="59" t="s">
        <v>114</v>
      </c>
      <c r="H124" s="59" t="s">
        <v>115</v>
      </c>
      <c r="I124" s="60" t="s">
        <v>79</v>
      </c>
      <c r="J124" s="60" t="s">
        <v>79</v>
      </c>
      <c r="K124" s="60" t="s">
        <v>79</v>
      </c>
      <c r="L124" s="60" t="s">
        <v>81</v>
      </c>
    </row>
    <row r="125" spans="1:12" ht="114.75" x14ac:dyDescent="0.2">
      <c r="A125" s="61">
        <v>37019</v>
      </c>
      <c r="B125" s="57" t="s">
        <v>87</v>
      </c>
      <c r="C125" s="58" t="s">
        <v>20</v>
      </c>
      <c r="D125" s="57" t="s">
        <v>87</v>
      </c>
      <c r="E125" s="59" t="s">
        <v>83</v>
      </c>
      <c r="F125" s="58" t="s">
        <v>84</v>
      </c>
      <c r="G125" s="59" t="s">
        <v>116</v>
      </c>
      <c r="H125" s="59" t="s">
        <v>117</v>
      </c>
      <c r="I125" s="60" t="s">
        <v>80</v>
      </c>
      <c r="J125" s="60" t="s">
        <v>80</v>
      </c>
      <c r="K125" s="60" t="s">
        <v>80</v>
      </c>
      <c r="L125" s="60" t="s">
        <v>81</v>
      </c>
    </row>
    <row r="126" spans="1:12" ht="63.75" x14ac:dyDescent="0.2">
      <c r="A126" s="61">
        <v>37011</v>
      </c>
      <c r="B126" s="57" t="s">
        <v>144</v>
      </c>
      <c r="C126" s="58" t="s">
        <v>33</v>
      </c>
      <c r="D126" s="57" t="s">
        <v>145</v>
      </c>
      <c r="E126" s="59" t="s">
        <v>146</v>
      </c>
      <c r="F126" s="58" t="s">
        <v>10</v>
      </c>
      <c r="G126" s="57" t="s">
        <v>147</v>
      </c>
      <c r="H126" s="57" t="s">
        <v>148</v>
      </c>
      <c r="I126" s="58" t="s">
        <v>79</v>
      </c>
      <c r="J126" s="58" t="s">
        <v>79</v>
      </c>
      <c r="K126" s="58" t="s">
        <v>79</v>
      </c>
      <c r="L126" s="58" t="s">
        <v>81</v>
      </c>
    </row>
    <row r="127" spans="1:12" ht="38.25" x14ac:dyDescent="0.2">
      <c r="A127" s="61">
        <v>37008</v>
      </c>
      <c r="B127" s="57" t="s">
        <v>149</v>
      </c>
      <c r="C127" s="58" t="s">
        <v>24</v>
      </c>
      <c r="D127" s="57" t="s">
        <v>150</v>
      </c>
      <c r="E127" s="57"/>
      <c r="F127" s="58" t="s">
        <v>151</v>
      </c>
      <c r="G127" s="57" t="s">
        <v>152</v>
      </c>
      <c r="H127" s="57" t="s">
        <v>153</v>
      </c>
      <c r="I127" s="58" t="s">
        <v>80</v>
      </c>
      <c r="J127" s="58" t="s">
        <v>80</v>
      </c>
      <c r="K127" s="58" t="s">
        <v>80</v>
      </c>
      <c r="L127" s="74" t="s">
        <v>81</v>
      </c>
    </row>
    <row r="128" spans="1:12" ht="38.25" x14ac:dyDescent="0.2">
      <c r="A128" s="61">
        <v>37008</v>
      </c>
      <c r="B128" s="57" t="s">
        <v>188</v>
      </c>
      <c r="C128" s="58" t="s">
        <v>33</v>
      </c>
      <c r="D128" s="57" t="s">
        <v>145</v>
      </c>
      <c r="E128" s="59" t="s">
        <v>146</v>
      </c>
      <c r="F128" s="58" t="s">
        <v>10</v>
      </c>
      <c r="G128" s="57" t="s">
        <v>189</v>
      </c>
      <c r="H128" s="57" t="s">
        <v>190</v>
      </c>
      <c r="I128" s="58"/>
      <c r="J128" s="58"/>
      <c r="K128" s="58"/>
      <c r="L128" s="58" t="s">
        <v>81</v>
      </c>
    </row>
    <row r="129" spans="1:12" x14ac:dyDescent="0.2">
      <c r="A129" s="61"/>
      <c r="B129" s="57"/>
      <c r="C129" s="58"/>
      <c r="D129" s="57"/>
      <c r="E129" s="57"/>
      <c r="F129" s="58"/>
      <c r="G129" s="57"/>
      <c r="H129" s="57"/>
      <c r="I129" s="58"/>
      <c r="J129" s="58"/>
      <c r="K129" s="58"/>
      <c r="L129" s="74"/>
    </row>
    <row r="130" spans="1:12" x14ac:dyDescent="0.2">
      <c r="A130" s="61"/>
      <c r="B130" s="57"/>
      <c r="C130" s="58"/>
      <c r="D130" s="57"/>
      <c r="E130" s="57"/>
      <c r="F130" s="58"/>
      <c r="G130" s="57"/>
      <c r="H130" s="57"/>
      <c r="I130" s="58"/>
      <c r="J130" s="58"/>
      <c r="K130" s="58"/>
      <c r="L130" s="74"/>
    </row>
    <row r="131" spans="1:12" x14ac:dyDescent="0.2">
      <c r="A131" s="61"/>
      <c r="B131" s="57"/>
      <c r="C131" s="58"/>
      <c r="D131" s="57"/>
      <c r="E131" s="57"/>
      <c r="F131" s="58"/>
      <c r="G131" s="57"/>
      <c r="H131" s="57"/>
      <c r="I131" s="58"/>
      <c r="J131" s="58"/>
      <c r="K131" s="58"/>
      <c r="L131" s="74"/>
    </row>
    <row r="132" spans="1:12" x14ac:dyDescent="0.2">
      <c r="A132" s="61"/>
      <c r="B132" s="57"/>
      <c r="C132" s="58"/>
      <c r="D132" s="57"/>
      <c r="E132" s="57"/>
      <c r="F132" s="58"/>
      <c r="G132" s="57"/>
      <c r="H132" s="57"/>
      <c r="I132" s="58"/>
      <c r="J132" s="58"/>
      <c r="K132" s="58"/>
      <c r="L132" s="74"/>
    </row>
    <row r="133" spans="1:12" x14ac:dyDescent="0.2">
      <c r="A133" s="61"/>
      <c r="B133" s="57"/>
      <c r="C133" s="58"/>
      <c r="D133" s="57"/>
      <c r="E133" s="57"/>
      <c r="F133" s="58"/>
      <c r="G133" s="57"/>
      <c r="H133" s="57"/>
      <c r="I133" s="58"/>
      <c r="J133" s="58"/>
      <c r="K133" s="58"/>
      <c r="L133" s="74"/>
    </row>
    <row r="134" spans="1:12" x14ac:dyDescent="0.2">
      <c r="A134" s="61"/>
      <c r="B134" s="57"/>
      <c r="C134" s="58"/>
      <c r="D134" s="57"/>
      <c r="E134" s="57"/>
      <c r="F134" s="58"/>
      <c r="G134" s="57"/>
      <c r="H134" s="57"/>
      <c r="I134" s="58"/>
      <c r="J134" s="58"/>
      <c r="K134" s="58"/>
      <c r="L134" s="74"/>
    </row>
    <row r="135" spans="1:12" x14ac:dyDescent="0.2">
      <c r="A135" s="61"/>
      <c r="B135" s="57"/>
      <c r="C135" s="58"/>
      <c r="D135" s="57"/>
      <c r="E135" s="57"/>
      <c r="F135" s="58"/>
      <c r="G135" s="57"/>
      <c r="H135" s="57"/>
      <c r="I135" s="58"/>
      <c r="J135" s="58"/>
      <c r="K135" s="58"/>
      <c r="L135" s="74"/>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C141/$C$150</f>
        <v>0</v>
      </c>
      <c r="C141" s="7">
        <f>'summary 0604'!I24</f>
        <v>0</v>
      </c>
      <c r="D141">
        <f>33+1+1+1+1</f>
        <v>37</v>
      </c>
      <c r="E141" s="70"/>
    </row>
    <row r="142" spans="1:12" x14ac:dyDescent="0.2">
      <c r="A142" s="24" t="s">
        <v>19</v>
      </c>
      <c r="B142" s="69">
        <f t="shared" ref="B142:B149" si="0">C142/$C$150</f>
        <v>0.1875</v>
      </c>
      <c r="C142" s="7">
        <f>'summary 0604'!I25</f>
        <v>3</v>
      </c>
      <c r="D142">
        <f>540+17</f>
        <v>557</v>
      </c>
      <c r="E142" s="70"/>
    </row>
    <row r="143" spans="1:12" x14ac:dyDescent="0.2">
      <c r="A143" s="24" t="s">
        <v>20</v>
      </c>
      <c r="B143" s="69">
        <f t="shared" si="0"/>
        <v>0.625</v>
      </c>
      <c r="C143" s="7">
        <f>'summary 0604'!I26</f>
        <v>10</v>
      </c>
      <c r="D143">
        <f>13+1</f>
        <v>14</v>
      </c>
      <c r="E143" s="70"/>
    </row>
    <row r="144" spans="1:12" x14ac:dyDescent="0.2">
      <c r="A144" s="24" t="s">
        <v>33</v>
      </c>
      <c r="B144" s="69">
        <f t="shared" si="0"/>
        <v>0</v>
      </c>
      <c r="C144" s="7">
        <f>'summary 0604'!I27</f>
        <v>0</v>
      </c>
      <c r="D144">
        <v>36</v>
      </c>
      <c r="E144" s="70"/>
    </row>
    <row r="145" spans="1:5" x14ac:dyDescent="0.2">
      <c r="A145" s="24" t="s">
        <v>21</v>
      </c>
      <c r="B145" s="69">
        <f t="shared" si="0"/>
        <v>6.25E-2</v>
      </c>
      <c r="C145" s="7">
        <f>'summary 0604'!I28</f>
        <v>1</v>
      </c>
      <c r="D145">
        <f>288+2</f>
        <v>290</v>
      </c>
      <c r="E145" s="70"/>
    </row>
    <row r="146" spans="1:5" x14ac:dyDescent="0.2">
      <c r="A146" s="24" t="s">
        <v>22</v>
      </c>
      <c r="B146" s="69">
        <f t="shared" si="0"/>
        <v>6.25E-2</v>
      </c>
      <c r="C146" s="7">
        <f>'summary 0604'!I29</f>
        <v>1</v>
      </c>
      <c r="D146">
        <f>132+2</f>
        <v>134</v>
      </c>
      <c r="E146" s="70"/>
    </row>
    <row r="147" spans="1:5" x14ac:dyDescent="0.2">
      <c r="A147" s="24" t="s">
        <v>23</v>
      </c>
      <c r="B147" s="69">
        <f t="shared" si="0"/>
        <v>0</v>
      </c>
      <c r="C147" s="7">
        <f>'summary 0604'!I30</f>
        <v>0</v>
      </c>
      <c r="D147">
        <v>9</v>
      </c>
      <c r="E147" s="70"/>
    </row>
    <row r="148" spans="1:5" x14ac:dyDescent="0.2">
      <c r="A148" s="24" t="s">
        <v>24</v>
      </c>
      <c r="B148" s="69">
        <f t="shared" si="0"/>
        <v>0</v>
      </c>
      <c r="C148" s="7">
        <f>'summary 0604'!I31</f>
        <v>0</v>
      </c>
      <c r="D148">
        <v>10</v>
      </c>
      <c r="E148" s="70"/>
    </row>
    <row r="149" spans="1:5" x14ac:dyDescent="0.2">
      <c r="A149" s="72" t="s">
        <v>164</v>
      </c>
      <c r="B149" s="69">
        <f t="shared" si="0"/>
        <v>6.25E-2</v>
      </c>
      <c r="C149" s="7">
        <f>'summary 0604'!I32</f>
        <v>1</v>
      </c>
    </row>
    <row r="150" spans="1:5" x14ac:dyDescent="0.2">
      <c r="A150" s="72" t="s">
        <v>162</v>
      </c>
      <c r="B150" s="73">
        <f>SUM(B141:B149)</f>
        <v>1</v>
      </c>
      <c r="C150">
        <f>SUM(C141:C149)</f>
        <v>16</v>
      </c>
      <c r="D150">
        <f>SUM(D141:D149)</f>
        <v>1087</v>
      </c>
    </row>
  </sheetData>
  <phoneticPr fontId="0" type="noConversion"/>
  <printOptions horizontalCentered="1"/>
  <pageMargins left="0.25" right="0.25" top="1.25" bottom="0.5" header="0.5" footer="0.25"/>
  <pageSetup paperSize="5" scale="64" orientation="landscape" r:id="rId1"/>
  <headerFooter alignWithMargins="0">
    <oddHeader>&amp;C&amp;"Arial,Bold"EWS-Global Risk Operations
Weekly Summary of Market Risk Aggregation Issues
Week Begining June 04</oddHeader>
    <oddFooter>&amp;L&amp;"Arial,Bold"Questions Call Nancy ext 54751</oddFooter>
  </headerFooter>
  <rowBreaks count="1" manualBreakCount="1">
    <brk id="8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375</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24</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1+1+1+1+1+1+1+1+1+1+1+1</f>
        <v>12</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1</f>
        <v>1</v>
      </c>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1+1+1</f>
        <v>3</v>
      </c>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c r="J24" s="46"/>
      <c r="K24" s="46"/>
    </row>
    <row r="25" spans="1:11" ht="25.5" x14ac:dyDescent="0.2">
      <c r="A25" s="44" t="s">
        <v>19</v>
      </c>
      <c r="B25" s="45"/>
      <c r="C25" s="45"/>
      <c r="D25" s="20"/>
      <c r="E25" s="46"/>
      <c r="F25" s="20"/>
      <c r="G25" s="20"/>
      <c r="H25" s="46"/>
      <c r="I25" s="7">
        <f>1+1+1+1+1+1+1+1+1</f>
        <v>9</v>
      </c>
      <c r="J25" s="46"/>
      <c r="K25" s="22" t="s">
        <v>377</v>
      </c>
    </row>
    <row r="26" spans="1:11" ht="38.25" x14ac:dyDescent="0.2">
      <c r="A26" s="44" t="s">
        <v>20</v>
      </c>
      <c r="B26" s="45"/>
      <c r="C26" s="45"/>
      <c r="D26" s="20"/>
      <c r="E26" s="46"/>
      <c r="F26" s="20"/>
      <c r="G26" s="20"/>
      <c r="H26" s="46"/>
      <c r="I26" s="7">
        <f>1+1+1+1+1+1+1+1+1+1</f>
        <v>10</v>
      </c>
      <c r="J26" s="46"/>
      <c r="K26" s="20" t="s">
        <v>376</v>
      </c>
    </row>
    <row r="27" spans="1:11" x14ac:dyDescent="0.2">
      <c r="A27" s="44" t="s">
        <v>33</v>
      </c>
      <c r="B27" s="45"/>
      <c r="C27" s="45"/>
      <c r="D27" s="20"/>
      <c r="E27" s="46"/>
      <c r="F27" s="20"/>
      <c r="G27" s="20"/>
      <c r="H27" s="46"/>
      <c r="I27" s="7"/>
      <c r="J27" s="46"/>
      <c r="K27" s="46"/>
    </row>
    <row r="28" spans="1:11" x14ac:dyDescent="0.2">
      <c r="A28" s="44" t="s">
        <v>21</v>
      </c>
      <c r="B28" s="45"/>
      <c r="C28" s="45"/>
      <c r="D28" s="20"/>
      <c r="E28" s="46"/>
      <c r="F28" s="20"/>
      <c r="G28" s="20"/>
      <c r="H28" s="46"/>
      <c r="I28" s="7">
        <f>1+1+1</f>
        <v>3</v>
      </c>
      <c r="J28" s="46"/>
      <c r="K28" s="46" t="s">
        <v>160</v>
      </c>
    </row>
    <row r="29" spans="1:11" x14ac:dyDescent="0.2">
      <c r="A29" s="44" t="s">
        <v>22</v>
      </c>
      <c r="B29" s="45"/>
      <c r="C29" s="45"/>
      <c r="D29" s="20"/>
      <c r="E29" s="46"/>
      <c r="F29" s="20"/>
      <c r="G29" s="20"/>
      <c r="H29" s="46"/>
      <c r="I29" s="7">
        <f>1</f>
        <v>1</v>
      </c>
      <c r="J29" s="46"/>
      <c r="K29" s="20" t="s">
        <v>378</v>
      </c>
    </row>
    <row r="30" spans="1:11" x14ac:dyDescent="0.2">
      <c r="A30" s="44" t="s">
        <v>23</v>
      </c>
      <c r="B30" s="45"/>
      <c r="C30" s="45"/>
      <c r="D30" s="20"/>
      <c r="E30" s="46"/>
      <c r="F30" s="20"/>
      <c r="G30" s="20"/>
      <c r="H30" s="46"/>
      <c r="I30" s="7"/>
      <c r="J30" s="46"/>
      <c r="K30" s="46"/>
    </row>
    <row r="31" spans="1:11" x14ac:dyDescent="0.2">
      <c r="A31" s="44" t="s">
        <v>24</v>
      </c>
      <c r="B31" s="45"/>
      <c r="C31" s="45"/>
      <c r="D31" s="20"/>
      <c r="E31" s="46"/>
      <c r="F31" s="20"/>
      <c r="G31" s="20"/>
      <c r="H31" s="46"/>
      <c r="I31" s="7"/>
      <c r="J31" s="46"/>
      <c r="K31" s="46"/>
    </row>
    <row r="32" spans="1:11" ht="13.5" thickBot="1" x14ac:dyDescent="0.25">
      <c r="A32" s="71" t="s">
        <v>161</v>
      </c>
      <c r="I32" s="7">
        <f>1</f>
        <v>1</v>
      </c>
      <c r="K32" s="85" t="s">
        <v>379</v>
      </c>
    </row>
    <row r="33" spans="1:11" ht="13.5" thickTop="1" x14ac:dyDescent="0.2">
      <c r="A33" s="15" t="s">
        <v>17</v>
      </c>
      <c r="B33" s="16"/>
      <c r="C33" s="16"/>
      <c r="D33" s="16"/>
      <c r="E33" s="16"/>
      <c r="F33" s="16"/>
      <c r="G33" s="16"/>
      <c r="H33" s="16"/>
      <c r="I33" s="18">
        <f>SUM(I24:I32)</f>
        <v>24</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7" workbookViewId="0">
      <selection activeCell="I24" sqref="I24:I32"/>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157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f>2+3</f>
        <v>5</v>
      </c>
    </row>
    <row r="13" spans="1:11" x14ac:dyDescent="0.2">
      <c r="A13" s="11" t="s">
        <v>84</v>
      </c>
      <c r="B13" s="8"/>
      <c r="C13" s="8" t="s">
        <v>55</v>
      </c>
      <c r="D13" s="8"/>
      <c r="E13" s="8"/>
      <c r="F13" s="8"/>
      <c r="G13" s="8"/>
      <c r="H13" s="8"/>
      <c r="I13" s="8"/>
      <c r="J13" s="8"/>
      <c r="K13">
        <f>1+1+1+1+1</f>
        <v>5</v>
      </c>
    </row>
    <row r="14" spans="1:11" x14ac:dyDescent="0.2">
      <c r="A14" s="11" t="s">
        <v>151</v>
      </c>
      <c r="B14" s="8"/>
      <c r="C14" s="8" t="s">
        <v>56</v>
      </c>
      <c r="D14" s="8"/>
      <c r="E14" s="8"/>
      <c r="F14" s="8"/>
      <c r="G14" s="8"/>
      <c r="H14" s="8"/>
      <c r="I14" s="8"/>
      <c r="J14" s="8"/>
      <c r="K14">
        <f>1</f>
        <v>1</v>
      </c>
    </row>
    <row r="15" spans="1:11" x14ac:dyDescent="0.2">
      <c r="A15" s="11" t="s">
        <v>12</v>
      </c>
      <c r="B15" s="8"/>
      <c r="C15" s="8" t="s">
        <v>3</v>
      </c>
      <c r="D15" s="8"/>
      <c r="E15" s="8"/>
      <c r="F15" s="8"/>
      <c r="G15" s="8"/>
      <c r="H15" s="8"/>
      <c r="I15" s="8"/>
      <c r="J15" s="8"/>
      <c r="K15">
        <f>1+1+1</f>
        <v>3</v>
      </c>
    </row>
    <row r="16" spans="1:11" x14ac:dyDescent="0.2">
      <c r="A16" s="11" t="s">
        <v>13</v>
      </c>
      <c r="B16" s="8"/>
      <c r="C16" s="8" t="s">
        <v>7</v>
      </c>
      <c r="D16" s="8"/>
      <c r="E16" s="8"/>
      <c r="F16" s="8"/>
      <c r="G16" s="8"/>
      <c r="H16" s="8"/>
      <c r="I16" s="8"/>
      <c r="J16" s="8"/>
    </row>
    <row r="17" spans="1:11" x14ac:dyDescent="0.2">
      <c r="A17" s="11" t="s">
        <v>14</v>
      </c>
      <c r="B17" s="8"/>
      <c r="C17" s="8" t="s">
        <v>4</v>
      </c>
      <c r="D17" s="8"/>
      <c r="E17" s="8"/>
      <c r="F17" s="8"/>
      <c r="G17" s="8"/>
      <c r="H17" s="8"/>
      <c r="I17" s="8"/>
      <c r="J17" s="8"/>
      <c r="K17">
        <f>1+1</f>
        <v>2</v>
      </c>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v>0</v>
      </c>
      <c r="J24" s="46"/>
      <c r="K24" s="46" t="s">
        <v>27</v>
      </c>
    </row>
    <row r="25" spans="1:11" x14ac:dyDescent="0.2">
      <c r="A25" s="44" t="s">
        <v>19</v>
      </c>
      <c r="B25" s="45"/>
      <c r="C25" s="45"/>
      <c r="D25" s="20"/>
      <c r="E25" s="46"/>
      <c r="F25" s="20"/>
      <c r="G25" s="20"/>
      <c r="H25" s="46"/>
      <c r="I25" s="46">
        <f>2+1</f>
        <v>3</v>
      </c>
      <c r="J25" s="46"/>
      <c r="K25" s="22" t="s">
        <v>158</v>
      </c>
    </row>
    <row r="26" spans="1:11" ht="38.25" x14ac:dyDescent="0.2">
      <c r="A26" s="44" t="s">
        <v>20</v>
      </c>
      <c r="B26" s="45"/>
      <c r="C26" s="45"/>
      <c r="D26" s="20"/>
      <c r="E26" s="46"/>
      <c r="F26" s="20"/>
      <c r="G26" s="20"/>
      <c r="H26" s="46"/>
      <c r="I26" s="46">
        <f>8+1+1</f>
        <v>10</v>
      </c>
      <c r="J26" s="46"/>
      <c r="K26" s="20" t="s">
        <v>159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t="s">
        <v>160</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1" sqref="C3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54</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v>1</v>
      </c>
    </row>
    <row r="12" spans="1:11" x14ac:dyDescent="0.2">
      <c r="A12" s="11" t="s">
        <v>10</v>
      </c>
      <c r="B12" s="8"/>
      <c r="C12" s="8" t="s">
        <v>5</v>
      </c>
      <c r="D12" s="8"/>
      <c r="E12" s="8"/>
      <c r="F12" s="8"/>
      <c r="G12" s="8"/>
      <c r="H12" s="8"/>
      <c r="I12" s="8"/>
      <c r="J12" s="8"/>
      <c r="K12" s="11">
        <f>8</f>
        <v>8</v>
      </c>
    </row>
    <row r="13" spans="1:11" x14ac:dyDescent="0.2">
      <c r="A13" s="11" t="s">
        <v>84</v>
      </c>
      <c r="B13" s="8"/>
      <c r="C13" s="8" t="s">
        <v>55</v>
      </c>
      <c r="D13" s="8"/>
      <c r="E13" s="8"/>
      <c r="F13" s="8"/>
      <c r="G13" s="8"/>
      <c r="H13" s="8"/>
      <c r="I13" s="8"/>
      <c r="J13" s="8"/>
      <c r="K13" s="11">
        <f>4</f>
        <v>4</v>
      </c>
    </row>
    <row r="14" spans="1:11" x14ac:dyDescent="0.2">
      <c r="A14" s="11" t="s">
        <v>151</v>
      </c>
      <c r="B14" s="8"/>
      <c r="C14" s="8" t="s">
        <v>56</v>
      </c>
      <c r="D14" s="8"/>
      <c r="E14" s="8"/>
      <c r="F14" s="8"/>
      <c r="G14" s="8"/>
      <c r="H14" s="8"/>
      <c r="I14" s="8"/>
      <c r="J14" s="8"/>
      <c r="K14" s="11"/>
    </row>
    <row r="15" spans="1:11" x14ac:dyDescent="0.2">
      <c r="A15" s="11" t="s">
        <v>12</v>
      </c>
      <c r="B15" s="8"/>
      <c r="C15" s="8" t="s">
        <v>3</v>
      </c>
      <c r="D15" s="8"/>
      <c r="E15" s="8"/>
      <c r="F15" s="8"/>
      <c r="G15" s="8"/>
      <c r="H15" s="8"/>
      <c r="I15" s="8"/>
      <c r="J15" s="8"/>
      <c r="K15" s="11">
        <f>1</f>
        <v>1</v>
      </c>
    </row>
    <row r="16" spans="1:11" x14ac:dyDescent="0.2">
      <c r="A16" s="11" t="s">
        <v>13</v>
      </c>
      <c r="B16" s="8"/>
      <c r="C16" s="8" t="s">
        <v>7</v>
      </c>
      <c r="D16" s="8"/>
      <c r="E16" s="8"/>
      <c r="F16" s="8"/>
      <c r="G16" s="8"/>
      <c r="H16" s="8"/>
      <c r="I16" s="8"/>
      <c r="J16" s="8"/>
      <c r="K16" s="11">
        <f>3</f>
        <v>3</v>
      </c>
    </row>
    <row r="17" spans="1:11" x14ac:dyDescent="0.2">
      <c r="A17" s="11" t="s">
        <v>14</v>
      </c>
      <c r="B17" s="8"/>
      <c r="C17" s="8" t="s">
        <v>4</v>
      </c>
      <c r="D17" s="8"/>
      <c r="E17" s="8"/>
      <c r="F17" s="8"/>
      <c r="G17" s="8"/>
      <c r="H17" s="8"/>
      <c r="I17" s="8"/>
      <c r="J17" s="8"/>
      <c r="K17" s="11"/>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t="s">
        <v>27</v>
      </c>
    </row>
    <row r="25" spans="1:11" ht="38.25" x14ac:dyDescent="0.2">
      <c r="A25" s="44" t="s">
        <v>19</v>
      </c>
      <c r="B25" s="45"/>
      <c r="C25" s="45"/>
      <c r="D25" s="20"/>
      <c r="E25" s="46"/>
      <c r="F25" s="20"/>
      <c r="G25" s="20"/>
      <c r="H25" s="46"/>
      <c r="I25" s="46">
        <v>1</v>
      </c>
      <c r="J25" s="46"/>
      <c r="K25" s="22" t="s">
        <v>28</v>
      </c>
    </row>
    <row r="26" spans="1:11" ht="38.25" x14ac:dyDescent="0.2">
      <c r="A26" s="44" t="s">
        <v>20</v>
      </c>
      <c r="B26" s="45"/>
      <c r="C26" s="45"/>
      <c r="D26" s="20"/>
      <c r="E26" s="46"/>
      <c r="F26" s="20"/>
      <c r="G26" s="20"/>
      <c r="H26" s="46"/>
      <c r="I26" s="46">
        <v>8</v>
      </c>
      <c r="J26" s="46"/>
      <c r="K26" s="20" t="s">
        <v>51</v>
      </c>
    </row>
    <row r="27" spans="1:11" x14ac:dyDescent="0.2">
      <c r="A27" s="44" t="s">
        <v>33</v>
      </c>
      <c r="B27" s="45"/>
      <c r="C27" s="45"/>
      <c r="D27" s="20"/>
      <c r="E27" s="46"/>
      <c r="F27" s="20"/>
      <c r="G27" s="20"/>
      <c r="H27" s="46"/>
      <c r="I27" s="46"/>
      <c r="J27" s="46"/>
      <c r="K27" s="46" t="s">
        <v>27</v>
      </c>
    </row>
    <row r="28" spans="1:11" x14ac:dyDescent="0.2">
      <c r="A28" s="44" t="s">
        <v>21</v>
      </c>
      <c r="B28" s="45"/>
      <c r="C28" s="45"/>
      <c r="D28" s="20"/>
      <c r="E28" s="46"/>
      <c r="F28" s="20"/>
      <c r="G28" s="20"/>
      <c r="H28" s="46"/>
      <c r="I28" s="46">
        <v>4</v>
      </c>
      <c r="J28" s="46"/>
      <c r="K28" s="46" t="s">
        <v>57</v>
      </c>
    </row>
    <row r="29" spans="1:11" ht="63.75" x14ac:dyDescent="0.2">
      <c r="A29" s="44" t="s">
        <v>22</v>
      </c>
      <c r="B29" s="45"/>
      <c r="C29" s="45"/>
      <c r="D29" s="20"/>
      <c r="E29" s="46"/>
      <c r="F29" s="20"/>
      <c r="G29" s="20"/>
      <c r="H29" s="46"/>
      <c r="I29" s="46">
        <v>2</v>
      </c>
      <c r="J29" s="46"/>
      <c r="K29" s="20" t="s">
        <v>59</v>
      </c>
    </row>
    <row r="30" spans="1:11" x14ac:dyDescent="0.2">
      <c r="A30" s="44" t="s">
        <v>23</v>
      </c>
      <c r="B30" s="45"/>
      <c r="C30" s="45"/>
      <c r="D30" s="20"/>
      <c r="E30" s="46"/>
      <c r="F30" s="20"/>
      <c r="G30" s="20"/>
      <c r="H30" s="46"/>
      <c r="I30" s="46"/>
      <c r="J30" s="46"/>
      <c r="K30" s="46" t="s">
        <v>27</v>
      </c>
    </row>
    <row r="31" spans="1:11" x14ac:dyDescent="0.2">
      <c r="A31" s="44" t="s">
        <v>24</v>
      </c>
      <c r="B31" s="45"/>
      <c r="C31" s="45"/>
      <c r="D31" s="20"/>
      <c r="E31" s="46"/>
      <c r="F31" s="20"/>
      <c r="G31" s="20"/>
      <c r="H31" s="46"/>
      <c r="I31" s="46">
        <v>2</v>
      </c>
      <c r="J31" s="46"/>
      <c r="K31" s="46" t="s">
        <v>58</v>
      </c>
    </row>
    <row r="32" spans="1:11" ht="13.5" thickBot="1" x14ac:dyDescent="0.25">
      <c r="A32" s="2"/>
      <c r="I32" s="2"/>
    </row>
    <row r="33" spans="1:11" ht="13.5" thickTop="1" x14ac:dyDescent="0.2">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C8" sqref="C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50</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SUM(K10:K16)</f>
        <v>11</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2</v>
      </c>
    </row>
    <row r="13" spans="1:11" x14ac:dyDescent="0.2">
      <c r="A13" s="11" t="s">
        <v>11</v>
      </c>
      <c r="B13" s="8"/>
      <c r="C13" s="8" t="s">
        <v>6</v>
      </c>
      <c r="D13" s="8"/>
      <c r="E13" s="8"/>
      <c r="F13" s="8"/>
      <c r="G13" s="8"/>
      <c r="H13" s="8"/>
      <c r="I13" s="8"/>
      <c r="J13" s="8"/>
      <c r="K13" s="11">
        <v>7</v>
      </c>
    </row>
    <row r="14" spans="1:11" x14ac:dyDescent="0.2">
      <c r="A14" s="11" t="s">
        <v>12</v>
      </c>
      <c r="B14" s="8"/>
      <c r="C14" s="8" t="s">
        <v>3</v>
      </c>
      <c r="D14" s="8"/>
      <c r="E14" s="8"/>
      <c r="F14" s="8"/>
      <c r="G14" s="8"/>
      <c r="H14" s="8"/>
      <c r="I14" s="8"/>
      <c r="J14" s="8"/>
      <c r="K14" s="11">
        <v>1</v>
      </c>
    </row>
    <row r="15" spans="1:11" x14ac:dyDescent="0.2">
      <c r="A15" s="11" t="s">
        <v>13</v>
      </c>
      <c r="B15" s="8"/>
      <c r="C15" s="8" t="s">
        <v>7</v>
      </c>
      <c r="D15" s="8"/>
      <c r="E15" s="8"/>
      <c r="F15" s="8"/>
      <c r="G15" s="8"/>
      <c r="H15" s="8"/>
      <c r="I15" s="8"/>
      <c r="J15" s="8"/>
      <c r="K15" s="11"/>
    </row>
    <row r="16" spans="1:11" x14ac:dyDescent="0.2">
      <c r="A16" s="11" t="s">
        <v>14</v>
      </c>
      <c r="B16" s="8"/>
      <c r="C16" s="8" t="s">
        <v>4</v>
      </c>
      <c r="D16" s="8"/>
      <c r="E16" s="8"/>
      <c r="F16" s="8"/>
      <c r="G16" s="8"/>
      <c r="H16" s="8"/>
      <c r="I16" s="8"/>
      <c r="J16" s="8"/>
      <c r="K16" s="11">
        <v>1</v>
      </c>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x14ac:dyDescent="0.2">
      <c r="G22" s="1"/>
      <c r="I22" s="5"/>
      <c r="J22" s="6"/>
      <c r="K22" s="5"/>
    </row>
    <row r="23" spans="1:11" x14ac:dyDescent="0.2">
      <c r="A23" s="44" t="s">
        <v>18</v>
      </c>
      <c r="B23" s="45"/>
      <c r="C23" s="45"/>
      <c r="D23" s="20"/>
      <c r="E23" s="46"/>
      <c r="F23" s="20"/>
      <c r="G23" s="20"/>
      <c r="H23" s="46"/>
      <c r="I23" s="46" t="s">
        <v>27</v>
      </c>
      <c r="J23" s="46"/>
      <c r="K23" s="46" t="s">
        <v>27</v>
      </c>
    </row>
    <row r="24" spans="1:11" ht="38.25" x14ac:dyDescent="0.2">
      <c r="A24" s="44" t="s">
        <v>19</v>
      </c>
      <c r="B24" s="45"/>
      <c r="C24" s="45"/>
      <c r="D24" s="20"/>
      <c r="E24" s="46"/>
      <c r="F24" s="20"/>
      <c r="G24" s="20"/>
      <c r="H24" s="46"/>
      <c r="I24" s="46">
        <v>1</v>
      </c>
      <c r="J24" s="46"/>
      <c r="K24" s="22" t="s">
        <v>28</v>
      </c>
    </row>
    <row r="25" spans="1:11" ht="38.25" x14ac:dyDescent="0.2">
      <c r="A25" s="44" t="s">
        <v>20</v>
      </c>
      <c r="B25" s="45"/>
      <c r="C25" s="45"/>
      <c r="D25" s="20"/>
      <c r="E25" s="46"/>
      <c r="F25" s="20"/>
      <c r="G25" s="20"/>
      <c r="H25" s="46"/>
      <c r="I25" s="46">
        <v>8</v>
      </c>
      <c r="J25" s="46"/>
      <c r="K25" s="20" t="s">
        <v>51</v>
      </c>
    </row>
    <row r="26" spans="1:11" x14ac:dyDescent="0.2">
      <c r="A26" s="44" t="s">
        <v>33</v>
      </c>
      <c r="B26" s="45"/>
      <c r="C26" s="45"/>
      <c r="D26" s="20"/>
      <c r="E26" s="46"/>
      <c r="F26" s="20"/>
      <c r="G26" s="20"/>
      <c r="H26" s="46"/>
      <c r="I26" s="46" t="s">
        <v>27</v>
      </c>
      <c r="J26" s="46"/>
      <c r="K26" s="46" t="s">
        <v>27</v>
      </c>
    </row>
    <row r="27" spans="1:11" x14ac:dyDescent="0.2">
      <c r="A27" s="44" t="s">
        <v>21</v>
      </c>
      <c r="B27" s="45"/>
      <c r="C27" s="45"/>
      <c r="D27" s="20"/>
      <c r="E27" s="46"/>
      <c r="F27" s="20"/>
      <c r="G27" s="20"/>
      <c r="H27" s="46"/>
      <c r="I27" s="46" t="s">
        <v>27</v>
      </c>
      <c r="J27" s="46"/>
      <c r="K27" s="46" t="s">
        <v>27</v>
      </c>
    </row>
    <row r="28" spans="1:11" ht="51" x14ac:dyDescent="0.2">
      <c r="A28" s="44" t="s">
        <v>22</v>
      </c>
      <c r="B28" s="45"/>
      <c r="C28" s="45"/>
      <c r="D28" s="20"/>
      <c r="E28" s="46"/>
      <c r="F28" s="20"/>
      <c r="G28" s="20"/>
      <c r="H28" s="46"/>
      <c r="I28" s="46">
        <v>2</v>
      </c>
      <c r="J28" s="46"/>
      <c r="K28" s="20" t="s">
        <v>52</v>
      </c>
    </row>
    <row r="29" spans="1:11" x14ac:dyDescent="0.2">
      <c r="A29" s="44" t="s">
        <v>23</v>
      </c>
      <c r="B29" s="45"/>
      <c r="C29" s="45"/>
      <c r="D29" s="20"/>
      <c r="E29" s="46"/>
      <c r="F29" s="20"/>
      <c r="G29" s="20"/>
      <c r="H29" s="46"/>
      <c r="I29" s="46" t="s">
        <v>27</v>
      </c>
      <c r="J29" s="46"/>
      <c r="K29" s="46" t="s">
        <v>27</v>
      </c>
    </row>
    <row r="30" spans="1:11" x14ac:dyDescent="0.2">
      <c r="A30" s="44" t="s">
        <v>24</v>
      </c>
      <c r="B30" s="45"/>
      <c r="C30" s="45"/>
      <c r="D30" s="20"/>
      <c r="E30" s="46"/>
      <c r="F30" s="20"/>
      <c r="G30" s="20"/>
      <c r="H30" s="46"/>
      <c r="I30" s="46" t="s">
        <v>27</v>
      </c>
      <c r="J30" s="46"/>
      <c r="K30" s="46" t="s">
        <v>27</v>
      </c>
    </row>
    <row r="31" spans="1:11" ht="13.5" thickBot="1" x14ac:dyDescent="0.25">
      <c r="A31" s="2"/>
      <c r="I31" s="2"/>
    </row>
    <row r="32" spans="1:11" ht="13.5" thickTop="1" x14ac:dyDescent="0.2">
      <c r="A32" s="15" t="s">
        <v>17</v>
      </c>
      <c r="B32" s="16"/>
      <c r="C32" s="16"/>
      <c r="D32" s="16"/>
      <c r="E32" s="16"/>
      <c r="F32" s="16"/>
      <c r="G32" s="16"/>
      <c r="H32" s="16"/>
      <c r="I32" s="18">
        <f>SUM(I23:I31)</f>
        <v>11</v>
      </c>
      <c r="J32" s="16"/>
      <c r="K32" s="16"/>
    </row>
  </sheetData>
  <mergeCells count="1">
    <mergeCell ref="A1:K1"/>
  </mergeCells>
  <phoneticPr fontId="9" type="noConversion"/>
  <pageMargins left="0.5" right="0.5" top="0.75" bottom="0.75" header="0.5" footer="0.5"/>
  <pageSetup scale="8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9.140625" hidden="1" customWidth="1"/>
    <col min="9" max="9" width="10.7109375" customWidth="1"/>
    <col min="10" max="10" width="3.7109375" customWidth="1"/>
    <col min="11" max="11" width="29.7109375" customWidth="1"/>
  </cols>
  <sheetData>
    <row r="1" spans="1:11" ht="15.75" x14ac:dyDescent="0.25">
      <c r="A1" s="98" t="s">
        <v>35</v>
      </c>
      <c r="B1" s="98"/>
      <c r="C1" s="98"/>
      <c r="D1" s="98"/>
      <c r="E1" s="98"/>
      <c r="F1" s="98"/>
      <c r="G1" s="98"/>
      <c r="H1" s="98"/>
      <c r="I1" s="98"/>
      <c r="J1" s="98"/>
      <c r="K1" s="98"/>
    </row>
    <row r="3" spans="1:11" ht="15" x14ac:dyDescent="0.25">
      <c r="K3" s="21"/>
    </row>
    <row r="4" spans="1:11" ht="6" customHeight="1" thickBot="1" x14ac:dyDescent="0.25">
      <c r="I4" s="14"/>
      <c r="J4" s="14"/>
      <c r="K4" s="14"/>
    </row>
    <row r="5" spans="1:11" ht="13.5" thickBot="1" x14ac:dyDescent="0.25">
      <c r="A5" s="12" t="s">
        <v>17</v>
      </c>
      <c r="B5" s="13"/>
      <c r="C5" s="13"/>
      <c r="D5" s="13"/>
      <c r="E5" s="13"/>
      <c r="F5" s="13"/>
      <c r="G5" s="13"/>
      <c r="H5" s="13"/>
      <c r="I5" s="13"/>
      <c r="J5" s="13"/>
      <c r="K5" s="26">
        <f>SUM(K10:K16)</f>
        <v>13</v>
      </c>
    </row>
    <row r="6" spans="1:11" x14ac:dyDescent="0.2">
      <c r="A6" s="1"/>
      <c r="B6" s="1"/>
      <c r="C6" s="1"/>
      <c r="K6" s="2"/>
    </row>
    <row r="7" spans="1:11" ht="6" customHeight="1" x14ac:dyDescent="0.2">
      <c r="A7" s="1"/>
      <c r="B7" s="1"/>
      <c r="C7" s="1"/>
      <c r="K7" s="2"/>
    </row>
    <row r="8" spans="1:11" ht="13.5" thickBot="1" x14ac:dyDescent="0.25">
      <c r="A8" s="9" t="s">
        <v>2</v>
      </c>
      <c r="B8" s="9"/>
      <c r="C8" s="9" t="s">
        <v>16</v>
      </c>
      <c r="D8" s="9"/>
      <c r="E8" s="10"/>
      <c r="F8" s="10"/>
      <c r="G8" s="10"/>
      <c r="H8" s="10"/>
      <c r="I8" s="10"/>
      <c r="J8" s="10"/>
      <c r="K8" s="19"/>
    </row>
    <row r="9" spans="1:11" ht="6" customHeight="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7</v>
      </c>
    </row>
    <row r="13" spans="1:11" x14ac:dyDescent="0.2">
      <c r="A13" s="11" t="s">
        <v>11</v>
      </c>
      <c r="B13" s="8"/>
      <c r="C13" s="8" t="s">
        <v>6</v>
      </c>
      <c r="D13" s="8"/>
      <c r="E13" s="8"/>
      <c r="F13" s="8"/>
      <c r="G13" s="8"/>
      <c r="H13" s="8"/>
      <c r="I13" s="8"/>
      <c r="J13" s="8"/>
      <c r="K13" s="11">
        <v>5</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1</v>
      </c>
    </row>
    <row r="16" spans="1:11" x14ac:dyDescent="0.2">
      <c r="A16" s="11" t="s">
        <v>14</v>
      </c>
      <c r="B16" s="8"/>
      <c r="C16" s="8" t="s">
        <v>4</v>
      </c>
      <c r="D16" s="8"/>
      <c r="E16" s="8"/>
      <c r="F16" s="8"/>
      <c r="G16" s="8"/>
      <c r="H16" s="8"/>
      <c r="I16" s="8"/>
      <c r="J16" s="8"/>
      <c r="K16" s="11"/>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ht="6" customHeight="1" x14ac:dyDescent="0.2">
      <c r="G22" s="1"/>
      <c r="I22" s="5"/>
      <c r="J22" s="6"/>
      <c r="K22" s="5"/>
    </row>
    <row r="23" spans="1:11" ht="38.25" x14ac:dyDescent="0.2">
      <c r="A23" s="7" t="s">
        <v>18</v>
      </c>
      <c r="B23" s="6"/>
      <c r="C23" s="6"/>
      <c r="D23" s="6"/>
      <c r="E23" s="6"/>
      <c r="F23" s="6"/>
      <c r="G23" s="6"/>
      <c r="H23" s="6"/>
      <c r="I23" s="7">
        <v>1</v>
      </c>
      <c r="J23" s="6"/>
      <c r="K23" s="22" t="s">
        <v>28</v>
      </c>
    </row>
    <row r="24" spans="1:11" x14ac:dyDescent="0.2">
      <c r="A24" s="11" t="s">
        <v>19</v>
      </c>
      <c r="B24" s="8"/>
      <c r="C24" s="8"/>
      <c r="D24" s="8"/>
      <c r="E24" s="8"/>
      <c r="F24" s="8"/>
      <c r="G24" s="8"/>
      <c r="H24" s="8"/>
      <c r="I24" s="11">
        <v>3</v>
      </c>
      <c r="J24" s="8"/>
      <c r="K24" s="20" t="s">
        <v>34</v>
      </c>
    </row>
    <row r="25" spans="1:11" x14ac:dyDescent="0.2">
      <c r="A25" s="11" t="s">
        <v>20</v>
      </c>
      <c r="B25" s="8"/>
      <c r="C25" s="8"/>
      <c r="D25" s="8"/>
      <c r="E25" s="8"/>
      <c r="F25" s="8"/>
      <c r="G25" s="8"/>
      <c r="H25" s="8"/>
      <c r="I25" s="11">
        <v>5</v>
      </c>
      <c r="J25" s="8"/>
      <c r="K25" s="20" t="s">
        <v>32</v>
      </c>
    </row>
    <row r="26" spans="1:11" ht="38.25" x14ac:dyDescent="0.2">
      <c r="A26" s="11" t="s">
        <v>33</v>
      </c>
      <c r="B26" s="8"/>
      <c r="C26" s="8"/>
      <c r="D26" s="8"/>
      <c r="E26" s="8"/>
      <c r="F26" s="8"/>
      <c r="G26" s="8"/>
      <c r="H26" s="8"/>
      <c r="I26" s="11">
        <v>1</v>
      </c>
      <c r="J26" s="8"/>
      <c r="K26" s="20" t="s">
        <v>28</v>
      </c>
    </row>
    <row r="27" spans="1:11" ht="63.75" x14ac:dyDescent="0.2">
      <c r="A27" s="11" t="s">
        <v>21</v>
      </c>
      <c r="B27" s="8"/>
      <c r="C27" s="8"/>
      <c r="D27" s="8"/>
      <c r="E27" s="8"/>
      <c r="F27" s="8"/>
      <c r="G27" s="8"/>
      <c r="H27" s="8"/>
      <c r="I27" s="11">
        <v>1</v>
      </c>
      <c r="J27" s="8"/>
      <c r="K27" s="20" t="s">
        <v>29</v>
      </c>
    </row>
    <row r="28" spans="1:11" ht="38.25" x14ac:dyDescent="0.2">
      <c r="A28" s="11" t="s">
        <v>22</v>
      </c>
      <c r="B28" s="8"/>
      <c r="C28" s="8"/>
      <c r="D28" s="8"/>
      <c r="E28" s="8"/>
      <c r="F28" s="8"/>
      <c r="G28" s="8"/>
      <c r="H28" s="8"/>
      <c r="I28" s="11">
        <v>2</v>
      </c>
      <c r="J28" s="8"/>
      <c r="K28" s="20" t="s">
        <v>28</v>
      </c>
    </row>
    <row r="29" spans="1:11" x14ac:dyDescent="0.2">
      <c r="A29" s="11" t="s">
        <v>23</v>
      </c>
      <c r="B29" s="8"/>
      <c r="C29" s="8"/>
      <c r="D29" s="8"/>
      <c r="E29" s="8"/>
      <c r="F29" s="8"/>
      <c r="G29" s="8"/>
      <c r="H29" s="8"/>
      <c r="I29" s="11" t="s">
        <v>27</v>
      </c>
      <c r="J29" s="8"/>
      <c r="K29" s="11" t="s">
        <v>27</v>
      </c>
    </row>
    <row r="30" spans="1:11" x14ac:dyDescent="0.2">
      <c r="A30" s="17" t="s">
        <v>24</v>
      </c>
      <c r="B30" s="4"/>
      <c r="C30" s="4"/>
      <c r="D30" s="4"/>
      <c r="E30" s="4"/>
      <c r="F30" s="4"/>
      <c r="G30" s="4"/>
      <c r="H30" s="4"/>
      <c r="I30" s="17" t="s">
        <v>27</v>
      </c>
      <c r="J30" s="4"/>
      <c r="K30" s="7" t="s">
        <v>27</v>
      </c>
    </row>
    <row r="31" spans="1:11" ht="6" customHeight="1" thickBot="1" x14ac:dyDescent="0.25">
      <c r="A31" s="2"/>
      <c r="I31" s="2"/>
    </row>
    <row r="32" spans="1:11" ht="13.5" thickTop="1" x14ac:dyDescent="0.2">
      <c r="A32" s="15" t="s">
        <v>17</v>
      </c>
      <c r="B32" s="16"/>
      <c r="C32" s="16"/>
      <c r="D32" s="16"/>
      <c r="E32" s="16"/>
      <c r="F32" s="16"/>
      <c r="G32" s="16"/>
      <c r="H32" s="16"/>
      <c r="I32" s="18">
        <f>SUM(I23:I31)</f>
        <v>13</v>
      </c>
      <c r="J32" s="16"/>
      <c r="K32" s="16"/>
    </row>
  </sheetData>
  <mergeCells count="1">
    <mergeCell ref="A1:K1"/>
  </mergeCells>
  <phoneticPr fontId="0" type="noConversion"/>
  <pageMargins left="0.5" right="0.5" top="1" bottom="1" header="0.5" footer="0.5"/>
  <pageSetup scale="9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24" sqref="N2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0" hidden="1" customWidth="1"/>
    <col min="9" max="9" width="10.7109375" customWidth="1"/>
    <col min="10" max="10" width="3.7109375" customWidth="1"/>
    <col min="11" max="11" width="29.7109375" customWidth="1"/>
  </cols>
  <sheetData>
    <row r="1" spans="1:11" ht="15.75" x14ac:dyDescent="0.25">
      <c r="A1" s="98" t="s">
        <v>36</v>
      </c>
      <c r="B1" s="98"/>
      <c r="C1" s="98"/>
      <c r="D1" s="98"/>
      <c r="E1" s="98"/>
      <c r="F1" s="98"/>
      <c r="G1" s="98"/>
      <c r="H1" s="98"/>
      <c r="I1" s="98"/>
      <c r="J1" s="98"/>
      <c r="K1" s="98"/>
    </row>
    <row r="2" spans="1:11" ht="10.5" customHeight="1" x14ac:dyDescent="0.2"/>
    <row r="3" spans="1:11" ht="8.25" customHeight="1" x14ac:dyDescent="0.25">
      <c r="K3" s="21"/>
    </row>
    <row r="4" spans="1:11" ht="13.5" thickBot="1" x14ac:dyDescent="0.25">
      <c r="I4" s="14"/>
      <c r="J4" s="14"/>
      <c r="K4" s="23"/>
    </row>
    <row r="5" spans="1:11" ht="13.5" thickBot="1" x14ac:dyDescent="0.25">
      <c r="A5" s="12" t="s">
        <v>17</v>
      </c>
      <c r="B5" s="13"/>
      <c r="C5" s="13"/>
      <c r="D5" s="13"/>
      <c r="E5" s="13"/>
      <c r="F5" s="13"/>
      <c r="G5" s="13"/>
      <c r="H5" s="13"/>
      <c r="I5" s="13"/>
      <c r="J5" s="13"/>
      <c r="K5" s="25">
        <f>SUM(K9:K17)</f>
        <v>22</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13</v>
      </c>
    </row>
    <row r="13" spans="1:11" x14ac:dyDescent="0.2">
      <c r="A13" s="11" t="s">
        <v>11</v>
      </c>
      <c r="B13" s="8"/>
      <c r="C13" s="8" t="s">
        <v>6</v>
      </c>
      <c r="D13" s="8"/>
      <c r="E13" s="8"/>
      <c r="F13" s="8"/>
      <c r="G13" s="8"/>
      <c r="H13" s="8"/>
      <c r="I13" s="8"/>
      <c r="J13" s="8"/>
      <c r="K13" s="11">
        <v>6</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2</v>
      </c>
    </row>
    <row r="16" spans="1:11" x14ac:dyDescent="0.2">
      <c r="A16" s="11" t="s">
        <v>14</v>
      </c>
      <c r="B16" s="8"/>
      <c r="C16" s="8" t="s">
        <v>4</v>
      </c>
      <c r="D16" s="8"/>
      <c r="E16" s="8"/>
      <c r="F16" s="8"/>
      <c r="G16" s="8"/>
      <c r="H16" s="8"/>
      <c r="I16" s="8"/>
      <c r="J16" s="8"/>
      <c r="K16" s="11">
        <v>1</v>
      </c>
    </row>
    <row r="17" spans="1:12" x14ac:dyDescent="0.2">
      <c r="A17" s="11" t="s">
        <v>30</v>
      </c>
      <c r="B17" s="8"/>
      <c r="C17" s="8" t="s">
        <v>31</v>
      </c>
      <c r="D17" s="8"/>
      <c r="E17" s="8"/>
      <c r="F17" s="8"/>
      <c r="G17" s="8"/>
      <c r="H17" s="8"/>
      <c r="I17" s="8"/>
      <c r="J17" s="8"/>
      <c r="K17" s="11"/>
    </row>
    <row r="21" spans="1:12" ht="13.5" thickBot="1" x14ac:dyDescent="0.25">
      <c r="A21" s="9" t="s">
        <v>15</v>
      </c>
      <c r="B21" s="10"/>
      <c r="C21" s="10"/>
      <c r="D21" s="10"/>
      <c r="E21" s="10"/>
      <c r="F21" s="10"/>
      <c r="G21" s="9"/>
      <c r="H21" s="10"/>
      <c r="I21" s="9" t="s">
        <v>25</v>
      </c>
      <c r="J21" s="10"/>
      <c r="K21" s="9" t="s">
        <v>26</v>
      </c>
    </row>
    <row r="22" spans="1:12" ht="49.5" customHeight="1" x14ac:dyDescent="0.2">
      <c r="A22" s="7" t="s">
        <v>18</v>
      </c>
      <c r="B22" s="6"/>
      <c r="C22" s="6"/>
      <c r="D22" s="6"/>
      <c r="E22" s="6"/>
      <c r="F22" s="6"/>
      <c r="G22" s="6"/>
      <c r="H22" s="6"/>
      <c r="I22" s="7">
        <v>1</v>
      </c>
      <c r="J22" s="6"/>
      <c r="K22" s="22" t="s">
        <v>42</v>
      </c>
      <c r="L22" s="6"/>
    </row>
    <row r="23" spans="1:12" ht="37.5" customHeight="1" x14ac:dyDescent="0.2">
      <c r="A23" s="11" t="s">
        <v>19</v>
      </c>
      <c r="B23" s="8"/>
      <c r="C23" s="8"/>
      <c r="D23" s="8"/>
      <c r="E23" s="8"/>
      <c r="F23" s="8"/>
      <c r="G23" s="8"/>
      <c r="H23" s="8"/>
      <c r="I23" s="11">
        <v>2</v>
      </c>
      <c r="J23" s="8"/>
      <c r="K23" s="20" t="s">
        <v>40</v>
      </c>
      <c r="L23" s="27"/>
    </row>
    <row r="24" spans="1:12" ht="24" customHeight="1" x14ac:dyDescent="0.2">
      <c r="A24" s="11" t="s">
        <v>20</v>
      </c>
      <c r="B24" s="8"/>
      <c r="C24" s="8"/>
      <c r="D24" s="8"/>
      <c r="E24" s="8"/>
      <c r="F24" s="8"/>
      <c r="G24" s="8"/>
      <c r="H24" s="8"/>
      <c r="I24" s="11">
        <v>8</v>
      </c>
      <c r="J24" s="8"/>
      <c r="K24" s="20" t="s">
        <v>41</v>
      </c>
      <c r="L24" s="27"/>
    </row>
    <row r="25" spans="1:12" ht="28.5" customHeight="1" x14ac:dyDescent="0.2">
      <c r="A25" s="11" t="s">
        <v>33</v>
      </c>
      <c r="B25" s="8"/>
      <c r="C25" s="8"/>
      <c r="D25" s="8"/>
      <c r="E25" s="8"/>
      <c r="F25" s="8"/>
      <c r="G25" s="8"/>
      <c r="H25" s="8"/>
      <c r="I25" s="11">
        <v>2</v>
      </c>
      <c r="J25" s="8"/>
      <c r="K25" s="20" t="s">
        <v>39</v>
      </c>
      <c r="L25" s="27"/>
    </row>
    <row r="26" spans="1:12" ht="63.75" x14ac:dyDescent="0.2">
      <c r="A26" s="11" t="s">
        <v>21</v>
      </c>
      <c r="B26" s="8"/>
      <c r="C26" s="8"/>
      <c r="D26" s="8"/>
      <c r="E26" s="8"/>
      <c r="F26" s="8"/>
      <c r="G26" s="8"/>
      <c r="H26" s="8"/>
      <c r="I26" s="11">
        <v>6</v>
      </c>
      <c r="J26" s="8"/>
      <c r="K26" s="20" t="s">
        <v>29</v>
      </c>
      <c r="L26" s="27"/>
    </row>
    <row r="27" spans="1:12" ht="38.25" x14ac:dyDescent="0.2">
      <c r="A27" s="11" t="s">
        <v>22</v>
      </c>
      <c r="B27" s="8"/>
      <c r="C27" s="8"/>
      <c r="D27" s="8"/>
      <c r="E27" s="8"/>
      <c r="F27" s="8"/>
      <c r="G27" s="8"/>
      <c r="H27" s="8"/>
      <c r="I27" s="11">
        <v>3</v>
      </c>
      <c r="J27" s="8"/>
      <c r="K27" s="20" t="s">
        <v>28</v>
      </c>
      <c r="L27" s="6"/>
    </row>
    <row r="28" spans="1:12" x14ac:dyDescent="0.2">
      <c r="A28" s="11" t="s">
        <v>23</v>
      </c>
      <c r="B28" s="8"/>
      <c r="C28" s="8"/>
      <c r="D28" s="8"/>
      <c r="E28" s="8"/>
      <c r="F28" s="8"/>
      <c r="G28" s="8"/>
      <c r="H28" s="8"/>
      <c r="I28" s="11" t="s">
        <v>27</v>
      </c>
      <c r="J28" s="8"/>
      <c r="K28" s="11" t="s">
        <v>27</v>
      </c>
      <c r="L28" s="6"/>
    </row>
    <row r="29" spans="1:12" x14ac:dyDescent="0.2">
      <c r="A29" s="17" t="s">
        <v>24</v>
      </c>
      <c r="B29" s="4"/>
      <c r="C29" s="4"/>
      <c r="D29" s="4"/>
      <c r="E29" s="4"/>
      <c r="F29" s="4"/>
      <c r="G29" s="4"/>
      <c r="H29" s="4"/>
      <c r="I29" s="17" t="s">
        <v>27</v>
      </c>
      <c r="J29" s="4"/>
      <c r="K29" s="7" t="s">
        <v>27</v>
      </c>
      <c r="L29" s="6"/>
    </row>
    <row r="30" spans="1:12" ht="6" customHeight="1" thickBot="1" x14ac:dyDescent="0.25">
      <c r="A30" s="2"/>
      <c r="I30" s="2"/>
      <c r="L30" s="6"/>
    </row>
    <row r="31" spans="1:12" ht="13.5" thickTop="1" x14ac:dyDescent="0.2">
      <c r="A31" s="15" t="s">
        <v>17</v>
      </c>
      <c r="B31" s="16"/>
      <c r="C31" s="16"/>
      <c r="D31" s="16"/>
      <c r="E31" s="16"/>
      <c r="F31" s="16"/>
      <c r="G31" s="16"/>
      <c r="H31" s="16"/>
      <c r="I31" s="18">
        <f>SUM(I22:I30)</f>
        <v>22</v>
      </c>
      <c r="J31" s="16"/>
      <c r="K31" s="16"/>
    </row>
  </sheetData>
  <mergeCells count="1">
    <mergeCell ref="A1:K1"/>
  </mergeCells>
  <phoneticPr fontId="0" type="noConversion"/>
  <pageMargins left="0.5" right="0.5" top="0.75" bottom="1" header="0.5" footer="0.5"/>
  <pageSetup scale="9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6"/>
  <sheetViews>
    <sheetView topLeftCell="A31" zoomScaleNormal="100" workbookViewId="0">
      <selection activeCell="G8" sqref="G8"/>
    </sheetView>
  </sheetViews>
  <sheetFormatPr defaultRowHeight="12.75" x14ac:dyDescent="0.2"/>
  <cols>
    <col min="2" max="2" width="30.7109375" customWidth="1"/>
    <col min="3" max="3" width="8.140625" customWidth="1"/>
    <col min="4" max="4" width="20" bestFit="1" customWidth="1"/>
    <col min="5" max="5" width="14.28515625" bestFit="1"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4" s="1" customFormat="1" x14ac:dyDescent="0.2">
      <c r="A1" s="1" t="s">
        <v>61</v>
      </c>
      <c r="G1" s="1" t="s">
        <v>63</v>
      </c>
      <c r="H1" s="1" t="s">
        <v>62</v>
      </c>
      <c r="I1" s="1" t="s">
        <v>64</v>
      </c>
      <c r="J1" s="1" t="s">
        <v>155</v>
      </c>
      <c r="K1" s="1" t="s">
        <v>65</v>
      </c>
      <c r="L1" s="1" t="s">
        <v>66</v>
      </c>
      <c r="M1" s="1" t="s">
        <v>67</v>
      </c>
      <c r="N1" s="1" t="s">
        <v>68</v>
      </c>
    </row>
    <row r="2" spans="1:14" x14ac:dyDescent="0.2">
      <c r="A2" s="6" t="s">
        <v>0</v>
      </c>
      <c r="B2" s="2"/>
      <c r="H2">
        <f>1+1</f>
        <v>2</v>
      </c>
      <c r="J2">
        <f>1</f>
        <v>1</v>
      </c>
      <c r="K2" s="2"/>
      <c r="L2" s="7"/>
      <c r="M2" s="2"/>
      <c r="N2" s="2"/>
    </row>
    <row r="3" spans="1:14" x14ac:dyDescent="0.2">
      <c r="A3" s="6" t="s">
        <v>1</v>
      </c>
      <c r="B3" s="7"/>
      <c r="K3" s="7"/>
      <c r="L3" s="7"/>
      <c r="M3" s="7"/>
      <c r="N3" s="11">
        <v>1</v>
      </c>
    </row>
    <row r="4" spans="1:14" x14ac:dyDescent="0.2">
      <c r="A4" s="6" t="s">
        <v>5</v>
      </c>
      <c r="B4" s="7"/>
      <c r="G4">
        <f>1+1+1+1+1+1+1+1+1+1+1+1+1+1+1+1+1+1+1+1+1+1+1+1+1+1+1+1+1+1</f>
        <v>30</v>
      </c>
      <c r="H4">
        <f>1+1+1+1+1+1</f>
        <v>6</v>
      </c>
      <c r="I4">
        <f>1+1+1+1+1+1+1+1+1+1</f>
        <v>10</v>
      </c>
      <c r="J4">
        <f>1+1+1+1+1+1+1+1+1+1+1+1+1+1+1+1+1+1+1</f>
        <v>19</v>
      </c>
      <c r="K4" s="7">
        <v>13</v>
      </c>
      <c r="L4" s="7">
        <v>7</v>
      </c>
      <c r="M4" s="7">
        <v>2</v>
      </c>
      <c r="N4" s="11">
        <f>8</f>
        <v>8</v>
      </c>
    </row>
    <row r="5" spans="1:14" x14ac:dyDescent="0.2">
      <c r="A5" s="6" t="s">
        <v>60</v>
      </c>
      <c r="B5" s="7"/>
      <c r="G5">
        <f>1+1+1+1+1</f>
        <v>5</v>
      </c>
      <c r="H5">
        <f>1+1+1</f>
        <v>3</v>
      </c>
      <c r="I5">
        <f>1+1+1</f>
        <v>3</v>
      </c>
      <c r="J5">
        <f>1+1</f>
        <v>2</v>
      </c>
      <c r="K5" s="7">
        <v>6</v>
      </c>
      <c r="L5" s="7">
        <v>5</v>
      </c>
      <c r="M5" s="7">
        <v>6</v>
      </c>
      <c r="N5" s="11">
        <f>4</f>
        <v>4</v>
      </c>
    </row>
    <row r="6" spans="1:14" x14ac:dyDescent="0.2">
      <c r="A6" s="6" t="s">
        <v>56</v>
      </c>
      <c r="B6" s="7"/>
      <c r="G6">
        <f>1+1</f>
        <v>2</v>
      </c>
      <c r="H6">
        <f>1+1+1+1</f>
        <v>4</v>
      </c>
      <c r="I6">
        <f>1</f>
        <v>1</v>
      </c>
      <c r="J6">
        <f>1+1+1</f>
        <v>3</v>
      </c>
      <c r="K6" s="7"/>
      <c r="L6" s="7"/>
      <c r="M6" s="7">
        <v>1</v>
      </c>
      <c r="N6" s="11"/>
    </row>
    <row r="7" spans="1:14" x14ac:dyDescent="0.2">
      <c r="A7" s="6" t="s">
        <v>3</v>
      </c>
      <c r="B7" s="7"/>
      <c r="G7">
        <f>1+1+1</f>
        <v>3</v>
      </c>
      <c r="K7" s="7"/>
      <c r="L7" s="7"/>
      <c r="M7" s="7">
        <v>1</v>
      </c>
      <c r="N7" s="11">
        <f>1</f>
        <v>1</v>
      </c>
    </row>
    <row r="8" spans="1:14" x14ac:dyDescent="0.2">
      <c r="A8" s="6" t="s">
        <v>7</v>
      </c>
      <c r="B8" s="7"/>
      <c r="G8">
        <f>1+1+1+1</f>
        <v>4</v>
      </c>
      <c r="H8">
        <f>1</f>
        <v>1</v>
      </c>
      <c r="I8">
        <f>1+1+1+1+1</f>
        <v>5</v>
      </c>
      <c r="J8">
        <f>1</f>
        <v>1</v>
      </c>
      <c r="K8" s="7">
        <v>2</v>
      </c>
      <c r="L8" s="7">
        <v>1</v>
      </c>
      <c r="M8" s="7"/>
      <c r="N8" s="11">
        <f>3</f>
        <v>3</v>
      </c>
    </row>
    <row r="9" spans="1:14" x14ac:dyDescent="0.2">
      <c r="A9" s="6" t="s">
        <v>4</v>
      </c>
      <c r="B9" s="7"/>
      <c r="K9" s="7">
        <v>1</v>
      </c>
      <c r="L9" s="7"/>
      <c r="M9" s="7">
        <v>1</v>
      </c>
      <c r="N9" s="11"/>
    </row>
    <row r="10" spans="1:14" x14ac:dyDescent="0.2">
      <c r="A10" s="50" t="s">
        <v>69</v>
      </c>
      <c r="B10" s="7"/>
      <c r="G10">
        <v>44</v>
      </c>
      <c r="H10">
        <v>16</v>
      </c>
      <c r="I10">
        <v>19</v>
      </c>
      <c r="J10">
        <f>SUM(J2:J8)</f>
        <v>26</v>
      </c>
      <c r="K10" s="7">
        <f>SUM(K2:K9)</f>
        <v>22</v>
      </c>
      <c r="L10" s="7">
        <f>SUM(L2:L9)</f>
        <v>13</v>
      </c>
      <c r="M10" s="7">
        <f>SUM(M2:M9)</f>
        <v>11</v>
      </c>
      <c r="N10" s="7">
        <f>SUM(N2:N9)</f>
        <v>17</v>
      </c>
    </row>
    <row r="11" spans="1:14" s="1" customFormat="1" x14ac:dyDescent="0.2">
      <c r="A11" s="1" t="s">
        <v>61</v>
      </c>
      <c r="G11" s="51">
        <v>36986</v>
      </c>
      <c r="H11" s="51">
        <v>36993</v>
      </c>
      <c r="I11" s="51">
        <v>37000</v>
      </c>
      <c r="J11" s="51">
        <v>37007</v>
      </c>
      <c r="K11" s="51">
        <v>37013</v>
      </c>
      <c r="L11" s="51">
        <v>37021</v>
      </c>
      <c r="M11" s="51">
        <v>37029</v>
      </c>
      <c r="N11" s="51">
        <v>37039</v>
      </c>
    </row>
    <row r="72" spans="1:12" ht="15.75" x14ac:dyDescent="0.25">
      <c r="A72" s="62" t="s">
        <v>154</v>
      </c>
      <c r="B72" s="63"/>
      <c r="C72" s="63"/>
      <c r="D72" s="63"/>
      <c r="E72" s="63"/>
      <c r="F72" s="64"/>
      <c r="G72" s="63"/>
      <c r="H72" s="63"/>
      <c r="I72" s="64"/>
      <c r="J72" s="64"/>
      <c r="K72" s="64"/>
      <c r="L72" s="63"/>
    </row>
    <row r="73" spans="1:12" x14ac:dyDescent="0.2">
      <c r="A73" s="63"/>
      <c r="B73" s="63"/>
      <c r="C73" s="63"/>
      <c r="D73" s="63"/>
      <c r="E73" s="63"/>
      <c r="F73" s="64"/>
      <c r="G73" s="63"/>
      <c r="H73" s="63"/>
      <c r="I73" s="64"/>
      <c r="J73" s="64"/>
      <c r="K73" s="64"/>
      <c r="L73" s="63"/>
    </row>
    <row r="74" spans="1:12" x14ac:dyDescent="0.2">
      <c r="A74" s="65" t="s">
        <v>118</v>
      </c>
      <c r="B74" s="63"/>
      <c r="C74" s="63"/>
      <c r="D74" s="63"/>
      <c r="E74" s="63"/>
      <c r="F74" s="64"/>
      <c r="G74" s="63"/>
      <c r="H74" s="63"/>
      <c r="I74" s="64"/>
      <c r="J74" s="64"/>
      <c r="K74" s="64"/>
      <c r="L74" s="63"/>
    </row>
    <row r="75" spans="1:12" x14ac:dyDescent="0.2">
      <c r="A75" s="63" t="s">
        <v>119</v>
      </c>
      <c r="B75" s="63"/>
      <c r="C75" s="63"/>
      <c r="D75" s="63"/>
      <c r="E75" s="63"/>
      <c r="F75" s="64"/>
      <c r="G75" s="63"/>
      <c r="H75" s="63"/>
      <c r="I75" s="64"/>
      <c r="J75" s="64"/>
      <c r="K75" s="64"/>
      <c r="L75" s="63"/>
    </row>
    <row r="76" spans="1:12" x14ac:dyDescent="0.2">
      <c r="A76" s="63" t="s">
        <v>120</v>
      </c>
      <c r="B76" s="63"/>
      <c r="C76" s="63"/>
      <c r="D76" s="63"/>
      <c r="E76" s="63"/>
      <c r="F76" s="64"/>
      <c r="G76" s="63"/>
      <c r="H76" s="63"/>
      <c r="I76" s="64"/>
      <c r="J76" s="64"/>
      <c r="K76" s="64"/>
      <c r="L76" s="63"/>
    </row>
    <row r="77" spans="1:12" x14ac:dyDescent="0.2">
      <c r="A77" s="63" t="s">
        <v>121</v>
      </c>
      <c r="B77" s="63"/>
      <c r="C77" s="63"/>
      <c r="D77" s="63"/>
      <c r="E77" s="63"/>
      <c r="F77" s="64"/>
      <c r="G77" s="63"/>
      <c r="H77" s="63"/>
      <c r="I77" s="64"/>
      <c r="J77" s="64"/>
      <c r="K77" s="64"/>
      <c r="L77" s="63"/>
    </row>
    <row r="78" spans="1:12" x14ac:dyDescent="0.2">
      <c r="A78" s="63" t="s">
        <v>122</v>
      </c>
      <c r="B78" s="63"/>
      <c r="C78" s="63"/>
      <c r="D78" s="63"/>
      <c r="E78" s="63"/>
      <c r="F78" s="64"/>
      <c r="G78" s="63"/>
      <c r="H78" s="63"/>
      <c r="I78" s="64"/>
      <c r="J78" s="64"/>
      <c r="K78" s="64"/>
      <c r="L78" s="63"/>
    </row>
    <row r="79" spans="1:12" x14ac:dyDescent="0.2">
      <c r="A79" s="63" t="s">
        <v>123</v>
      </c>
      <c r="B79" s="63"/>
      <c r="C79" s="63"/>
      <c r="D79" s="63"/>
      <c r="E79" s="63"/>
      <c r="F79" s="64"/>
      <c r="G79" s="63"/>
      <c r="H79" s="63"/>
      <c r="I79" s="64"/>
      <c r="J79" s="64"/>
      <c r="K79" s="64"/>
      <c r="L79" s="63"/>
    </row>
    <row r="80" spans="1:12" x14ac:dyDescent="0.2">
      <c r="A80" s="63" t="s">
        <v>124</v>
      </c>
      <c r="B80" s="63"/>
      <c r="C80" s="63"/>
      <c r="D80" s="63"/>
      <c r="E80" s="63"/>
      <c r="F80" s="64"/>
      <c r="G80" s="63"/>
      <c r="H80" s="63"/>
      <c r="I80" s="64"/>
      <c r="J80" s="64"/>
      <c r="K80" s="64"/>
      <c r="L80" s="63"/>
    </row>
    <row r="81" spans="1:12" x14ac:dyDescent="0.2">
      <c r="A81" s="63" t="s">
        <v>125</v>
      </c>
      <c r="B81" s="63"/>
      <c r="C81" s="63"/>
      <c r="D81" s="63"/>
      <c r="E81" s="63"/>
      <c r="F81" s="64"/>
      <c r="G81" s="63"/>
      <c r="H81" s="63"/>
      <c r="I81" s="64"/>
      <c r="J81" s="64"/>
      <c r="K81" s="64"/>
      <c r="L81" s="63"/>
    </row>
    <row r="82" spans="1:12" x14ac:dyDescent="0.2">
      <c r="A82" s="63" t="s">
        <v>126</v>
      </c>
      <c r="B82" s="63"/>
      <c r="C82" s="63"/>
      <c r="D82" s="63"/>
      <c r="E82" s="63"/>
      <c r="F82" s="64"/>
      <c r="G82" s="63"/>
      <c r="H82" s="63"/>
      <c r="I82" s="64"/>
      <c r="J82" s="64"/>
      <c r="K82" s="64"/>
      <c r="L82" s="63"/>
    </row>
    <row r="83" spans="1:12" x14ac:dyDescent="0.2">
      <c r="A83" s="63" t="s">
        <v>127</v>
      </c>
      <c r="B83" s="63"/>
      <c r="C83" s="63"/>
      <c r="D83" s="63"/>
      <c r="E83" s="63"/>
      <c r="F83" s="64"/>
      <c r="G83" s="63"/>
      <c r="H83" s="63"/>
      <c r="I83" s="64"/>
      <c r="J83" s="64"/>
      <c r="K83" s="64"/>
      <c r="L83" s="63"/>
    </row>
    <row r="84" spans="1:12" x14ac:dyDescent="0.2">
      <c r="A84" s="63"/>
      <c r="B84" s="63"/>
      <c r="C84" s="63"/>
      <c r="D84" s="63"/>
      <c r="E84" s="63"/>
      <c r="F84" s="64"/>
      <c r="G84" s="63"/>
      <c r="H84" s="63"/>
      <c r="I84" s="64"/>
      <c r="J84" s="64"/>
      <c r="K84" s="64"/>
      <c r="L84" s="63"/>
    </row>
    <row r="85" spans="1:12" x14ac:dyDescent="0.2">
      <c r="A85" s="66"/>
      <c r="B85" s="66"/>
      <c r="C85" s="66"/>
      <c r="D85" s="66"/>
      <c r="E85" s="66" t="s">
        <v>128</v>
      </c>
      <c r="F85" s="66"/>
      <c r="G85" s="66"/>
      <c r="H85" s="66"/>
      <c r="I85" s="66" t="s">
        <v>129</v>
      </c>
      <c r="J85" s="66" t="s">
        <v>130</v>
      </c>
      <c r="K85" s="66" t="s">
        <v>131</v>
      </c>
      <c r="L85" s="66" t="s">
        <v>132</v>
      </c>
    </row>
    <row r="86" spans="1:12" x14ac:dyDescent="0.2">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
      <c r="A87" s="66"/>
      <c r="B87" s="66"/>
      <c r="C87" s="66"/>
      <c r="D87" s="66"/>
      <c r="E87" s="66"/>
      <c r="F87" s="66"/>
      <c r="G87" s="66"/>
      <c r="H87" s="66"/>
      <c r="I87" s="66"/>
      <c r="J87" s="66"/>
      <c r="K87" s="66"/>
      <c r="L87" s="66"/>
    </row>
    <row r="88" spans="1:12" x14ac:dyDescent="0.2">
      <c r="A88" s="54">
        <v>37043</v>
      </c>
      <c r="B88" s="67" t="s">
        <v>74</v>
      </c>
      <c r="C88" s="55" t="s">
        <v>24</v>
      </c>
      <c r="D88" s="55" t="s">
        <v>75</v>
      </c>
      <c r="E88" s="55" t="s">
        <v>76</v>
      </c>
      <c r="F88" s="55" t="s">
        <v>12</v>
      </c>
      <c r="G88" s="55" t="s">
        <v>77</v>
      </c>
      <c r="H88" s="55" t="s">
        <v>78</v>
      </c>
      <c r="I88" s="55" t="s">
        <v>79</v>
      </c>
      <c r="J88" s="55" t="s">
        <v>80</v>
      </c>
      <c r="K88" s="55" t="s">
        <v>80</v>
      </c>
      <c r="L88" s="55" t="s">
        <v>81</v>
      </c>
    </row>
    <row r="89" spans="1:12" ht="38.25" x14ac:dyDescent="0.2">
      <c r="A89" s="56">
        <v>37043</v>
      </c>
      <c r="B89" s="57" t="s">
        <v>90</v>
      </c>
      <c r="C89" s="58" t="s">
        <v>20</v>
      </c>
      <c r="D89" s="57" t="s">
        <v>90</v>
      </c>
      <c r="E89" s="59" t="s">
        <v>83</v>
      </c>
      <c r="F89" s="58" t="s">
        <v>10</v>
      </c>
      <c r="G89" s="57" t="s">
        <v>91</v>
      </c>
      <c r="H89" s="59"/>
      <c r="I89" s="55" t="s">
        <v>79</v>
      </c>
      <c r="J89" s="55" t="s">
        <v>79</v>
      </c>
      <c r="K89" s="55" t="s">
        <v>79</v>
      </c>
      <c r="L89" s="55" t="s">
        <v>81</v>
      </c>
    </row>
    <row r="90" spans="1:12" ht="38.25" x14ac:dyDescent="0.2">
      <c r="A90" s="56">
        <v>37043</v>
      </c>
      <c r="B90" s="57" t="s">
        <v>82</v>
      </c>
      <c r="C90" s="58" t="s">
        <v>20</v>
      </c>
      <c r="D90" s="57" t="s">
        <v>82</v>
      </c>
      <c r="E90" s="59" t="s">
        <v>83</v>
      </c>
      <c r="F90" s="58" t="s">
        <v>84</v>
      </c>
      <c r="G90" s="57" t="s">
        <v>85</v>
      </c>
      <c r="H90" s="59" t="s">
        <v>86</v>
      </c>
      <c r="I90" s="55" t="s">
        <v>80</v>
      </c>
      <c r="J90" s="55" t="s">
        <v>80</v>
      </c>
      <c r="K90" s="55" t="s">
        <v>80</v>
      </c>
      <c r="L90" s="55" t="s">
        <v>81</v>
      </c>
    </row>
    <row r="91" spans="1:12" ht="51" x14ac:dyDescent="0.2">
      <c r="A91" s="56">
        <v>37043</v>
      </c>
      <c r="B91" s="57" t="s">
        <v>87</v>
      </c>
      <c r="C91" s="60" t="s">
        <v>20</v>
      </c>
      <c r="D91" s="57" t="s">
        <v>87</v>
      </c>
      <c r="E91" s="59" t="s">
        <v>83</v>
      </c>
      <c r="F91" s="58" t="s">
        <v>10</v>
      </c>
      <c r="G91" s="57" t="s">
        <v>88</v>
      </c>
      <c r="H91" s="59" t="s">
        <v>89</v>
      </c>
      <c r="I91" s="55" t="s">
        <v>80</v>
      </c>
      <c r="J91" s="55" t="s">
        <v>79</v>
      </c>
      <c r="K91" s="55" t="s">
        <v>79</v>
      </c>
      <c r="L91" s="55" t="s">
        <v>81</v>
      </c>
    </row>
    <row r="92" spans="1:12" ht="25.5" x14ac:dyDescent="0.2">
      <c r="A92" s="61">
        <v>37042</v>
      </c>
      <c r="B92" s="57" t="s">
        <v>82</v>
      </c>
      <c r="C92" s="58" t="s">
        <v>20</v>
      </c>
      <c r="D92" s="57" t="s">
        <v>82</v>
      </c>
      <c r="E92" s="59" t="s">
        <v>83</v>
      </c>
      <c r="F92" s="58" t="s">
        <v>84</v>
      </c>
      <c r="G92" s="59" t="s">
        <v>85</v>
      </c>
      <c r="H92" s="59" t="s">
        <v>92</v>
      </c>
      <c r="I92" s="60" t="s">
        <v>79</v>
      </c>
      <c r="J92" s="60" t="s">
        <v>79</v>
      </c>
      <c r="K92" s="60" t="s">
        <v>80</v>
      </c>
      <c r="L92" s="60" t="s">
        <v>81</v>
      </c>
    </row>
    <row r="93" spans="1:12" ht="38.25" x14ac:dyDescent="0.2">
      <c r="A93" s="61">
        <v>37040</v>
      </c>
      <c r="B93" s="57" t="s">
        <v>87</v>
      </c>
      <c r="C93" s="58" t="s">
        <v>20</v>
      </c>
      <c r="D93" s="57" t="s">
        <v>87</v>
      </c>
      <c r="E93" s="59" t="s">
        <v>83</v>
      </c>
      <c r="F93" s="58" t="s">
        <v>84</v>
      </c>
      <c r="G93" s="59" t="s">
        <v>93</v>
      </c>
      <c r="H93" s="59" t="s">
        <v>94</v>
      </c>
      <c r="I93" s="60" t="s">
        <v>80</v>
      </c>
      <c r="J93" s="60" t="s">
        <v>80</v>
      </c>
      <c r="K93" s="60" t="s">
        <v>80</v>
      </c>
      <c r="L93" s="60" t="s">
        <v>81</v>
      </c>
    </row>
    <row r="94" spans="1:12" ht="38.25" x14ac:dyDescent="0.2">
      <c r="A94" s="61">
        <v>37035</v>
      </c>
      <c r="B94" s="57" t="s">
        <v>95</v>
      </c>
      <c r="C94" s="58" t="s">
        <v>20</v>
      </c>
      <c r="D94" s="59" t="s">
        <v>96</v>
      </c>
      <c r="E94" s="59" t="s">
        <v>83</v>
      </c>
      <c r="F94" s="58" t="s">
        <v>84</v>
      </c>
      <c r="G94" s="59" t="s">
        <v>97</v>
      </c>
      <c r="H94" s="59" t="s">
        <v>94</v>
      </c>
      <c r="I94" s="58" t="s">
        <v>80</v>
      </c>
      <c r="J94" s="58" t="s">
        <v>79</v>
      </c>
      <c r="K94" s="58" t="s">
        <v>79</v>
      </c>
      <c r="L94" s="58" t="s">
        <v>81</v>
      </c>
    </row>
    <row r="95" spans="1:12" x14ac:dyDescent="0.2">
      <c r="A95" s="61">
        <v>37035</v>
      </c>
      <c r="B95" s="57" t="s">
        <v>82</v>
      </c>
      <c r="C95" s="58" t="s">
        <v>20</v>
      </c>
      <c r="D95" s="57" t="s">
        <v>82</v>
      </c>
      <c r="E95" s="59" t="s">
        <v>83</v>
      </c>
      <c r="F95" s="58" t="s">
        <v>84</v>
      </c>
      <c r="G95" s="59" t="s">
        <v>98</v>
      </c>
      <c r="H95" s="59" t="s">
        <v>99</v>
      </c>
      <c r="I95" s="58"/>
      <c r="J95" s="58"/>
      <c r="K95" s="58"/>
      <c r="L95" s="58" t="s">
        <v>81</v>
      </c>
    </row>
    <row r="96" spans="1:12" ht="38.25" x14ac:dyDescent="0.2">
      <c r="A96" s="61">
        <v>37033</v>
      </c>
      <c r="B96" s="57" t="s">
        <v>100</v>
      </c>
      <c r="C96" s="58" t="s">
        <v>20</v>
      </c>
      <c r="D96" s="57" t="s">
        <v>100</v>
      </c>
      <c r="E96" s="59" t="s">
        <v>83</v>
      </c>
      <c r="F96" s="58" t="s">
        <v>12</v>
      </c>
      <c r="G96" s="59" t="s">
        <v>101</v>
      </c>
      <c r="H96" s="59" t="s">
        <v>102</v>
      </c>
      <c r="I96" s="58" t="s">
        <v>79</v>
      </c>
      <c r="J96" s="58" t="s">
        <v>80</v>
      </c>
      <c r="K96" s="58" t="s">
        <v>80</v>
      </c>
      <c r="L96" s="58" t="s">
        <v>81</v>
      </c>
    </row>
    <row r="97" spans="1:12" ht="51" x14ac:dyDescent="0.2">
      <c r="A97" s="61">
        <v>37033</v>
      </c>
      <c r="B97" s="57" t="s">
        <v>87</v>
      </c>
      <c r="C97" s="58" t="s">
        <v>20</v>
      </c>
      <c r="D97" s="57" t="s">
        <v>87</v>
      </c>
      <c r="E97" s="59" t="s">
        <v>83</v>
      </c>
      <c r="F97" s="58" t="s">
        <v>84</v>
      </c>
      <c r="G97" s="59" t="s">
        <v>103</v>
      </c>
      <c r="H97" s="59" t="s">
        <v>104</v>
      </c>
      <c r="I97" s="58" t="s">
        <v>80</v>
      </c>
      <c r="J97" s="58" t="s">
        <v>80</v>
      </c>
      <c r="K97" s="58" t="s">
        <v>80</v>
      </c>
      <c r="L97" s="58" t="s">
        <v>81</v>
      </c>
    </row>
    <row r="98" spans="1:12" ht="25.5" x14ac:dyDescent="0.2">
      <c r="A98" s="44">
        <v>37032</v>
      </c>
      <c r="B98" s="45" t="s">
        <v>105</v>
      </c>
      <c r="C98" s="58" t="s">
        <v>106</v>
      </c>
      <c r="D98" s="45" t="s">
        <v>107</v>
      </c>
      <c r="E98" s="20" t="s">
        <v>108</v>
      </c>
      <c r="F98" s="46" t="s">
        <v>84</v>
      </c>
      <c r="G98" s="20" t="s">
        <v>109</v>
      </c>
      <c r="H98" s="20" t="s">
        <v>110</v>
      </c>
      <c r="I98" s="46" t="s">
        <v>80</v>
      </c>
      <c r="J98" s="46" t="s">
        <v>79</v>
      </c>
      <c r="K98" s="46" t="s">
        <v>80</v>
      </c>
      <c r="L98" s="58" t="s">
        <v>81</v>
      </c>
    </row>
    <row r="99" spans="1:12" ht="38.25" x14ac:dyDescent="0.2">
      <c r="A99" s="44">
        <v>37029</v>
      </c>
      <c r="B99" s="45" t="s">
        <v>87</v>
      </c>
      <c r="C99" s="58" t="s">
        <v>20</v>
      </c>
      <c r="D99" s="45" t="s">
        <v>87</v>
      </c>
      <c r="E99" s="20" t="s">
        <v>83</v>
      </c>
      <c r="F99" s="46" t="s">
        <v>84</v>
      </c>
      <c r="G99" s="20" t="s">
        <v>111</v>
      </c>
      <c r="H99" s="20" t="s">
        <v>112</v>
      </c>
      <c r="I99" s="46" t="s">
        <v>79</v>
      </c>
      <c r="J99" s="46" t="s">
        <v>79</v>
      </c>
      <c r="K99" s="46" t="s">
        <v>80</v>
      </c>
      <c r="L99" s="46" t="s">
        <v>81</v>
      </c>
    </row>
    <row r="100" spans="1:12" ht="127.5" x14ac:dyDescent="0.2">
      <c r="A100" s="44">
        <v>37019</v>
      </c>
      <c r="B100" s="45" t="s">
        <v>113</v>
      </c>
      <c r="C100" s="58" t="s">
        <v>20</v>
      </c>
      <c r="D100" s="45" t="s">
        <v>113</v>
      </c>
      <c r="E100" s="20" t="s">
        <v>83</v>
      </c>
      <c r="F100" s="46" t="s">
        <v>84</v>
      </c>
      <c r="G100" s="20" t="s">
        <v>114</v>
      </c>
      <c r="H100" s="20" t="s">
        <v>115</v>
      </c>
      <c r="I100" s="46" t="s">
        <v>79</v>
      </c>
      <c r="J100" s="46" t="s">
        <v>79</v>
      </c>
      <c r="K100" s="46" t="s">
        <v>79</v>
      </c>
      <c r="L100" s="46" t="s">
        <v>81</v>
      </c>
    </row>
    <row r="101" spans="1:12" ht="114.75" x14ac:dyDescent="0.2">
      <c r="A101" s="44">
        <v>37019</v>
      </c>
      <c r="B101" s="45" t="s">
        <v>87</v>
      </c>
      <c r="C101" s="58" t="s">
        <v>20</v>
      </c>
      <c r="D101" s="45" t="s">
        <v>87</v>
      </c>
      <c r="E101" s="20" t="s">
        <v>83</v>
      </c>
      <c r="F101" s="46" t="s">
        <v>84</v>
      </c>
      <c r="G101" s="20" t="s">
        <v>116</v>
      </c>
      <c r="H101" s="20" t="s">
        <v>117</v>
      </c>
      <c r="I101" s="46" t="s">
        <v>80</v>
      </c>
      <c r="J101" s="46" t="s">
        <v>80</v>
      </c>
      <c r="K101" s="46" t="s">
        <v>80</v>
      </c>
      <c r="L101" s="46" t="s">
        <v>81</v>
      </c>
    </row>
    <row r="102" spans="1:12" ht="74.25" customHeight="1" x14ac:dyDescent="0.2">
      <c r="A102" s="44">
        <v>37011</v>
      </c>
      <c r="B102" s="45" t="s">
        <v>144</v>
      </c>
      <c r="C102" s="58" t="s">
        <v>33</v>
      </c>
      <c r="D102" s="45" t="s">
        <v>145</v>
      </c>
      <c r="E102" s="20" t="s">
        <v>146</v>
      </c>
      <c r="F102" s="46" t="s">
        <v>10</v>
      </c>
      <c r="G102" s="45" t="s">
        <v>147</v>
      </c>
      <c r="H102" s="45" t="s">
        <v>148</v>
      </c>
      <c r="I102" s="46" t="s">
        <v>79</v>
      </c>
      <c r="J102" s="46" t="s">
        <v>79</v>
      </c>
      <c r="K102" s="46" t="s">
        <v>79</v>
      </c>
      <c r="L102" s="58" t="s">
        <v>81</v>
      </c>
    </row>
    <row r="103" spans="1:12" ht="38.25" x14ac:dyDescent="0.2">
      <c r="A103" s="44">
        <v>37008</v>
      </c>
      <c r="B103" s="45" t="s">
        <v>149</v>
      </c>
      <c r="C103" s="46" t="s">
        <v>24</v>
      </c>
      <c r="D103" s="45" t="s">
        <v>150</v>
      </c>
      <c r="E103" s="45"/>
      <c r="F103" s="46" t="s">
        <v>151</v>
      </c>
      <c r="G103" s="45" t="s">
        <v>152</v>
      </c>
      <c r="H103" s="45" t="s">
        <v>153</v>
      </c>
      <c r="I103" s="46" t="s">
        <v>80</v>
      </c>
      <c r="J103" s="46" t="s">
        <v>80</v>
      </c>
      <c r="K103" s="46" t="s">
        <v>80</v>
      </c>
      <c r="L103" s="68" t="s">
        <v>81</v>
      </c>
    </row>
    <row r="104" spans="1:12" x14ac:dyDescent="0.2">
      <c r="A104" s="61"/>
      <c r="B104" s="57"/>
      <c r="C104" s="58"/>
      <c r="D104" s="57"/>
      <c r="E104" s="59"/>
      <c r="F104" s="58"/>
      <c r="G104" s="57"/>
      <c r="H104" s="57"/>
      <c r="I104" s="58"/>
      <c r="J104" s="58"/>
      <c r="K104" s="58"/>
      <c r="L104" s="58"/>
    </row>
    <row r="105" spans="1:12" x14ac:dyDescent="0.2">
      <c r="A105" s="44"/>
      <c r="B105" s="45"/>
      <c r="C105" s="46"/>
      <c r="D105" s="45"/>
      <c r="E105" s="20"/>
      <c r="F105" s="46"/>
      <c r="G105" s="45"/>
      <c r="H105" s="45"/>
      <c r="I105" s="46"/>
      <c r="J105" s="46"/>
      <c r="K105" s="46"/>
      <c r="L105" s="46"/>
    </row>
    <row r="106" spans="1:12" x14ac:dyDescent="0.2">
      <c r="A106" s="44"/>
      <c r="B106" s="45"/>
      <c r="C106" s="46"/>
      <c r="D106" s="45"/>
      <c r="E106" s="20"/>
      <c r="F106" s="46"/>
      <c r="G106" s="45"/>
      <c r="H106" s="45"/>
      <c r="I106" s="46"/>
      <c r="J106" s="46"/>
      <c r="K106" s="46"/>
      <c r="L106" s="46"/>
    </row>
    <row r="108" spans="1:12" x14ac:dyDescent="0.2">
      <c r="A108" s="1" t="s">
        <v>73</v>
      </c>
      <c r="B108" s="1" t="s">
        <v>70</v>
      </c>
      <c r="C108" t="s">
        <v>71</v>
      </c>
      <c r="D108" s="49" t="s">
        <v>72</v>
      </c>
      <c r="E108" s="49"/>
    </row>
    <row r="109" spans="1:12" x14ac:dyDescent="0.2">
      <c r="A109" s="24" t="s">
        <v>18</v>
      </c>
      <c r="B109" s="52">
        <f>C109/D109</f>
        <v>0</v>
      </c>
      <c r="C109" s="7">
        <v>0</v>
      </c>
      <c r="D109">
        <v>33</v>
      </c>
      <c r="E109" s="53"/>
    </row>
    <row r="110" spans="1:12" x14ac:dyDescent="0.2">
      <c r="A110" s="24" t="s">
        <v>19</v>
      </c>
      <c r="B110" s="52">
        <f t="shared" ref="B110:B116" si="0">C110/D110</f>
        <v>1.8518518518518519E-3</v>
      </c>
      <c r="C110" s="7">
        <f>1</f>
        <v>1</v>
      </c>
      <c r="D110">
        <v>540</v>
      </c>
      <c r="E110" s="53"/>
    </row>
    <row r="111" spans="1:12" x14ac:dyDescent="0.2">
      <c r="A111" s="24" t="s">
        <v>20</v>
      </c>
      <c r="B111" s="52">
        <f t="shared" si="0"/>
        <v>0.61538461538461542</v>
      </c>
      <c r="C111" s="7">
        <f>1+1+1+1+1+1+1+1</f>
        <v>8</v>
      </c>
      <c r="D111">
        <v>13</v>
      </c>
      <c r="E111" s="53"/>
    </row>
    <row r="112" spans="1:12" x14ac:dyDescent="0.2">
      <c r="A112" s="24" t="s">
        <v>33</v>
      </c>
      <c r="B112" s="52">
        <f t="shared" si="0"/>
        <v>0</v>
      </c>
      <c r="C112" s="7">
        <v>0</v>
      </c>
      <c r="D112">
        <v>36</v>
      </c>
      <c r="E112" s="53"/>
    </row>
    <row r="113" spans="1:5" x14ac:dyDescent="0.2">
      <c r="A113" s="24" t="s">
        <v>21</v>
      </c>
      <c r="B113" s="52">
        <f t="shared" si="0"/>
        <v>1.3888888888888888E-2</v>
      </c>
      <c r="C113" s="7">
        <f>1+1+1+1</f>
        <v>4</v>
      </c>
      <c r="D113">
        <v>288</v>
      </c>
      <c r="E113" s="53"/>
    </row>
    <row r="114" spans="1:5" x14ac:dyDescent="0.2">
      <c r="A114" s="24" t="s">
        <v>22</v>
      </c>
      <c r="B114" s="52">
        <f t="shared" si="0"/>
        <v>1.5151515151515152E-2</v>
      </c>
      <c r="C114" s="7">
        <f>1+1</f>
        <v>2</v>
      </c>
      <c r="D114">
        <v>132</v>
      </c>
      <c r="E114" s="53"/>
    </row>
    <row r="115" spans="1:5" x14ac:dyDescent="0.2">
      <c r="A115" s="24" t="s">
        <v>23</v>
      </c>
      <c r="B115" s="52">
        <f t="shared" si="0"/>
        <v>0</v>
      </c>
      <c r="C115" s="7">
        <v>0</v>
      </c>
      <c r="D115">
        <v>9</v>
      </c>
      <c r="E115" s="53"/>
    </row>
    <row r="116" spans="1:5" x14ac:dyDescent="0.2">
      <c r="A116" s="24" t="s">
        <v>24</v>
      </c>
      <c r="B116" s="52">
        <f t="shared" si="0"/>
        <v>0.2</v>
      </c>
      <c r="C116" s="7">
        <f>1+1</f>
        <v>2</v>
      </c>
      <c r="D116">
        <v>10</v>
      </c>
      <c r="E116" s="53"/>
    </row>
  </sheetData>
  <phoneticPr fontId="9" type="noConversion"/>
  <pageMargins left="0.75" right="0.75" top="0.5" bottom="0.5" header="0.5" footer="0.5"/>
  <pageSetup paperSize="5" scale="77" orientation="landscape" r:id="rId1"/>
  <headerFooter alignWithMargins="0">
    <oddHeader>&amp;F</oddHeader>
  </headerFooter>
  <rowBreaks count="1" manualBreakCount="1">
    <brk id="71" max="11"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H1" workbookViewId="0">
      <selection activeCell="I2" sqref="I2:I9"/>
    </sheetView>
  </sheetViews>
  <sheetFormatPr defaultRowHeight="12.75" x14ac:dyDescent="0.2"/>
  <cols>
    <col min="1" max="1" width="36.5703125" customWidth="1"/>
    <col min="4" max="4" width="36.5703125" customWidth="1"/>
    <col min="7" max="7" width="21.42578125" customWidth="1"/>
    <col min="8" max="8" width="12.42578125" bestFit="1" customWidth="1"/>
    <col min="9" max="9" width="15.7109375" customWidth="1"/>
  </cols>
  <sheetData>
    <row r="1" spans="1:11" x14ac:dyDescent="0.2">
      <c r="A1" s="1" t="s">
        <v>35</v>
      </c>
      <c r="D1" s="1" t="s">
        <v>36</v>
      </c>
      <c r="G1" s="1" t="s">
        <v>46</v>
      </c>
      <c r="H1" s="49">
        <v>37028</v>
      </c>
      <c r="I1" s="49">
        <v>37041</v>
      </c>
    </row>
    <row r="2" spans="1:11" x14ac:dyDescent="0.2">
      <c r="A2" s="6" t="s">
        <v>0</v>
      </c>
      <c r="B2" s="7"/>
      <c r="D2" s="6" t="s">
        <v>0</v>
      </c>
      <c r="E2" s="2"/>
      <c r="F2" s="2"/>
      <c r="G2" s="24" t="s">
        <v>18</v>
      </c>
      <c r="H2">
        <v>30</v>
      </c>
      <c r="I2">
        <v>33</v>
      </c>
      <c r="K2" s="24"/>
    </row>
    <row r="3" spans="1:11" x14ac:dyDescent="0.2">
      <c r="A3" s="6" t="s">
        <v>1</v>
      </c>
      <c r="B3" s="7"/>
      <c r="D3" s="6" t="s">
        <v>1</v>
      </c>
      <c r="E3" s="7"/>
      <c r="F3" s="7"/>
      <c r="G3" s="24" t="s">
        <v>19</v>
      </c>
      <c r="H3">
        <v>530</v>
      </c>
      <c r="I3">
        <v>540</v>
      </c>
      <c r="K3" s="24"/>
    </row>
    <row r="4" spans="1:11" x14ac:dyDescent="0.2">
      <c r="A4" s="6" t="s">
        <v>5</v>
      </c>
      <c r="B4" s="7">
        <v>7</v>
      </c>
      <c r="D4" s="6" t="s">
        <v>5</v>
      </c>
      <c r="E4" s="7">
        <v>13</v>
      </c>
      <c r="F4" s="7"/>
      <c r="G4" s="24" t="s">
        <v>20</v>
      </c>
      <c r="H4">
        <v>13</v>
      </c>
      <c r="I4">
        <v>13</v>
      </c>
    </row>
    <row r="5" spans="1:11" x14ac:dyDescent="0.2">
      <c r="A5" s="6" t="s">
        <v>6</v>
      </c>
      <c r="B5" s="7">
        <v>5</v>
      </c>
      <c r="D5" s="6" t="s">
        <v>6</v>
      </c>
      <c r="E5" s="7">
        <v>6</v>
      </c>
      <c r="F5" s="7"/>
      <c r="G5" s="24" t="s">
        <v>33</v>
      </c>
      <c r="H5">
        <v>36</v>
      </c>
      <c r="I5">
        <v>36</v>
      </c>
    </row>
    <row r="6" spans="1:11" x14ac:dyDescent="0.2">
      <c r="A6" s="6" t="s">
        <v>3</v>
      </c>
      <c r="B6" s="7"/>
      <c r="D6" s="6" t="s">
        <v>3</v>
      </c>
      <c r="E6" s="7"/>
      <c r="F6" s="7"/>
      <c r="G6" s="24" t="s">
        <v>21</v>
      </c>
      <c r="H6">
        <v>285</v>
      </c>
      <c r="I6">
        <v>288</v>
      </c>
    </row>
    <row r="7" spans="1:11" x14ac:dyDescent="0.2">
      <c r="A7" s="6" t="s">
        <v>7</v>
      </c>
      <c r="B7" s="7">
        <v>1</v>
      </c>
      <c r="D7" s="6" t="s">
        <v>7</v>
      </c>
      <c r="E7" s="7">
        <v>2</v>
      </c>
      <c r="F7" s="7"/>
      <c r="G7" s="24" t="s">
        <v>22</v>
      </c>
      <c r="H7">
        <v>126</v>
      </c>
      <c r="I7">
        <v>132</v>
      </c>
    </row>
    <row r="8" spans="1:11" x14ac:dyDescent="0.2">
      <c r="A8" s="6" t="s">
        <v>4</v>
      </c>
      <c r="B8" s="7"/>
      <c r="D8" s="6" t="s">
        <v>4</v>
      </c>
      <c r="E8" s="7">
        <v>1</v>
      </c>
      <c r="F8" s="7"/>
      <c r="G8" s="24" t="s">
        <v>23</v>
      </c>
      <c r="H8">
        <v>9</v>
      </c>
      <c r="I8">
        <v>9</v>
      </c>
    </row>
    <row r="9" spans="1:11" x14ac:dyDescent="0.2">
      <c r="A9" s="6" t="s">
        <v>31</v>
      </c>
      <c r="B9" s="7"/>
      <c r="D9" s="6" t="s">
        <v>31</v>
      </c>
      <c r="E9" s="7"/>
      <c r="F9" s="7"/>
      <c r="G9" s="24" t="s">
        <v>24</v>
      </c>
      <c r="H9">
        <v>10</v>
      </c>
      <c r="I9">
        <v>10</v>
      </c>
    </row>
    <row r="11" spans="1:11" x14ac:dyDescent="0.2">
      <c r="A11" s="1" t="s">
        <v>37</v>
      </c>
      <c r="D11" s="1" t="s">
        <v>38</v>
      </c>
    </row>
    <row r="12" spans="1:11" x14ac:dyDescent="0.2">
      <c r="A12" s="24" t="s">
        <v>18</v>
      </c>
      <c r="B12" s="7">
        <v>1</v>
      </c>
      <c r="D12" s="24" t="s">
        <v>18</v>
      </c>
      <c r="E12" s="7">
        <v>1</v>
      </c>
      <c r="G12" s="1"/>
    </row>
    <row r="13" spans="1:11" x14ac:dyDescent="0.2">
      <c r="A13" s="24" t="s">
        <v>19</v>
      </c>
      <c r="B13" s="7">
        <v>3</v>
      </c>
      <c r="D13" s="24" t="s">
        <v>19</v>
      </c>
      <c r="E13" s="7">
        <v>2</v>
      </c>
      <c r="H13" s="24"/>
      <c r="I13" s="24"/>
      <c r="J13" s="24"/>
    </row>
    <row r="14" spans="1:11" x14ac:dyDescent="0.2">
      <c r="A14" s="24" t="s">
        <v>20</v>
      </c>
      <c r="B14" s="7">
        <v>5</v>
      </c>
      <c r="D14" s="24" t="s">
        <v>20</v>
      </c>
      <c r="E14" s="7">
        <v>8</v>
      </c>
      <c r="H14" s="24"/>
    </row>
    <row r="15" spans="1:11" x14ac:dyDescent="0.2">
      <c r="A15" s="24" t="s">
        <v>33</v>
      </c>
      <c r="B15" s="7">
        <v>1</v>
      </c>
      <c r="D15" s="24" t="s">
        <v>33</v>
      </c>
      <c r="E15" s="7">
        <v>2</v>
      </c>
      <c r="H15" s="24"/>
    </row>
    <row r="16" spans="1:11" x14ac:dyDescent="0.2">
      <c r="A16" s="24" t="s">
        <v>21</v>
      </c>
      <c r="B16" s="7">
        <v>1</v>
      </c>
      <c r="D16" s="24" t="s">
        <v>21</v>
      </c>
      <c r="E16" s="7">
        <v>6</v>
      </c>
      <c r="H16" s="24"/>
    </row>
    <row r="17" spans="1:8" x14ac:dyDescent="0.2">
      <c r="A17" s="24" t="s">
        <v>22</v>
      </c>
      <c r="B17" s="7">
        <v>2</v>
      </c>
      <c r="D17" s="24" t="s">
        <v>22</v>
      </c>
      <c r="E17" s="7">
        <v>3</v>
      </c>
      <c r="H17" s="24"/>
    </row>
    <row r="18" spans="1:8" x14ac:dyDescent="0.2">
      <c r="A18" s="24" t="s">
        <v>23</v>
      </c>
      <c r="B18" s="7"/>
      <c r="D18" s="24" t="s">
        <v>23</v>
      </c>
      <c r="E18" s="7"/>
      <c r="H18" s="24"/>
    </row>
    <row r="19" spans="1:8" x14ac:dyDescent="0.2">
      <c r="A19" s="24" t="s">
        <v>24</v>
      </c>
      <c r="B19" s="7"/>
      <c r="D19" s="24" t="s">
        <v>24</v>
      </c>
      <c r="E19" s="7"/>
      <c r="H19" s="24"/>
    </row>
    <row r="20" spans="1:8" x14ac:dyDescent="0.2">
      <c r="E20" s="7"/>
      <c r="H20" s="24"/>
    </row>
    <row r="21" spans="1:8" x14ac:dyDescent="0.2">
      <c r="A21" s="1" t="s">
        <v>50</v>
      </c>
      <c r="D21" s="1" t="s">
        <v>49</v>
      </c>
    </row>
    <row r="22" spans="1:8" x14ac:dyDescent="0.2">
      <c r="A22" s="6" t="s">
        <v>0</v>
      </c>
      <c r="B22" s="7"/>
      <c r="D22" s="24" t="s">
        <v>18</v>
      </c>
      <c r="E22" s="7"/>
    </row>
    <row r="23" spans="1:8" x14ac:dyDescent="0.2">
      <c r="A23" s="6" t="s">
        <v>1</v>
      </c>
      <c r="B23" s="7"/>
      <c r="D23" s="24" t="s">
        <v>19</v>
      </c>
      <c r="E23" s="7"/>
    </row>
    <row r="24" spans="1:8" x14ac:dyDescent="0.2">
      <c r="A24" s="6" t="s">
        <v>5</v>
      </c>
      <c r="B24" s="7"/>
      <c r="D24" s="24" t="s">
        <v>20</v>
      </c>
      <c r="E24" s="7"/>
    </row>
    <row r="25" spans="1:8" x14ac:dyDescent="0.2">
      <c r="A25" s="6" t="s">
        <v>6</v>
      </c>
      <c r="B25" s="7"/>
      <c r="D25" s="24" t="s">
        <v>33</v>
      </c>
      <c r="E25" s="7"/>
    </row>
    <row r="26" spans="1:8" x14ac:dyDescent="0.2">
      <c r="A26" s="6" t="s">
        <v>3</v>
      </c>
      <c r="B26" s="7"/>
      <c r="D26" s="24" t="s">
        <v>21</v>
      </c>
      <c r="E26" s="7"/>
    </row>
    <row r="27" spans="1:8" x14ac:dyDescent="0.2">
      <c r="A27" s="6" t="s">
        <v>7</v>
      </c>
      <c r="B27" s="7"/>
      <c r="D27" s="24" t="s">
        <v>22</v>
      </c>
      <c r="E27" s="7"/>
    </row>
    <row r="28" spans="1:8" x14ac:dyDescent="0.2">
      <c r="A28" s="6" t="s">
        <v>4</v>
      </c>
      <c r="B28" s="7"/>
      <c r="D28" s="24" t="s">
        <v>23</v>
      </c>
      <c r="E28" s="7"/>
    </row>
    <row r="29" spans="1:8" x14ac:dyDescent="0.2">
      <c r="A29" s="6" t="s">
        <v>31</v>
      </c>
      <c r="B29" s="7"/>
      <c r="D29" s="24" t="s">
        <v>24</v>
      </c>
      <c r="E29" s="7"/>
    </row>
    <row r="31" spans="1:8" x14ac:dyDescent="0.2">
      <c r="A31" s="1" t="s">
        <v>47</v>
      </c>
      <c r="D31" s="1" t="s">
        <v>48</v>
      </c>
    </row>
    <row r="32" spans="1:8" x14ac:dyDescent="0.2">
      <c r="A32" s="6" t="s">
        <v>0</v>
      </c>
      <c r="B32" s="2"/>
      <c r="D32" s="24" t="s">
        <v>18</v>
      </c>
      <c r="E32" s="47"/>
    </row>
    <row r="33" spans="1:5" x14ac:dyDescent="0.2">
      <c r="A33" s="6" t="s">
        <v>1</v>
      </c>
      <c r="B33" s="7"/>
      <c r="D33" s="24" t="s">
        <v>19</v>
      </c>
      <c r="E33" s="47">
        <v>1</v>
      </c>
    </row>
    <row r="34" spans="1:5" x14ac:dyDescent="0.2">
      <c r="A34" s="6" t="s">
        <v>5</v>
      </c>
      <c r="B34" s="7">
        <v>2</v>
      </c>
      <c r="D34" s="24" t="s">
        <v>20</v>
      </c>
      <c r="E34" s="47">
        <v>8</v>
      </c>
    </row>
    <row r="35" spans="1:5" x14ac:dyDescent="0.2">
      <c r="A35" s="6" t="s">
        <v>6</v>
      </c>
      <c r="B35" s="7">
        <v>7</v>
      </c>
      <c r="D35" s="24" t="s">
        <v>33</v>
      </c>
      <c r="E35" s="47"/>
    </row>
    <row r="36" spans="1:5" x14ac:dyDescent="0.2">
      <c r="A36" s="6" t="s">
        <v>3</v>
      </c>
      <c r="B36" s="7">
        <v>1</v>
      </c>
      <c r="D36" s="24" t="s">
        <v>21</v>
      </c>
      <c r="E36" s="47"/>
    </row>
    <row r="37" spans="1:5" x14ac:dyDescent="0.2">
      <c r="A37" s="6" t="s">
        <v>7</v>
      </c>
      <c r="B37" s="7"/>
      <c r="D37" s="24" t="s">
        <v>22</v>
      </c>
      <c r="E37" s="47">
        <v>2</v>
      </c>
    </row>
    <row r="38" spans="1:5" x14ac:dyDescent="0.2">
      <c r="A38" s="6" t="s">
        <v>4</v>
      </c>
      <c r="B38" s="7">
        <v>1</v>
      </c>
      <c r="D38" s="24" t="s">
        <v>23</v>
      </c>
      <c r="E38" s="47"/>
    </row>
    <row r="39" spans="1:5" x14ac:dyDescent="0.2">
      <c r="A39" s="6" t="s">
        <v>31</v>
      </c>
      <c r="B39" s="7"/>
      <c r="D39" s="24" t="s">
        <v>24</v>
      </c>
      <c r="E39" s="47"/>
    </row>
  </sheetData>
  <phoneticPr fontId="0" type="noConversion"/>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K19" sqref="K19"/>
    </sheetView>
  </sheetViews>
  <sheetFormatPr defaultRowHeight="12.75" x14ac:dyDescent="0.2"/>
  <sheetData>
    <row r="1" spans="1:9" x14ac:dyDescent="0.2">
      <c r="A1" s="6"/>
      <c r="B1" s="6"/>
      <c r="C1" s="6"/>
      <c r="D1" s="6"/>
      <c r="E1" s="6"/>
      <c r="F1" s="6"/>
      <c r="G1" s="6"/>
      <c r="H1" s="6"/>
      <c r="I1" s="6"/>
    </row>
    <row r="2" spans="1:9" x14ac:dyDescent="0.2">
      <c r="A2" s="6"/>
      <c r="B2" s="6"/>
      <c r="C2" s="6"/>
      <c r="D2" s="6"/>
      <c r="E2" s="6"/>
      <c r="F2" s="6"/>
      <c r="G2" s="6"/>
      <c r="H2" s="6"/>
      <c r="I2" s="6"/>
    </row>
    <row r="3" spans="1:9" x14ac:dyDescent="0.2">
      <c r="A3" s="6"/>
      <c r="B3" s="6"/>
      <c r="C3" s="6"/>
      <c r="D3" s="6"/>
      <c r="E3" s="6"/>
      <c r="F3" s="6"/>
      <c r="G3" s="6"/>
      <c r="H3" s="6"/>
      <c r="I3" s="6"/>
    </row>
    <row r="4" spans="1:9" x14ac:dyDescent="0.2">
      <c r="A4" s="6"/>
      <c r="B4" s="6"/>
      <c r="C4" s="6"/>
      <c r="D4" s="6"/>
      <c r="E4" s="6"/>
      <c r="F4" s="6"/>
      <c r="G4" s="6"/>
      <c r="H4" s="6"/>
      <c r="I4" s="6"/>
    </row>
    <row r="5" spans="1:9" x14ac:dyDescent="0.2">
      <c r="A5" s="6"/>
      <c r="B5" s="6"/>
      <c r="C5" s="6"/>
      <c r="D5" s="6"/>
      <c r="E5" s="6"/>
      <c r="F5" s="6"/>
      <c r="G5" s="6"/>
      <c r="H5" s="6"/>
      <c r="I5" s="6"/>
    </row>
    <row r="6" spans="1:9" x14ac:dyDescent="0.2">
      <c r="A6" s="6"/>
      <c r="B6" s="6"/>
      <c r="C6" s="6"/>
      <c r="D6" s="6"/>
      <c r="E6" s="6"/>
      <c r="F6" s="6"/>
      <c r="G6" s="6"/>
      <c r="H6" s="6"/>
      <c r="I6" s="6"/>
    </row>
    <row r="7" spans="1:9" x14ac:dyDescent="0.2">
      <c r="A7" s="6"/>
      <c r="B7" s="6"/>
      <c r="C7" s="6"/>
      <c r="D7" s="6"/>
      <c r="E7" s="6"/>
      <c r="F7" s="6"/>
      <c r="G7" s="6"/>
      <c r="H7" s="6"/>
      <c r="I7" s="6"/>
    </row>
    <row r="8" spans="1:9" x14ac:dyDescent="0.2">
      <c r="A8" s="6"/>
      <c r="B8" s="6"/>
      <c r="C8" s="6"/>
      <c r="D8" s="6"/>
      <c r="E8" s="6"/>
      <c r="F8" s="6"/>
      <c r="G8" s="6"/>
      <c r="H8" s="6"/>
      <c r="I8" s="6"/>
    </row>
    <row r="9" spans="1:9" x14ac:dyDescent="0.2">
      <c r="A9" s="6"/>
      <c r="B9" s="6"/>
      <c r="C9" s="6"/>
      <c r="D9" s="6"/>
      <c r="E9" s="6"/>
      <c r="F9" s="6"/>
      <c r="G9" s="6"/>
      <c r="H9" s="6"/>
      <c r="I9" s="6"/>
    </row>
    <row r="10" spans="1:9" x14ac:dyDescent="0.2">
      <c r="A10" s="6"/>
      <c r="B10" s="6"/>
      <c r="C10" s="6"/>
      <c r="D10" s="6"/>
      <c r="E10" s="6"/>
      <c r="F10" s="6"/>
      <c r="G10" s="6"/>
      <c r="H10" s="6"/>
      <c r="I10" s="6"/>
    </row>
    <row r="11" spans="1:9" x14ac:dyDescent="0.2">
      <c r="A11" s="6"/>
      <c r="B11" s="6"/>
      <c r="C11" s="6"/>
      <c r="D11" s="6"/>
      <c r="E11" s="6"/>
      <c r="F11" s="6"/>
      <c r="G11" s="6"/>
      <c r="H11" s="6"/>
      <c r="I11" s="6"/>
    </row>
    <row r="12" spans="1:9" x14ac:dyDescent="0.2">
      <c r="A12" s="6"/>
      <c r="B12" s="6"/>
      <c r="C12" s="6"/>
      <c r="D12" s="6"/>
      <c r="E12" s="6"/>
      <c r="F12" s="6"/>
      <c r="G12" s="6"/>
      <c r="H12" s="6"/>
      <c r="I12" s="6"/>
    </row>
    <row r="13" spans="1:9" x14ac:dyDescent="0.2">
      <c r="A13" s="6"/>
      <c r="B13" s="6"/>
      <c r="C13" s="6"/>
      <c r="D13" s="6"/>
      <c r="E13" s="6"/>
      <c r="F13" s="6"/>
      <c r="G13" s="6"/>
      <c r="H13" s="6"/>
      <c r="I13" s="6"/>
    </row>
    <row r="14" spans="1:9" x14ac:dyDescent="0.2">
      <c r="A14" s="6"/>
      <c r="B14" s="6"/>
      <c r="C14" s="6"/>
      <c r="D14" s="6"/>
      <c r="E14" s="6"/>
      <c r="F14" s="6"/>
      <c r="G14" s="6"/>
      <c r="H14" s="6"/>
      <c r="I14" s="6"/>
    </row>
    <row r="15" spans="1:9" x14ac:dyDescent="0.2">
      <c r="A15" s="6"/>
      <c r="B15" s="6"/>
      <c r="C15" s="6"/>
      <c r="D15" s="6"/>
      <c r="E15" s="6"/>
      <c r="F15" s="6"/>
      <c r="G15" s="6"/>
      <c r="H15" s="6"/>
      <c r="I15" s="6"/>
    </row>
    <row r="16" spans="1:9" x14ac:dyDescent="0.2">
      <c r="A16" s="6"/>
      <c r="B16" s="6"/>
      <c r="C16" s="6"/>
      <c r="D16" s="6"/>
      <c r="E16" s="6"/>
      <c r="F16" s="6"/>
      <c r="G16" s="6"/>
      <c r="H16" s="6"/>
      <c r="I16" s="6"/>
    </row>
    <row r="17" spans="1:9" x14ac:dyDescent="0.2">
      <c r="A17" s="6"/>
      <c r="B17" s="6"/>
      <c r="C17" s="6"/>
      <c r="D17" s="6"/>
      <c r="E17" s="6"/>
      <c r="F17" s="6"/>
      <c r="G17" s="6"/>
      <c r="H17" s="6"/>
      <c r="I17" s="6"/>
    </row>
    <row r="18" spans="1:9" x14ac:dyDescent="0.2">
      <c r="A18" s="6"/>
      <c r="B18" s="6"/>
      <c r="C18" s="6"/>
      <c r="D18" s="6"/>
      <c r="E18" s="6"/>
      <c r="F18" s="6"/>
      <c r="G18" s="6"/>
      <c r="H18" s="6"/>
      <c r="I18" s="6"/>
    </row>
    <row r="19" spans="1:9" x14ac:dyDescent="0.2">
      <c r="A19" s="6"/>
      <c r="B19" s="6"/>
      <c r="C19" s="6"/>
      <c r="D19" s="6"/>
      <c r="E19" s="6"/>
      <c r="F19" s="6"/>
      <c r="G19" s="6"/>
      <c r="H19" s="6"/>
      <c r="I19" s="6"/>
    </row>
    <row r="20" spans="1:9" x14ac:dyDescent="0.2">
      <c r="A20" s="6"/>
      <c r="B20" s="6"/>
      <c r="C20" s="6"/>
      <c r="D20" s="6"/>
      <c r="E20" s="6"/>
      <c r="F20" s="6"/>
      <c r="G20" s="6"/>
      <c r="H20" s="6"/>
      <c r="I20" s="6"/>
    </row>
    <row r="21" spans="1:9" s="6" customFormat="1" x14ac:dyDescent="0.2"/>
    <row r="22" spans="1:9" x14ac:dyDescent="0.2">
      <c r="A22" s="6"/>
      <c r="B22" s="6"/>
      <c r="C22" s="6"/>
      <c r="D22" s="6"/>
      <c r="E22" s="6"/>
      <c r="F22" s="6"/>
      <c r="G22" s="6"/>
      <c r="H22" s="6"/>
      <c r="I22" s="6"/>
    </row>
    <row r="23" spans="1:9" x14ac:dyDescent="0.2">
      <c r="A23" s="6"/>
      <c r="B23" s="6"/>
      <c r="C23" s="6"/>
      <c r="D23" s="6"/>
      <c r="E23" s="6"/>
      <c r="F23" s="6"/>
      <c r="G23" s="6"/>
      <c r="H23" s="6"/>
      <c r="I23" s="6"/>
    </row>
    <row r="24" spans="1:9" x14ac:dyDescent="0.2">
      <c r="A24" s="6"/>
      <c r="B24" s="6"/>
      <c r="C24" s="6"/>
      <c r="D24" s="6"/>
      <c r="E24" s="6"/>
      <c r="F24" s="6"/>
      <c r="G24" s="6"/>
      <c r="H24" s="6"/>
      <c r="I24" s="6"/>
    </row>
    <row r="25" spans="1:9" x14ac:dyDescent="0.2">
      <c r="A25" s="6"/>
      <c r="B25" s="6"/>
      <c r="C25" s="6"/>
      <c r="D25" s="6"/>
      <c r="E25" s="6"/>
      <c r="F25" s="6"/>
      <c r="G25" s="6"/>
      <c r="H25" s="6"/>
      <c r="I25" s="6"/>
    </row>
    <row r="26" spans="1:9" x14ac:dyDescent="0.2">
      <c r="A26" s="6"/>
      <c r="B26" s="6"/>
      <c r="C26" s="6"/>
      <c r="D26" s="6"/>
      <c r="E26" s="6"/>
      <c r="F26" s="6"/>
      <c r="G26" s="6"/>
      <c r="H26" s="6"/>
      <c r="I26" s="6"/>
    </row>
    <row r="27" spans="1:9" x14ac:dyDescent="0.2">
      <c r="A27" s="6"/>
      <c r="B27" s="6"/>
      <c r="C27" s="6"/>
      <c r="D27" s="6"/>
      <c r="E27" s="6"/>
      <c r="F27" s="6"/>
      <c r="G27" s="6"/>
      <c r="H27" s="6"/>
      <c r="I27" s="6"/>
    </row>
    <row r="28" spans="1:9" x14ac:dyDescent="0.2">
      <c r="A28" s="6"/>
      <c r="B28" s="6"/>
      <c r="C28" s="6"/>
      <c r="D28" s="6"/>
      <c r="E28" s="6"/>
      <c r="F28" s="6"/>
      <c r="G28" s="6"/>
      <c r="H28" s="6"/>
      <c r="I28" s="6"/>
    </row>
    <row r="29" spans="1:9" x14ac:dyDescent="0.2">
      <c r="A29" s="6"/>
      <c r="B29" s="6"/>
      <c r="C29" s="6"/>
      <c r="D29" s="6"/>
      <c r="E29" s="6"/>
      <c r="F29" s="6"/>
      <c r="G29" s="6"/>
      <c r="H29" s="6"/>
      <c r="I29" s="6"/>
    </row>
    <row r="30" spans="1:9" x14ac:dyDescent="0.2">
      <c r="A30" s="6"/>
      <c r="B30" s="6"/>
      <c r="C30" s="6"/>
      <c r="D30" s="6"/>
      <c r="E30" s="6"/>
      <c r="F30" s="6"/>
      <c r="G30" s="6"/>
      <c r="H30" s="6"/>
      <c r="I30" s="6"/>
    </row>
    <row r="31" spans="1:9" x14ac:dyDescent="0.2">
      <c r="A31" s="6"/>
      <c r="B31" s="6"/>
      <c r="C31" s="6"/>
      <c r="D31" s="6"/>
      <c r="E31" s="6"/>
      <c r="F31" s="6"/>
      <c r="G31" s="6"/>
      <c r="H31" s="6"/>
      <c r="I31" s="6"/>
    </row>
    <row r="32" spans="1:9" x14ac:dyDescent="0.2">
      <c r="A32" s="6"/>
      <c r="B32" s="6"/>
      <c r="C32" s="6"/>
      <c r="D32" s="6"/>
      <c r="E32" s="6"/>
      <c r="F32" s="6"/>
      <c r="G32" s="6"/>
      <c r="H32" s="6"/>
      <c r="I32" s="6"/>
    </row>
    <row r="33" spans="1:9" x14ac:dyDescent="0.2">
      <c r="A33" s="6"/>
      <c r="B33" s="6"/>
      <c r="C33" s="6"/>
      <c r="D33" s="6"/>
      <c r="E33" s="6"/>
      <c r="F33" s="6"/>
      <c r="G33" s="6"/>
      <c r="H33" s="6"/>
      <c r="I33" s="6"/>
    </row>
    <row r="34" spans="1:9" x14ac:dyDescent="0.2">
      <c r="A34" s="6"/>
      <c r="B34" s="6"/>
      <c r="C34" s="6"/>
      <c r="D34" s="6"/>
      <c r="E34" s="6"/>
      <c r="F34" s="6"/>
      <c r="G34" s="6"/>
      <c r="H34" s="6"/>
      <c r="I34" s="6"/>
    </row>
    <row r="35" spans="1:9" x14ac:dyDescent="0.2">
      <c r="A35" s="6"/>
      <c r="B35" s="6"/>
      <c r="C35" s="6"/>
      <c r="D35" s="6"/>
      <c r="E35" s="6"/>
      <c r="F35" s="6"/>
      <c r="G35" s="6"/>
      <c r="H35" s="6"/>
      <c r="I35" s="6"/>
    </row>
    <row r="36" spans="1:9" x14ac:dyDescent="0.2">
      <c r="A36" s="6"/>
      <c r="B36" s="6"/>
      <c r="C36" s="6"/>
      <c r="D36" s="6"/>
      <c r="E36" s="6"/>
      <c r="F36" s="6"/>
      <c r="G36" s="6"/>
      <c r="H36" s="6"/>
      <c r="I36" s="6"/>
    </row>
    <row r="37" spans="1:9" x14ac:dyDescent="0.2">
      <c r="A37" s="6"/>
      <c r="B37" s="6"/>
      <c r="C37" s="6"/>
      <c r="D37" s="6"/>
      <c r="E37" s="6"/>
      <c r="F37" s="6"/>
      <c r="G37" s="6"/>
      <c r="H37" s="6"/>
      <c r="I37" s="6"/>
    </row>
    <row r="38" spans="1:9" x14ac:dyDescent="0.2">
      <c r="A38" s="6"/>
      <c r="B38" s="6"/>
      <c r="C38" s="6"/>
      <c r="D38" s="6"/>
      <c r="E38" s="6"/>
      <c r="F38" s="6"/>
      <c r="G38" s="6"/>
      <c r="H38" s="6"/>
      <c r="I38" s="6"/>
    </row>
    <row r="39" spans="1:9" x14ac:dyDescent="0.2">
      <c r="A39" s="6"/>
      <c r="B39" s="6"/>
      <c r="C39" s="6"/>
      <c r="D39" s="6"/>
      <c r="E39" s="6"/>
      <c r="F39" s="6"/>
      <c r="G39" s="6"/>
      <c r="H39" s="6"/>
      <c r="I39" s="6"/>
    </row>
    <row r="40" spans="1:9" x14ac:dyDescent="0.2">
      <c r="A40" s="6"/>
      <c r="B40" s="6"/>
      <c r="C40" s="6"/>
      <c r="D40" s="6"/>
      <c r="E40" s="6"/>
      <c r="F40" s="6"/>
      <c r="G40" s="6"/>
      <c r="H40" s="6"/>
      <c r="I40" s="6"/>
    </row>
    <row r="41" spans="1:9" x14ac:dyDescent="0.2">
      <c r="A41" s="6"/>
      <c r="B41" s="6"/>
      <c r="C41" s="6"/>
      <c r="D41" s="6"/>
      <c r="E41" s="6"/>
      <c r="F41" s="6"/>
      <c r="G41" s="6"/>
      <c r="H41" s="6"/>
      <c r="I41" s="6"/>
    </row>
    <row r="42" spans="1:9" x14ac:dyDescent="0.2">
      <c r="A42" s="6"/>
      <c r="B42" s="6"/>
      <c r="C42" s="6"/>
      <c r="D42" s="6"/>
      <c r="E42" s="6"/>
      <c r="F42" s="6"/>
      <c r="G42" s="6"/>
      <c r="H42" s="6"/>
      <c r="I42" s="6"/>
    </row>
  </sheetData>
  <phoneticPr fontId="9" type="noConversion"/>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1" workbookViewId="0">
      <selection sqref="A1:K59"/>
    </sheetView>
  </sheetViews>
  <sheetFormatPr defaultRowHeight="12.75" x14ac:dyDescent="0.2"/>
  <sheetData>
    <row r="1" spans="1:11" ht="16.5" x14ac:dyDescent="0.25">
      <c r="A1" s="99" t="s">
        <v>53</v>
      </c>
      <c r="B1" s="99"/>
      <c r="C1" s="99"/>
      <c r="D1" s="99"/>
      <c r="E1" s="99"/>
      <c r="F1" s="99"/>
      <c r="G1" s="99"/>
      <c r="H1" s="99"/>
      <c r="I1" s="99"/>
      <c r="J1" s="99"/>
      <c r="K1" s="99"/>
    </row>
    <row r="2" spans="1:11" ht="6.75" customHeight="1" thickBot="1" x14ac:dyDescent="0.3">
      <c r="A2" s="48"/>
      <c r="B2" s="48"/>
      <c r="C2" s="48"/>
      <c r="D2" s="48"/>
      <c r="E2" s="48"/>
      <c r="F2" s="48"/>
      <c r="G2" s="48"/>
      <c r="H2" s="48"/>
      <c r="I2" s="48"/>
      <c r="J2" s="48"/>
      <c r="K2" s="48"/>
    </row>
    <row r="21" spans="1:11" ht="7.5" customHeight="1" thickBot="1" x14ac:dyDescent="0.25">
      <c r="A21" s="42"/>
      <c r="B21" s="42"/>
      <c r="C21" s="42"/>
      <c r="D21" s="42"/>
      <c r="E21" s="42"/>
      <c r="F21" s="42"/>
      <c r="G21" s="42"/>
      <c r="H21" s="42"/>
      <c r="I21" s="42"/>
      <c r="J21" s="42"/>
      <c r="K21" s="42"/>
    </row>
    <row r="39" spans="1:12" ht="13.5" thickBot="1" x14ac:dyDescent="0.25">
      <c r="A39" s="42"/>
      <c r="B39" s="42"/>
      <c r="C39" s="42"/>
      <c r="D39" s="42"/>
      <c r="E39" s="42"/>
      <c r="F39" s="42"/>
      <c r="G39" s="42"/>
      <c r="H39" s="42"/>
      <c r="I39" s="42"/>
      <c r="J39" s="42"/>
      <c r="K39" s="42"/>
      <c r="L39" s="6"/>
    </row>
    <row r="59" spans="1:11" ht="6" customHeight="1" thickBot="1" x14ac:dyDescent="0.25">
      <c r="A59" s="42"/>
      <c r="B59" s="42"/>
      <c r="C59" s="42"/>
      <c r="D59" s="42"/>
      <c r="E59" s="42"/>
      <c r="F59" s="42"/>
      <c r="G59" s="42"/>
      <c r="H59" s="42"/>
      <c r="I59" s="42"/>
      <c r="J59" s="42"/>
      <c r="K59" s="42"/>
    </row>
  </sheetData>
  <mergeCells count="1">
    <mergeCell ref="A1:K1"/>
  </mergeCells>
  <phoneticPr fontId="9" type="noConversion"/>
  <pageMargins left="0.25" right="0.25" top="0.5" bottom="0.5" header="0.25" footer="0.25"/>
  <pageSetup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workbookViewId="0">
      <selection activeCell="C57" sqref="C57"/>
    </sheetView>
  </sheetViews>
  <sheetFormatPr defaultRowHeight="12.75" x14ac:dyDescent="0.2"/>
  <cols>
    <col min="8" max="8" width="12.7109375" customWidth="1"/>
  </cols>
  <sheetData>
    <row r="1" spans="1:15" ht="17.100000000000001" customHeight="1" x14ac:dyDescent="0.25">
      <c r="B1" s="98" t="s">
        <v>43</v>
      </c>
      <c r="C1" s="98"/>
      <c r="D1" s="98"/>
      <c r="E1" s="98"/>
      <c r="F1" s="98"/>
      <c r="G1" s="98"/>
      <c r="H1" s="98"/>
      <c r="I1" s="98"/>
      <c r="J1" s="98"/>
      <c r="K1" s="98"/>
      <c r="L1" s="98"/>
      <c r="M1" s="98"/>
      <c r="N1" s="98"/>
    </row>
    <row r="2" spans="1:15" ht="17.100000000000001" customHeight="1" thickBot="1" x14ac:dyDescent="0.3">
      <c r="B2" s="3"/>
      <c r="C2" s="3"/>
      <c r="D2" s="3"/>
      <c r="E2" s="3"/>
      <c r="F2" s="3"/>
      <c r="G2" s="3"/>
      <c r="H2" s="3"/>
      <c r="I2" s="3"/>
      <c r="J2" s="3"/>
      <c r="K2" s="3"/>
      <c r="L2" s="3"/>
      <c r="M2" s="3"/>
      <c r="N2" s="3"/>
    </row>
    <row r="3" spans="1:15" ht="18" customHeight="1" thickTop="1" x14ac:dyDescent="0.25">
      <c r="A3" s="28"/>
      <c r="B3" s="100" t="s">
        <v>45</v>
      </c>
      <c r="C3" s="100"/>
      <c r="D3" s="100"/>
      <c r="E3" s="100"/>
      <c r="F3" s="100"/>
      <c r="G3" s="100"/>
      <c r="H3" s="100"/>
      <c r="I3" s="100"/>
      <c r="J3" s="100"/>
      <c r="K3" s="100"/>
      <c r="L3" s="100"/>
      <c r="M3" s="100"/>
      <c r="N3" s="100"/>
      <c r="O3" s="29"/>
    </row>
    <row r="4" spans="1:15" ht="5.0999999999999996" customHeight="1" x14ac:dyDescent="0.25">
      <c r="A4" s="30"/>
      <c r="B4" s="35"/>
      <c r="C4" s="35"/>
      <c r="D4" s="35"/>
      <c r="E4" s="35"/>
      <c r="F4" s="35"/>
      <c r="G4" s="35"/>
      <c r="H4" s="35"/>
      <c r="I4" s="35"/>
      <c r="J4" s="35"/>
      <c r="K4" s="35"/>
      <c r="L4" s="35"/>
      <c r="M4" s="35"/>
      <c r="N4" s="35"/>
      <c r="O4" s="31"/>
    </row>
    <row r="5" spans="1:15" x14ac:dyDescent="0.2">
      <c r="A5" s="30"/>
      <c r="B5" s="6"/>
      <c r="C5" s="6"/>
      <c r="D5" s="6"/>
      <c r="E5" s="6"/>
      <c r="F5" s="6"/>
      <c r="G5" s="6"/>
      <c r="H5" s="6"/>
      <c r="I5" s="6"/>
      <c r="J5" s="6"/>
      <c r="K5" s="6"/>
      <c r="L5" s="6"/>
      <c r="M5" s="6"/>
      <c r="N5" s="6"/>
      <c r="O5" s="31"/>
    </row>
    <row r="6" spans="1:15" x14ac:dyDescent="0.2">
      <c r="A6" s="30"/>
      <c r="B6" s="6"/>
      <c r="C6" s="6"/>
      <c r="D6" s="6"/>
      <c r="E6" s="6"/>
      <c r="F6" s="6"/>
      <c r="G6" s="6"/>
      <c r="H6" s="6"/>
      <c r="I6" s="6"/>
      <c r="J6" s="6"/>
      <c r="K6" s="6"/>
      <c r="L6" s="6"/>
      <c r="M6" s="6"/>
      <c r="N6" s="6"/>
      <c r="O6" s="31"/>
    </row>
    <row r="7" spans="1:15" x14ac:dyDescent="0.2">
      <c r="A7" s="30"/>
      <c r="B7" s="6"/>
      <c r="C7" s="6"/>
      <c r="D7" s="6"/>
      <c r="E7" s="6"/>
      <c r="F7" s="6"/>
      <c r="G7" s="6"/>
      <c r="H7" s="6"/>
      <c r="I7" s="6"/>
      <c r="J7" s="6"/>
      <c r="K7" s="6"/>
      <c r="L7" s="6"/>
      <c r="M7" s="6"/>
      <c r="N7" s="6"/>
      <c r="O7" s="31"/>
    </row>
    <row r="8" spans="1:15" x14ac:dyDescent="0.2">
      <c r="A8" s="30"/>
      <c r="B8" s="6"/>
      <c r="C8" s="6"/>
      <c r="D8" s="6"/>
      <c r="E8" s="6"/>
      <c r="F8" s="6"/>
      <c r="G8" s="6"/>
      <c r="H8" s="6"/>
      <c r="I8" s="6"/>
      <c r="J8" s="6"/>
      <c r="K8" s="6"/>
      <c r="L8" s="6"/>
      <c r="M8" s="6"/>
      <c r="N8" s="6"/>
      <c r="O8" s="31"/>
    </row>
    <row r="9" spans="1:15" x14ac:dyDescent="0.2">
      <c r="A9" s="30"/>
      <c r="B9" s="6"/>
      <c r="C9" s="6"/>
      <c r="D9" s="6"/>
      <c r="E9" s="6"/>
      <c r="F9" s="6"/>
      <c r="G9" s="6"/>
      <c r="H9" s="6"/>
      <c r="I9" s="6"/>
      <c r="J9" s="6"/>
      <c r="K9" s="6"/>
      <c r="L9" s="6"/>
      <c r="M9" s="6"/>
      <c r="N9" s="6"/>
      <c r="O9" s="31"/>
    </row>
    <row r="10" spans="1:15" x14ac:dyDescent="0.2">
      <c r="A10" s="30"/>
      <c r="B10" s="6"/>
      <c r="C10" s="6"/>
      <c r="D10" s="6"/>
      <c r="E10" s="6"/>
      <c r="F10" s="6"/>
      <c r="G10" s="6"/>
      <c r="H10" s="6"/>
      <c r="I10" s="6"/>
      <c r="J10" s="6"/>
      <c r="K10" s="6"/>
      <c r="L10" s="6"/>
      <c r="M10" s="6"/>
      <c r="N10" s="6"/>
      <c r="O10" s="31"/>
    </row>
    <row r="11" spans="1:15" x14ac:dyDescent="0.2">
      <c r="A11" s="30"/>
      <c r="B11" s="6"/>
      <c r="C11" s="6"/>
      <c r="D11" s="6"/>
      <c r="E11" s="6"/>
      <c r="F11" s="6"/>
      <c r="G11" s="6"/>
      <c r="H11" s="6"/>
      <c r="I11" s="6"/>
      <c r="J11" s="6"/>
      <c r="K11" s="6"/>
      <c r="L11" s="6"/>
      <c r="M11" s="6"/>
      <c r="N11" s="6"/>
      <c r="O11" s="31"/>
    </row>
    <row r="12" spans="1:15" x14ac:dyDescent="0.2">
      <c r="A12" s="30"/>
      <c r="B12" s="6"/>
      <c r="C12" s="6"/>
      <c r="D12" s="6"/>
      <c r="E12" s="6"/>
      <c r="F12" s="6"/>
      <c r="G12" s="6"/>
      <c r="H12" s="6"/>
      <c r="I12" s="6"/>
      <c r="J12" s="6"/>
      <c r="K12" s="6"/>
      <c r="L12" s="6"/>
      <c r="M12" s="6"/>
      <c r="N12" s="6"/>
      <c r="O12" s="31"/>
    </row>
    <row r="13" spans="1:15" x14ac:dyDescent="0.2">
      <c r="A13" s="30"/>
      <c r="B13" s="6"/>
      <c r="C13" s="6"/>
      <c r="D13" s="6"/>
      <c r="E13" s="6"/>
      <c r="F13" s="6"/>
      <c r="G13" s="6"/>
      <c r="H13" s="6"/>
      <c r="I13" s="6"/>
      <c r="J13" s="6"/>
      <c r="K13" s="6"/>
      <c r="L13" s="6"/>
      <c r="M13" s="6"/>
      <c r="N13" s="6"/>
      <c r="O13" s="31"/>
    </row>
    <row r="14" spans="1:15" x14ac:dyDescent="0.2">
      <c r="A14" s="30"/>
      <c r="B14" s="6"/>
      <c r="C14" s="6"/>
      <c r="D14" s="6"/>
      <c r="E14" s="6"/>
      <c r="F14" s="6"/>
      <c r="G14" s="6"/>
      <c r="H14" s="6"/>
      <c r="I14" s="6"/>
      <c r="J14" s="6"/>
      <c r="K14" s="6"/>
      <c r="L14" s="6"/>
      <c r="M14" s="6"/>
      <c r="N14" s="6"/>
      <c r="O14" s="31"/>
    </row>
    <row r="15" spans="1:15" x14ac:dyDescent="0.2">
      <c r="A15" s="30"/>
      <c r="B15" s="6"/>
      <c r="C15" s="6"/>
      <c r="D15" s="6"/>
      <c r="E15" s="6"/>
      <c r="F15" s="6"/>
      <c r="G15" s="6"/>
      <c r="H15" s="6"/>
      <c r="I15" s="6"/>
      <c r="J15" s="6"/>
      <c r="K15" s="6"/>
      <c r="L15" s="6"/>
      <c r="M15" s="6"/>
      <c r="N15" s="6"/>
      <c r="O15" s="31"/>
    </row>
    <row r="16" spans="1:15" x14ac:dyDescent="0.2">
      <c r="A16" s="30"/>
      <c r="B16" s="6"/>
      <c r="C16" s="6"/>
      <c r="D16" s="6"/>
      <c r="E16" s="6"/>
      <c r="F16" s="6"/>
      <c r="G16" s="6"/>
      <c r="H16" s="6"/>
      <c r="I16" s="6"/>
      <c r="J16" s="6"/>
      <c r="K16" s="6"/>
      <c r="L16" s="6"/>
      <c r="M16" s="6"/>
      <c r="N16" s="6"/>
      <c r="O16" s="31"/>
    </row>
    <row r="17" spans="1:15" x14ac:dyDescent="0.2">
      <c r="A17" s="30"/>
      <c r="B17" s="6"/>
      <c r="C17" s="6"/>
      <c r="D17" s="6"/>
      <c r="E17" s="6"/>
      <c r="F17" s="6"/>
      <c r="G17" s="6"/>
      <c r="H17" s="6"/>
      <c r="I17" s="6"/>
      <c r="J17" s="6"/>
      <c r="K17" s="6"/>
      <c r="L17" s="6"/>
      <c r="M17" s="6"/>
      <c r="N17" s="6"/>
      <c r="O17" s="31"/>
    </row>
    <row r="18" spans="1:15" x14ac:dyDescent="0.2">
      <c r="A18" s="30"/>
      <c r="B18" s="6"/>
      <c r="C18" s="6"/>
      <c r="D18" s="6"/>
      <c r="E18" s="6"/>
      <c r="F18" s="6"/>
      <c r="G18" s="6"/>
      <c r="H18" s="6"/>
      <c r="I18" s="6"/>
      <c r="J18" s="6"/>
      <c r="K18" s="6"/>
      <c r="L18" s="6"/>
      <c r="M18" s="6"/>
      <c r="N18" s="6"/>
      <c r="O18" s="31"/>
    </row>
    <row r="19" spans="1:15" x14ac:dyDescent="0.2">
      <c r="A19" s="30"/>
      <c r="B19" s="6"/>
      <c r="C19" s="6"/>
      <c r="D19" s="6"/>
      <c r="E19" s="6"/>
      <c r="F19" s="6"/>
      <c r="G19" s="6"/>
      <c r="H19" s="6"/>
      <c r="I19" s="6"/>
      <c r="J19" s="6"/>
      <c r="K19" s="6"/>
      <c r="L19" s="6"/>
      <c r="M19" s="6"/>
      <c r="N19" s="6"/>
      <c r="O19" s="31"/>
    </row>
    <row r="20" spans="1:15" x14ac:dyDescent="0.2">
      <c r="A20" s="30"/>
      <c r="B20" s="6"/>
      <c r="C20" s="6"/>
      <c r="D20" s="6"/>
      <c r="E20" s="6"/>
      <c r="F20" s="6"/>
      <c r="G20" s="6"/>
      <c r="H20" s="6"/>
      <c r="I20" s="6"/>
      <c r="J20" s="6"/>
      <c r="K20" s="6"/>
      <c r="L20" s="6"/>
      <c r="M20" s="6"/>
      <c r="N20" s="6"/>
      <c r="O20" s="31"/>
    </row>
    <row r="21" spans="1:15" x14ac:dyDescent="0.2">
      <c r="A21" s="30"/>
      <c r="B21" s="6"/>
      <c r="C21" s="6"/>
      <c r="D21" s="6"/>
      <c r="E21" s="6"/>
      <c r="F21" s="6"/>
      <c r="G21" s="6"/>
      <c r="H21" s="6"/>
      <c r="I21" s="6"/>
      <c r="J21" s="6"/>
      <c r="K21" s="6"/>
      <c r="L21" s="6"/>
      <c r="M21" s="6"/>
      <c r="N21" s="6"/>
      <c r="O21" s="31"/>
    </row>
    <row r="22" spans="1:15" x14ac:dyDescent="0.2">
      <c r="A22" s="30"/>
      <c r="B22" s="6"/>
      <c r="C22" s="6"/>
      <c r="D22" s="6"/>
      <c r="E22" s="6"/>
      <c r="F22" s="6"/>
      <c r="G22" s="6"/>
      <c r="H22" s="6"/>
      <c r="I22" s="6"/>
      <c r="J22" s="6"/>
      <c r="K22" s="6"/>
      <c r="L22" s="6"/>
      <c r="M22" s="6"/>
      <c r="N22" s="6"/>
      <c r="O22" s="31"/>
    </row>
    <row r="23" spans="1:15" x14ac:dyDescent="0.2">
      <c r="A23" s="30"/>
      <c r="B23" s="6"/>
      <c r="C23" s="6"/>
      <c r="D23" s="6"/>
      <c r="E23" s="6"/>
      <c r="F23" s="6"/>
      <c r="G23" s="6"/>
      <c r="H23" s="6"/>
      <c r="I23" s="6"/>
      <c r="J23" s="6"/>
      <c r="K23" s="6"/>
      <c r="L23" s="6"/>
      <c r="M23" s="6"/>
      <c r="N23" s="6"/>
      <c r="O23" s="31"/>
    </row>
    <row r="24" spans="1:15" ht="13.5" thickBot="1" x14ac:dyDescent="0.25">
      <c r="A24" s="32"/>
      <c r="B24" s="33"/>
      <c r="C24" s="33"/>
      <c r="D24" s="33"/>
      <c r="E24" s="33"/>
      <c r="F24" s="33"/>
      <c r="G24" s="33"/>
      <c r="H24" s="33"/>
      <c r="I24" s="33"/>
      <c r="J24" s="33"/>
      <c r="K24" s="33"/>
      <c r="L24" s="33"/>
      <c r="M24" s="33"/>
      <c r="N24" s="33"/>
      <c r="O24" s="34"/>
    </row>
    <row r="25" spans="1:15" ht="14.25" thickTop="1" thickBot="1" x14ac:dyDescent="0.25">
      <c r="A25" s="6"/>
      <c r="B25" s="6"/>
      <c r="C25" s="6"/>
      <c r="D25" s="6"/>
      <c r="E25" s="6"/>
      <c r="F25" s="6"/>
      <c r="G25" s="6"/>
      <c r="H25" s="6"/>
      <c r="I25" s="6"/>
      <c r="J25" s="6"/>
      <c r="K25" s="6"/>
      <c r="L25" s="6"/>
      <c r="M25" s="6"/>
      <c r="N25" s="6"/>
      <c r="O25" s="6"/>
    </row>
    <row r="26" spans="1:15" ht="18" customHeight="1" thickTop="1" x14ac:dyDescent="0.25">
      <c r="A26" s="28"/>
      <c r="B26" s="100" t="s">
        <v>44</v>
      </c>
      <c r="C26" s="100"/>
      <c r="D26" s="100"/>
      <c r="E26" s="100"/>
      <c r="F26" s="100"/>
      <c r="G26" s="100"/>
      <c r="H26" s="100"/>
      <c r="I26" s="100"/>
      <c r="J26" s="100"/>
      <c r="K26" s="100"/>
      <c r="L26" s="100"/>
      <c r="M26" s="100"/>
      <c r="N26" s="100"/>
      <c r="O26" s="29"/>
    </row>
    <row r="27" spans="1:15" ht="5.0999999999999996" customHeight="1" x14ac:dyDescent="0.25">
      <c r="A27" s="30"/>
      <c r="B27" s="35"/>
      <c r="C27" s="35"/>
      <c r="D27" s="35"/>
      <c r="E27" s="35"/>
      <c r="F27" s="35"/>
      <c r="G27" s="35"/>
      <c r="H27" s="35"/>
      <c r="I27" s="35"/>
      <c r="J27" s="35"/>
      <c r="K27" s="35"/>
      <c r="L27" s="35"/>
      <c r="M27" s="35"/>
      <c r="N27" s="35"/>
      <c r="O27" s="31"/>
    </row>
    <row r="28" spans="1:15" x14ac:dyDescent="0.2">
      <c r="A28" s="30"/>
      <c r="B28" s="6"/>
      <c r="C28" s="6"/>
      <c r="D28" s="6"/>
      <c r="E28" s="6"/>
      <c r="F28" s="6"/>
      <c r="G28" s="6"/>
      <c r="H28" s="6"/>
      <c r="I28" s="6"/>
      <c r="J28" s="6"/>
      <c r="K28" s="6"/>
      <c r="L28" s="6"/>
      <c r="M28" s="6"/>
      <c r="N28" s="6"/>
      <c r="O28" s="31"/>
    </row>
    <row r="29" spans="1:15" x14ac:dyDescent="0.2">
      <c r="A29" s="30"/>
      <c r="B29" s="6"/>
      <c r="C29" s="6"/>
      <c r="D29" s="6"/>
      <c r="E29" s="6"/>
      <c r="F29" s="6"/>
      <c r="G29" s="6"/>
      <c r="H29" s="6"/>
      <c r="I29" s="6"/>
      <c r="J29" s="6"/>
      <c r="K29" s="6"/>
      <c r="L29" s="6"/>
      <c r="M29" s="6"/>
      <c r="N29" s="6"/>
      <c r="O29" s="31"/>
    </row>
    <row r="30" spans="1:15" x14ac:dyDescent="0.2">
      <c r="A30" s="30"/>
      <c r="B30" s="6"/>
      <c r="C30" s="6"/>
      <c r="D30" s="6"/>
      <c r="E30" s="6"/>
      <c r="F30" s="6"/>
      <c r="G30" s="6"/>
      <c r="H30" s="6"/>
      <c r="I30" s="6"/>
      <c r="J30" s="6"/>
      <c r="K30" s="6"/>
      <c r="L30" s="6"/>
      <c r="M30" s="6"/>
      <c r="N30" s="6"/>
      <c r="O30" s="31"/>
    </row>
    <row r="31" spans="1:15" x14ac:dyDescent="0.2">
      <c r="A31" s="30"/>
      <c r="B31" s="6"/>
      <c r="C31" s="6"/>
      <c r="D31" s="6"/>
      <c r="E31" s="6"/>
      <c r="F31" s="6"/>
      <c r="G31" s="6"/>
      <c r="H31" s="6"/>
      <c r="I31" s="6"/>
      <c r="J31" s="6"/>
      <c r="K31" s="6"/>
      <c r="L31" s="6"/>
      <c r="M31" s="6"/>
      <c r="N31" s="6"/>
      <c r="O31" s="31"/>
    </row>
    <row r="32" spans="1:15" x14ac:dyDescent="0.2">
      <c r="A32" s="30"/>
      <c r="B32" s="6"/>
      <c r="C32" s="6"/>
      <c r="D32" s="6"/>
      <c r="E32" s="6"/>
      <c r="F32" s="6"/>
      <c r="G32" s="6"/>
      <c r="H32" s="6"/>
      <c r="I32" s="6"/>
      <c r="J32" s="6"/>
      <c r="K32" s="6"/>
      <c r="L32" s="6"/>
      <c r="M32" s="6"/>
      <c r="N32" s="6"/>
      <c r="O32" s="31"/>
    </row>
    <row r="33" spans="1:15" x14ac:dyDescent="0.2">
      <c r="A33" s="30"/>
      <c r="B33" s="6"/>
      <c r="C33" s="6"/>
      <c r="D33" s="6"/>
      <c r="E33" s="6"/>
      <c r="F33" s="6"/>
      <c r="G33" s="6"/>
      <c r="H33" s="6"/>
      <c r="I33" s="6"/>
      <c r="J33" s="6"/>
      <c r="K33" s="6"/>
      <c r="L33" s="6"/>
      <c r="M33" s="6"/>
      <c r="N33" s="6"/>
      <c r="O33" s="31"/>
    </row>
    <row r="34" spans="1:15" x14ac:dyDescent="0.2">
      <c r="A34" s="30"/>
      <c r="B34" s="6"/>
      <c r="C34" s="6"/>
      <c r="D34" s="6"/>
      <c r="E34" s="6"/>
      <c r="F34" s="6"/>
      <c r="G34" s="6"/>
      <c r="H34" s="6"/>
      <c r="I34" s="6"/>
      <c r="J34" s="6"/>
      <c r="K34" s="6"/>
      <c r="L34" s="6"/>
      <c r="M34" s="6"/>
      <c r="N34" s="6"/>
      <c r="O34" s="31"/>
    </row>
    <row r="35" spans="1:15" x14ac:dyDescent="0.2">
      <c r="A35" s="30"/>
      <c r="B35" s="6"/>
      <c r="C35" s="6"/>
      <c r="D35" s="6"/>
      <c r="E35" s="6"/>
      <c r="F35" s="6"/>
      <c r="G35" s="6"/>
      <c r="H35" s="6"/>
      <c r="I35" s="6"/>
      <c r="J35" s="6"/>
      <c r="K35" s="6"/>
      <c r="L35" s="6"/>
      <c r="M35" s="6"/>
      <c r="N35" s="6"/>
      <c r="O35" s="31"/>
    </row>
    <row r="36" spans="1:15" x14ac:dyDescent="0.2">
      <c r="A36" s="30"/>
      <c r="B36" s="6"/>
      <c r="C36" s="6"/>
      <c r="D36" s="6"/>
      <c r="E36" s="6"/>
      <c r="F36" s="6"/>
      <c r="G36" s="6"/>
      <c r="H36" s="6"/>
      <c r="I36" s="6"/>
      <c r="J36" s="6"/>
      <c r="K36" s="6"/>
      <c r="L36" s="6"/>
      <c r="M36" s="6"/>
      <c r="N36" s="6"/>
      <c r="O36" s="31"/>
    </row>
    <row r="37" spans="1:15" x14ac:dyDescent="0.2">
      <c r="A37" s="30"/>
      <c r="B37" s="6"/>
      <c r="C37" s="6"/>
      <c r="D37" s="6"/>
      <c r="E37" s="6"/>
      <c r="F37" s="6"/>
      <c r="G37" s="6"/>
      <c r="H37" s="6"/>
      <c r="I37" s="6"/>
      <c r="J37" s="6"/>
      <c r="K37" s="6"/>
      <c r="L37" s="6"/>
      <c r="M37" s="6"/>
      <c r="N37" s="6"/>
      <c r="O37" s="31"/>
    </row>
    <row r="38" spans="1:15" x14ac:dyDescent="0.2">
      <c r="A38" s="30"/>
      <c r="B38" s="6"/>
      <c r="C38" s="6"/>
      <c r="D38" s="6"/>
      <c r="E38" s="6"/>
      <c r="F38" s="6"/>
      <c r="G38" s="6"/>
      <c r="H38" s="6"/>
      <c r="I38" s="6"/>
      <c r="J38" s="6"/>
      <c r="K38" s="6"/>
      <c r="L38" s="6"/>
      <c r="M38" s="6"/>
      <c r="N38" s="6"/>
      <c r="O38" s="31"/>
    </row>
    <row r="39" spans="1:15" x14ac:dyDescent="0.2">
      <c r="A39" s="30"/>
      <c r="B39" s="6"/>
      <c r="C39" s="6"/>
      <c r="D39" s="6"/>
      <c r="E39" s="6"/>
      <c r="F39" s="6"/>
      <c r="G39" s="6"/>
      <c r="H39" s="6"/>
      <c r="I39" s="6"/>
      <c r="J39" s="6"/>
      <c r="K39" s="6"/>
      <c r="L39" s="6"/>
      <c r="M39" s="6"/>
      <c r="N39" s="6"/>
      <c r="O39" s="31"/>
    </row>
    <row r="40" spans="1:15" x14ac:dyDescent="0.2">
      <c r="A40" s="30"/>
      <c r="B40" s="6"/>
      <c r="C40" s="6"/>
      <c r="D40" s="6"/>
      <c r="E40" s="6"/>
      <c r="F40" s="6"/>
      <c r="G40" s="6"/>
      <c r="H40" s="6"/>
      <c r="I40" s="6"/>
      <c r="J40" s="6"/>
      <c r="K40" s="6"/>
      <c r="L40" s="6"/>
      <c r="M40" s="6"/>
      <c r="N40" s="6"/>
      <c r="O40" s="31"/>
    </row>
    <row r="41" spans="1:15" x14ac:dyDescent="0.2">
      <c r="A41" s="30"/>
      <c r="B41" s="6"/>
      <c r="C41" s="6"/>
      <c r="D41" s="6"/>
      <c r="E41" s="6"/>
      <c r="F41" s="6"/>
      <c r="G41" s="6"/>
      <c r="H41" s="6"/>
      <c r="I41" s="6"/>
      <c r="J41" s="6"/>
      <c r="K41" s="6"/>
      <c r="L41" s="6"/>
      <c r="M41" s="6"/>
      <c r="N41" s="6"/>
      <c r="O41" s="31"/>
    </row>
    <row r="42" spans="1:15" x14ac:dyDescent="0.2">
      <c r="A42" s="30"/>
      <c r="B42" s="6"/>
      <c r="C42" s="6"/>
      <c r="D42" s="6"/>
      <c r="E42" s="6"/>
      <c r="F42" s="6"/>
      <c r="G42" s="6"/>
      <c r="H42" s="6"/>
      <c r="I42" s="6"/>
      <c r="J42" s="6"/>
      <c r="K42" s="6"/>
      <c r="L42" s="6"/>
      <c r="M42" s="6"/>
      <c r="N42" s="6"/>
      <c r="O42" s="31"/>
    </row>
    <row r="43" spans="1:15" x14ac:dyDescent="0.2">
      <c r="A43" s="30"/>
      <c r="B43" s="6"/>
      <c r="C43" s="6"/>
      <c r="D43" s="6"/>
      <c r="E43" s="6"/>
      <c r="F43" s="6"/>
      <c r="G43" s="6"/>
      <c r="H43" s="6"/>
      <c r="I43" s="6"/>
      <c r="J43" s="6"/>
      <c r="K43" s="6"/>
      <c r="L43" s="6"/>
      <c r="M43" s="6"/>
      <c r="N43" s="6"/>
      <c r="O43" s="31"/>
    </row>
    <row r="44" spans="1:15" x14ac:dyDescent="0.2">
      <c r="A44" s="30"/>
      <c r="B44" s="6"/>
      <c r="C44" s="6"/>
      <c r="D44" s="6"/>
      <c r="E44" s="6"/>
      <c r="F44" s="6"/>
      <c r="G44" s="6"/>
      <c r="H44" s="6"/>
      <c r="I44" s="6"/>
      <c r="J44" s="6"/>
      <c r="K44" s="6"/>
      <c r="L44" s="6"/>
      <c r="M44" s="6"/>
      <c r="N44" s="6"/>
      <c r="O44" s="31"/>
    </row>
    <row r="45" spans="1:15" x14ac:dyDescent="0.2">
      <c r="A45" s="30"/>
      <c r="B45" s="6"/>
      <c r="C45" s="6"/>
      <c r="D45" s="6"/>
      <c r="E45" s="6"/>
      <c r="F45" s="6"/>
      <c r="G45" s="6"/>
      <c r="H45" s="6"/>
      <c r="I45" s="6"/>
      <c r="J45" s="6"/>
      <c r="K45" s="6"/>
      <c r="L45" s="6"/>
      <c r="M45" s="6"/>
      <c r="N45" s="6"/>
      <c r="O45" s="31"/>
    </row>
    <row r="46" spans="1:15" x14ac:dyDescent="0.2">
      <c r="A46" s="30"/>
      <c r="B46" s="6"/>
      <c r="C46" s="6"/>
      <c r="D46" s="6"/>
      <c r="E46" s="6"/>
      <c r="F46" s="6"/>
      <c r="G46" s="6"/>
      <c r="H46" s="6"/>
      <c r="I46" s="6"/>
      <c r="J46" s="6"/>
      <c r="K46" s="6"/>
      <c r="L46" s="6"/>
      <c r="M46" s="6"/>
      <c r="N46" s="6"/>
      <c r="O46" s="31"/>
    </row>
    <row r="47" spans="1:15" ht="13.5" thickBot="1" x14ac:dyDescent="0.25">
      <c r="A47" s="32"/>
      <c r="B47" s="33"/>
      <c r="C47" s="33"/>
      <c r="D47" s="33"/>
      <c r="E47" s="33"/>
      <c r="F47" s="33"/>
      <c r="G47" s="33"/>
      <c r="H47" s="33"/>
      <c r="I47" s="33"/>
      <c r="J47" s="33"/>
      <c r="K47" s="33"/>
      <c r="L47" s="33"/>
      <c r="M47" s="33"/>
      <c r="N47" s="33"/>
      <c r="O47" s="34"/>
    </row>
    <row r="48" spans="1:15" ht="13.5" thickTop="1" x14ac:dyDescent="0.2">
      <c r="A48" s="6"/>
      <c r="B48" s="6"/>
      <c r="C48" s="6"/>
      <c r="D48" s="6"/>
      <c r="E48" s="6"/>
      <c r="F48" s="6"/>
      <c r="G48" s="6"/>
      <c r="H48" s="6"/>
      <c r="I48" s="6"/>
      <c r="J48" s="6"/>
      <c r="K48" s="6"/>
      <c r="L48" s="6"/>
      <c r="M48" s="6"/>
      <c r="N48" s="6"/>
      <c r="O48" s="6"/>
    </row>
    <row r="49" spans="1:15" ht="13.5" thickBot="1" x14ac:dyDescent="0.25"/>
    <row r="50" spans="1:15" x14ac:dyDescent="0.2">
      <c r="A50" s="36"/>
      <c r="B50" s="37"/>
      <c r="C50" s="37"/>
      <c r="D50" s="37"/>
      <c r="E50" s="37"/>
      <c r="F50" s="37"/>
      <c r="G50" s="37"/>
      <c r="H50" s="37"/>
      <c r="I50" s="37"/>
      <c r="J50" s="37"/>
      <c r="K50" s="37"/>
      <c r="L50" s="37"/>
      <c r="M50" s="37"/>
      <c r="N50" s="37"/>
      <c r="O50" s="38"/>
    </row>
    <row r="51" spans="1:15" x14ac:dyDescent="0.2">
      <c r="A51" s="101"/>
      <c r="B51" s="102"/>
      <c r="C51" s="102"/>
      <c r="D51" s="102"/>
      <c r="E51" s="102"/>
      <c r="F51" s="102"/>
      <c r="G51" s="102"/>
      <c r="H51" s="102"/>
      <c r="I51" s="102"/>
      <c r="J51" s="102"/>
      <c r="K51" s="102"/>
      <c r="L51" s="102"/>
      <c r="M51" s="102"/>
      <c r="N51" s="102"/>
      <c r="O51" s="103"/>
    </row>
    <row r="52" spans="1:15" x14ac:dyDescent="0.2">
      <c r="A52" s="39"/>
      <c r="B52" s="6"/>
      <c r="C52" s="6"/>
      <c r="D52" s="6"/>
      <c r="E52" s="6"/>
      <c r="F52" s="6"/>
      <c r="G52" s="6"/>
      <c r="H52" s="6"/>
      <c r="I52" s="6"/>
      <c r="J52" s="6"/>
      <c r="K52" s="6"/>
      <c r="L52" s="6"/>
      <c r="M52" s="6"/>
      <c r="N52" s="6"/>
      <c r="O52" s="40"/>
    </row>
    <row r="53" spans="1:15" x14ac:dyDescent="0.2">
      <c r="A53" s="39"/>
      <c r="B53" s="6"/>
      <c r="C53" s="6"/>
      <c r="D53" s="6"/>
      <c r="E53" s="6"/>
      <c r="F53" s="6"/>
      <c r="G53" s="6"/>
      <c r="H53" s="6"/>
      <c r="I53" s="6"/>
      <c r="J53" s="6"/>
      <c r="K53" s="6"/>
      <c r="L53" s="6"/>
      <c r="M53" s="6"/>
      <c r="N53" s="6"/>
      <c r="O53" s="40"/>
    </row>
    <row r="54" spans="1:15" x14ac:dyDescent="0.2">
      <c r="A54" s="39"/>
      <c r="B54" s="6"/>
      <c r="C54" s="6"/>
      <c r="D54" s="6"/>
      <c r="E54" s="6"/>
      <c r="F54" s="6"/>
      <c r="G54" s="6"/>
      <c r="H54" s="6"/>
      <c r="I54" s="6"/>
      <c r="J54" s="6"/>
      <c r="K54" s="6"/>
      <c r="L54" s="6"/>
      <c r="M54" s="6"/>
      <c r="N54" s="6"/>
      <c r="O54" s="40"/>
    </row>
    <row r="55" spans="1:15" x14ac:dyDescent="0.2">
      <c r="A55" s="39"/>
      <c r="B55" s="6"/>
      <c r="C55" s="6"/>
      <c r="D55" s="6"/>
      <c r="E55" s="6"/>
      <c r="F55" s="6"/>
      <c r="G55" s="6"/>
      <c r="H55" s="6"/>
      <c r="I55" s="6"/>
      <c r="J55" s="6"/>
      <c r="K55" s="6"/>
      <c r="L55" s="6"/>
      <c r="M55" s="6"/>
      <c r="N55" s="6"/>
      <c r="O55" s="40"/>
    </row>
    <row r="56" spans="1:15" x14ac:dyDescent="0.2">
      <c r="A56" s="39"/>
      <c r="B56" s="6"/>
      <c r="C56" s="6"/>
      <c r="D56" s="6"/>
      <c r="E56" s="6"/>
      <c r="F56" s="6"/>
      <c r="G56" s="6"/>
      <c r="H56" s="6"/>
      <c r="I56" s="6"/>
      <c r="J56" s="6"/>
      <c r="K56" s="6"/>
      <c r="L56" s="6"/>
      <c r="M56" s="6"/>
      <c r="N56" s="6"/>
      <c r="O56" s="40"/>
    </row>
    <row r="57" spans="1:15" x14ac:dyDescent="0.2">
      <c r="A57" s="39"/>
      <c r="B57" s="6"/>
      <c r="C57" s="6" t="s">
        <v>47</v>
      </c>
      <c r="D57" s="6"/>
      <c r="E57" s="6"/>
      <c r="F57" s="6"/>
      <c r="G57" s="6"/>
      <c r="H57" s="6"/>
      <c r="I57" s="6"/>
      <c r="J57" s="6"/>
      <c r="K57" s="6"/>
      <c r="L57" s="6"/>
      <c r="M57" s="6"/>
      <c r="N57" s="6"/>
      <c r="O57" s="40"/>
    </row>
    <row r="58" spans="1:15" x14ac:dyDescent="0.2">
      <c r="A58" s="39"/>
      <c r="B58" s="6"/>
      <c r="C58" s="6"/>
      <c r="D58" s="6"/>
      <c r="E58" s="6"/>
      <c r="F58" s="6"/>
      <c r="G58" s="6"/>
      <c r="H58" s="6"/>
      <c r="I58" s="6"/>
      <c r="J58" s="6"/>
      <c r="K58" s="6"/>
      <c r="L58" s="6"/>
      <c r="M58" s="6"/>
      <c r="N58" s="6"/>
      <c r="O58" s="40"/>
    </row>
    <row r="59" spans="1:15" x14ac:dyDescent="0.2">
      <c r="A59" s="39"/>
      <c r="B59" s="6"/>
      <c r="C59" s="6"/>
      <c r="D59" s="6"/>
      <c r="E59" s="6"/>
      <c r="F59" s="6"/>
      <c r="G59" s="6"/>
      <c r="H59" s="6"/>
      <c r="I59" s="6"/>
      <c r="J59" s="6"/>
      <c r="K59" s="6"/>
      <c r="L59" s="6"/>
      <c r="M59" s="6"/>
      <c r="N59" s="6"/>
      <c r="O59" s="40"/>
    </row>
    <row r="60" spans="1:15" x14ac:dyDescent="0.2">
      <c r="A60" s="39"/>
      <c r="B60" s="6"/>
      <c r="C60" s="6"/>
      <c r="D60" s="6"/>
      <c r="E60" s="6"/>
      <c r="F60" s="6"/>
      <c r="G60" s="6"/>
      <c r="H60" s="6"/>
      <c r="I60" s="6"/>
      <c r="J60" s="6"/>
      <c r="K60" s="6"/>
      <c r="L60" s="6"/>
      <c r="M60" s="6"/>
      <c r="N60" s="6"/>
      <c r="O60" s="40"/>
    </row>
    <row r="61" spans="1:15" x14ac:dyDescent="0.2">
      <c r="A61" s="39"/>
      <c r="B61" s="6"/>
      <c r="C61" s="6"/>
      <c r="D61" s="6"/>
      <c r="E61" s="6"/>
      <c r="F61" s="6"/>
      <c r="G61" s="6"/>
      <c r="H61" s="6"/>
      <c r="I61" s="6"/>
      <c r="J61" s="6"/>
      <c r="K61" s="6"/>
      <c r="L61" s="6"/>
      <c r="M61" s="6"/>
      <c r="N61" s="6"/>
      <c r="O61" s="40"/>
    </row>
    <row r="62" spans="1:15" x14ac:dyDescent="0.2">
      <c r="A62" s="39"/>
      <c r="B62" s="6"/>
      <c r="C62" s="6"/>
      <c r="D62" s="6"/>
      <c r="E62" s="6"/>
      <c r="F62" s="6"/>
      <c r="G62" s="6"/>
      <c r="H62" s="6"/>
      <c r="I62" s="6"/>
      <c r="J62" s="6"/>
      <c r="K62" s="6"/>
      <c r="L62" s="6"/>
      <c r="M62" s="6"/>
      <c r="N62" s="6"/>
      <c r="O62" s="40"/>
    </row>
    <row r="63" spans="1:15" x14ac:dyDescent="0.2">
      <c r="A63" s="39"/>
      <c r="B63" s="6"/>
      <c r="C63" s="6"/>
      <c r="D63" s="6"/>
      <c r="E63" s="6"/>
      <c r="F63" s="6"/>
      <c r="G63" s="6"/>
      <c r="H63" s="6"/>
      <c r="I63" s="6"/>
      <c r="J63" s="6"/>
      <c r="K63" s="6"/>
      <c r="L63" s="6"/>
      <c r="M63" s="6"/>
      <c r="N63" s="6"/>
      <c r="O63" s="40"/>
    </row>
    <row r="64" spans="1:15" x14ac:dyDescent="0.2">
      <c r="A64" s="39"/>
      <c r="B64" s="6"/>
      <c r="C64" s="6"/>
      <c r="D64" s="6"/>
      <c r="E64" s="6"/>
      <c r="F64" s="6"/>
      <c r="G64" s="6"/>
      <c r="H64" s="6"/>
      <c r="I64" s="6"/>
      <c r="J64" s="6"/>
      <c r="K64" s="6"/>
      <c r="L64" s="6"/>
      <c r="M64" s="6"/>
      <c r="N64" s="6"/>
      <c r="O64" s="40"/>
    </row>
    <row r="65" spans="1:15" x14ac:dyDescent="0.2">
      <c r="A65" s="39"/>
      <c r="B65" s="6"/>
      <c r="C65" s="6"/>
      <c r="D65" s="6"/>
      <c r="E65" s="6"/>
      <c r="F65" s="6"/>
      <c r="G65" s="6"/>
      <c r="H65" s="6"/>
      <c r="I65" s="6"/>
      <c r="J65" s="6"/>
      <c r="K65" s="6"/>
      <c r="L65" s="6"/>
      <c r="M65" s="6"/>
      <c r="N65" s="6"/>
      <c r="O65" s="40"/>
    </row>
    <row r="66" spans="1:15" x14ac:dyDescent="0.2">
      <c r="A66" s="39"/>
      <c r="B66" s="6"/>
      <c r="C66" s="6"/>
      <c r="D66" s="6"/>
      <c r="E66" s="6"/>
      <c r="F66" s="6"/>
      <c r="G66" s="6"/>
      <c r="H66" s="6"/>
      <c r="I66" s="6"/>
      <c r="J66" s="6"/>
      <c r="K66" s="6"/>
      <c r="L66" s="6"/>
      <c r="M66" s="6"/>
      <c r="N66" s="6"/>
      <c r="O66" s="40"/>
    </row>
    <row r="67" spans="1:15" x14ac:dyDescent="0.2">
      <c r="A67" s="39"/>
      <c r="B67" s="6"/>
      <c r="C67" s="6"/>
      <c r="D67" s="6"/>
      <c r="E67" s="6"/>
      <c r="F67" s="6"/>
      <c r="G67" s="6"/>
      <c r="H67" s="6"/>
      <c r="I67" s="6"/>
      <c r="J67" s="6"/>
      <c r="K67" s="6"/>
      <c r="L67" s="6"/>
      <c r="M67" s="6"/>
      <c r="N67" s="6"/>
      <c r="O67" s="40"/>
    </row>
    <row r="68" spans="1:15" x14ac:dyDescent="0.2">
      <c r="A68" s="39"/>
      <c r="B68" s="6"/>
      <c r="C68" s="6"/>
      <c r="D68" s="6"/>
      <c r="E68" s="6"/>
      <c r="F68" s="6"/>
      <c r="G68" s="6"/>
      <c r="H68" s="6"/>
      <c r="I68" s="6"/>
      <c r="J68" s="6"/>
      <c r="K68" s="6"/>
      <c r="L68" s="6"/>
      <c r="M68" s="6"/>
      <c r="N68" s="6"/>
      <c r="O68" s="40"/>
    </row>
    <row r="69" spans="1:15" x14ac:dyDescent="0.2">
      <c r="A69" s="39"/>
      <c r="B69" s="6"/>
      <c r="C69" s="6"/>
      <c r="D69" s="6"/>
      <c r="E69" s="6"/>
      <c r="F69" s="6"/>
      <c r="G69" s="6"/>
      <c r="H69" s="6"/>
      <c r="I69" s="6"/>
      <c r="J69" s="6"/>
      <c r="K69" s="6"/>
      <c r="L69" s="6"/>
      <c r="M69" s="6"/>
      <c r="N69" s="6"/>
      <c r="O69" s="40"/>
    </row>
    <row r="70" spans="1:15" x14ac:dyDescent="0.2">
      <c r="A70" s="39"/>
      <c r="B70" s="6"/>
      <c r="C70" s="6"/>
      <c r="D70" s="6"/>
      <c r="E70" s="6"/>
      <c r="F70" s="6"/>
      <c r="G70" s="6"/>
      <c r="H70" s="6"/>
      <c r="I70" s="6"/>
      <c r="J70" s="6"/>
      <c r="K70" s="6"/>
      <c r="L70" s="6"/>
      <c r="M70" s="6"/>
      <c r="N70" s="6"/>
      <c r="O70" s="40"/>
    </row>
    <row r="71" spans="1:15" x14ac:dyDescent="0.2">
      <c r="A71" s="39"/>
      <c r="B71" s="6"/>
      <c r="C71" s="6"/>
      <c r="D71" s="6"/>
      <c r="E71" s="6"/>
      <c r="F71" s="6"/>
      <c r="G71" s="6"/>
      <c r="H71" s="6"/>
      <c r="I71" s="6"/>
      <c r="J71" s="6"/>
      <c r="K71" s="6"/>
      <c r="L71" s="6"/>
      <c r="M71" s="6"/>
      <c r="N71" s="6"/>
      <c r="O71" s="40"/>
    </row>
    <row r="72" spans="1:15" x14ac:dyDescent="0.2">
      <c r="A72" s="39"/>
      <c r="B72" s="6"/>
      <c r="C72" s="6"/>
      <c r="D72" s="6"/>
      <c r="E72" s="6"/>
      <c r="F72" s="6"/>
      <c r="G72" s="6"/>
      <c r="H72" s="6"/>
      <c r="I72" s="6"/>
      <c r="J72" s="6"/>
      <c r="K72" s="6"/>
      <c r="L72" s="6"/>
      <c r="M72" s="6"/>
      <c r="N72" s="6"/>
      <c r="O72" s="40"/>
    </row>
    <row r="73" spans="1:15" ht="13.5" thickBot="1" x14ac:dyDescent="0.25">
      <c r="A73" s="41"/>
      <c r="B73" s="42"/>
      <c r="C73" s="42"/>
      <c r="D73" s="42"/>
      <c r="E73" s="42"/>
      <c r="F73" s="42"/>
      <c r="G73" s="42"/>
      <c r="H73" s="42"/>
      <c r="I73" s="42"/>
      <c r="J73" s="42"/>
      <c r="K73" s="42"/>
      <c r="L73" s="42"/>
      <c r="M73" s="42"/>
      <c r="N73" s="42"/>
      <c r="O73" s="43"/>
    </row>
  </sheetData>
  <mergeCells count="4">
    <mergeCell ref="B1:N1"/>
    <mergeCell ref="B3:N3"/>
    <mergeCell ref="B26:N26"/>
    <mergeCell ref="A51:O51"/>
  </mergeCells>
  <phoneticPr fontId="9" type="noConversion"/>
  <pageMargins left="0.5" right="0.5" top="0.5" bottom="0.5" header="0.5" footer="0.5"/>
  <pageSetup scale="6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94" zoomScale="80" zoomScaleNormal="100" workbookViewId="0">
      <selection activeCell="D82" sqref="D82"/>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3" width="9.85546875" bestFit="1" customWidth="1"/>
  </cols>
  <sheetData>
    <row r="1" spans="1:23"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row>
    <row r="2" spans="1:23" x14ac:dyDescent="0.2">
      <c r="A2" s="6" t="s">
        <v>0</v>
      </c>
      <c r="B2" s="2"/>
      <c r="H2">
        <f>1+1</f>
        <v>2</v>
      </c>
      <c r="J2">
        <f>1</f>
        <v>1</v>
      </c>
      <c r="K2" s="2"/>
      <c r="L2" s="7"/>
      <c r="M2" s="2"/>
      <c r="N2" s="2"/>
      <c r="P2">
        <f>'summary 0611'!K10</f>
        <v>1</v>
      </c>
    </row>
    <row r="3" spans="1:23" x14ac:dyDescent="0.2">
      <c r="A3" s="6" t="s">
        <v>1</v>
      </c>
      <c r="B3" s="7"/>
      <c r="K3" s="7"/>
      <c r="L3" s="7"/>
      <c r="M3" s="7"/>
      <c r="N3" s="11">
        <v>1</v>
      </c>
      <c r="P3">
        <f>'summary 0611'!K11</f>
        <v>1</v>
      </c>
      <c r="R3">
        <f>'summary 0625'!K11</f>
        <v>2</v>
      </c>
      <c r="T3">
        <f>'summary 0709'!K10</f>
        <v>1</v>
      </c>
    </row>
    <row r="4" spans="1:23"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row>
    <row r="5" spans="1:23"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row>
    <row r="6" spans="1:23"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row>
    <row r="7" spans="1:23"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row>
    <row r="8" spans="1:23"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3" x14ac:dyDescent="0.2">
      <c r="A9" s="6" t="s">
        <v>4</v>
      </c>
      <c r="B9" s="7"/>
      <c r="K9" s="7">
        <v>1</v>
      </c>
      <c r="L9" s="7"/>
      <c r="M9" s="7">
        <v>1</v>
      </c>
      <c r="N9" s="11"/>
      <c r="O9">
        <f>'summary 0604'!K17+'summary 0604'!K18</f>
        <v>2</v>
      </c>
      <c r="Q9">
        <f>'summary 0618'!K17</f>
        <v>4</v>
      </c>
      <c r="R9">
        <f>'summary 0625'!K17</f>
        <v>7</v>
      </c>
      <c r="V9">
        <f>'summary 0723'!K16</f>
        <v>2</v>
      </c>
      <c r="W9">
        <f>'summary 0730'!K17</f>
        <v>3</v>
      </c>
    </row>
    <row r="10" spans="1:23" x14ac:dyDescent="0.2">
      <c r="A10" s="8" t="s">
        <v>31</v>
      </c>
      <c r="B10" s="7"/>
      <c r="K10" s="7"/>
      <c r="L10" s="7"/>
      <c r="M10" s="7"/>
      <c r="N10" s="7"/>
      <c r="S10">
        <f>'summary 0702'!K18:K18</f>
        <v>1</v>
      </c>
      <c r="U10">
        <f>'summary 0716'!K17</f>
        <v>1</v>
      </c>
      <c r="V10">
        <f>'summary 0723'!K17</f>
        <v>1</v>
      </c>
      <c r="W10">
        <f>'summary 0730'!K18</f>
        <v>2</v>
      </c>
    </row>
    <row r="11" spans="1:23"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row>
    <row r="12" spans="1:23"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38.25" x14ac:dyDescent="0.2">
      <c r="A105" s="83">
        <v>37105</v>
      </c>
      <c r="B105" s="81" t="s">
        <v>82</v>
      </c>
      <c r="C105" s="81" t="s">
        <v>20</v>
      </c>
      <c r="D105" s="81" t="s">
        <v>82</v>
      </c>
      <c r="E105" s="81" t="s">
        <v>83</v>
      </c>
      <c r="F105" s="81" t="s">
        <v>30</v>
      </c>
      <c r="G105" s="89" t="s">
        <v>353</v>
      </c>
      <c r="H105" s="89" t="s">
        <v>354</v>
      </c>
      <c r="I105" s="81" t="s">
        <v>80</v>
      </c>
      <c r="J105" s="81" t="s">
        <v>79</v>
      </c>
      <c r="K105" s="81" t="s">
        <v>80</v>
      </c>
      <c r="L105" s="81" t="s">
        <v>81</v>
      </c>
      <c r="M105" s="88"/>
      <c r="N105" s="88"/>
      <c r="O105" s="88"/>
      <c r="P105" s="88"/>
      <c r="Q105" s="88"/>
      <c r="R105" s="88"/>
      <c r="S105" s="88"/>
      <c r="T105" s="88"/>
      <c r="U105" s="88"/>
      <c r="V105" s="88"/>
      <c r="W105" s="88"/>
      <c r="X105" s="88"/>
      <c r="Y105" s="88"/>
    </row>
    <row r="106" spans="1:25" ht="63.75" x14ac:dyDescent="0.2">
      <c r="A106" s="83">
        <v>37105</v>
      </c>
      <c r="B106" s="89" t="s">
        <v>355</v>
      </c>
      <c r="C106" s="81" t="s">
        <v>272</v>
      </c>
      <c r="D106" s="81" t="s">
        <v>220</v>
      </c>
      <c r="E106" s="81" t="s">
        <v>201</v>
      </c>
      <c r="F106" s="81" t="s">
        <v>30</v>
      </c>
      <c r="G106" s="89" t="s">
        <v>356</v>
      </c>
      <c r="H106" s="89" t="s">
        <v>357</v>
      </c>
      <c r="I106" s="81" t="s">
        <v>80</v>
      </c>
      <c r="J106" s="81" t="s">
        <v>79</v>
      </c>
      <c r="K106" s="81" t="s">
        <v>80</v>
      </c>
      <c r="L106" s="81" t="s">
        <v>81</v>
      </c>
      <c r="M106" s="88"/>
      <c r="N106" s="88"/>
      <c r="O106" s="88"/>
      <c r="P106" s="88"/>
      <c r="Q106" s="88"/>
      <c r="R106" s="88"/>
      <c r="S106" s="88"/>
      <c r="T106" s="88"/>
      <c r="U106" s="88"/>
      <c r="V106" s="88"/>
      <c r="W106" s="88"/>
      <c r="X106" s="88"/>
      <c r="Y106" s="88"/>
    </row>
    <row r="107" spans="1:25" ht="51" x14ac:dyDescent="0.2">
      <c r="A107" s="83">
        <v>37102</v>
      </c>
      <c r="B107" s="81" t="s">
        <v>358</v>
      </c>
      <c r="C107" s="81" t="s">
        <v>272</v>
      </c>
      <c r="D107" s="81" t="s">
        <v>359</v>
      </c>
      <c r="E107" s="81" t="s">
        <v>221</v>
      </c>
      <c r="F107" s="81" t="s">
        <v>12</v>
      </c>
      <c r="G107" s="89" t="s">
        <v>360</v>
      </c>
      <c r="H107" s="89" t="s">
        <v>293</v>
      </c>
      <c r="I107" s="81" t="s">
        <v>79</v>
      </c>
      <c r="J107" s="81" t="s">
        <v>80</v>
      </c>
      <c r="K107" s="81" t="s">
        <v>80</v>
      </c>
      <c r="L107" s="81" t="s">
        <v>81</v>
      </c>
      <c r="M107" s="88"/>
      <c r="N107" s="88"/>
      <c r="O107" s="88"/>
      <c r="P107" s="88"/>
      <c r="Q107" s="88"/>
      <c r="R107" s="88"/>
      <c r="S107" s="88"/>
      <c r="T107" s="88"/>
      <c r="U107" s="88"/>
      <c r="V107" s="88"/>
      <c r="W107" s="88"/>
      <c r="X107" s="88"/>
      <c r="Y107" s="88"/>
    </row>
    <row r="108" spans="1:25" ht="76.5" x14ac:dyDescent="0.2">
      <c r="A108" s="86">
        <v>37099</v>
      </c>
      <c r="B108" s="94" t="s">
        <v>335</v>
      </c>
      <c r="C108" s="78" t="s">
        <v>19</v>
      </c>
      <c r="D108" s="78" t="s">
        <v>336</v>
      </c>
      <c r="E108" s="78" t="s">
        <v>337</v>
      </c>
      <c r="F108" s="78" t="s">
        <v>30</v>
      </c>
      <c r="G108" s="94" t="s">
        <v>338</v>
      </c>
      <c r="H108" s="94" t="s">
        <v>339</v>
      </c>
      <c r="I108" s="78" t="s">
        <v>80</v>
      </c>
      <c r="J108" s="78" t="s">
        <v>79</v>
      </c>
      <c r="K108" s="78" t="s">
        <v>80</v>
      </c>
      <c r="L108" s="78" t="s">
        <v>81</v>
      </c>
      <c r="M108" s="88"/>
      <c r="N108" s="88"/>
      <c r="O108" s="88"/>
      <c r="P108" s="88"/>
      <c r="Q108" s="88"/>
      <c r="R108" s="88"/>
      <c r="S108" s="88"/>
      <c r="T108" s="88"/>
      <c r="U108" s="88"/>
      <c r="V108" s="88"/>
      <c r="W108" s="88"/>
      <c r="X108" s="88"/>
      <c r="Y108" s="88"/>
    </row>
    <row r="109" spans="1:25" ht="63.75" x14ac:dyDescent="0.2">
      <c r="A109" s="86">
        <v>37099</v>
      </c>
      <c r="B109" s="81" t="s">
        <v>208</v>
      </c>
      <c r="C109" s="81" t="s">
        <v>20</v>
      </c>
      <c r="D109" s="81" t="s">
        <v>340</v>
      </c>
      <c r="E109" s="81" t="s">
        <v>83</v>
      </c>
      <c r="F109" s="81" t="s">
        <v>84</v>
      </c>
      <c r="G109" s="89" t="s">
        <v>341</v>
      </c>
      <c r="H109" s="89" t="s">
        <v>342</v>
      </c>
      <c r="I109" s="81" t="s">
        <v>79</v>
      </c>
      <c r="J109" s="81" t="s">
        <v>79</v>
      </c>
      <c r="K109" s="81" t="s">
        <v>79</v>
      </c>
      <c r="L109" s="81" t="s">
        <v>81</v>
      </c>
      <c r="M109" s="88"/>
      <c r="N109" s="88"/>
      <c r="O109" s="88"/>
      <c r="P109" s="88"/>
      <c r="Q109" s="88"/>
      <c r="R109" s="88"/>
      <c r="S109" s="88"/>
      <c r="T109" s="88"/>
      <c r="U109" s="88"/>
      <c r="V109" s="88"/>
      <c r="W109" s="88"/>
      <c r="X109" s="88"/>
      <c r="Y109" s="88"/>
    </row>
    <row r="110" spans="1:25" ht="38.25" x14ac:dyDescent="0.2">
      <c r="A110" s="83">
        <v>37095</v>
      </c>
      <c r="B110" s="81" t="s">
        <v>323</v>
      </c>
      <c r="C110" s="81" t="s">
        <v>272</v>
      </c>
      <c r="D110" s="81" t="s">
        <v>324</v>
      </c>
      <c r="E110" s="81" t="s">
        <v>325</v>
      </c>
      <c r="F110" s="81" t="s">
        <v>10</v>
      </c>
      <c r="G110" s="89" t="s">
        <v>326</v>
      </c>
      <c r="H110" s="89" t="s">
        <v>343</v>
      </c>
      <c r="I110" s="81" t="s">
        <v>80</v>
      </c>
      <c r="J110" s="81" t="s">
        <v>79</v>
      </c>
      <c r="K110" s="81" t="s">
        <v>80</v>
      </c>
      <c r="L110" s="81" t="s">
        <v>81</v>
      </c>
      <c r="M110" s="88"/>
      <c r="N110" s="88"/>
      <c r="O110" s="88"/>
      <c r="P110" s="88"/>
      <c r="Q110" s="88"/>
      <c r="R110" s="88"/>
      <c r="S110" s="88"/>
      <c r="T110" s="88"/>
      <c r="U110" s="88"/>
      <c r="V110" s="88"/>
      <c r="W110" s="88"/>
      <c r="X110" s="88"/>
      <c r="Y110" s="88"/>
    </row>
    <row r="111" spans="1:25" ht="38.25" x14ac:dyDescent="0.2">
      <c r="A111" s="83">
        <v>37092</v>
      </c>
      <c r="B111" s="81" t="s">
        <v>328</v>
      </c>
      <c r="C111" s="81" t="s">
        <v>23</v>
      </c>
      <c r="D111" s="81" t="s">
        <v>329</v>
      </c>
      <c r="E111" s="81" t="s">
        <v>241</v>
      </c>
      <c r="F111" s="81" t="s">
        <v>10</v>
      </c>
      <c r="G111" s="89" t="s">
        <v>330</v>
      </c>
      <c r="H111" s="81" t="s">
        <v>299</v>
      </c>
      <c r="I111" s="81" t="s">
        <v>80</v>
      </c>
      <c r="J111" s="81" t="s">
        <v>79</v>
      </c>
      <c r="K111" s="81" t="s">
        <v>79</v>
      </c>
      <c r="L111" s="81" t="s">
        <v>81</v>
      </c>
      <c r="M111" s="88"/>
      <c r="N111" s="88"/>
      <c r="O111" s="88"/>
      <c r="P111" s="88"/>
      <c r="Q111" s="88"/>
      <c r="R111" s="88"/>
      <c r="S111" s="88"/>
      <c r="T111" s="88"/>
      <c r="U111" s="88"/>
      <c r="V111" s="88"/>
      <c r="W111" s="88"/>
      <c r="X111" s="88"/>
      <c r="Y111" s="88"/>
    </row>
    <row r="112" spans="1:25" ht="38.25" x14ac:dyDescent="0.2">
      <c r="A112" s="83">
        <v>37092</v>
      </c>
      <c r="B112" s="81" t="s">
        <v>323</v>
      </c>
      <c r="C112" s="81" t="s">
        <v>272</v>
      </c>
      <c r="D112" s="81" t="s">
        <v>324</v>
      </c>
      <c r="E112" s="81" t="s">
        <v>325</v>
      </c>
      <c r="F112" s="81" t="s">
        <v>10</v>
      </c>
      <c r="G112" s="89" t="s">
        <v>326</v>
      </c>
      <c r="H112" s="89" t="s">
        <v>327</v>
      </c>
      <c r="I112" s="81" t="s">
        <v>80</v>
      </c>
      <c r="J112" s="81" t="s">
        <v>79</v>
      </c>
      <c r="K112" s="81" t="s">
        <v>79</v>
      </c>
      <c r="L112" s="81" t="s">
        <v>81</v>
      </c>
      <c r="M112" s="88"/>
      <c r="N112" s="88"/>
      <c r="O112" s="88"/>
      <c r="P112" s="88"/>
      <c r="Q112" s="88"/>
      <c r="R112" s="88"/>
      <c r="S112" s="88"/>
      <c r="T112" s="88"/>
      <c r="U112" s="88"/>
      <c r="V112" s="88"/>
      <c r="W112" s="88"/>
      <c r="X112" s="88"/>
      <c r="Y112" s="88"/>
    </row>
    <row r="113" spans="1:25" ht="38.25" x14ac:dyDescent="0.2">
      <c r="A113" s="83">
        <v>37090</v>
      </c>
      <c r="B113" s="81" t="s">
        <v>87</v>
      </c>
      <c r="C113" s="81" t="s">
        <v>20</v>
      </c>
      <c r="D113" s="81" t="s">
        <v>87</v>
      </c>
      <c r="E113" s="81" t="s">
        <v>83</v>
      </c>
      <c r="F113" s="81" t="s">
        <v>84</v>
      </c>
      <c r="G113" s="89" t="s">
        <v>331</v>
      </c>
      <c r="H113" s="81" t="s">
        <v>293</v>
      </c>
      <c r="I113" s="81" t="s">
        <v>79</v>
      </c>
      <c r="J113" s="81" t="s">
        <v>79</v>
      </c>
      <c r="K113" s="81" t="s">
        <v>79</v>
      </c>
      <c r="L113" s="81" t="s">
        <v>81</v>
      </c>
      <c r="M113" s="88"/>
      <c r="N113" s="88"/>
      <c r="O113" s="88"/>
      <c r="P113" s="88"/>
      <c r="Q113" s="88"/>
      <c r="R113" s="88"/>
      <c r="S113" s="88"/>
      <c r="T113" s="88"/>
      <c r="U113" s="88"/>
      <c r="V113" s="88"/>
      <c r="W113" s="88"/>
      <c r="X113" s="88"/>
      <c r="Y113" s="88"/>
    </row>
    <row r="114" spans="1:25" ht="51" x14ac:dyDescent="0.2">
      <c r="A114" s="83">
        <v>37081</v>
      </c>
      <c r="B114" s="81" t="s">
        <v>313</v>
      </c>
      <c r="C114" s="81" t="s">
        <v>272</v>
      </c>
      <c r="D114" s="81" t="s">
        <v>314</v>
      </c>
      <c r="E114" s="81" t="s">
        <v>286</v>
      </c>
      <c r="F114" s="81" t="s">
        <v>10</v>
      </c>
      <c r="G114" s="89" t="s">
        <v>315</v>
      </c>
      <c r="H114" s="81" t="s">
        <v>316</v>
      </c>
      <c r="I114" s="81" t="s">
        <v>80</v>
      </c>
      <c r="J114" s="81" t="s">
        <v>79</v>
      </c>
      <c r="K114" s="81" t="s">
        <v>79</v>
      </c>
      <c r="L114" s="81" t="s">
        <v>81</v>
      </c>
      <c r="M114" s="88"/>
      <c r="N114" s="88"/>
      <c r="O114" s="88"/>
      <c r="P114" s="88"/>
      <c r="Q114" s="88"/>
      <c r="R114" s="88"/>
      <c r="S114" s="88"/>
      <c r="T114" s="88"/>
      <c r="U114" s="88"/>
      <c r="V114" s="88"/>
      <c r="W114" s="88"/>
      <c r="X114" s="88"/>
      <c r="Y114" s="88"/>
    </row>
    <row r="115" spans="1:25" ht="51" x14ac:dyDescent="0.2">
      <c r="A115" s="83">
        <v>37074</v>
      </c>
      <c r="B115" s="81" t="s">
        <v>294</v>
      </c>
      <c r="C115" s="81" t="s">
        <v>20</v>
      </c>
      <c r="D115" s="81" t="s">
        <v>100</v>
      </c>
      <c r="E115" s="81" t="s">
        <v>83</v>
      </c>
      <c r="F115" s="81" t="s">
        <v>12</v>
      </c>
      <c r="G115" s="89" t="s">
        <v>295</v>
      </c>
      <c r="H115" s="89" t="s">
        <v>296</v>
      </c>
      <c r="I115" s="81" t="s">
        <v>80</v>
      </c>
      <c r="J115" s="81" t="s">
        <v>80</v>
      </c>
      <c r="K115" s="81" t="s">
        <v>80</v>
      </c>
      <c r="L115" s="81" t="s">
        <v>81</v>
      </c>
      <c r="M115" s="88"/>
      <c r="N115" s="88"/>
      <c r="O115" s="88"/>
      <c r="P115" s="88"/>
      <c r="Q115" s="88"/>
      <c r="R115" s="88"/>
      <c r="S115" s="88"/>
      <c r="T115" s="88"/>
      <c r="U115" s="88"/>
      <c r="V115" s="88"/>
      <c r="W115" s="88"/>
      <c r="X115" s="88"/>
      <c r="Y115" s="88"/>
    </row>
    <row r="116" spans="1:25" x14ac:dyDescent="0.2">
      <c r="A116" s="83">
        <v>37074</v>
      </c>
      <c r="B116" s="81" t="s">
        <v>167</v>
      </c>
      <c r="C116" s="81" t="s">
        <v>297</v>
      </c>
      <c r="D116" s="81" t="s">
        <v>298</v>
      </c>
      <c r="E116" s="81" t="s">
        <v>169</v>
      </c>
      <c r="F116" s="81" t="s">
        <v>30</v>
      </c>
      <c r="G116" s="89" t="s">
        <v>299</v>
      </c>
      <c r="H116" s="89"/>
      <c r="I116" s="81"/>
      <c r="J116" s="81"/>
      <c r="K116" s="81"/>
      <c r="L116" s="81" t="s">
        <v>81</v>
      </c>
      <c r="M116" s="88"/>
      <c r="N116" s="88"/>
      <c r="O116" s="88"/>
      <c r="P116" s="88"/>
      <c r="Q116" s="88"/>
      <c r="R116" s="88"/>
      <c r="S116" s="88"/>
      <c r="T116" s="88"/>
      <c r="U116" s="88"/>
      <c r="V116" s="88"/>
      <c r="W116" s="88"/>
      <c r="X116" s="88"/>
      <c r="Y116" s="88"/>
    </row>
    <row r="117" spans="1:25" ht="25.5" x14ac:dyDescent="0.2">
      <c r="A117" s="83">
        <v>37071</v>
      </c>
      <c r="B117" s="81" t="s">
        <v>262</v>
      </c>
      <c r="C117" s="81" t="s">
        <v>20</v>
      </c>
      <c r="D117" s="81" t="s">
        <v>262</v>
      </c>
      <c r="E117" s="81" t="s">
        <v>83</v>
      </c>
      <c r="F117" s="81" t="s">
        <v>14</v>
      </c>
      <c r="G117" s="89" t="s">
        <v>263</v>
      </c>
      <c r="H117" s="89" t="s">
        <v>264</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76.5" x14ac:dyDescent="0.2">
      <c r="A119" s="83">
        <v>37069</v>
      </c>
      <c r="B119" s="81" t="s">
        <v>268</v>
      </c>
      <c r="C119" s="81" t="s">
        <v>20</v>
      </c>
      <c r="D119" s="81" t="s">
        <v>268</v>
      </c>
      <c r="E119" s="81" t="s">
        <v>83</v>
      </c>
      <c r="F119" s="81" t="s">
        <v>14</v>
      </c>
      <c r="G119" s="89" t="s">
        <v>269</v>
      </c>
      <c r="H119" s="89" t="s">
        <v>270</v>
      </c>
      <c r="I119" s="81" t="s">
        <v>80</v>
      </c>
      <c r="J119" s="81" t="s">
        <v>79</v>
      </c>
      <c r="K119" s="81" t="s">
        <v>80</v>
      </c>
      <c r="L119" s="81" t="s">
        <v>81</v>
      </c>
      <c r="M119" s="88"/>
      <c r="N119" s="88"/>
      <c r="O119" s="88"/>
      <c r="P119" s="88"/>
      <c r="Q119" s="88"/>
      <c r="R119" s="88"/>
      <c r="S119" s="88"/>
      <c r="T119" s="88"/>
      <c r="U119" s="88"/>
      <c r="V119" s="88"/>
      <c r="W119" s="88"/>
      <c r="X119" s="88"/>
      <c r="Y119" s="88"/>
    </row>
    <row r="120" spans="1:25" ht="51" x14ac:dyDescent="0.2">
      <c r="A120" s="83">
        <v>37069</v>
      </c>
      <c r="B120" s="89" t="s">
        <v>271</v>
      </c>
      <c r="C120" s="81" t="s">
        <v>272</v>
      </c>
      <c r="D120" s="81" t="s">
        <v>273</v>
      </c>
      <c r="E120" s="81" t="s">
        <v>146</v>
      </c>
      <c r="F120" s="81" t="s">
        <v>14</v>
      </c>
      <c r="G120" s="89" t="s">
        <v>274</v>
      </c>
      <c r="H120" s="89" t="s">
        <v>275</v>
      </c>
      <c r="I120" s="81" t="s">
        <v>80</v>
      </c>
      <c r="J120" s="81" t="s">
        <v>79</v>
      </c>
      <c r="K120" s="81" t="s">
        <v>80</v>
      </c>
      <c r="L120" s="81" t="s">
        <v>81</v>
      </c>
      <c r="M120" s="88"/>
      <c r="N120" s="88"/>
      <c r="O120" s="88"/>
      <c r="P120" s="88"/>
      <c r="Q120" s="88"/>
      <c r="R120" s="88"/>
      <c r="S120" s="88"/>
      <c r="T120" s="88"/>
      <c r="U120" s="88"/>
      <c r="V120" s="88"/>
      <c r="W120" s="88"/>
      <c r="X120" s="88"/>
      <c r="Y120" s="88"/>
    </row>
    <row r="121" spans="1:25" ht="38.25" x14ac:dyDescent="0.2">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102" x14ac:dyDescent="0.2">
      <c r="A122" s="83">
        <v>37068</v>
      </c>
      <c r="B122" s="81" t="s">
        <v>279</v>
      </c>
      <c r="C122" s="81"/>
      <c r="D122" s="81"/>
      <c r="E122" s="81"/>
      <c r="F122" s="81" t="s">
        <v>12</v>
      </c>
      <c r="G122" s="89" t="s">
        <v>280</v>
      </c>
      <c r="H122" s="89" t="s">
        <v>281</v>
      </c>
      <c r="I122" s="81" t="s">
        <v>79</v>
      </c>
      <c r="J122" s="81" t="s">
        <v>80</v>
      </c>
      <c r="K122" s="81" t="s">
        <v>80</v>
      </c>
      <c r="L122" s="81" t="s">
        <v>81</v>
      </c>
      <c r="M122" s="88"/>
      <c r="N122" s="88"/>
      <c r="O122" s="88"/>
      <c r="P122" s="88"/>
      <c r="Q122" s="88"/>
      <c r="R122" s="88"/>
      <c r="S122" s="88"/>
      <c r="T122" s="88"/>
      <c r="U122" s="88"/>
      <c r="V122" s="88"/>
      <c r="W122" s="88"/>
      <c r="X122" s="88"/>
      <c r="Y122" s="88"/>
    </row>
    <row r="123" spans="1:25" ht="76.5" x14ac:dyDescent="0.2">
      <c r="A123" s="83">
        <v>37064</v>
      </c>
      <c r="B123" s="45" t="s">
        <v>239</v>
      </c>
      <c r="C123" s="81" t="s">
        <v>23</v>
      </c>
      <c r="D123" s="81" t="s">
        <v>240</v>
      </c>
      <c r="E123" s="81" t="s">
        <v>241</v>
      </c>
      <c r="F123" s="81" t="s">
        <v>30</v>
      </c>
      <c r="G123" s="45" t="s">
        <v>242</v>
      </c>
      <c r="H123" s="81" t="s">
        <v>243</v>
      </c>
      <c r="I123" s="81" t="s">
        <v>79</v>
      </c>
      <c r="J123" s="81" t="s">
        <v>79</v>
      </c>
      <c r="K123" s="81" t="s">
        <v>79</v>
      </c>
      <c r="L123" s="81" t="s">
        <v>81</v>
      </c>
    </row>
    <row r="124" spans="1:25" ht="38.25" x14ac:dyDescent="0.2">
      <c r="A124" s="83">
        <v>37064</v>
      </c>
      <c r="B124" s="81" t="s">
        <v>172</v>
      </c>
      <c r="C124" s="81" t="s">
        <v>20</v>
      </c>
      <c r="D124" s="81" t="s">
        <v>234</v>
      </c>
      <c r="E124" s="81" t="s">
        <v>83</v>
      </c>
      <c r="F124" s="81" t="s">
        <v>84</v>
      </c>
      <c r="G124" s="45" t="s">
        <v>235</v>
      </c>
      <c r="H124" s="81" t="s">
        <v>236</v>
      </c>
      <c r="I124" s="81" t="s">
        <v>79</v>
      </c>
      <c r="J124" s="81" t="s">
        <v>79</v>
      </c>
      <c r="K124" s="81" t="s">
        <v>79</v>
      </c>
      <c r="L124" s="81" t="s">
        <v>81</v>
      </c>
    </row>
    <row r="125" spans="1:25" ht="38.25" x14ac:dyDescent="0.2">
      <c r="A125" s="83">
        <v>37063</v>
      </c>
      <c r="B125" s="81" t="s">
        <v>247</v>
      </c>
      <c r="C125" s="81" t="s">
        <v>23</v>
      </c>
      <c r="D125" s="81"/>
      <c r="E125" s="81" t="s">
        <v>241</v>
      </c>
      <c r="F125" s="81" t="s">
        <v>14</v>
      </c>
      <c r="G125" s="45" t="s">
        <v>248</v>
      </c>
      <c r="H125" s="45" t="s">
        <v>249</v>
      </c>
      <c r="I125" s="81" t="s">
        <v>80</v>
      </c>
      <c r="J125" s="81" t="s">
        <v>79</v>
      </c>
      <c r="K125" s="81" t="s">
        <v>79</v>
      </c>
      <c r="L125" s="81" t="s">
        <v>81</v>
      </c>
    </row>
    <row r="126" spans="1:25" ht="38.25" x14ac:dyDescent="0.2">
      <c r="A126" s="83">
        <v>37063</v>
      </c>
      <c r="B126" s="81" t="s">
        <v>87</v>
      </c>
      <c r="C126" s="81" t="s">
        <v>20</v>
      </c>
      <c r="D126" s="81" t="s">
        <v>87</v>
      </c>
      <c r="E126" s="81" t="s">
        <v>83</v>
      </c>
      <c r="F126" s="81" t="s">
        <v>12</v>
      </c>
      <c r="G126" s="45" t="s">
        <v>250</v>
      </c>
      <c r="H126" s="45" t="s">
        <v>251</v>
      </c>
      <c r="I126" s="81" t="s">
        <v>79</v>
      </c>
      <c r="J126" s="81" t="s">
        <v>79</v>
      </c>
      <c r="K126" s="81" t="s">
        <v>79</v>
      </c>
      <c r="L126" s="81" t="s">
        <v>81</v>
      </c>
    </row>
    <row r="127" spans="1:25" ht="51" x14ac:dyDescent="0.2">
      <c r="A127" s="83">
        <v>37063</v>
      </c>
      <c r="B127" s="81" t="s">
        <v>252</v>
      </c>
      <c r="C127" s="81" t="s">
        <v>20</v>
      </c>
      <c r="D127" s="81" t="s">
        <v>234</v>
      </c>
      <c r="E127" s="81" t="s">
        <v>83</v>
      </c>
      <c r="F127" s="81" t="s">
        <v>14</v>
      </c>
      <c r="G127" s="45" t="s">
        <v>253</v>
      </c>
      <c r="H127" s="45" t="s">
        <v>254</v>
      </c>
      <c r="I127" s="81" t="s">
        <v>79</v>
      </c>
      <c r="J127" s="81" t="s">
        <v>79</v>
      </c>
      <c r="K127" s="81" t="s">
        <v>79</v>
      </c>
      <c r="L127" s="81" t="s">
        <v>81</v>
      </c>
    </row>
    <row r="128" spans="1:25" ht="63.75" x14ac:dyDescent="0.2">
      <c r="A128" s="83">
        <v>37063</v>
      </c>
      <c r="B128" s="81" t="s">
        <v>244</v>
      </c>
      <c r="C128" s="81"/>
      <c r="D128" s="81"/>
      <c r="E128" s="81"/>
      <c r="F128" s="81" t="s">
        <v>14</v>
      </c>
      <c r="G128" s="45" t="s">
        <v>245</v>
      </c>
      <c r="H128" s="45" t="s">
        <v>246</v>
      </c>
      <c r="I128" s="81" t="s">
        <v>80</v>
      </c>
      <c r="J128" s="81" t="s">
        <v>79</v>
      </c>
      <c r="K128" s="81" t="s">
        <v>80</v>
      </c>
      <c r="L128" s="81" t="s">
        <v>81</v>
      </c>
    </row>
    <row r="129" spans="1:12" ht="51" x14ac:dyDescent="0.2">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8.25" x14ac:dyDescent="0.2">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63.75" x14ac:dyDescent="0.2">
      <c r="A131" s="83">
        <v>37057</v>
      </c>
      <c r="B131" s="81" t="s">
        <v>195</v>
      </c>
      <c r="C131" s="81" t="s">
        <v>196</v>
      </c>
      <c r="D131" s="81" t="s">
        <v>197</v>
      </c>
      <c r="E131" s="81"/>
      <c r="F131" s="81" t="s">
        <v>151</v>
      </c>
      <c r="G131" s="45" t="s">
        <v>198</v>
      </c>
      <c r="H131" s="45" t="s">
        <v>199</v>
      </c>
      <c r="I131" s="81" t="s">
        <v>79</v>
      </c>
      <c r="J131" s="81" t="s">
        <v>79</v>
      </c>
      <c r="K131" s="81" t="s">
        <v>79</v>
      </c>
      <c r="L131" s="81" t="s">
        <v>81</v>
      </c>
    </row>
    <row r="132" spans="1:12" ht="38.25" x14ac:dyDescent="0.2">
      <c r="A132" s="83">
        <v>37057</v>
      </c>
      <c r="B132" s="81" t="s">
        <v>210</v>
      </c>
      <c r="C132" s="81"/>
      <c r="D132" s="81" t="s">
        <v>211</v>
      </c>
      <c r="E132" s="81" t="s">
        <v>212</v>
      </c>
      <c r="F132" s="81" t="s">
        <v>10</v>
      </c>
      <c r="G132" s="45" t="s">
        <v>213</v>
      </c>
      <c r="H132" s="45" t="s">
        <v>214</v>
      </c>
      <c r="I132" s="81" t="s">
        <v>79</v>
      </c>
      <c r="J132" s="81" t="s">
        <v>79</v>
      </c>
      <c r="K132" s="81" t="s">
        <v>79</v>
      </c>
      <c r="L132" s="81" t="s">
        <v>81</v>
      </c>
    </row>
    <row r="133" spans="1:12" ht="76.5" x14ac:dyDescent="0.2">
      <c r="A133" s="75">
        <v>37056</v>
      </c>
      <c r="B133" s="81" t="s">
        <v>215</v>
      </c>
      <c r="C133" s="81" t="s">
        <v>20</v>
      </c>
      <c r="D133" s="81" t="s">
        <v>82</v>
      </c>
      <c r="E133" s="81" t="s">
        <v>83</v>
      </c>
      <c r="F133" s="81" t="s">
        <v>8</v>
      </c>
      <c r="G133" s="45" t="s">
        <v>216</v>
      </c>
      <c r="H133" s="45" t="s">
        <v>217</v>
      </c>
      <c r="I133" s="81" t="s">
        <v>80</v>
      </c>
      <c r="J133" s="81" t="s">
        <v>79</v>
      </c>
      <c r="K133" s="81" t="s">
        <v>79</v>
      </c>
      <c r="L133" s="81" t="s">
        <v>81</v>
      </c>
    </row>
    <row r="134" spans="1:12" ht="76.5" x14ac:dyDescent="0.2">
      <c r="A134" s="75">
        <v>37053</v>
      </c>
      <c r="B134" s="81" t="s">
        <v>195</v>
      </c>
      <c r="C134" s="81" t="s">
        <v>219</v>
      </c>
      <c r="D134" s="81" t="s">
        <v>220</v>
      </c>
      <c r="E134" s="81" t="s">
        <v>221</v>
      </c>
      <c r="F134" s="81" t="s">
        <v>222</v>
      </c>
      <c r="G134" s="45" t="s">
        <v>223</v>
      </c>
      <c r="H134" s="45" t="s">
        <v>224</v>
      </c>
      <c r="I134" s="81" t="s">
        <v>79</v>
      </c>
      <c r="J134" s="81" t="s">
        <v>79</v>
      </c>
      <c r="K134" s="81" t="s">
        <v>79</v>
      </c>
      <c r="L134" s="81" t="s">
        <v>81</v>
      </c>
    </row>
    <row r="135" spans="1:12" ht="38.25" x14ac:dyDescent="0.2">
      <c r="A135" s="75">
        <v>37050</v>
      </c>
      <c r="B135" s="81" t="s">
        <v>167</v>
      </c>
      <c r="C135" s="81" t="s">
        <v>20</v>
      </c>
      <c r="D135" s="81" t="s">
        <v>168</v>
      </c>
      <c r="E135" s="81" t="s">
        <v>169</v>
      </c>
      <c r="F135" s="81" t="s">
        <v>10</v>
      </c>
      <c r="G135" s="45" t="s">
        <v>170</v>
      </c>
      <c r="H135" s="45" t="s">
        <v>171</v>
      </c>
      <c r="I135" s="81" t="s">
        <v>79</v>
      </c>
      <c r="J135" s="81" t="s">
        <v>79</v>
      </c>
      <c r="K135" s="81" t="s">
        <v>79</v>
      </c>
      <c r="L135" s="81" t="s">
        <v>81</v>
      </c>
    </row>
    <row r="136" spans="1:12" ht="51" x14ac:dyDescent="0.2">
      <c r="A136" s="75">
        <v>37049</v>
      </c>
      <c r="B136" s="81" t="s">
        <v>172</v>
      </c>
      <c r="C136" s="81" t="s">
        <v>20</v>
      </c>
      <c r="D136" s="81" t="s">
        <v>82</v>
      </c>
      <c r="E136" s="81" t="s">
        <v>83</v>
      </c>
      <c r="F136" s="81" t="s">
        <v>12</v>
      </c>
      <c r="G136" s="45" t="s">
        <v>173</v>
      </c>
      <c r="H136" s="45" t="s">
        <v>174</v>
      </c>
      <c r="I136" s="81" t="s">
        <v>80</v>
      </c>
      <c r="J136" s="81" t="s">
        <v>79</v>
      </c>
      <c r="K136" s="81" t="s">
        <v>79</v>
      </c>
      <c r="L136" s="81" t="s">
        <v>81</v>
      </c>
    </row>
    <row r="137" spans="1:12" ht="80.25" customHeight="1" x14ac:dyDescent="0.2">
      <c r="A137" s="75">
        <v>37049</v>
      </c>
      <c r="B137" s="81" t="s">
        <v>82</v>
      </c>
      <c r="C137" s="81" t="s">
        <v>20</v>
      </c>
      <c r="D137" s="81" t="s">
        <v>82</v>
      </c>
      <c r="E137" s="81" t="s">
        <v>83</v>
      </c>
      <c r="F137" s="81" t="s">
        <v>12</v>
      </c>
      <c r="G137" s="45" t="s">
        <v>176</v>
      </c>
      <c r="H137" s="45" t="s">
        <v>177</v>
      </c>
      <c r="I137" s="81" t="s">
        <v>80</v>
      </c>
      <c r="J137" s="81" t="s">
        <v>80</v>
      </c>
      <c r="K137" s="81" t="s">
        <v>80</v>
      </c>
      <c r="L137" s="81" t="s">
        <v>81</v>
      </c>
    </row>
    <row r="138" spans="1:12" ht="102" x14ac:dyDescent="0.2">
      <c r="A138" s="75">
        <v>37046</v>
      </c>
      <c r="B138" s="45" t="s">
        <v>182</v>
      </c>
      <c r="C138" s="46"/>
      <c r="D138" s="45"/>
      <c r="E138" s="20" t="s">
        <v>183</v>
      </c>
      <c r="F138" s="46" t="s">
        <v>14</v>
      </c>
      <c r="G138" s="45" t="s">
        <v>184</v>
      </c>
      <c r="H138" s="45" t="s">
        <v>185</v>
      </c>
      <c r="I138" s="81" t="s">
        <v>80</v>
      </c>
      <c r="J138" s="81" t="s">
        <v>80</v>
      </c>
      <c r="K138" s="81" t="s">
        <v>80</v>
      </c>
      <c r="L138" s="81" t="s">
        <v>81</v>
      </c>
    </row>
    <row r="139" spans="1:12" ht="38.25" x14ac:dyDescent="0.2">
      <c r="A139" s="82">
        <v>37043</v>
      </c>
      <c r="B139" s="45" t="s">
        <v>90</v>
      </c>
      <c r="C139" s="46" t="s">
        <v>20</v>
      </c>
      <c r="D139" s="45" t="s">
        <v>90</v>
      </c>
      <c r="E139" s="20" t="s">
        <v>83</v>
      </c>
      <c r="F139" s="46" t="s">
        <v>10</v>
      </c>
      <c r="G139" s="45" t="s">
        <v>91</v>
      </c>
      <c r="H139" s="20"/>
      <c r="I139" s="81" t="s">
        <v>79</v>
      </c>
      <c r="J139" s="81" t="s">
        <v>79</v>
      </c>
      <c r="K139" s="81" t="s">
        <v>79</v>
      </c>
      <c r="L139" s="81" t="s">
        <v>81</v>
      </c>
    </row>
    <row r="140" spans="1:12" ht="51" x14ac:dyDescent="0.2">
      <c r="A140" s="82">
        <v>37043</v>
      </c>
      <c r="B140" s="45" t="s">
        <v>87</v>
      </c>
      <c r="C140" s="46" t="s">
        <v>20</v>
      </c>
      <c r="D140" s="45" t="s">
        <v>87</v>
      </c>
      <c r="E140" s="20" t="s">
        <v>83</v>
      </c>
      <c r="F140" s="46" t="s">
        <v>10</v>
      </c>
      <c r="G140" s="45" t="s">
        <v>88</v>
      </c>
      <c r="H140" s="20" t="s">
        <v>89</v>
      </c>
      <c r="I140" s="81" t="s">
        <v>80</v>
      </c>
      <c r="J140" s="81" t="s">
        <v>79</v>
      </c>
      <c r="K140" s="81" t="s">
        <v>79</v>
      </c>
      <c r="L140" s="81" t="s">
        <v>81</v>
      </c>
    </row>
    <row r="141" spans="1:12" x14ac:dyDescent="0.2">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38.25" x14ac:dyDescent="0.2">
      <c r="A142" s="44">
        <v>37040</v>
      </c>
      <c r="B142" s="45" t="s">
        <v>87</v>
      </c>
      <c r="C142" s="46" t="s">
        <v>20</v>
      </c>
      <c r="D142" s="45" t="s">
        <v>87</v>
      </c>
      <c r="E142" s="20" t="s">
        <v>83</v>
      </c>
      <c r="F142" s="46" t="s">
        <v>84</v>
      </c>
      <c r="G142" s="20" t="s">
        <v>93</v>
      </c>
      <c r="H142" s="20" t="s">
        <v>94</v>
      </c>
      <c r="I142" s="46" t="s">
        <v>80</v>
      </c>
      <c r="J142" s="46" t="s">
        <v>80</v>
      </c>
      <c r="K142" s="46" t="s">
        <v>80</v>
      </c>
      <c r="L142" s="46" t="s">
        <v>81</v>
      </c>
    </row>
    <row r="143" spans="1:12" ht="47.25" customHeight="1" x14ac:dyDescent="0.2">
      <c r="A143" s="44">
        <v>37035</v>
      </c>
      <c r="B143" s="45" t="s">
        <v>95</v>
      </c>
      <c r="C143" s="46" t="s">
        <v>20</v>
      </c>
      <c r="D143" s="20" t="s">
        <v>96</v>
      </c>
      <c r="E143" s="20" t="s">
        <v>83</v>
      </c>
      <c r="F143" s="46" t="s">
        <v>84</v>
      </c>
      <c r="G143" s="20" t="s">
        <v>97</v>
      </c>
      <c r="H143" s="20" t="s">
        <v>94</v>
      </c>
      <c r="I143" s="46" t="s">
        <v>80</v>
      </c>
      <c r="J143" s="46" t="s">
        <v>79</v>
      </c>
      <c r="K143" s="46" t="s">
        <v>79</v>
      </c>
      <c r="L143" s="46" t="s">
        <v>81</v>
      </c>
    </row>
    <row r="144" spans="1:12" x14ac:dyDescent="0.2">
      <c r="A144" s="44">
        <v>37035</v>
      </c>
      <c r="B144" s="45" t="s">
        <v>82</v>
      </c>
      <c r="C144" s="46" t="s">
        <v>20</v>
      </c>
      <c r="D144" s="45" t="s">
        <v>82</v>
      </c>
      <c r="E144" s="20" t="s">
        <v>83</v>
      </c>
      <c r="F144" s="46" t="s">
        <v>84</v>
      </c>
      <c r="G144" s="20" t="s">
        <v>98</v>
      </c>
      <c r="H144" s="20" t="s">
        <v>99</v>
      </c>
      <c r="I144" s="46"/>
      <c r="J144" s="46"/>
      <c r="K144" s="46"/>
      <c r="L144" s="46" t="s">
        <v>81</v>
      </c>
    </row>
    <row r="145" spans="1:12" ht="38.25" x14ac:dyDescent="0.2">
      <c r="A145" s="44">
        <v>37033</v>
      </c>
      <c r="B145" s="45" t="s">
        <v>100</v>
      </c>
      <c r="C145" s="46" t="s">
        <v>20</v>
      </c>
      <c r="D145" s="45" t="s">
        <v>100</v>
      </c>
      <c r="E145" s="20" t="s">
        <v>83</v>
      </c>
      <c r="F145" s="46" t="s">
        <v>12</v>
      </c>
      <c r="G145" s="20" t="s">
        <v>101</v>
      </c>
      <c r="H145" s="20" t="s">
        <v>102</v>
      </c>
      <c r="I145" s="46" t="s">
        <v>79</v>
      </c>
      <c r="J145" s="46" t="s">
        <v>80</v>
      </c>
      <c r="K145" s="46" t="s">
        <v>80</v>
      </c>
      <c r="L145" s="46" t="s">
        <v>81</v>
      </c>
    </row>
    <row r="146" spans="1:12" ht="51" x14ac:dyDescent="0.2">
      <c r="A146" s="44">
        <v>37033</v>
      </c>
      <c r="B146" s="45" t="s">
        <v>87</v>
      </c>
      <c r="C146" s="46" t="s">
        <v>20</v>
      </c>
      <c r="D146" s="45" t="s">
        <v>87</v>
      </c>
      <c r="E146" s="20" t="s">
        <v>83</v>
      </c>
      <c r="F146" s="46" t="s">
        <v>84</v>
      </c>
      <c r="G146" s="20" t="s">
        <v>103</v>
      </c>
      <c r="H146" s="20" t="s">
        <v>104</v>
      </c>
      <c r="I146" s="46" t="s">
        <v>80</v>
      </c>
      <c r="J146" s="46" t="s">
        <v>80</v>
      </c>
      <c r="K146" s="46" t="s">
        <v>80</v>
      </c>
      <c r="L146" s="46" t="s">
        <v>81</v>
      </c>
    </row>
    <row r="147" spans="1:12" ht="25.5" x14ac:dyDescent="0.2">
      <c r="A147" s="44">
        <v>37032</v>
      </c>
      <c r="B147" s="45" t="s">
        <v>105</v>
      </c>
      <c r="C147" s="46" t="s">
        <v>106</v>
      </c>
      <c r="D147" s="45" t="s">
        <v>107</v>
      </c>
      <c r="E147" s="20" t="s">
        <v>108</v>
      </c>
      <c r="F147" s="46" t="s">
        <v>84</v>
      </c>
      <c r="G147" s="20" t="s">
        <v>109</v>
      </c>
      <c r="H147" s="20" t="s">
        <v>110</v>
      </c>
      <c r="I147" s="46" t="s">
        <v>80</v>
      </c>
      <c r="J147" s="46" t="s">
        <v>79</v>
      </c>
      <c r="K147" s="46" t="s">
        <v>80</v>
      </c>
      <c r="L147" s="46" t="s">
        <v>81</v>
      </c>
    </row>
    <row r="148" spans="1:12" ht="127.5" x14ac:dyDescent="0.2">
      <c r="A148" s="44">
        <v>37019</v>
      </c>
      <c r="B148" s="45" t="s">
        <v>113</v>
      </c>
      <c r="C148" s="46" t="s">
        <v>20</v>
      </c>
      <c r="D148" s="45" t="s">
        <v>113</v>
      </c>
      <c r="E148" s="20" t="s">
        <v>83</v>
      </c>
      <c r="F148" s="46" t="s">
        <v>84</v>
      </c>
      <c r="G148" s="20" t="s">
        <v>114</v>
      </c>
      <c r="H148" s="20" t="s">
        <v>115</v>
      </c>
      <c r="I148" s="46" t="s">
        <v>79</v>
      </c>
      <c r="J148" s="46" t="s">
        <v>79</v>
      </c>
      <c r="K148" s="46" t="s">
        <v>79</v>
      </c>
      <c r="L148" s="46" t="s">
        <v>81</v>
      </c>
    </row>
    <row r="149" spans="1:12" ht="114.75" x14ac:dyDescent="0.2">
      <c r="A149" s="44">
        <v>37019</v>
      </c>
      <c r="B149" s="45" t="s">
        <v>87</v>
      </c>
      <c r="C149" s="46" t="s">
        <v>20</v>
      </c>
      <c r="D149" s="45" t="s">
        <v>87</v>
      </c>
      <c r="E149" s="20" t="s">
        <v>83</v>
      </c>
      <c r="F149" s="46" t="s">
        <v>84</v>
      </c>
      <c r="G149" s="20" t="s">
        <v>116</v>
      </c>
      <c r="H149" s="20" t="s">
        <v>117</v>
      </c>
      <c r="I149" s="46" t="s">
        <v>80</v>
      </c>
      <c r="J149" s="46" t="s">
        <v>80</v>
      </c>
      <c r="K149" s="46" t="s">
        <v>80</v>
      </c>
      <c r="L149" s="46" t="s">
        <v>81</v>
      </c>
    </row>
    <row r="150" spans="1:12" ht="31.5" customHeight="1" x14ac:dyDescent="0.2">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76.5" x14ac:dyDescent="0.2">
      <c r="A151" s="44">
        <v>37019</v>
      </c>
      <c r="B151" s="45" t="s">
        <v>113</v>
      </c>
      <c r="C151" s="46" t="s">
        <v>20</v>
      </c>
      <c r="D151" s="45" t="s">
        <v>113</v>
      </c>
      <c r="E151" s="20" t="s">
        <v>83</v>
      </c>
      <c r="F151" s="46" t="s">
        <v>84</v>
      </c>
      <c r="G151" s="20" t="s">
        <v>350</v>
      </c>
      <c r="H151" s="20" t="s">
        <v>115</v>
      </c>
      <c r="I151" s="46" t="s">
        <v>79</v>
      </c>
      <c r="J151" s="46" t="s">
        <v>79</v>
      </c>
      <c r="K151" s="46" t="s">
        <v>79</v>
      </c>
      <c r="L151" s="46" t="s">
        <v>81</v>
      </c>
    </row>
    <row r="152" spans="1:12" ht="78.75" customHeight="1" x14ac:dyDescent="0.2">
      <c r="A152" s="44">
        <v>37019</v>
      </c>
      <c r="B152" s="45" t="s">
        <v>87</v>
      </c>
      <c r="C152" s="46" t="s">
        <v>20</v>
      </c>
      <c r="D152" s="45" t="s">
        <v>87</v>
      </c>
      <c r="E152" s="20" t="s">
        <v>83</v>
      </c>
      <c r="F152" s="46" t="s">
        <v>84</v>
      </c>
      <c r="G152" s="20" t="s">
        <v>351</v>
      </c>
      <c r="H152" s="20" t="s">
        <v>117</v>
      </c>
      <c r="I152" s="46" t="s">
        <v>80</v>
      </c>
      <c r="J152" s="46" t="s">
        <v>80</v>
      </c>
      <c r="K152" s="46" t="s">
        <v>80</v>
      </c>
      <c r="L152" s="46" t="s">
        <v>81</v>
      </c>
    </row>
    <row r="153" spans="1:12" ht="51" x14ac:dyDescent="0.2">
      <c r="A153" s="44">
        <v>37033</v>
      </c>
      <c r="B153" s="45" t="s">
        <v>87</v>
      </c>
      <c r="C153" s="46" t="s">
        <v>20</v>
      </c>
      <c r="D153" s="45" t="s">
        <v>87</v>
      </c>
      <c r="E153" s="20" t="s">
        <v>83</v>
      </c>
      <c r="F153" s="46" t="s">
        <v>84</v>
      </c>
      <c r="G153" s="20" t="s">
        <v>103</v>
      </c>
      <c r="H153" s="20" t="s">
        <v>104</v>
      </c>
      <c r="I153" s="46" t="s">
        <v>80</v>
      </c>
      <c r="J153" s="46" t="s">
        <v>80</v>
      </c>
      <c r="K153" s="46" t="s">
        <v>80</v>
      </c>
      <c r="L153" s="46" t="s">
        <v>81</v>
      </c>
    </row>
    <row r="154" spans="1:12" ht="25.5" x14ac:dyDescent="0.2">
      <c r="A154" s="44">
        <v>37032</v>
      </c>
      <c r="B154" s="45" t="s">
        <v>105</v>
      </c>
      <c r="C154" s="46" t="s">
        <v>106</v>
      </c>
      <c r="D154" s="45" t="s">
        <v>107</v>
      </c>
      <c r="E154" s="20" t="s">
        <v>108</v>
      </c>
      <c r="F154" s="46" t="s">
        <v>84</v>
      </c>
      <c r="G154" s="20" t="s">
        <v>109</v>
      </c>
      <c r="H154" s="20" t="s">
        <v>110</v>
      </c>
      <c r="I154" s="46" t="s">
        <v>80</v>
      </c>
      <c r="J154" s="46" t="s">
        <v>79</v>
      </c>
      <c r="K154" s="46" t="s">
        <v>80</v>
      </c>
      <c r="L154" s="46" t="s">
        <v>81</v>
      </c>
    </row>
    <row r="155" spans="1:12" ht="127.5" x14ac:dyDescent="0.2">
      <c r="A155" s="44">
        <v>37019</v>
      </c>
      <c r="B155" s="45" t="s">
        <v>113</v>
      </c>
      <c r="C155" s="46" t="s">
        <v>20</v>
      </c>
      <c r="D155" s="45" t="s">
        <v>113</v>
      </c>
      <c r="E155" s="20" t="s">
        <v>83</v>
      </c>
      <c r="F155" s="46" t="s">
        <v>84</v>
      </c>
      <c r="G155" s="20" t="s">
        <v>114</v>
      </c>
      <c r="H155" s="20" t="s">
        <v>115</v>
      </c>
      <c r="I155" s="46" t="s">
        <v>79</v>
      </c>
      <c r="J155" s="46" t="s">
        <v>79</v>
      </c>
      <c r="K155" s="46" t="s">
        <v>79</v>
      </c>
      <c r="L155" s="46" t="s">
        <v>81</v>
      </c>
    </row>
    <row r="156" spans="1:12" ht="114.75" x14ac:dyDescent="0.2">
      <c r="A156" s="44">
        <v>37019</v>
      </c>
      <c r="B156" s="45" t="s">
        <v>87</v>
      </c>
      <c r="C156" s="46" t="s">
        <v>20</v>
      </c>
      <c r="D156" s="45" t="s">
        <v>87</v>
      </c>
      <c r="E156" s="20" t="s">
        <v>83</v>
      </c>
      <c r="F156" s="46" t="s">
        <v>84</v>
      </c>
      <c r="G156" s="20" t="s">
        <v>116</v>
      </c>
      <c r="H156" s="20" t="s">
        <v>117</v>
      </c>
      <c r="I156" s="46" t="s">
        <v>80</v>
      </c>
      <c r="J156" s="46" t="s">
        <v>80</v>
      </c>
      <c r="K156" s="46" t="s">
        <v>80</v>
      </c>
      <c r="L156" s="46" t="s">
        <v>81</v>
      </c>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93" t="s">
        <v>365</v>
      </c>
    </row>
    <row r="165" spans="1:12" x14ac:dyDescent="0.2">
      <c r="A165" s="24" t="s">
        <v>18</v>
      </c>
      <c r="B165" s="69">
        <f t="shared" ref="B165:B173" si="1">C165/$C$174</f>
        <v>0</v>
      </c>
      <c r="C165" s="7">
        <f>'summary 0730'!I24</f>
        <v>0</v>
      </c>
      <c r="D165">
        <f>33+1+1+1+1+1+8+1+1+1+2+1</f>
        <v>52</v>
      </c>
      <c r="E165" s="95">
        <f>(C165/D165)*100</f>
        <v>0</v>
      </c>
    </row>
    <row r="166" spans="1:12" x14ac:dyDescent="0.2">
      <c r="A166" s="24" t="s">
        <v>19</v>
      </c>
      <c r="B166" s="69">
        <f t="shared" si="1"/>
        <v>0.16666666666666666</v>
      </c>
      <c r="C166" s="7">
        <f>'summary 0730'!I25</f>
        <v>5</v>
      </c>
      <c r="D166">
        <f>540+17+1+1+6+10+1+2+12+2+1+1+1+3+4+3+1+1+1+8</f>
        <v>616</v>
      </c>
      <c r="E166" s="95">
        <f t="shared" ref="E166:E171" si="2">(C166/D166)*100</f>
        <v>0.81168831168831157</v>
      </c>
    </row>
    <row r="167" spans="1:12" x14ac:dyDescent="0.2">
      <c r="A167" s="24" t="s">
        <v>20</v>
      </c>
      <c r="B167" s="69">
        <f t="shared" si="1"/>
        <v>0.2</v>
      </c>
      <c r="C167" s="7">
        <f>'summary 0730'!I26</f>
        <v>6</v>
      </c>
      <c r="D167">
        <f>13+1+1+1+16</f>
        <v>32</v>
      </c>
      <c r="E167" s="95">
        <f t="shared" si="2"/>
        <v>18.75</v>
      </c>
    </row>
    <row r="168" spans="1:12" x14ac:dyDescent="0.2">
      <c r="A168" s="24" t="s">
        <v>33</v>
      </c>
      <c r="B168" s="69">
        <f t="shared" si="1"/>
        <v>0</v>
      </c>
      <c r="C168" s="7">
        <f>'summary 0730'!I27</f>
        <v>0</v>
      </c>
      <c r="D168">
        <f>36+1</f>
        <v>37</v>
      </c>
      <c r="E168" s="95">
        <f t="shared" si="2"/>
        <v>0</v>
      </c>
    </row>
    <row r="169" spans="1:12" x14ac:dyDescent="0.2">
      <c r="A169" s="24" t="s">
        <v>21</v>
      </c>
      <c r="B169" s="69">
        <f t="shared" si="1"/>
        <v>0.4</v>
      </c>
      <c r="C169" s="7">
        <f>'summary 0730'!I28</f>
        <v>12</v>
      </c>
      <c r="D169">
        <f>288+2+13+2+5+56+59+14</f>
        <v>439</v>
      </c>
      <c r="E169" s="95">
        <f t="shared" si="2"/>
        <v>2.7334851936218678</v>
      </c>
    </row>
    <row r="170" spans="1:12" x14ac:dyDescent="0.2">
      <c r="A170" s="24" t="s">
        <v>22</v>
      </c>
      <c r="B170" s="69">
        <f t="shared" si="1"/>
        <v>0.16666666666666666</v>
      </c>
      <c r="C170" s="7">
        <f>'summary 0730'!I29</f>
        <v>5</v>
      </c>
      <c r="D170">
        <f>132+2+1+2+7+3</f>
        <v>147</v>
      </c>
      <c r="E170" s="95">
        <f t="shared" si="2"/>
        <v>3.4013605442176873</v>
      </c>
    </row>
    <row r="171" spans="1:12" x14ac:dyDescent="0.2">
      <c r="A171" s="24" t="s">
        <v>23</v>
      </c>
      <c r="B171" s="69">
        <f t="shared" si="1"/>
        <v>0</v>
      </c>
      <c r="C171" s="7">
        <f>'summary 0730'!I30</f>
        <v>0</v>
      </c>
      <c r="D171">
        <v>9</v>
      </c>
      <c r="E171" s="95">
        <f t="shared" si="2"/>
        <v>0</v>
      </c>
    </row>
    <row r="172" spans="1:12" x14ac:dyDescent="0.2">
      <c r="A172" s="24" t="s">
        <v>24</v>
      </c>
      <c r="B172" s="69">
        <f t="shared" si="1"/>
        <v>0</v>
      </c>
      <c r="C172" s="7">
        <f>'summary 0730'!I31</f>
        <v>0</v>
      </c>
      <c r="D172">
        <f>10+5+2</f>
        <v>17</v>
      </c>
      <c r="E172" s="95">
        <f>(C172/D172)</f>
        <v>0</v>
      </c>
    </row>
    <row r="173" spans="1:12" x14ac:dyDescent="0.2">
      <c r="A173" s="72" t="s">
        <v>164</v>
      </c>
      <c r="B173" s="69">
        <f t="shared" si="1"/>
        <v>6.6666666666666666E-2</v>
      </c>
      <c r="C173" s="7">
        <f>'summary 0730'!I32</f>
        <v>2</v>
      </c>
    </row>
    <row r="174" spans="1:12" x14ac:dyDescent="0.2">
      <c r="A174" s="72" t="s">
        <v>162</v>
      </c>
      <c r="B174" s="73">
        <f>SUM(B165:B173)</f>
        <v>1</v>
      </c>
      <c r="C174">
        <f>SUM(C165:C173)</f>
        <v>30</v>
      </c>
      <c r="D174">
        <f>SUM(D165:D173)</f>
        <v>1349</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30</oddHeader>
    <oddFooter>&amp;L&amp;"Arial,Bold"Questions Call Nancy ext 54751</oddFooter>
  </headerFooter>
  <rowBreaks count="1" manualBreakCount="1">
    <brk id="88"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5" zoomScale="80" workbookViewId="0">
      <selection activeCell="K32" sqref="K32"/>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29</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13+2+2</f>
        <v>17</v>
      </c>
    </row>
    <row r="13" spans="1:11" x14ac:dyDescent="0.2">
      <c r="A13" s="11" t="s">
        <v>84</v>
      </c>
      <c r="B13" s="8"/>
      <c r="C13" s="8" t="s">
        <v>55</v>
      </c>
      <c r="D13" s="8"/>
      <c r="E13" s="8"/>
      <c r="F13" s="8"/>
      <c r="G13" s="8"/>
      <c r="H13" s="8"/>
      <c r="I13" s="8"/>
      <c r="J13" s="8"/>
      <c r="K13" s="8">
        <f>1+2+1</f>
        <v>4</v>
      </c>
    </row>
    <row r="14" spans="1:11" x14ac:dyDescent="0.2">
      <c r="A14" s="11" t="s">
        <v>151</v>
      </c>
      <c r="B14" s="8"/>
      <c r="C14" s="8" t="s">
        <v>56</v>
      </c>
      <c r="D14" s="8"/>
      <c r="E14" s="8"/>
      <c r="F14" s="8"/>
      <c r="G14" s="8"/>
      <c r="H14" s="8"/>
      <c r="I14" s="8"/>
      <c r="J14" s="8"/>
      <c r="K14" s="8">
        <f>1</f>
        <v>1</v>
      </c>
    </row>
    <row r="15" spans="1:11" x14ac:dyDescent="0.2">
      <c r="A15" s="11" t="s">
        <v>12</v>
      </c>
      <c r="B15" s="8"/>
      <c r="C15" s="8" t="s">
        <v>3</v>
      </c>
      <c r="D15" s="8"/>
      <c r="E15" s="8"/>
      <c r="F15" s="8"/>
      <c r="G15" s="8"/>
      <c r="H15" s="8"/>
      <c r="I15" s="8"/>
      <c r="J15" s="8"/>
      <c r="K15" s="8">
        <f>1+1</f>
        <v>2</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f>1+1+1</f>
        <v>3</v>
      </c>
    </row>
    <row r="18" spans="1:11" x14ac:dyDescent="0.2">
      <c r="A18" s="11" t="s">
        <v>30</v>
      </c>
      <c r="B18" s="8"/>
      <c r="C18" s="8" t="s">
        <v>31</v>
      </c>
      <c r="D18" s="8"/>
      <c r="E18" s="8"/>
      <c r="F18" s="8"/>
      <c r="G18" s="8"/>
      <c r="H18" s="8"/>
      <c r="I18" s="8"/>
      <c r="J18" s="8"/>
      <c r="K18" s="84">
        <f>1+1</f>
        <v>2</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v>0</v>
      </c>
      <c r="J24" s="46"/>
      <c r="K24" s="46"/>
    </row>
    <row r="25" spans="1:11" x14ac:dyDescent="0.2">
      <c r="A25" s="44" t="s">
        <v>19</v>
      </c>
      <c r="B25" s="45"/>
      <c r="C25" s="45"/>
      <c r="D25" s="20"/>
      <c r="E25" s="46"/>
      <c r="F25" s="20"/>
      <c r="G25" s="20"/>
      <c r="H25" s="46"/>
      <c r="I25" s="7">
        <f>1+1+1+1+1</f>
        <v>5</v>
      </c>
      <c r="J25" s="46"/>
      <c r="K25" s="22" t="s">
        <v>364</v>
      </c>
    </row>
    <row r="26" spans="1:11" x14ac:dyDescent="0.2">
      <c r="A26" s="44" t="s">
        <v>20</v>
      </c>
      <c r="B26" s="45"/>
      <c r="C26" s="45"/>
      <c r="D26" s="20"/>
      <c r="E26" s="46"/>
      <c r="F26" s="20"/>
      <c r="G26" s="20"/>
      <c r="H26" s="46"/>
      <c r="I26" s="7">
        <f>1+1+1+1+1+1</f>
        <v>6</v>
      </c>
      <c r="J26" s="46"/>
      <c r="K26" s="20" t="s">
        <v>363</v>
      </c>
    </row>
    <row r="27" spans="1:11" x14ac:dyDescent="0.2">
      <c r="A27" s="44" t="s">
        <v>33</v>
      </c>
      <c r="B27" s="45"/>
      <c r="C27" s="45"/>
      <c r="D27" s="20"/>
      <c r="E27" s="46"/>
      <c r="F27" s="20"/>
      <c r="G27" s="20"/>
      <c r="H27" s="46"/>
      <c r="I27" s="7">
        <v>0</v>
      </c>
      <c r="J27" s="46"/>
      <c r="K27" s="46"/>
    </row>
    <row r="28" spans="1:11" ht="25.5" x14ac:dyDescent="0.2">
      <c r="A28" s="44" t="s">
        <v>21</v>
      </c>
      <c r="B28" s="45"/>
      <c r="C28" s="45"/>
      <c r="D28" s="20"/>
      <c r="E28" s="46"/>
      <c r="F28" s="20"/>
      <c r="G28" s="20"/>
      <c r="H28" s="46"/>
      <c r="I28" s="7">
        <f>1+1+1+1+1+1+1+1+1+1+1+1</f>
        <v>12</v>
      </c>
      <c r="J28" s="46"/>
      <c r="K28" s="46" t="s">
        <v>361</v>
      </c>
    </row>
    <row r="29" spans="1:11" ht="25.5" x14ac:dyDescent="0.2">
      <c r="A29" s="44" t="s">
        <v>22</v>
      </c>
      <c r="B29" s="45"/>
      <c r="C29" s="45"/>
      <c r="D29" s="20"/>
      <c r="E29" s="46"/>
      <c r="F29" s="20"/>
      <c r="G29" s="20"/>
      <c r="H29" s="46"/>
      <c r="I29" s="7">
        <f>1+1+1+1+1</f>
        <v>5</v>
      </c>
      <c r="J29" s="46"/>
      <c r="K29" s="20" t="s">
        <v>362</v>
      </c>
    </row>
    <row r="30" spans="1:11" x14ac:dyDescent="0.2">
      <c r="A30" s="44" t="s">
        <v>23</v>
      </c>
      <c r="B30" s="45"/>
      <c r="C30" s="45"/>
      <c r="D30" s="20"/>
      <c r="E30" s="46"/>
      <c r="F30" s="20"/>
      <c r="G30" s="20"/>
      <c r="H30" s="46"/>
      <c r="I30" s="7">
        <v>0</v>
      </c>
      <c r="J30" s="46"/>
      <c r="K30" s="46"/>
    </row>
    <row r="31" spans="1:11" x14ac:dyDescent="0.2">
      <c r="A31" s="44" t="s">
        <v>24</v>
      </c>
      <c r="B31" s="45"/>
      <c r="C31" s="45"/>
      <c r="D31" s="20"/>
      <c r="E31" s="46"/>
      <c r="F31" s="20"/>
      <c r="G31" s="20"/>
      <c r="H31" s="46"/>
      <c r="I31" s="7">
        <v>0</v>
      </c>
      <c r="J31" s="46"/>
      <c r="K31" s="46"/>
    </row>
    <row r="32" spans="1:11" ht="13.5" thickBot="1" x14ac:dyDescent="0.25">
      <c r="A32" s="71" t="s">
        <v>161</v>
      </c>
      <c r="I32" s="7">
        <f>1+1</f>
        <v>2</v>
      </c>
      <c r="K32" s="85"/>
    </row>
    <row r="33" spans="1:11" ht="13.5" thickTop="1" x14ac:dyDescent="0.2">
      <c r="A33" s="15" t="s">
        <v>17</v>
      </c>
      <c r="B33" s="16"/>
      <c r="C33" s="16"/>
      <c r="D33" s="16"/>
      <c r="E33" s="16"/>
      <c r="F33" s="16"/>
      <c r="G33" s="16"/>
      <c r="H33" s="16"/>
      <c r="I33" s="18">
        <f>SUM(I24:I32)</f>
        <v>30</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C40" zoomScale="80" zoomScaleNormal="100" workbookViewId="0">
      <selection activeCell="I75" sqref="I75"/>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2" width="9.85546875" bestFit="1" customWidth="1"/>
  </cols>
  <sheetData>
    <row r="1" spans="1:22"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row>
    <row r="2" spans="1:22" x14ac:dyDescent="0.2">
      <c r="A2" s="6" t="s">
        <v>0</v>
      </c>
      <c r="B2" s="2"/>
      <c r="H2">
        <f>1+1</f>
        <v>2</v>
      </c>
      <c r="J2">
        <f>1</f>
        <v>1</v>
      </c>
      <c r="K2" s="2"/>
      <c r="L2" s="7"/>
      <c r="M2" s="2"/>
      <c r="N2" s="2"/>
      <c r="P2">
        <f>'summary 0611'!K10</f>
        <v>1</v>
      </c>
    </row>
    <row r="3" spans="1:22" x14ac:dyDescent="0.2">
      <c r="A3" s="6" t="s">
        <v>1</v>
      </c>
      <c r="B3" s="7"/>
      <c r="K3" s="7"/>
      <c r="L3" s="7"/>
      <c r="M3" s="7"/>
      <c r="N3" s="11">
        <v>1</v>
      </c>
      <c r="P3">
        <f>'summary 0611'!K11</f>
        <v>1</v>
      </c>
      <c r="R3">
        <f>'summary 0625'!K11</f>
        <v>2</v>
      </c>
      <c r="T3">
        <f>'summary 0709'!K10</f>
        <v>1</v>
      </c>
    </row>
    <row r="4" spans="1:22"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2"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row>
    <row r="6" spans="1:22"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row>
    <row r="7" spans="1:22"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2"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2" x14ac:dyDescent="0.2">
      <c r="A9" s="6" t="s">
        <v>4</v>
      </c>
      <c r="B9" s="7"/>
      <c r="K9" s="7">
        <v>1</v>
      </c>
      <c r="L9" s="7"/>
      <c r="M9" s="7">
        <v>1</v>
      </c>
      <c r="N9" s="11"/>
      <c r="O9">
        <f>'summary 0604'!K17+'summary 0604'!K18</f>
        <v>2</v>
      </c>
      <c r="Q9">
        <f>'summary 0618'!K17</f>
        <v>4</v>
      </c>
      <c r="R9">
        <f>'summary 0625'!K17</f>
        <v>7</v>
      </c>
      <c r="V9">
        <f>'summary 0723'!K16</f>
        <v>2</v>
      </c>
    </row>
    <row r="10" spans="1:22" x14ac:dyDescent="0.2">
      <c r="A10" s="8" t="s">
        <v>31</v>
      </c>
      <c r="B10" s="7"/>
      <c r="K10" s="7"/>
      <c r="L10" s="7"/>
      <c r="M10" s="7"/>
      <c r="N10" s="7"/>
      <c r="S10">
        <f>'summary 0702'!K18:K18</f>
        <v>1</v>
      </c>
      <c r="U10">
        <f>'summary 0716'!K17</f>
        <v>1</v>
      </c>
      <c r="V10">
        <f>'summary 0723'!K17</f>
        <v>1</v>
      </c>
    </row>
    <row r="11" spans="1:22"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row>
    <row r="12" spans="1:22"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76.5" x14ac:dyDescent="0.2">
      <c r="A106" s="83">
        <v>37099</v>
      </c>
      <c r="B106" s="89" t="s">
        <v>335</v>
      </c>
      <c r="C106" s="81" t="s">
        <v>19</v>
      </c>
      <c r="D106" s="81" t="s">
        <v>336</v>
      </c>
      <c r="E106" s="81" t="s">
        <v>337</v>
      </c>
      <c r="F106" s="81" t="s">
        <v>30</v>
      </c>
      <c r="G106" s="89" t="s">
        <v>338</v>
      </c>
      <c r="H106" s="89" t="s">
        <v>339</v>
      </c>
      <c r="I106" s="81" t="s">
        <v>80</v>
      </c>
      <c r="J106" s="81" t="s">
        <v>79</v>
      </c>
      <c r="K106" s="81" t="s">
        <v>80</v>
      </c>
      <c r="L106" s="81" t="s">
        <v>81</v>
      </c>
      <c r="M106" s="88"/>
      <c r="N106" s="88"/>
      <c r="O106" s="88"/>
      <c r="P106" s="88"/>
      <c r="Q106" s="88"/>
      <c r="R106" s="88"/>
      <c r="S106" s="88"/>
      <c r="T106" s="88"/>
      <c r="U106" s="88"/>
      <c r="V106" s="88"/>
      <c r="W106" s="88"/>
      <c r="X106" s="88"/>
      <c r="Y106" s="88"/>
    </row>
    <row r="107" spans="1:25" ht="63.75" x14ac:dyDescent="0.2">
      <c r="A107" s="83">
        <v>37099</v>
      </c>
      <c r="B107" s="81" t="s">
        <v>208</v>
      </c>
      <c r="C107" s="81" t="s">
        <v>20</v>
      </c>
      <c r="D107" s="81" t="s">
        <v>340</v>
      </c>
      <c r="E107" s="81" t="s">
        <v>83</v>
      </c>
      <c r="F107" s="81" t="s">
        <v>84</v>
      </c>
      <c r="G107" s="89" t="s">
        <v>341</v>
      </c>
      <c r="H107" s="89" t="s">
        <v>342</v>
      </c>
      <c r="I107" s="81" t="s">
        <v>79</v>
      </c>
      <c r="J107" s="81" t="s">
        <v>79</v>
      </c>
      <c r="K107" s="81" t="s">
        <v>79</v>
      </c>
      <c r="L107" s="81" t="s">
        <v>81</v>
      </c>
      <c r="M107" s="88"/>
      <c r="N107" s="88"/>
      <c r="O107" s="88"/>
      <c r="P107" s="88"/>
      <c r="Q107" s="88"/>
      <c r="R107" s="88"/>
      <c r="S107" s="88"/>
      <c r="T107" s="88"/>
      <c r="U107" s="88"/>
      <c r="V107" s="88"/>
      <c r="W107" s="88"/>
      <c r="X107" s="88"/>
      <c r="Y107" s="88"/>
    </row>
    <row r="108" spans="1:25" ht="38.25" x14ac:dyDescent="0.2">
      <c r="A108" s="83">
        <v>37095</v>
      </c>
      <c r="B108" s="81" t="s">
        <v>323</v>
      </c>
      <c r="C108" s="81" t="s">
        <v>272</v>
      </c>
      <c r="D108" s="81" t="s">
        <v>324</v>
      </c>
      <c r="E108" s="81" t="s">
        <v>325</v>
      </c>
      <c r="F108" s="81" t="s">
        <v>10</v>
      </c>
      <c r="G108" s="89" t="s">
        <v>326</v>
      </c>
      <c r="H108" s="89" t="s">
        <v>343</v>
      </c>
      <c r="I108" s="81" t="s">
        <v>80</v>
      </c>
      <c r="J108" s="81" t="s">
        <v>79</v>
      </c>
      <c r="K108" s="81" t="s">
        <v>80</v>
      </c>
      <c r="L108" s="81" t="s">
        <v>81</v>
      </c>
      <c r="M108" s="88"/>
      <c r="N108" s="88"/>
      <c r="O108" s="88"/>
      <c r="P108" s="88"/>
      <c r="Q108" s="88"/>
      <c r="R108" s="88"/>
      <c r="S108" s="88"/>
      <c r="T108" s="88"/>
      <c r="U108" s="88"/>
      <c r="V108" s="88"/>
      <c r="W108" s="88"/>
      <c r="X108" s="88"/>
      <c r="Y108" s="88"/>
    </row>
    <row r="109" spans="1:25" ht="38.25" x14ac:dyDescent="0.2">
      <c r="A109" s="83">
        <v>37092</v>
      </c>
      <c r="B109" s="81" t="s">
        <v>323</v>
      </c>
      <c r="C109" s="81" t="s">
        <v>272</v>
      </c>
      <c r="D109" s="81" t="s">
        <v>324</v>
      </c>
      <c r="E109" s="81" t="s">
        <v>325</v>
      </c>
      <c r="F109" s="81" t="s">
        <v>10</v>
      </c>
      <c r="G109" s="89" t="s">
        <v>326</v>
      </c>
      <c r="H109" s="89" t="s">
        <v>327</v>
      </c>
      <c r="I109" s="81" t="s">
        <v>80</v>
      </c>
      <c r="J109" s="81" t="s">
        <v>79</v>
      </c>
      <c r="K109" s="81" t="s">
        <v>79</v>
      </c>
      <c r="L109" s="81" t="s">
        <v>81</v>
      </c>
      <c r="M109" s="88"/>
      <c r="N109" s="88"/>
      <c r="O109" s="88"/>
      <c r="P109" s="88"/>
      <c r="Q109" s="88"/>
      <c r="R109" s="88"/>
      <c r="S109" s="88"/>
      <c r="T109" s="88"/>
      <c r="U109" s="88"/>
      <c r="V109" s="88"/>
      <c r="W109" s="88"/>
      <c r="X109" s="88"/>
      <c r="Y109" s="88"/>
    </row>
    <row r="110" spans="1:25" ht="38.25" x14ac:dyDescent="0.2">
      <c r="A110" s="83">
        <v>37092</v>
      </c>
      <c r="B110" s="81" t="s">
        <v>328</v>
      </c>
      <c r="C110" s="81" t="s">
        <v>23</v>
      </c>
      <c r="D110" s="81" t="s">
        <v>329</v>
      </c>
      <c r="E110" s="81" t="s">
        <v>241</v>
      </c>
      <c r="F110" s="81" t="s">
        <v>10</v>
      </c>
      <c r="G110" s="89" t="s">
        <v>330</v>
      </c>
      <c r="H110" s="81" t="s">
        <v>299</v>
      </c>
      <c r="I110" s="81" t="s">
        <v>80</v>
      </c>
      <c r="J110" s="81" t="s">
        <v>79</v>
      </c>
      <c r="K110" s="81" t="s">
        <v>79</v>
      </c>
      <c r="L110" s="81" t="s">
        <v>81</v>
      </c>
      <c r="M110" s="88"/>
      <c r="N110" s="88"/>
      <c r="O110" s="88"/>
      <c r="P110" s="88"/>
      <c r="Q110" s="88"/>
      <c r="R110" s="88"/>
      <c r="S110" s="88"/>
      <c r="T110" s="88"/>
      <c r="U110" s="88"/>
      <c r="V110" s="88"/>
      <c r="W110" s="88"/>
      <c r="X110" s="88"/>
      <c r="Y110" s="88"/>
    </row>
    <row r="111" spans="1:25" ht="38.25" x14ac:dyDescent="0.2">
      <c r="A111" s="83">
        <v>37090</v>
      </c>
      <c r="B111" s="81" t="s">
        <v>87</v>
      </c>
      <c r="C111" s="81" t="s">
        <v>20</v>
      </c>
      <c r="D111" s="81" t="s">
        <v>87</v>
      </c>
      <c r="E111" s="81" t="s">
        <v>83</v>
      </c>
      <c r="F111" s="81" t="s">
        <v>84</v>
      </c>
      <c r="G111" s="89" t="s">
        <v>331</v>
      </c>
      <c r="H111" s="81" t="s">
        <v>293</v>
      </c>
      <c r="I111" s="81" t="s">
        <v>79</v>
      </c>
      <c r="J111" s="81" t="s">
        <v>79</v>
      </c>
      <c r="K111" s="81" t="s">
        <v>79</v>
      </c>
      <c r="L111" s="81" t="s">
        <v>81</v>
      </c>
      <c r="M111" s="88"/>
      <c r="N111" s="88"/>
      <c r="O111" s="88"/>
      <c r="P111" s="88"/>
      <c r="Q111" s="88"/>
      <c r="R111" s="88"/>
      <c r="S111" s="88"/>
      <c r="T111" s="88"/>
      <c r="U111" s="88"/>
      <c r="V111" s="88"/>
      <c r="W111" s="88"/>
      <c r="X111" s="88"/>
      <c r="Y111" s="88"/>
    </row>
    <row r="112" spans="1:25" ht="76.5" x14ac:dyDescent="0.2">
      <c r="A112" s="83">
        <v>37081</v>
      </c>
      <c r="B112" s="81" t="s">
        <v>172</v>
      </c>
      <c r="C112" s="81" t="s">
        <v>20</v>
      </c>
      <c r="D112" s="81" t="s">
        <v>234</v>
      </c>
      <c r="E112" s="81" t="s">
        <v>83</v>
      </c>
      <c r="F112" s="81" t="s">
        <v>12</v>
      </c>
      <c r="G112" s="89" t="s">
        <v>311</v>
      </c>
      <c r="H112" s="89" t="s">
        <v>312</v>
      </c>
      <c r="I112" s="81" t="s">
        <v>80</v>
      </c>
      <c r="J112" s="81" t="s">
        <v>79</v>
      </c>
      <c r="K112" s="81" t="s">
        <v>79</v>
      </c>
      <c r="L112" s="81" t="s">
        <v>81</v>
      </c>
      <c r="M112" s="88"/>
      <c r="N112" s="88"/>
      <c r="O112" s="88"/>
      <c r="P112" s="88"/>
      <c r="Q112" s="88"/>
      <c r="R112" s="88"/>
      <c r="S112" s="88"/>
      <c r="T112" s="88"/>
      <c r="U112" s="88"/>
      <c r="V112" s="88"/>
      <c r="W112" s="88"/>
      <c r="X112" s="88"/>
      <c r="Y112" s="88"/>
    </row>
    <row r="113" spans="1:25" ht="51" x14ac:dyDescent="0.2">
      <c r="A113" s="83">
        <v>37081</v>
      </c>
      <c r="B113" s="81" t="s">
        <v>313</v>
      </c>
      <c r="C113" s="81" t="s">
        <v>272</v>
      </c>
      <c r="D113" s="81" t="s">
        <v>314</v>
      </c>
      <c r="E113" s="81" t="s">
        <v>286</v>
      </c>
      <c r="F113" s="81" t="s">
        <v>10</v>
      </c>
      <c r="G113" s="89" t="s">
        <v>315</v>
      </c>
      <c r="H113" s="81" t="s">
        <v>316</v>
      </c>
      <c r="I113" s="81" t="s">
        <v>80</v>
      </c>
      <c r="J113" s="81" t="s">
        <v>79</v>
      </c>
      <c r="K113" s="81" t="s">
        <v>79</v>
      </c>
      <c r="L113" s="81" t="s">
        <v>81</v>
      </c>
      <c r="M113" s="88"/>
      <c r="N113" s="88"/>
      <c r="O113" s="88"/>
      <c r="P113" s="88"/>
      <c r="Q113" s="88"/>
      <c r="R113" s="88"/>
      <c r="S113" s="88"/>
      <c r="T113" s="88"/>
      <c r="U113" s="88"/>
      <c r="V113" s="88"/>
      <c r="W113" s="88"/>
      <c r="X113" s="88"/>
      <c r="Y113" s="88"/>
    </row>
    <row r="114" spans="1:25" ht="51" x14ac:dyDescent="0.2">
      <c r="A114" s="83">
        <v>37074</v>
      </c>
      <c r="B114" s="81" t="s">
        <v>294</v>
      </c>
      <c r="C114" s="81" t="s">
        <v>20</v>
      </c>
      <c r="D114" s="81" t="s">
        <v>100</v>
      </c>
      <c r="E114" s="81" t="s">
        <v>83</v>
      </c>
      <c r="F114" s="81" t="s">
        <v>12</v>
      </c>
      <c r="G114" s="89" t="s">
        <v>295</v>
      </c>
      <c r="H114" s="89" t="s">
        <v>296</v>
      </c>
      <c r="I114" s="81" t="s">
        <v>80</v>
      </c>
      <c r="J114" s="81" t="s">
        <v>80</v>
      </c>
      <c r="K114" s="81" t="s">
        <v>80</v>
      </c>
      <c r="L114" s="81" t="s">
        <v>81</v>
      </c>
      <c r="M114" s="88"/>
      <c r="N114" s="88"/>
      <c r="O114" s="88"/>
      <c r="P114" s="88"/>
      <c r="Q114" s="88"/>
      <c r="R114" s="88"/>
      <c r="S114" s="88"/>
      <c r="T114" s="88"/>
      <c r="U114" s="88"/>
      <c r="V114" s="88"/>
      <c r="W114" s="88"/>
      <c r="X114" s="88"/>
      <c r="Y114" s="88"/>
    </row>
    <row r="115" spans="1:25" x14ac:dyDescent="0.2">
      <c r="A115" s="83">
        <v>37074</v>
      </c>
      <c r="B115" s="81" t="s">
        <v>167</v>
      </c>
      <c r="C115" s="81" t="s">
        <v>297</v>
      </c>
      <c r="D115" s="81" t="s">
        <v>298</v>
      </c>
      <c r="E115" s="81" t="s">
        <v>169</v>
      </c>
      <c r="F115" s="81" t="s">
        <v>30</v>
      </c>
      <c r="G115" s="89" t="s">
        <v>299</v>
      </c>
      <c r="H115" s="89"/>
      <c r="I115" s="81"/>
      <c r="J115" s="81"/>
      <c r="K115" s="81"/>
      <c r="L115" s="81" t="s">
        <v>81</v>
      </c>
      <c r="M115" s="88"/>
      <c r="N115" s="88"/>
      <c r="O115" s="88"/>
      <c r="P115" s="88"/>
      <c r="Q115" s="88"/>
      <c r="R115" s="88"/>
      <c r="S115" s="88"/>
      <c r="T115" s="88"/>
      <c r="U115" s="88"/>
      <c r="V115" s="88"/>
      <c r="W115" s="88"/>
      <c r="X115" s="88"/>
      <c r="Y115" s="88"/>
    </row>
    <row r="116" spans="1:25" ht="25.5" x14ac:dyDescent="0.2">
      <c r="A116" s="83">
        <v>37071</v>
      </c>
      <c r="B116" s="81" t="s">
        <v>262</v>
      </c>
      <c r="C116" s="81" t="s">
        <v>20</v>
      </c>
      <c r="D116" s="81" t="s">
        <v>262</v>
      </c>
      <c r="E116" s="81" t="s">
        <v>83</v>
      </c>
      <c r="F116" s="81" t="s">
        <v>14</v>
      </c>
      <c r="G116" s="89" t="s">
        <v>263</v>
      </c>
      <c r="H116" s="89" t="s">
        <v>264</v>
      </c>
      <c r="I116" s="81" t="s">
        <v>80</v>
      </c>
      <c r="J116" s="81" t="s">
        <v>79</v>
      </c>
      <c r="K116" s="81" t="s">
        <v>80</v>
      </c>
      <c r="L116" s="81" t="s">
        <v>81</v>
      </c>
      <c r="M116" s="88"/>
      <c r="N116" s="88"/>
      <c r="O116" s="88"/>
      <c r="P116" s="88"/>
      <c r="Q116" s="88"/>
      <c r="R116" s="88"/>
      <c r="S116" s="88"/>
      <c r="T116" s="88"/>
      <c r="U116" s="88"/>
      <c r="V116" s="88"/>
      <c r="W116" s="88"/>
      <c r="X116" s="88"/>
      <c r="Y116" s="88"/>
    </row>
    <row r="117" spans="1:25" ht="38.25" x14ac:dyDescent="0.2">
      <c r="A117" s="83">
        <v>37069</v>
      </c>
      <c r="B117" s="81" t="s">
        <v>265</v>
      </c>
      <c r="C117" s="81"/>
      <c r="D117" s="81"/>
      <c r="E117" s="81"/>
      <c r="F117" s="81"/>
      <c r="G117" s="89" t="s">
        <v>266</v>
      </c>
      <c r="H117" s="89" t="s">
        <v>267</v>
      </c>
      <c r="I117" s="81" t="s">
        <v>80</v>
      </c>
      <c r="J117" s="81" t="s">
        <v>79</v>
      </c>
      <c r="K117" s="81" t="s">
        <v>80</v>
      </c>
      <c r="L117" s="81" t="s">
        <v>81</v>
      </c>
      <c r="M117" s="88"/>
      <c r="N117" s="88"/>
      <c r="O117" s="88"/>
      <c r="P117" s="88"/>
      <c r="Q117" s="88"/>
      <c r="R117" s="88"/>
      <c r="S117" s="88"/>
      <c r="T117" s="88"/>
      <c r="U117" s="88"/>
      <c r="V117" s="88"/>
      <c r="W117" s="88"/>
      <c r="X117" s="88"/>
      <c r="Y117" s="88"/>
    </row>
    <row r="118" spans="1:25" ht="76.5" x14ac:dyDescent="0.2">
      <c r="A118" s="83">
        <v>37069</v>
      </c>
      <c r="B118" s="81" t="s">
        <v>268</v>
      </c>
      <c r="C118" s="81" t="s">
        <v>20</v>
      </c>
      <c r="D118" s="81" t="s">
        <v>268</v>
      </c>
      <c r="E118" s="81" t="s">
        <v>83</v>
      </c>
      <c r="F118" s="81" t="s">
        <v>14</v>
      </c>
      <c r="G118" s="89" t="s">
        <v>269</v>
      </c>
      <c r="H118" s="89" t="s">
        <v>270</v>
      </c>
      <c r="I118" s="81" t="s">
        <v>80</v>
      </c>
      <c r="J118" s="81" t="s">
        <v>79</v>
      </c>
      <c r="K118" s="81" t="s">
        <v>80</v>
      </c>
      <c r="L118" s="81" t="s">
        <v>81</v>
      </c>
      <c r="M118" s="88"/>
      <c r="N118" s="88"/>
      <c r="O118" s="88"/>
      <c r="P118" s="88"/>
      <c r="Q118" s="88"/>
      <c r="R118" s="88"/>
      <c r="S118" s="88"/>
      <c r="T118" s="88"/>
      <c r="U118" s="88"/>
      <c r="V118" s="88"/>
      <c r="W118" s="88"/>
      <c r="X118" s="88"/>
      <c r="Y118" s="88"/>
    </row>
    <row r="119" spans="1:25" ht="51" x14ac:dyDescent="0.2">
      <c r="A119" s="83">
        <v>37069</v>
      </c>
      <c r="B119" s="89" t="s">
        <v>271</v>
      </c>
      <c r="C119" s="81" t="s">
        <v>272</v>
      </c>
      <c r="D119" s="81" t="s">
        <v>273</v>
      </c>
      <c r="E119" s="81" t="s">
        <v>146</v>
      </c>
      <c r="F119" s="81" t="s">
        <v>14</v>
      </c>
      <c r="G119" s="89" t="s">
        <v>274</v>
      </c>
      <c r="H119" s="89" t="s">
        <v>275</v>
      </c>
      <c r="I119" s="81" t="s">
        <v>80</v>
      </c>
      <c r="J119" s="81" t="s">
        <v>79</v>
      </c>
      <c r="K119" s="81" t="s">
        <v>80</v>
      </c>
      <c r="L119" s="81" t="s">
        <v>81</v>
      </c>
      <c r="M119" s="88"/>
      <c r="N119" s="88"/>
      <c r="O119" s="88"/>
      <c r="P119" s="88"/>
      <c r="Q119" s="88"/>
      <c r="R119" s="88"/>
      <c r="S119" s="88"/>
      <c r="T119" s="88"/>
      <c r="U119" s="88"/>
      <c r="V119" s="88"/>
      <c r="W119" s="88"/>
      <c r="X119" s="88"/>
      <c r="Y119" s="88"/>
    </row>
    <row r="120" spans="1:25" ht="38.25" x14ac:dyDescent="0.2">
      <c r="A120" s="83">
        <v>37069</v>
      </c>
      <c r="B120" s="81" t="s">
        <v>276</v>
      </c>
      <c r="C120" s="81" t="s">
        <v>23</v>
      </c>
      <c r="D120" s="81" t="s">
        <v>240</v>
      </c>
      <c r="E120" s="81" t="s">
        <v>241</v>
      </c>
      <c r="F120" s="81" t="s">
        <v>12</v>
      </c>
      <c r="G120" s="89" t="s">
        <v>277</v>
      </c>
      <c r="H120" s="89" t="s">
        <v>278</v>
      </c>
      <c r="I120" s="81" t="s">
        <v>79</v>
      </c>
      <c r="J120" s="81" t="s">
        <v>79</v>
      </c>
      <c r="K120" s="81" t="s">
        <v>79</v>
      </c>
      <c r="L120" s="81" t="s">
        <v>81</v>
      </c>
      <c r="M120" s="88"/>
      <c r="N120" s="88"/>
      <c r="O120" s="88"/>
      <c r="P120" s="88"/>
      <c r="Q120" s="88"/>
      <c r="R120" s="88"/>
      <c r="S120" s="88"/>
      <c r="T120" s="88"/>
      <c r="U120" s="88"/>
      <c r="V120" s="88"/>
      <c r="W120" s="88"/>
      <c r="X120" s="88"/>
      <c r="Y120" s="88"/>
    </row>
    <row r="121" spans="1:25" ht="102" x14ac:dyDescent="0.2">
      <c r="A121" s="83">
        <v>37068</v>
      </c>
      <c r="B121" s="81" t="s">
        <v>279</v>
      </c>
      <c r="C121" s="81"/>
      <c r="D121" s="81"/>
      <c r="E121" s="81"/>
      <c r="F121" s="81" t="s">
        <v>12</v>
      </c>
      <c r="G121" s="89" t="s">
        <v>280</v>
      </c>
      <c r="H121" s="89" t="s">
        <v>281</v>
      </c>
      <c r="I121" s="81" t="s">
        <v>79</v>
      </c>
      <c r="J121" s="81" t="s">
        <v>80</v>
      </c>
      <c r="K121" s="81" t="s">
        <v>80</v>
      </c>
      <c r="L121" s="81" t="s">
        <v>81</v>
      </c>
      <c r="M121" s="88"/>
      <c r="N121" s="88"/>
      <c r="O121" s="88"/>
      <c r="P121" s="88"/>
      <c r="Q121" s="88"/>
      <c r="R121" s="88"/>
      <c r="S121" s="88"/>
      <c r="T121" s="88"/>
      <c r="U121" s="88"/>
      <c r="V121" s="88"/>
      <c r="W121" s="88"/>
      <c r="X121" s="88"/>
      <c r="Y121" s="88"/>
    </row>
    <row r="122" spans="1:25" ht="38.25" x14ac:dyDescent="0.2">
      <c r="A122" s="83">
        <v>37064</v>
      </c>
      <c r="B122" s="81" t="s">
        <v>172</v>
      </c>
      <c r="C122" s="81" t="s">
        <v>20</v>
      </c>
      <c r="D122" s="81" t="s">
        <v>234</v>
      </c>
      <c r="E122" s="81" t="s">
        <v>83</v>
      </c>
      <c r="F122" s="81" t="s">
        <v>84</v>
      </c>
      <c r="G122" s="45" t="s">
        <v>235</v>
      </c>
      <c r="H122" s="81" t="s">
        <v>236</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37064</v>
      </c>
      <c r="B123" s="81" t="s">
        <v>87</v>
      </c>
      <c r="C123" s="81" t="s">
        <v>20</v>
      </c>
      <c r="D123" s="81" t="s">
        <v>87</v>
      </c>
      <c r="E123" s="81" t="s">
        <v>83</v>
      </c>
      <c r="F123" s="81" t="s">
        <v>84</v>
      </c>
      <c r="G123" s="45" t="s">
        <v>237</v>
      </c>
      <c r="H123" s="45" t="s">
        <v>238</v>
      </c>
      <c r="I123" s="81" t="s">
        <v>79</v>
      </c>
      <c r="J123" s="81" t="s">
        <v>79</v>
      </c>
      <c r="K123" s="81" t="s">
        <v>80</v>
      </c>
      <c r="L123" s="81" t="s">
        <v>81</v>
      </c>
    </row>
    <row r="124" spans="1:25" ht="76.5" x14ac:dyDescent="0.2">
      <c r="A124" s="83">
        <v>37064</v>
      </c>
      <c r="B124" s="45" t="s">
        <v>239</v>
      </c>
      <c r="C124" s="81" t="s">
        <v>23</v>
      </c>
      <c r="D124" s="81" t="s">
        <v>240</v>
      </c>
      <c r="E124" s="81" t="s">
        <v>241</v>
      </c>
      <c r="F124" s="81" t="s">
        <v>30</v>
      </c>
      <c r="G124" s="45" t="s">
        <v>242</v>
      </c>
      <c r="H124" s="81" t="s">
        <v>243</v>
      </c>
      <c r="I124" s="81" t="s">
        <v>79</v>
      </c>
      <c r="J124" s="81" t="s">
        <v>79</v>
      </c>
      <c r="K124" s="81" t="s">
        <v>79</v>
      </c>
      <c r="L124" s="81" t="s">
        <v>81</v>
      </c>
    </row>
    <row r="125" spans="1:25" ht="63.75" x14ac:dyDescent="0.2">
      <c r="A125" s="83">
        <v>37063</v>
      </c>
      <c r="B125" s="81" t="s">
        <v>244</v>
      </c>
      <c r="C125" s="81"/>
      <c r="D125" s="81"/>
      <c r="E125" s="81"/>
      <c r="F125" s="81" t="s">
        <v>14</v>
      </c>
      <c r="G125" s="45" t="s">
        <v>245</v>
      </c>
      <c r="H125" s="45" t="s">
        <v>246</v>
      </c>
      <c r="I125" s="81" t="s">
        <v>80</v>
      </c>
      <c r="J125" s="81" t="s">
        <v>79</v>
      </c>
      <c r="K125" s="81" t="s">
        <v>80</v>
      </c>
      <c r="L125" s="81" t="s">
        <v>81</v>
      </c>
    </row>
    <row r="126" spans="1:25" ht="38.25" x14ac:dyDescent="0.2">
      <c r="A126" s="83">
        <v>37063</v>
      </c>
      <c r="B126" s="81" t="s">
        <v>247</v>
      </c>
      <c r="C126" s="81" t="s">
        <v>23</v>
      </c>
      <c r="D126" s="81"/>
      <c r="E126" s="81" t="s">
        <v>241</v>
      </c>
      <c r="F126" s="81" t="s">
        <v>14</v>
      </c>
      <c r="G126" s="45" t="s">
        <v>248</v>
      </c>
      <c r="H126" s="45" t="s">
        <v>249</v>
      </c>
      <c r="I126" s="81" t="s">
        <v>80</v>
      </c>
      <c r="J126" s="81" t="s">
        <v>79</v>
      </c>
      <c r="K126" s="81" t="s">
        <v>79</v>
      </c>
      <c r="L126" s="81" t="s">
        <v>81</v>
      </c>
    </row>
    <row r="127" spans="1:25" ht="38.25" x14ac:dyDescent="0.2">
      <c r="A127" s="83">
        <v>37063</v>
      </c>
      <c r="B127" s="81" t="s">
        <v>87</v>
      </c>
      <c r="C127" s="81" t="s">
        <v>20</v>
      </c>
      <c r="D127" s="81" t="s">
        <v>87</v>
      </c>
      <c r="E127" s="81" t="s">
        <v>83</v>
      </c>
      <c r="F127" s="81" t="s">
        <v>12</v>
      </c>
      <c r="G127" s="45" t="s">
        <v>250</v>
      </c>
      <c r="H127" s="45" t="s">
        <v>251</v>
      </c>
      <c r="I127" s="81" t="s">
        <v>79</v>
      </c>
      <c r="J127" s="81" t="s">
        <v>79</v>
      </c>
      <c r="K127" s="81" t="s">
        <v>79</v>
      </c>
      <c r="L127" s="81" t="s">
        <v>81</v>
      </c>
    </row>
    <row r="128" spans="1:25" ht="51" x14ac:dyDescent="0.2">
      <c r="A128" s="83">
        <v>37063</v>
      </c>
      <c r="B128" s="81" t="s">
        <v>252</v>
      </c>
      <c r="C128" s="81" t="s">
        <v>20</v>
      </c>
      <c r="D128" s="81" t="s">
        <v>234</v>
      </c>
      <c r="E128" s="81" t="s">
        <v>83</v>
      </c>
      <c r="F128" s="81" t="s">
        <v>14</v>
      </c>
      <c r="G128" s="45" t="s">
        <v>253</v>
      </c>
      <c r="H128" s="45" t="s">
        <v>254</v>
      </c>
      <c r="I128" s="81" t="s">
        <v>79</v>
      </c>
      <c r="J128" s="81" t="s">
        <v>79</v>
      </c>
      <c r="K128" s="81" t="s">
        <v>79</v>
      </c>
      <c r="L128" s="81" t="s">
        <v>81</v>
      </c>
    </row>
    <row r="129" spans="1:12" ht="63.75" x14ac:dyDescent="0.2">
      <c r="A129" s="83">
        <v>37062</v>
      </c>
      <c r="B129" s="81" t="s">
        <v>252</v>
      </c>
      <c r="C129" s="81" t="s">
        <v>20</v>
      </c>
      <c r="D129" s="81" t="s">
        <v>234</v>
      </c>
      <c r="E129" s="81" t="s">
        <v>83</v>
      </c>
      <c r="F129" s="81" t="s">
        <v>84</v>
      </c>
      <c r="G129" s="45" t="s">
        <v>255</v>
      </c>
      <c r="H129" s="45" t="s">
        <v>256</v>
      </c>
      <c r="I129" s="81" t="s">
        <v>79</v>
      </c>
      <c r="J129" s="81" t="s">
        <v>79</v>
      </c>
      <c r="K129" s="81" t="s">
        <v>79</v>
      </c>
      <c r="L129" s="81" t="s">
        <v>81</v>
      </c>
    </row>
    <row r="130" spans="1:12" ht="38.25" x14ac:dyDescent="0.2">
      <c r="A130" s="83">
        <v>37061</v>
      </c>
      <c r="B130" s="81" t="s">
        <v>87</v>
      </c>
      <c r="C130" s="81" t="s">
        <v>20</v>
      </c>
      <c r="D130" s="81" t="s">
        <v>87</v>
      </c>
      <c r="E130" s="81" t="s">
        <v>83</v>
      </c>
      <c r="F130" s="81" t="s">
        <v>14</v>
      </c>
      <c r="G130" s="45" t="s">
        <v>257</v>
      </c>
      <c r="H130" s="45" t="s">
        <v>258</v>
      </c>
      <c r="I130" s="81" t="s">
        <v>79</v>
      </c>
      <c r="J130" s="81" t="s">
        <v>79</v>
      </c>
      <c r="K130" s="81" t="s">
        <v>79</v>
      </c>
      <c r="L130" s="81" t="s">
        <v>81</v>
      </c>
    </row>
    <row r="131" spans="1:12" ht="51" x14ac:dyDescent="0.2">
      <c r="A131" s="83">
        <v>37060</v>
      </c>
      <c r="B131" s="81" t="s">
        <v>259</v>
      </c>
      <c r="C131" s="81" t="s">
        <v>20</v>
      </c>
      <c r="D131" s="81" t="s">
        <v>234</v>
      </c>
      <c r="E131" s="81" t="s">
        <v>83</v>
      </c>
      <c r="F131" s="81" t="s">
        <v>84</v>
      </c>
      <c r="G131" s="45" t="s">
        <v>260</v>
      </c>
      <c r="H131" s="45" t="s">
        <v>261</v>
      </c>
      <c r="I131" s="81" t="s">
        <v>79</v>
      </c>
      <c r="J131" s="81" t="s">
        <v>79</v>
      </c>
      <c r="K131" s="81" t="s">
        <v>79</v>
      </c>
      <c r="L131" s="81" t="s">
        <v>81</v>
      </c>
    </row>
    <row r="132" spans="1:12" ht="63.75" x14ac:dyDescent="0.2">
      <c r="A132" s="83">
        <v>37057</v>
      </c>
      <c r="B132" s="81" t="s">
        <v>195</v>
      </c>
      <c r="C132" s="81" t="s">
        <v>196</v>
      </c>
      <c r="D132" s="81" t="s">
        <v>197</v>
      </c>
      <c r="E132" s="81"/>
      <c r="F132" s="81" t="s">
        <v>151</v>
      </c>
      <c r="G132" s="45" t="s">
        <v>198</v>
      </c>
      <c r="H132" s="45" t="s">
        <v>199</v>
      </c>
      <c r="I132" s="81" t="s">
        <v>79</v>
      </c>
      <c r="J132" s="81" t="s">
        <v>79</v>
      </c>
      <c r="K132" s="81" t="s">
        <v>79</v>
      </c>
      <c r="L132" s="81" t="s">
        <v>81</v>
      </c>
    </row>
    <row r="133" spans="1:12" ht="51" x14ac:dyDescent="0.2">
      <c r="A133" s="83">
        <v>37057</v>
      </c>
      <c r="B133" s="81" t="s">
        <v>204</v>
      </c>
      <c r="C133" s="81" t="s">
        <v>20</v>
      </c>
      <c r="D133" s="81" t="s">
        <v>205</v>
      </c>
      <c r="E133" s="81" t="s">
        <v>83</v>
      </c>
      <c r="F133" s="81" t="s">
        <v>84</v>
      </c>
      <c r="G133" s="45" t="s">
        <v>206</v>
      </c>
      <c r="H133" s="45" t="s">
        <v>207</v>
      </c>
      <c r="I133" s="81" t="s">
        <v>79</v>
      </c>
      <c r="J133" s="81" t="s">
        <v>79</v>
      </c>
      <c r="K133" s="81" t="s">
        <v>79</v>
      </c>
      <c r="L133" s="81" t="s">
        <v>81</v>
      </c>
    </row>
    <row r="134" spans="1:12" ht="38.25" x14ac:dyDescent="0.2">
      <c r="A134" s="83">
        <v>37057</v>
      </c>
      <c r="B134" s="81" t="s">
        <v>208</v>
      </c>
      <c r="C134" s="81" t="s">
        <v>20</v>
      </c>
      <c r="D134" s="81" t="s">
        <v>205</v>
      </c>
      <c r="E134" s="81" t="s">
        <v>83</v>
      </c>
      <c r="F134" s="81" t="s">
        <v>84</v>
      </c>
      <c r="G134" s="45" t="s">
        <v>209</v>
      </c>
      <c r="H134" s="45" t="s">
        <v>207</v>
      </c>
      <c r="I134" s="81" t="s">
        <v>79</v>
      </c>
      <c r="J134" s="81" t="s">
        <v>79</v>
      </c>
      <c r="K134" s="81" t="s">
        <v>79</v>
      </c>
      <c r="L134" s="81" t="s">
        <v>81</v>
      </c>
    </row>
    <row r="135" spans="1:12" ht="38.25" x14ac:dyDescent="0.2">
      <c r="A135" s="83">
        <v>37057</v>
      </c>
      <c r="B135" s="81" t="s">
        <v>210</v>
      </c>
      <c r="C135" s="81"/>
      <c r="D135" s="81" t="s">
        <v>211</v>
      </c>
      <c r="E135" s="81" t="s">
        <v>212</v>
      </c>
      <c r="F135" s="81" t="s">
        <v>10</v>
      </c>
      <c r="G135" s="45" t="s">
        <v>213</v>
      </c>
      <c r="H135" s="45" t="s">
        <v>214</v>
      </c>
      <c r="I135" s="81" t="s">
        <v>79</v>
      </c>
      <c r="J135" s="81" t="s">
        <v>79</v>
      </c>
      <c r="K135" s="81" t="s">
        <v>79</v>
      </c>
      <c r="L135" s="81" t="s">
        <v>81</v>
      </c>
    </row>
    <row r="136" spans="1:12" ht="76.5" x14ac:dyDescent="0.2">
      <c r="A136" s="75">
        <v>37056</v>
      </c>
      <c r="B136" s="81" t="s">
        <v>215</v>
      </c>
      <c r="C136" s="81" t="s">
        <v>20</v>
      </c>
      <c r="D136" s="81" t="s">
        <v>82</v>
      </c>
      <c r="E136" s="81" t="s">
        <v>83</v>
      </c>
      <c r="F136" s="81" t="s">
        <v>8</v>
      </c>
      <c r="G136" s="45" t="s">
        <v>216</v>
      </c>
      <c r="H136" s="45" t="s">
        <v>217</v>
      </c>
      <c r="I136" s="81" t="s">
        <v>80</v>
      </c>
      <c r="J136" s="81" t="s">
        <v>79</v>
      </c>
      <c r="K136" s="81" t="s">
        <v>79</v>
      </c>
      <c r="L136" s="81" t="s">
        <v>81</v>
      </c>
    </row>
    <row r="137" spans="1:12" ht="80.25" customHeight="1" x14ac:dyDescent="0.2">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38.25" x14ac:dyDescent="0.2">
      <c r="A138" s="75">
        <v>37050</v>
      </c>
      <c r="B138" s="81" t="s">
        <v>167</v>
      </c>
      <c r="C138" s="81" t="s">
        <v>20</v>
      </c>
      <c r="D138" s="81" t="s">
        <v>168</v>
      </c>
      <c r="E138" s="81" t="s">
        <v>169</v>
      </c>
      <c r="F138" s="81" t="s">
        <v>10</v>
      </c>
      <c r="G138" s="45" t="s">
        <v>170</v>
      </c>
      <c r="H138" s="45" t="s">
        <v>171</v>
      </c>
      <c r="I138" s="81" t="s">
        <v>79</v>
      </c>
      <c r="J138" s="81" t="s">
        <v>79</v>
      </c>
      <c r="K138" s="81" t="s">
        <v>79</v>
      </c>
      <c r="L138" s="81" t="s">
        <v>81</v>
      </c>
    </row>
    <row r="139" spans="1:12" ht="51" x14ac:dyDescent="0.2">
      <c r="A139" s="75">
        <v>37049</v>
      </c>
      <c r="B139" s="81" t="s">
        <v>172</v>
      </c>
      <c r="C139" s="81" t="s">
        <v>20</v>
      </c>
      <c r="D139" s="81" t="s">
        <v>82</v>
      </c>
      <c r="E139" s="81" t="s">
        <v>83</v>
      </c>
      <c r="F139" s="81" t="s">
        <v>12</v>
      </c>
      <c r="G139" s="45" t="s">
        <v>173</v>
      </c>
      <c r="H139" s="45" t="s">
        <v>174</v>
      </c>
      <c r="I139" s="81" t="s">
        <v>80</v>
      </c>
      <c r="J139" s="81" t="s">
        <v>79</v>
      </c>
      <c r="K139" s="81" t="s">
        <v>79</v>
      </c>
      <c r="L139" s="81" t="s">
        <v>81</v>
      </c>
    </row>
    <row r="140" spans="1:12" ht="38.25" x14ac:dyDescent="0.2">
      <c r="A140" s="75">
        <v>37049</v>
      </c>
      <c r="B140" s="81" t="s">
        <v>82</v>
      </c>
      <c r="C140" s="81" t="s">
        <v>20</v>
      </c>
      <c r="D140" s="81" t="s">
        <v>82</v>
      </c>
      <c r="E140" s="81" t="s">
        <v>83</v>
      </c>
      <c r="F140" s="81" t="s">
        <v>12</v>
      </c>
      <c r="G140" s="45" t="s">
        <v>176</v>
      </c>
      <c r="H140" s="45" t="s">
        <v>177</v>
      </c>
      <c r="I140" s="81" t="s">
        <v>80</v>
      </c>
      <c r="J140" s="81" t="s">
        <v>80</v>
      </c>
      <c r="K140" s="81" t="s">
        <v>80</v>
      </c>
      <c r="L140" s="81" t="s">
        <v>81</v>
      </c>
    </row>
    <row r="141" spans="1:12" ht="102" x14ac:dyDescent="0.2">
      <c r="A141" s="75">
        <v>37046</v>
      </c>
      <c r="B141" s="45" t="s">
        <v>182</v>
      </c>
      <c r="C141" s="46"/>
      <c r="D141" s="45"/>
      <c r="E141" s="20" t="s">
        <v>183</v>
      </c>
      <c r="F141" s="46" t="s">
        <v>14</v>
      </c>
      <c r="G141" s="45" t="s">
        <v>184</v>
      </c>
      <c r="H141" s="45" t="s">
        <v>185</v>
      </c>
      <c r="I141" s="81" t="s">
        <v>80</v>
      </c>
      <c r="J141" s="81" t="s">
        <v>80</v>
      </c>
      <c r="K141" s="81" t="s">
        <v>80</v>
      </c>
      <c r="L141" s="81" t="s">
        <v>81</v>
      </c>
    </row>
    <row r="142" spans="1:12" x14ac:dyDescent="0.2">
      <c r="A142" s="75">
        <v>37043</v>
      </c>
      <c r="B142" s="45" t="s">
        <v>74</v>
      </c>
      <c r="C142" s="46" t="s">
        <v>24</v>
      </c>
      <c r="D142" s="45" t="s">
        <v>75</v>
      </c>
      <c r="E142" s="20" t="s">
        <v>76</v>
      </c>
      <c r="F142" s="46" t="s">
        <v>12</v>
      </c>
      <c r="G142" s="81" t="s">
        <v>77</v>
      </c>
      <c r="H142" s="81" t="s">
        <v>78</v>
      </c>
      <c r="I142" s="81" t="s">
        <v>79</v>
      </c>
      <c r="J142" s="81" t="s">
        <v>80</v>
      </c>
      <c r="K142" s="81" t="s">
        <v>80</v>
      </c>
      <c r="L142" s="81" t="s">
        <v>81</v>
      </c>
    </row>
    <row r="143" spans="1:12" ht="134.25" customHeight="1" x14ac:dyDescent="0.2">
      <c r="A143" s="82">
        <v>37043</v>
      </c>
      <c r="B143" s="45" t="s">
        <v>90</v>
      </c>
      <c r="C143" s="46" t="s">
        <v>20</v>
      </c>
      <c r="D143" s="45" t="s">
        <v>90</v>
      </c>
      <c r="E143" s="20" t="s">
        <v>83</v>
      </c>
      <c r="F143" s="46" t="s">
        <v>10</v>
      </c>
      <c r="G143" s="45" t="s">
        <v>91</v>
      </c>
      <c r="H143" s="20"/>
      <c r="I143" s="81" t="s">
        <v>79</v>
      </c>
      <c r="J143" s="81" t="s">
        <v>79</v>
      </c>
      <c r="K143" s="81" t="s">
        <v>79</v>
      </c>
      <c r="L143" s="81" t="s">
        <v>81</v>
      </c>
    </row>
    <row r="144" spans="1:12" ht="51" x14ac:dyDescent="0.2">
      <c r="A144" s="82">
        <v>37043</v>
      </c>
      <c r="B144" s="45" t="s">
        <v>87</v>
      </c>
      <c r="C144" s="46" t="s">
        <v>20</v>
      </c>
      <c r="D144" s="45" t="s">
        <v>87</v>
      </c>
      <c r="E144" s="20" t="s">
        <v>83</v>
      </c>
      <c r="F144" s="46" t="s">
        <v>10</v>
      </c>
      <c r="G144" s="45" t="s">
        <v>88</v>
      </c>
      <c r="H144" s="20" t="s">
        <v>89</v>
      </c>
      <c r="I144" s="81" t="s">
        <v>80</v>
      </c>
      <c r="J144" s="81" t="s">
        <v>79</v>
      </c>
      <c r="K144" s="81" t="s">
        <v>79</v>
      </c>
      <c r="L144" s="81" t="s">
        <v>81</v>
      </c>
    </row>
    <row r="145" spans="1:12" ht="38.25" x14ac:dyDescent="0.2">
      <c r="A145" s="44">
        <v>37040</v>
      </c>
      <c r="B145" s="45" t="s">
        <v>87</v>
      </c>
      <c r="C145" s="46" t="s">
        <v>20</v>
      </c>
      <c r="D145" s="45" t="s">
        <v>87</v>
      </c>
      <c r="E145" s="20" t="s">
        <v>83</v>
      </c>
      <c r="F145" s="46" t="s">
        <v>84</v>
      </c>
      <c r="G145" s="20" t="s">
        <v>93</v>
      </c>
      <c r="H145" s="20" t="s">
        <v>94</v>
      </c>
      <c r="I145" s="46" t="s">
        <v>80</v>
      </c>
      <c r="J145" s="46" t="s">
        <v>80</v>
      </c>
      <c r="K145" s="46" t="s">
        <v>80</v>
      </c>
      <c r="L145" s="46" t="s">
        <v>81</v>
      </c>
    </row>
    <row r="146" spans="1:12" ht="38.25" x14ac:dyDescent="0.2">
      <c r="A146" s="44">
        <v>37035</v>
      </c>
      <c r="B146" s="45" t="s">
        <v>95</v>
      </c>
      <c r="C146" s="46" t="s">
        <v>20</v>
      </c>
      <c r="D146" s="20" t="s">
        <v>96</v>
      </c>
      <c r="E146" s="20" t="s">
        <v>83</v>
      </c>
      <c r="F146" s="46" t="s">
        <v>84</v>
      </c>
      <c r="G146" s="20" t="s">
        <v>97</v>
      </c>
      <c r="H146" s="20" t="s">
        <v>94</v>
      </c>
      <c r="I146" s="46" t="s">
        <v>80</v>
      </c>
      <c r="J146" s="46" t="s">
        <v>79</v>
      </c>
      <c r="K146" s="46" t="s">
        <v>79</v>
      </c>
      <c r="L146" s="46" t="s">
        <v>81</v>
      </c>
    </row>
    <row r="147" spans="1:12" x14ac:dyDescent="0.2">
      <c r="A147" s="44">
        <v>37035</v>
      </c>
      <c r="B147" s="45" t="s">
        <v>82</v>
      </c>
      <c r="C147" s="46" t="s">
        <v>20</v>
      </c>
      <c r="D147" s="45" t="s">
        <v>82</v>
      </c>
      <c r="E147" s="20" t="s">
        <v>83</v>
      </c>
      <c r="F147" s="46" t="s">
        <v>84</v>
      </c>
      <c r="G147" s="20" t="s">
        <v>98</v>
      </c>
      <c r="H147" s="20" t="s">
        <v>99</v>
      </c>
      <c r="I147" s="46"/>
      <c r="J147" s="46"/>
      <c r="K147" s="46"/>
      <c r="L147" s="46" t="s">
        <v>81</v>
      </c>
    </row>
    <row r="148" spans="1:12" ht="38.25" x14ac:dyDescent="0.2">
      <c r="A148" s="44">
        <v>37033</v>
      </c>
      <c r="B148" s="45" t="s">
        <v>100</v>
      </c>
      <c r="C148" s="46" t="s">
        <v>20</v>
      </c>
      <c r="D148" s="45" t="s">
        <v>100</v>
      </c>
      <c r="E148" s="20" t="s">
        <v>83</v>
      </c>
      <c r="F148" s="46" t="s">
        <v>12</v>
      </c>
      <c r="G148" s="20" t="s">
        <v>101</v>
      </c>
      <c r="H148" s="20" t="s">
        <v>102</v>
      </c>
      <c r="I148" s="46" t="s">
        <v>79</v>
      </c>
      <c r="J148" s="46" t="s">
        <v>80</v>
      </c>
      <c r="K148" s="46" t="s">
        <v>80</v>
      </c>
      <c r="L148" s="46" t="s">
        <v>81</v>
      </c>
    </row>
    <row r="149" spans="1:12" ht="51" x14ac:dyDescent="0.2">
      <c r="A149" s="44">
        <v>37033</v>
      </c>
      <c r="B149" s="45" t="s">
        <v>87</v>
      </c>
      <c r="C149" s="46" t="s">
        <v>20</v>
      </c>
      <c r="D149" s="45" t="s">
        <v>87</v>
      </c>
      <c r="E149" s="20" t="s">
        <v>83</v>
      </c>
      <c r="F149" s="46" t="s">
        <v>84</v>
      </c>
      <c r="G149" s="20" t="s">
        <v>103</v>
      </c>
      <c r="H149" s="20" t="s">
        <v>104</v>
      </c>
      <c r="I149" s="46" t="s">
        <v>80</v>
      </c>
      <c r="J149" s="46" t="s">
        <v>80</v>
      </c>
      <c r="K149" s="46" t="s">
        <v>80</v>
      </c>
      <c r="L149" s="46" t="s">
        <v>81</v>
      </c>
    </row>
    <row r="150" spans="1:12" ht="121.5" customHeight="1" x14ac:dyDescent="0.2">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127.5" x14ac:dyDescent="0.2">
      <c r="A151" s="44">
        <v>37019</v>
      </c>
      <c r="B151" s="45" t="s">
        <v>113</v>
      </c>
      <c r="C151" s="46" t="s">
        <v>20</v>
      </c>
      <c r="D151" s="45" t="s">
        <v>113</v>
      </c>
      <c r="E151" s="20" t="s">
        <v>83</v>
      </c>
      <c r="F151" s="46" t="s">
        <v>84</v>
      </c>
      <c r="G151" s="20" t="s">
        <v>114</v>
      </c>
      <c r="H151" s="20" t="s">
        <v>115</v>
      </c>
      <c r="I151" s="46" t="s">
        <v>79</v>
      </c>
      <c r="J151" s="46" t="s">
        <v>79</v>
      </c>
      <c r="K151" s="46" t="s">
        <v>79</v>
      </c>
      <c r="L151" s="46" t="s">
        <v>81</v>
      </c>
    </row>
    <row r="152" spans="1:12" ht="114.75" x14ac:dyDescent="0.2">
      <c r="A152" s="44">
        <v>37019</v>
      </c>
      <c r="B152" s="45" t="s">
        <v>87</v>
      </c>
      <c r="C152" s="46" t="s">
        <v>20</v>
      </c>
      <c r="D152" s="45" t="s">
        <v>87</v>
      </c>
      <c r="E152" s="20" t="s">
        <v>83</v>
      </c>
      <c r="F152" s="46" t="s">
        <v>84</v>
      </c>
      <c r="G152" s="20" t="s">
        <v>116</v>
      </c>
      <c r="H152" s="20" t="s">
        <v>117</v>
      </c>
      <c r="I152" s="46" t="s">
        <v>80</v>
      </c>
      <c r="J152" s="46" t="s">
        <v>80</v>
      </c>
      <c r="K152" s="46" t="s">
        <v>80</v>
      </c>
      <c r="L152" s="46" t="s">
        <v>81</v>
      </c>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0</v>
      </c>
      <c r="C165" s="7">
        <f>'summary 0723'!I24</f>
        <v>0</v>
      </c>
      <c r="D165">
        <f>33+1+1+1+1+1+8+1+1+1+2+1</f>
        <v>52</v>
      </c>
      <c r="E165" s="70"/>
    </row>
    <row r="166" spans="1:12" x14ac:dyDescent="0.2">
      <c r="A166" s="24" t="s">
        <v>19</v>
      </c>
      <c r="B166" s="69">
        <f t="shared" si="1"/>
        <v>0.47368421052631576</v>
      </c>
      <c r="C166" s="7">
        <f>'summary 0723'!I25</f>
        <v>9</v>
      </c>
      <c r="D166">
        <f>540+17+1+1+6+10+1+2+12+2+1+1+1+3+4+3+1+1+1+8</f>
        <v>616</v>
      </c>
      <c r="E166" s="70"/>
    </row>
    <row r="167" spans="1:12" x14ac:dyDescent="0.2">
      <c r="A167" s="24" t="s">
        <v>20</v>
      </c>
      <c r="B167" s="69">
        <f t="shared" si="1"/>
        <v>0.26315789473684209</v>
      </c>
      <c r="C167" s="7">
        <f>'summary 0723'!I26</f>
        <v>5</v>
      </c>
      <c r="D167">
        <f>13+1+1+1+16</f>
        <v>32</v>
      </c>
      <c r="E167" s="70"/>
    </row>
    <row r="168" spans="1:12" x14ac:dyDescent="0.2">
      <c r="A168" s="24" t="s">
        <v>33</v>
      </c>
      <c r="B168" s="69">
        <f t="shared" si="1"/>
        <v>0.10526315789473684</v>
      </c>
      <c r="C168" s="7">
        <f>'summary 0723'!I27</f>
        <v>2</v>
      </c>
      <c r="D168">
        <f>36+1</f>
        <v>37</v>
      </c>
      <c r="E168" s="70"/>
    </row>
    <row r="169" spans="1:12" x14ac:dyDescent="0.2">
      <c r="A169" s="24" t="s">
        <v>21</v>
      </c>
      <c r="B169" s="69">
        <f t="shared" si="1"/>
        <v>5.2631578947368418E-2</v>
      </c>
      <c r="C169" s="7">
        <f>'summary 0723'!I28</f>
        <v>1</v>
      </c>
      <c r="D169">
        <f>288+2+13+2+5+56+59+14</f>
        <v>439</v>
      </c>
      <c r="E169" s="70"/>
    </row>
    <row r="170" spans="1:12" x14ac:dyDescent="0.2">
      <c r="A170" s="24" t="s">
        <v>22</v>
      </c>
      <c r="B170" s="69">
        <f t="shared" si="1"/>
        <v>0</v>
      </c>
      <c r="C170" s="7">
        <f>'summary 0723'!I29</f>
        <v>0</v>
      </c>
      <c r="D170">
        <f>132+2+1+2+7+3</f>
        <v>147</v>
      </c>
      <c r="E170" s="70"/>
    </row>
    <row r="171" spans="1:12" x14ac:dyDescent="0.2">
      <c r="A171" s="24" t="s">
        <v>23</v>
      </c>
      <c r="B171" s="69">
        <f t="shared" si="1"/>
        <v>0</v>
      </c>
      <c r="C171" s="7">
        <f>'summary 0723'!I30</f>
        <v>0</v>
      </c>
      <c r="D171">
        <v>9</v>
      </c>
      <c r="E171" s="70"/>
    </row>
    <row r="172" spans="1:12" x14ac:dyDescent="0.2">
      <c r="A172" s="24" t="s">
        <v>24</v>
      </c>
      <c r="B172" s="69">
        <f t="shared" si="1"/>
        <v>0</v>
      </c>
      <c r="C172" s="7">
        <f>'summary 0723'!I31</f>
        <v>0</v>
      </c>
      <c r="D172">
        <f>10+5+2</f>
        <v>17</v>
      </c>
      <c r="E172" s="70"/>
    </row>
    <row r="173" spans="1:12" x14ac:dyDescent="0.2">
      <c r="A173" s="72" t="s">
        <v>164</v>
      </c>
      <c r="B173" s="69">
        <f t="shared" si="1"/>
        <v>0.10526315789473684</v>
      </c>
      <c r="C173" s="7">
        <f>'summary 0723'!I32</f>
        <v>2</v>
      </c>
    </row>
    <row r="174" spans="1:12" x14ac:dyDescent="0.2">
      <c r="A174" s="72" t="s">
        <v>162</v>
      </c>
      <c r="B174" s="73">
        <f>SUM(B165:B173)</f>
        <v>0.99999999999999989</v>
      </c>
      <c r="C174">
        <f>SUM(C165:C173)</f>
        <v>19</v>
      </c>
      <c r="D174">
        <f>SUM(D165:D173)</f>
        <v>1349</v>
      </c>
    </row>
  </sheetData>
  <phoneticPr fontId="0" type="noConversion"/>
  <printOptions horizontalCentered="1"/>
  <pageMargins left="0.25" right="0.25" top="1" bottom="0.5" header="0.5" footer="0.25"/>
  <pageSetup paperSize="5" scale="67" orientation="landscape" r:id="rId1"/>
  <headerFooter alignWithMargins="0">
    <oddHeader>&amp;C&amp;"Arial,Bold"EWS-Global Risk Operations
Weekly Summary of Market Risk Aggregation Issues
Week Begining July 23</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8" workbookViewId="0">
      <selection activeCell="K29" sqref="K29"/>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19</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f>
        <v>9</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f>1+1</f>
        <v>2</v>
      </c>
    </row>
    <row r="17" spans="1:11" x14ac:dyDescent="0.2">
      <c r="A17" s="11" t="s">
        <v>14</v>
      </c>
      <c r="B17" s="8"/>
      <c r="C17" s="8" t="s">
        <v>4</v>
      </c>
      <c r="D17" s="8"/>
      <c r="E17" s="8"/>
      <c r="F17" s="8"/>
      <c r="G17" s="8"/>
      <c r="H17" s="8"/>
      <c r="I17" s="8"/>
      <c r="J17" s="8"/>
      <c r="K17" s="8">
        <f>1</f>
        <v>1</v>
      </c>
    </row>
    <row r="18" spans="1:11" x14ac:dyDescent="0.2">
      <c r="A18" s="11" t="s">
        <v>30</v>
      </c>
      <c r="B18" s="8"/>
      <c r="C18" s="8" t="s">
        <v>31</v>
      </c>
      <c r="D18" s="8"/>
      <c r="E18" s="8"/>
      <c r="F18" s="8"/>
      <c r="G18" s="8"/>
      <c r="H18" s="8"/>
      <c r="I18" s="8"/>
      <c r="J18" s="8"/>
      <c r="K18" s="84">
        <f>1+1</f>
        <v>2</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ht="38.25" x14ac:dyDescent="0.2">
      <c r="A25" s="44" t="s">
        <v>19</v>
      </c>
      <c r="B25" s="45"/>
      <c r="C25" s="45"/>
      <c r="D25" s="20"/>
      <c r="E25" s="46"/>
      <c r="F25" s="20"/>
      <c r="G25" s="20"/>
      <c r="H25" s="46"/>
      <c r="I25" s="46">
        <f>1+1+1+1+1+1+1+1+1</f>
        <v>9</v>
      </c>
      <c r="J25" s="46"/>
      <c r="K25" s="22" t="s">
        <v>345</v>
      </c>
    </row>
    <row r="26" spans="1:11" ht="25.5" x14ac:dyDescent="0.2">
      <c r="A26" s="44" t="s">
        <v>20</v>
      </c>
      <c r="B26" s="45"/>
      <c r="C26" s="45"/>
      <c r="D26" s="20"/>
      <c r="E26" s="46"/>
      <c r="F26" s="20"/>
      <c r="G26" s="20"/>
      <c r="H26" s="46"/>
      <c r="I26" s="46">
        <f>1+1+1+1+1</f>
        <v>5</v>
      </c>
      <c r="J26" s="46"/>
      <c r="K26" s="20" t="s">
        <v>346</v>
      </c>
    </row>
    <row r="27" spans="1:11" ht="25.5" x14ac:dyDescent="0.2">
      <c r="A27" s="44" t="s">
        <v>33</v>
      </c>
      <c r="B27" s="45"/>
      <c r="C27" s="45"/>
      <c r="D27" s="20"/>
      <c r="E27" s="46"/>
      <c r="F27" s="20"/>
      <c r="G27" s="20"/>
      <c r="H27" s="46"/>
      <c r="I27" s="46">
        <f>1+1</f>
        <v>2</v>
      </c>
      <c r="J27" s="46"/>
      <c r="K27" s="46" t="s">
        <v>348</v>
      </c>
    </row>
    <row r="28" spans="1:11" x14ac:dyDescent="0.2">
      <c r="A28" s="44" t="s">
        <v>21</v>
      </c>
      <c r="B28" s="45"/>
      <c r="C28" s="45"/>
      <c r="D28" s="20"/>
      <c r="E28" s="46"/>
      <c r="F28" s="20"/>
      <c r="G28" s="20"/>
      <c r="H28" s="46"/>
      <c r="I28" s="46">
        <f>1</f>
        <v>1</v>
      </c>
      <c r="J28" s="46"/>
      <c r="K28" s="46" t="s">
        <v>349</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26.25" thickBot="1" x14ac:dyDescent="0.25">
      <c r="A32" s="71" t="s">
        <v>161</v>
      </c>
      <c r="I32" s="2">
        <f>1+1</f>
        <v>2</v>
      </c>
      <c r="K32" s="85" t="s">
        <v>347</v>
      </c>
    </row>
    <row r="33" spans="1:11" ht="13.5" thickTop="1" x14ac:dyDescent="0.2">
      <c r="A33" s="15" t="s">
        <v>17</v>
      </c>
      <c r="B33" s="16"/>
      <c r="C33" s="16"/>
      <c r="D33" s="16"/>
      <c r="E33" s="16"/>
      <c r="F33" s="16"/>
      <c r="G33" s="16"/>
      <c r="H33" s="16"/>
      <c r="I33" s="18">
        <f>SUM(I24:I32)</f>
        <v>19</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31" zoomScale="80" zoomScaleNormal="100" workbookViewId="0">
      <selection activeCell="A89" sqref="A89:L150"/>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1" width="9.85546875" bestFit="1" customWidth="1"/>
  </cols>
  <sheetData>
    <row r="1" spans="1:21"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row>
    <row r="2" spans="1:21" x14ac:dyDescent="0.2">
      <c r="A2" s="6" t="s">
        <v>0</v>
      </c>
      <c r="B2" s="2"/>
      <c r="H2">
        <f>1+1</f>
        <v>2</v>
      </c>
      <c r="J2">
        <f>1</f>
        <v>1</v>
      </c>
      <c r="K2" s="2"/>
      <c r="L2" s="7"/>
      <c r="M2" s="2"/>
      <c r="N2" s="2"/>
      <c r="P2">
        <f>'summary 0611'!K10</f>
        <v>1</v>
      </c>
    </row>
    <row r="3" spans="1:21" x14ac:dyDescent="0.2">
      <c r="A3" s="6" t="s">
        <v>1</v>
      </c>
      <c r="B3" s="7"/>
      <c r="K3" s="7"/>
      <c r="L3" s="7"/>
      <c r="M3" s="7"/>
      <c r="N3" s="11">
        <v>1</v>
      </c>
      <c r="P3">
        <f>'summary 0611'!K11</f>
        <v>1</v>
      </c>
      <c r="R3">
        <f>'summary 0625'!K11</f>
        <v>2</v>
      </c>
      <c r="T3">
        <f>'summary 0709'!K10</f>
        <v>1</v>
      </c>
    </row>
    <row r="4" spans="1:21"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1"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row>
    <row r="6" spans="1:21" x14ac:dyDescent="0.2">
      <c r="A6" s="6" t="s">
        <v>56</v>
      </c>
      <c r="B6" s="7"/>
      <c r="G6">
        <f>1+1</f>
        <v>2</v>
      </c>
      <c r="H6">
        <f>1+1+1+1</f>
        <v>4</v>
      </c>
      <c r="I6">
        <f>1</f>
        <v>1</v>
      </c>
      <c r="J6">
        <f>1+1+1</f>
        <v>3</v>
      </c>
      <c r="K6" s="7"/>
      <c r="L6" s="7"/>
      <c r="M6" s="7">
        <v>1</v>
      </c>
      <c r="N6" s="11"/>
      <c r="O6">
        <f>'summary 0604'!K14</f>
        <v>1</v>
      </c>
      <c r="P6">
        <f>'summary 0611'!K14</f>
        <v>3</v>
      </c>
      <c r="T6">
        <f>'summary 0709'!K13</f>
        <v>5</v>
      </c>
      <c r="U6">
        <f>'summary 0716'!K13</f>
        <v>5</v>
      </c>
    </row>
    <row r="7" spans="1:21"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1" x14ac:dyDescent="0.2">
      <c r="A8" s="6" t="s">
        <v>7</v>
      </c>
      <c r="B8" s="7"/>
      <c r="G8">
        <f>1+1+1+1</f>
        <v>4</v>
      </c>
      <c r="H8">
        <f>1</f>
        <v>1</v>
      </c>
      <c r="I8">
        <f>1+1+1+1+1</f>
        <v>5</v>
      </c>
      <c r="J8">
        <f>1</f>
        <v>1</v>
      </c>
      <c r="K8" s="7">
        <v>2</v>
      </c>
      <c r="L8" s="7">
        <v>1</v>
      </c>
      <c r="M8" s="7"/>
      <c r="N8" s="11">
        <f>3</f>
        <v>3</v>
      </c>
      <c r="P8">
        <f>'summary 0611'!K16</f>
        <v>3</v>
      </c>
      <c r="Q8">
        <f>'summary 0618'!K16</f>
        <v>1</v>
      </c>
      <c r="T8">
        <f>'summary 0709'!K15</f>
        <v>2</v>
      </c>
    </row>
    <row r="9" spans="1:21" x14ac:dyDescent="0.2">
      <c r="A9" s="6" t="s">
        <v>4</v>
      </c>
      <c r="B9" s="7"/>
      <c r="K9" s="7">
        <v>1</v>
      </c>
      <c r="L9" s="7"/>
      <c r="M9" s="7">
        <v>1</v>
      </c>
      <c r="N9" s="11"/>
      <c r="O9">
        <f>'summary 0604'!K17+'summary 0604'!K18</f>
        <v>2</v>
      </c>
      <c r="Q9">
        <f>'summary 0618'!K17</f>
        <v>4</v>
      </c>
      <c r="R9">
        <f>'summary 0625'!K17</f>
        <v>7</v>
      </c>
    </row>
    <row r="10" spans="1:21" x14ac:dyDescent="0.2">
      <c r="A10" s="8" t="s">
        <v>31</v>
      </c>
      <c r="B10" s="7"/>
      <c r="K10" s="7"/>
      <c r="L10" s="7"/>
      <c r="M10" s="7"/>
      <c r="N10" s="7"/>
      <c r="S10">
        <f>'summary 0702'!K18:K18</f>
        <v>1</v>
      </c>
      <c r="U10">
        <f>'summary 0716'!K17</f>
        <v>1</v>
      </c>
    </row>
    <row r="11" spans="1:21"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row>
    <row r="12" spans="1:21"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8.25" x14ac:dyDescent="0.2">
      <c r="A106" s="83">
        <v>37092</v>
      </c>
      <c r="B106" s="81" t="s">
        <v>323</v>
      </c>
      <c r="C106" s="81" t="s">
        <v>272</v>
      </c>
      <c r="D106" s="81" t="s">
        <v>324</v>
      </c>
      <c r="E106" s="81" t="s">
        <v>325</v>
      </c>
      <c r="F106" s="81" t="s">
        <v>10</v>
      </c>
      <c r="G106" s="89" t="s">
        <v>326</v>
      </c>
      <c r="H106" s="89" t="s">
        <v>327</v>
      </c>
      <c r="I106" s="81" t="s">
        <v>80</v>
      </c>
      <c r="J106" s="81" t="s">
        <v>79</v>
      </c>
      <c r="K106" s="81" t="s">
        <v>79</v>
      </c>
      <c r="L106" s="81" t="s">
        <v>81</v>
      </c>
      <c r="M106" s="88"/>
      <c r="N106" s="88"/>
      <c r="O106" s="88"/>
      <c r="P106" s="88"/>
      <c r="Q106" s="88"/>
      <c r="R106" s="88"/>
      <c r="S106" s="88"/>
      <c r="T106" s="88"/>
      <c r="U106" s="88"/>
      <c r="V106" s="88"/>
      <c r="W106" s="88"/>
      <c r="X106" s="88"/>
      <c r="Y106" s="88"/>
    </row>
    <row r="107" spans="1:25" ht="38.25" x14ac:dyDescent="0.2">
      <c r="A107" s="83">
        <v>37092</v>
      </c>
      <c r="B107" s="81" t="s">
        <v>328</v>
      </c>
      <c r="C107" s="81" t="s">
        <v>23</v>
      </c>
      <c r="D107" s="81" t="s">
        <v>329</v>
      </c>
      <c r="E107" s="81" t="s">
        <v>241</v>
      </c>
      <c r="F107" s="81" t="s">
        <v>10</v>
      </c>
      <c r="G107" s="89" t="s">
        <v>330</v>
      </c>
      <c r="H107" s="81" t="s">
        <v>299</v>
      </c>
      <c r="I107" s="81" t="s">
        <v>80</v>
      </c>
      <c r="J107" s="81" t="s">
        <v>79</v>
      </c>
      <c r="K107" s="81" t="s">
        <v>79</v>
      </c>
      <c r="L107" s="81" t="s">
        <v>81</v>
      </c>
      <c r="M107" s="88"/>
      <c r="N107" s="88"/>
      <c r="O107" s="88"/>
      <c r="P107" s="88"/>
      <c r="Q107" s="88"/>
      <c r="R107" s="88"/>
      <c r="S107" s="88"/>
      <c r="T107" s="88"/>
      <c r="U107" s="88"/>
      <c r="V107" s="88"/>
      <c r="W107" s="88"/>
      <c r="X107" s="88"/>
      <c r="Y107" s="88"/>
    </row>
    <row r="108" spans="1:25" ht="38.25" x14ac:dyDescent="0.2">
      <c r="A108" s="83">
        <v>37090</v>
      </c>
      <c r="B108" s="81" t="s">
        <v>87</v>
      </c>
      <c r="C108" s="81" t="s">
        <v>20</v>
      </c>
      <c r="D108" s="81" t="s">
        <v>87</v>
      </c>
      <c r="E108" s="81" t="s">
        <v>83</v>
      </c>
      <c r="F108" s="81" t="s">
        <v>84</v>
      </c>
      <c r="G108" s="89" t="s">
        <v>331</v>
      </c>
      <c r="H108" s="81" t="s">
        <v>293</v>
      </c>
      <c r="I108" s="81" t="s">
        <v>79</v>
      </c>
      <c r="J108" s="81" t="s">
        <v>79</v>
      </c>
      <c r="K108" s="81" t="s">
        <v>79</v>
      </c>
      <c r="L108" s="81" t="s">
        <v>81</v>
      </c>
      <c r="M108" s="88"/>
      <c r="N108" s="88"/>
      <c r="O108" s="88"/>
      <c r="P108" s="88"/>
      <c r="Q108" s="88"/>
      <c r="R108" s="88"/>
      <c r="S108" s="88"/>
      <c r="T108" s="88"/>
      <c r="U108" s="88"/>
      <c r="V108" s="88"/>
      <c r="W108" s="88"/>
      <c r="X108" s="88"/>
      <c r="Y108" s="88"/>
    </row>
    <row r="109" spans="1:25" ht="63.75" x14ac:dyDescent="0.2">
      <c r="A109" s="83">
        <v>37084</v>
      </c>
      <c r="B109" s="81" t="s">
        <v>307</v>
      </c>
      <c r="C109" s="81" t="s">
        <v>19</v>
      </c>
      <c r="D109" s="81" t="s">
        <v>308</v>
      </c>
      <c r="E109" s="81" t="s">
        <v>309</v>
      </c>
      <c r="F109" s="81" t="s">
        <v>151</v>
      </c>
      <c r="G109" s="89" t="s">
        <v>310</v>
      </c>
      <c r="H109" s="89" t="s">
        <v>306</v>
      </c>
      <c r="I109" s="81" t="s">
        <v>80</v>
      </c>
      <c r="J109" s="81" t="s">
        <v>79</v>
      </c>
      <c r="K109" s="81" t="s">
        <v>79</v>
      </c>
      <c r="L109" s="81" t="s">
        <v>81</v>
      </c>
      <c r="M109" s="88"/>
      <c r="N109" s="88"/>
      <c r="O109" s="88"/>
      <c r="P109" s="88"/>
      <c r="Q109" s="88"/>
      <c r="R109" s="88"/>
      <c r="S109" s="88"/>
      <c r="T109" s="88"/>
      <c r="U109" s="88"/>
      <c r="V109" s="88"/>
      <c r="W109" s="88"/>
      <c r="X109" s="88"/>
      <c r="Y109" s="88"/>
    </row>
    <row r="110" spans="1:25" ht="76.5" x14ac:dyDescent="0.2">
      <c r="A110" s="83">
        <v>37081</v>
      </c>
      <c r="B110" s="81" t="s">
        <v>172</v>
      </c>
      <c r="C110" s="81" t="s">
        <v>20</v>
      </c>
      <c r="D110" s="81" t="s">
        <v>234</v>
      </c>
      <c r="E110" s="81" t="s">
        <v>83</v>
      </c>
      <c r="F110" s="81" t="s">
        <v>12</v>
      </c>
      <c r="G110" s="89" t="s">
        <v>311</v>
      </c>
      <c r="H110" s="89" t="s">
        <v>312</v>
      </c>
      <c r="I110" s="81" t="s">
        <v>80</v>
      </c>
      <c r="J110" s="81" t="s">
        <v>79</v>
      </c>
      <c r="K110" s="81" t="s">
        <v>79</v>
      </c>
      <c r="L110" s="81" t="s">
        <v>81</v>
      </c>
      <c r="M110" s="88"/>
      <c r="N110" s="88"/>
      <c r="O110" s="88"/>
      <c r="P110" s="88"/>
      <c r="Q110" s="88"/>
      <c r="R110" s="88"/>
      <c r="S110" s="88"/>
      <c r="T110" s="88"/>
      <c r="U110" s="88"/>
      <c r="V110" s="88"/>
      <c r="W110" s="88"/>
      <c r="X110" s="88"/>
      <c r="Y110" s="88"/>
    </row>
    <row r="111" spans="1:25" ht="51" x14ac:dyDescent="0.2">
      <c r="A111" s="83">
        <v>37081</v>
      </c>
      <c r="B111" s="81" t="s">
        <v>313</v>
      </c>
      <c r="C111" s="81" t="s">
        <v>272</v>
      </c>
      <c r="D111" s="81" t="s">
        <v>314</v>
      </c>
      <c r="E111" s="81" t="s">
        <v>286</v>
      </c>
      <c r="F111" s="81" t="s">
        <v>10</v>
      </c>
      <c r="G111" s="89" t="s">
        <v>315</v>
      </c>
      <c r="H111" s="81" t="s">
        <v>316</v>
      </c>
      <c r="I111" s="81" t="s">
        <v>80</v>
      </c>
      <c r="J111" s="81" t="s">
        <v>79</v>
      </c>
      <c r="K111" s="81" t="s">
        <v>79</v>
      </c>
      <c r="L111" s="81" t="s">
        <v>81</v>
      </c>
      <c r="M111" s="88"/>
      <c r="N111" s="88"/>
      <c r="O111" s="88"/>
      <c r="P111" s="88"/>
      <c r="Q111" s="88"/>
      <c r="R111" s="88"/>
      <c r="S111" s="88"/>
      <c r="T111" s="88"/>
      <c r="U111" s="88"/>
      <c r="V111" s="88"/>
      <c r="W111" s="88"/>
      <c r="X111" s="88"/>
      <c r="Y111" s="88"/>
    </row>
    <row r="112" spans="1:25" ht="51" x14ac:dyDescent="0.2">
      <c r="A112" s="83">
        <v>37074</v>
      </c>
      <c r="B112" s="81" t="s">
        <v>294</v>
      </c>
      <c r="C112" s="81" t="s">
        <v>20</v>
      </c>
      <c r="D112" s="81" t="s">
        <v>100</v>
      </c>
      <c r="E112" s="81" t="s">
        <v>83</v>
      </c>
      <c r="F112" s="81" t="s">
        <v>12</v>
      </c>
      <c r="G112" s="89" t="s">
        <v>295</v>
      </c>
      <c r="H112" s="89" t="s">
        <v>296</v>
      </c>
      <c r="I112" s="81" t="s">
        <v>80</v>
      </c>
      <c r="J112" s="81" t="s">
        <v>80</v>
      </c>
      <c r="K112" s="81" t="s">
        <v>80</v>
      </c>
      <c r="L112" s="81" t="s">
        <v>81</v>
      </c>
      <c r="M112" s="88"/>
      <c r="N112" s="88"/>
      <c r="O112" s="88"/>
      <c r="P112" s="88"/>
      <c r="Q112" s="88"/>
      <c r="R112" s="88"/>
      <c r="S112" s="88"/>
      <c r="T112" s="88"/>
      <c r="U112" s="88"/>
      <c r="V112" s="88"/>
      <c r="W112" s="88"/>
      <c r="X112" s="88"/>
      <c r="Y112" s="88"/>
    </row>
    <row r="113" spans="1:25" x14ac:dyDescent="0.2">
      <c r="A113" s="83">
        <v>37074</v>
      </c>
      <c r="B113" s="81" t="s">
        <v>167</v>
      </c>
      <c r="C113" s="81" t="s">
        <v>297</v>
      </c>
      <c r="D113" s="81" t="s">
        <v>298</v>
      </c>
      <c r="E113" s="81" t="s">
        <v>169</v>
      </c>
      <c r="F113" s="81" t="s">
        <v>30</v>
      </c>
      <c r="G113" s="89" t="s">
        <v>299</v>
      </c>
      <c r="H113" s="89"/>
      <c r="I113" s="81"/>
      <c r="J113" s="81"/>
      <c r="K113" s="81"/>
      <c r="L113" s="81" t="s">
        <v>81</v>
      </c>
      <c r="M113" s="88"/>
      <c r="N113" s="88"/>
      <c r="O113" s="88"/>
      <c r="P113" s="88"/>
      <c r="Q113" s="88"/>
      <c r="R113" s="88"/>
      <c r="S113" s="88"/>
      <c r="T113" s="88"/>
      <c r="U113" s="88"/>
      <c r="V113" s="88"/>
      <c r="W113" s="88"/>
      <c r="X113" s="88"/>
      <c r="Y113" s="88"/>
    </row>
    <row r="114" spans="1:25" ht="25.5" x14ac:dyDescent="0.2">
      <c r="A114" s="83">
        <v>37071</v>
      </c>
      <c r="B114" s="81" t="s">
        <v>262</v>
      </c>
      <c r="C114" s="81" t="s">
        <v>20</v>
      </c>
      <c r="D114" s="81" t="s">
        <v>262</v>
      </c>
      <c r="E114" s="81" t="s">
        <v>83</v>
      </c>
      <c r="F114" s="81" t="s">
        <v>14</v>
      </c>
      <c r="G114" s="89" t="s">
        <v>263</v>
      </c>
      <c r="H114" s="89" t="s">
        <v>264</v>
      </c>
      <c r="I114" s="81" t="s">
        <v>80</v>
      </c>
      <c r="J114" s="81" t="s">
        <v>79</v>
      </c>
      <c r="K114" s="81" t="s">
        <v>80</v>
      </c>
      <c r="L114" s="81" t="s">
        <v>81</v>
      </c>
      <c r="M114" s="88"/>
      <c r="N114" s="88"/>
      <c r="O114" s="88"/>
      <c r="P114" s="88"/>
      <c r="Q114" s="88"/>
      <c r="R114" s="88"/>
      <c r="S114" s="88"/>
      <c r="T114" s="88"/>
      <c r="U114" s="88"/>
      <c r="V114" s="88"/>
      <c r="W114" s="88"/>
      <c r="X114" s="88"/>
      <c r="Y114" s="88"/>
    </row>
    <row r="115" spans="1:25" ht="38.25" x14ac:dyDescent="0.2">
      <c r="A115" s="83">
        <v>37069</v>
      </c>
      <c r="B115" s="81" t="s">
        <v>265</v>
      </c>
      <c r="C115" s="81"/>
      <c r="D115" s="81"/>
      <c r="E115" s="81"/>
      <c r="F115" s="81"/>
      <c r="G115" s="89" t="s">
        <v>266</v>
      </c>
      <c r="H115" s="89" t="s">
        <v>267</v>
      </c>
      <c r="I115" s="81" t="s">
        <v>80</v>
      </c>
      <c r="J115" s="81" t="s">
        <v>79</v>
      </c>
      <c r="K115" s="81" t="s">
        <v>80</v>
      </c>
      <c r="L115" s="81" t="s">
        <v>81</v>
      </c>
      <c r="M115" s="88"/>
      <c r="N115" s="88"/>
      <c r="O115" s="88"/>
      <c r="P115" s="88"/>
      <c r="Q115" s="88"/>
      <c r="R115" s="88"/>
      <c r="S115" s="88"/>
      <c r="T115" s="88"/>
      <c r="U115" s="88"/>
      <c r="V115" s="88"/>
      <c r="W115" s="88"/>
      <c r="X115" s="88"/>
      <c r="Y115" s="88"/>
    </row>
    <row r="116" spans="1:25" ht="76.5" x14ac:dyDescent="0.2">
      <c r="A116" s="83">
        <v>37069</v>
      </c>
      <c r="B116" s="81" t="s">
        <v>268</v>
      </c>
      <c r="C116" s="81" t="s">
        <v>20</v>
      </c>
      <c r="D116" s="81" t="s">
        <v>268</v>
      </c>
      <c r="E116" s="81" t="s">
        <v>83</v>
      </c>
      <c r="F116" s="81" t="s">
        <v>14</v>
      </c>
      <c r="G116" s="89" t="s">
        <v>269</v>
      </c>
      <c r="H116" s="89" t="s">
        <v>270</v>
      </c>
      <c r="I116" s="81" t="s">
        <v>80</v>
      </c>
      <c r="J116" s="81" t="s">
        <v>79</v>
      </c>
      <c r="K116" s="81" t="s">
        <v>80</v>
      </c>
      <c r="L116" s="81" t="s">
        <v>81</v>
      </c>
      <c r="M116" s="88"/>
      <c r="N116" s="88"/>
      <c r="O116" s="88"/>
      <c r="P116" s="88"/>
      <c r="Q116" s="88"/>
      <c r="R116" s="88"/>
      <c r="S116" s="88"/>
      <c r="T116" s="88"/>
      <c r="U116" s="88"/>
      <c r="V116" s="88"/>
      <c r="W116" s="88"/>
      <c r="X116" s="88"/>
      <c r="Y116" s="88"/>
    </row>
    <row r="117" spans="1:25" ht="51" x14ac:dyDescent="0.2">
      <c r="A117" s="83">
        <v>37069</v>
      </c>
      <c r="B117" s="89" t="s">
        <v>271</v>
      </c>
      <c r="C117" s="81" t="s">
        <v>272</v>
      </c>
      <c r="D117" s="81" t="s">
        <v>273</v>
      </c>
      <c r="E117" s="81" t="s">
        <v>146</v>
      </c>
      <c r="F117" s="81" t="s">
        <v>14</v>
      </c>
      <c r="G117" s="89" t="s">
        <v>274</v>
      </c>
      <c r="H117" s="89" t="s">
        <v>275</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102" x14ac:dyDescent="0.2">
      <c r="A119" s="83">
        <v>37068</v>
      </c>
      <c r="B119" s="81" t="s">
        <v>279</v>
      </c>
      <c r="C119" s="81"/>
      <c r="D119" s="81"/>
      <c r="E119" s="81"/>
      <c r="F119" s="81" t="s">
        <v>12</v>
      </c>
      <c r="G119" s="89" t="s">
        <v>280</v>
      </c>
      <c r="H119" s="89" t="s">
        <v>281</v>
      </c>
      <c r="I119" s="81" t="s">
        <v>79</v>
      </c>
      <c r="J119" s="81" t="s">
        <v>80</v>
      </c>
      <c r="K119" s="81" t="s">
        <v>80</v>
      </c>
      <c r="L119" s="81" t="s">
        <v>81</v>
      </c>
      <c r="M119" s="88"/>
      <c r="N119" s="88"/>
      <c r="O119" s="88"/>
      <c r="P119" s="88"/>
      <c r="Q119" s="88"/>
      <c r="R119" s="88"/>
      <c r="S119" s="88"/>
      <c r="T119" s="88"/>
      <c r="U119" s="88"/>
      <c r="V119" s="88"/>
      <c r="W119" s="88"/>
      <c r="X119" s="88"/>
      <c r="Y119" s="88"/>
    </row>
    <row r="120" spans="1:25" ht="38.25" x14ac:dyDescent="0.2">
      <c r="A120" s="83">
        <v>37064</v>
      </c>
      <c r="B120" s="81" t="s">
        <v>172</v>
      </c>
      <c r="C120" s="81" t="s">
        <v>20</v>
      </c>
      <c r="D120" s="81" t="s">
        <v>234</v>
      </c>
      <c r="E120" s="81" t="s">
        <v>83</v>
      </c>
      <c r="F120" s="81" t="s">
        <v>84</v>
      </c>
      <c r="G120" s="45" t="s">
        <v>235</v>
      </c>
      <c r="H120" s="81" t="s">
        <v>236</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37064</v>
      </c>
      <c r="B121" s="81" t="s">
        <v>87</v>
      </c>
      <c r="C121" s="81" t="s">
        <v>20</v>
      </c>
      <c r="D121" s="81" t="s">
        <v>87</v>
      </c>
      <c r="E121" s="81" t="s">
        <v>83</v>
      </c>
      <c r="F121" s="81" t="s">
        <v>84</v>
      </c>
      <c r="G121" s="45" t="s">
        <v>237</v>
      </c>
      <c r="H121" s="45" t="s">
        <v>238</v>
      </c>
      <c r="I121" s="81" t="s">
        <v>79</v>
      </c>
      <c r="J121" s="81" t="s">
        <v>79</v>
      </c>
      <c r="K121" s="81" t="s">
        <v>80</v>
      </c>
      <c r="L121" s="81" t="s">
        <v>81</v>
      </c>
      <c r="M121" s="88"/>
      <c r="N121" s="88"/>
      <c r="O121" s="88"/>
      <c r="P121" s="88"/>
      <c r="Q121" s="88"/>
      <c r="R121" s="88"/>
      <c r="S121" s="88"/>
      <c r="T121" s="88"/>
      <c r="U121" s="88"/>
      <c r="V121" s="88"/>
      <c r="W121" s="88"/>
      <c r="X121" s="88"/>
      <c r="Y121" s="88"/>
    </row>
    <row r="122" spans="1:25" ht="76.5" x14ac:dyDescent="0.2">
      <c r="A122" s="83">
        <v>37064</v>
      </c>
      <c r="B122" s="45" t="s">
        <v>239</v>
      </c>
      <c r="C122" s="81" t="s">
        <v>23</v>
      </c>
      <c r="D122" s="81" t="s">
        <v>240</v>
      </c>
      <c r="E122" s="81" t="s">
        <v>241</v>
      </c>
      <c r="F122" s="81" t="s">
        <v>30</v>
      </c>
      <c r="G122" s="45" t="s">
        <v>242</v>
      </c>
      <c r="H122" s="81" t="s">
        <v>243</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37063</v>
      </c>
      <c r="B123" s="81" t="s">
        <v>244</v>
      </c>
      <c r="C123" s="81"/>
      <c r="D123" s="81"/>
      <c r="E123" s="81"/>
      <c r="F123" s="81" t="s">
        <v>14</v>
      </c>
      <c r="G123" s="45" t="s">
        <v>245</v>
      </c>
      <c r="H123" s="45" t="s">
        <v>246</v>
      </c>
      <c r="I123" s="81" t="s">
        <v>80</v>
      </c>
      <c r="J123" s="81" t="s">
        <v>79</v>
      </c>
      <c r="K123" s="81" t="s">
        <v>80</v>
      </c>
      <c r="L123" s="81" t="s">
        <v>81</v>
      </c>
    </row>
    <row r="124" spans="1:25" ht="38.25" x14ac:dyDescent="0.2">
      <c r="A124" s="83">
        <v>37063</v>
      </c>
      <c r="B124" s="81" t="s">
        <v>247</v>
      </c>
      <c r="C124" s="81" t="s">
        <v>23</v>
      </c>
      <c r="D124" s="81"/>
      <c r="E124" s="81" t="s">
        <v>241</v>
      </c>
      <c r="F124" s="81" t="s">
        <v>14</v>
      </c>
      <c r="G124" s="45" t="s">
        <v>248</v>
      </c>
      <c r="H124" s="45" t="s">
        <v>249</v>
      </c>
      <c r="I124" s="81" t="s">
        <v>80</v>
      </c>
      <c r="J124" s="81" t="s">
        <v>79</v>
      </c>
      <c r="K124" s="81" t="s">
        <v>79</v>
      </c>
      <c r="L124" s="81" t="s">
        <v>81</v>
      </c>
    </row>
    <row r="125" spans="1:25" ht="38.25" x14ac:dyDescent="0.2">
      <c r="A125" s="83">
        <v>37063</v>
      </c>
      <c r="B125" s="81" t="s">
        <v>87</v>
      </c>
      <c r="C125" s="81" t="s">
        <v>20</v>
      </c>
      <c r="D125" s="81" t="s">
        <v>87</v>
      </c>
      <c r="E125" s="81" t="s">
        <v>83</v>
      </c>
      <c r="F125" s="81" t="s">
        <v>12</v>
      </c>
      <c r="G125" s="45" t="s">
        <v>250</v>
      </c>
      <c r="H125" s="45" t="s">
        <v>251</v>
      </c>
      <c r="I125" s="81" t="s">
        <v>79</v>
      </c>
      <c r="J125" s="81" t="s">
        <v>79</v>
      </c>
      <c r="K125" s="81" t="s">
        <v>79</v>
      </c>
      <c r="L125" s="81" t="s">
        <v>81</v>
      </c>
    </row>
    <row r="126" spans="1:25" ht="51" x14ac:dyDescent="0.2">
      <c r="A126" s="83">
        <v>37063</v>
      </c>
      <c r="B126" s="81" t="s">
        <v>252</v>
      </c>
      <c r="C126" s="81" t="s">
        <v>20</v>
      </c>
      <c r="D126" s="81" t="s">
        <v>234</v>
      </c>
      <c r="E126" s="81" t="s">
        <v>83</v>
      </c>
      <c r="F126" s="81" t="s">
        <v>14</v>
      </c>
      <c r="G126" s="45" t="s">
        <v>253</v>
      </c>
      <c r="H126" s="45" t="s">
        <v>254</v>
      </c>
      <c r="I126" s="81" t="s">
        <v>79</v>
      </c>
      <c r="J126" s="81" t="s">
        <v>79</v>
      </c>
      <c r="K126" s="81" t="s">
        <v>79</v>
      </c>
      <c r="L126" s="81" t="s">
        <v>81</v>
      </c>
    </row>
    <row r="127" spans="1:25" ht="63.75" x14ac:dyDescent="0.2">
      <c r="A127" s="83">
        <v>37062</v>
      </c>
      <c r="B127" s="81" t="s">
        <v>252</v>
      </c>
      <c r="C127" s="81" t="s">
        <v>20</v>
      </c>
      <c r="D127" s="81" t="s">
        <v>234</v>
      </c>
      <c r="E127" s="81" t="s">
        <v>83</v>
      </c>
      <c r="F127" s="81" t="s">
        <v>84</v>
      </c>
      <c r="G127" s="45" t="s">
        <v>255</v>
      </c>
      <c r="H127" s="45" t="s">
        <v>256</v>
      </c>
      <c r="I127" s="81" t="s">
        <v>79</v>
      </c>
      <c r="J127" s="81" t="s">
        <v>79</v>
      </c>
      <c r="K127" s="81" t="s">
        <v>79</v>
      </c>
      <c r="L127" s="81" t="s">
        <v>81</v>
      </c>
    </row>
    <row r="128" spans="1:25" ht="38.25" x14ac:dyDescent="0.2">
      <c r="A128" s="83">
        <v>37061</v>
      </c>
      <c r="B128" s="81" t="s">
        <v>87</v>
      </c>
      <c r="C128" s="81" t="s">
        <v>20</v>
      </c>
      <c r="D128" s="81" t="s">
        <v>87</v>
      </c>
      <c r="E128" s="81" t="s">
        <v>83</v>
      </c>
      <c r="F128" s="81" t="s">
        <v>14</v>
      </c>
      <c r="G128" s="45" t="s">
        <v>257</v>
      </c>
      <c r="H128" s="45" t="s">
        <v>258</v>
      </c>
      <c r="I128" s="81" t="s">
        <v>79</v>
      </c>
      <c r="J128" s="81" t="s">
        <v>79</v>
      </c>
      <c r="K128" s="81" t="s">
        <v>79</v>
      </c>
      <c r="L128" s="81" t="s">
        <v>81</v>
      </c>
    </row>
    <row r="129" spans="1:12" ht="51" x14ac:dyDescent="0.2">
      <c r="A129" s="83">
        <v>37060</v>
      </c>
      <c r="B129" s="81" t="s">
        <v>259</v>
      </c>
      <c r="C129" s="81" t="s">
        <v>20</v>
      </c>
      <c r="D129" s="81" t="s">
        <v>234</v>
      </c>
      <c r="E129" s="81" t="s">
        <v>83</v>
      </c>
      <c r="F129" s="81" t="s">
        <v>84</v>
      </c>
      <c r="G129" s="45" t="s">
        <v>260</v>
      </c>
      <c r="H129" s="45" t="s">
        <v>261</v>
      </c>
      <c r="I129" s="81" t="s">
        <v>79</v>
      </c>
      <c r="J129" s="81" t="s">
        <v>79</v>
      </c>
      <c r="K129" s="81" t="s">
        <v>79</v>
      </c>
      <c r="L129" s="81" t="s">
        <v>81</v>
      </c>
    </row>
    <row r="130" spans="1:12" ht="63.75" x14ac:dyDescent="0.2">
      <c r="A130" s="83">
        <v>37057</v>
      </c>
      <c r="B130" s="81" t="s">
        <v>195</v>
      </c>
      <c r="C130" s="81" t="s">
        <v>196</v>
      </c>
      <c r="D130" s="81" t="s">
        <v>197</v>
      </c>
      <c r="E130" s="81"/>
      <c r="F130" s="81" t="s">
        <v>151</v>
      </c>
      <c r="G130" s="45" t="s">
        <v>198</v>
      </c>
      <c r="H130" s="45" t="s">
        <v>199</v>
      </c>
      <c r="I130" s="81" t="s">
        <v>79</v>
      </c>
      <c r="J130" s="81" t="s">
        <v>79</v>
      </c>
      <c r="K130" s="81" t="s">
        <v>79</v>
      </c>
      <c r="L130" s="81" t="s">
        <v>81</v>
      </c>
    </row>
    <row r="131" spans="1:12" ht="51" x14ac:dyDescent="0.2">
      <c r="A131" s="83">
        <v>37057</v>
      </c>
      <c r="B131" s="81" t="s">
        <v>204</v>
      </c>
      <c r="C131" s="81" t="s">
        <v>20</v>
      </c>
      <c r="D131" s="81" t="s">
        <v>205</v>
      </c>
      <c r="E131" s="81" t="s">
        <v>83</v>
      </c>
      <c r="F131" s="81" t="s">
        <v>84</v>
      </c>
      <c r="G131" s="45" t="s">
        <v>206</v>
      </c>
      <c r="H131" s="45" t="s">
        <v>207</v>
      </c>
      <c r="I131" s="81" t="s">
        <v>79</v>
      </c>
      <c r="J131" s="81" t="s">
        <v>79</v>
      </c>
      <c r="K131" s="81" t="s">
        <v>79</v>
      </c>
      <c r="L131" s="81" t="s">
        <v>81</v>
      </c>
    </row>
    <row r="132" spans="1:12" ht="38.25" x14ac:dyDescent="0.2">
      <c r="A132" s="83">
        <v>37057</v>
      </c>
      <c r="B132" s="81" t="s">
        <v>208</v>
      </c>
      <c r="C132" s="81" t="s">
        <v>20</v>
      </c>
      <c r="D132" s="81" t="s">
        <v>205</v>
      </c>
      <c r="E132" s="81" t="s">
        <v>83</v>
      </c>
      <c r="F132" s="81" t="s">
        <v>84</v>
      </c>
      <c r="G132" s="45" t="s">
        <v>209</v>
      </c>
      <c r="H132" s="45" t="s">
        <v>207</v>
      </c>
      <c r="I132" s="81" t="s">
        <v>79</v>
      </c>
      <c r="J132" s="81" t="s">
        <v>79</v>
      </c>
      <c r="K132" s="81" t="s">
        <v>79</v>
      </c>
      <c r="L132" s="81" t="s">
        <v>81</v>
      </c>
    </row>
    <row r="133" spans="1:12" ht="38.25" x14ac:dyDescent="0.2">
      <c r="A133" s="83">
        <v>37057</v>
      </c>
      <c r="B133" s="81" t="s">
        <v>210</v>
      </c>
      <c r="C133" s="81"/>
      <c r="D133" s="81" t="s">
        <v>211</v>
      </c>
      <c r="E133" s="81" t="s">
        <v>212</v>
      </c>
      <c r="F133" s="81" t="s">
        <v>10</v>
      </c>
      <c r="G133" s="45" t="s">
        <v>213</v>
      </c>
      <c r="H133" s="45" t="s">
        <v>214</v>
      </c>
      <c r="I133" s="81" t="s">
        <v>79</v>
      </c>
      <c r="J133" s="81" t="s">
        <v>79</v>
      </c>
      <c r="K133" s="81" t="s">
        <v>79</v>
      </c>
      <c r="L133" s="81" t="s">
        <v>81</v>
      </c>
    </row>
    <row r="134" spans="1:12" ht="76.5" x14ac:dyDescent="0.2">
      <c r="A134" s="75">
        <v>37056</v>
      </c>
      <c r="B134" s="81" t="s">
        <v>215</v>
      </c>
      <c r="C134" s="81" t="s">
        <v>20</v>
      </c>
      <c r="D134" s="81" t="s">
        <v>82</v>
      </c>
      <c r="E134" s="81" t="s">
        <v>83</v>
      </c>
      <c r="F134" s="81" t="s">
        <v>8</v>
      </c>
      <c r="G134" s="45" t="s">
        <v>216</v>
      </c>
      <c r="H134" s="45" t="s">
        <v>217</v>
      </c>
      <c r="I134" s="81" t="s">
        <v>80</v>
      </c>
      <c r="J134" s="81" t="s">
        <v>79</v>
      </c>
      <c r="K134" s="81" t="s">
        <v>79</v>
      </c>
      <c r="L134" s="81" t="s">
        <v>81</v>
      </c>
    </row>
    <row r="135" spans="1:12" ht="76.5" x14ac:dyDescent="0.2">
      <c r="A135" s="75">
        <v>37053</v>
      </c>
      <c r="B135" s="81" t="s">
        <v>195</v>
      </c>
      <c r="C135" s="81" t="s">
        <v>219</v>
      </c>
      <c r="D135" s="81" t="s">
        <v>220</v>
      </c>
      <c r="E135" s="81" t="s">
        <v>221</v>
      </c>
      <c r="F135" s="81" t="s">
        <v>222</v>
      </c>
      <c r="G135" s="45" t="s">
        <v>223</v>
      </c>
      <c r="H135" s="45" t="s">
        <v>224</v>
      </c>
      <c r="I135" s="81" t="s">
        <v>79</v>
      </c>
      <c r="J135" s="81" t="s">
        <v>79</v>
      </c>
      <c r="K135" s="81" t="s">
        <v>79</v>
      </c>
      <c r="L135" s="81" t="s">
        <v>81</v>
      </c>
    </row>
    <row r="136" spans="1:12" ht="38.25" x14ac:dyDescent="0.2">
      <c r="A136" s="75">
        <v>37050</v>
      </c>
      <c r="B136" s="81" t="s">
        <v>167</v>
      </c>
      <c r="C136" s="81" t="s">
        <v>20</v>
      </c>
      <c r="D136" s="81" t="s">
        <v>168</v>
      </c>
      <c r="E136" s="81" t="s">
        <v>169</v>
      </c>
      <c r="F136" s="81" t="s">
        <v>10</v>
      </c>
      <c r="G136" s="45" t="s">
        <v>170</v>
      </c>
      <c r="H136" s="45" t="s">
        <v>171</v>
      </c>
      <c r="I136" s="81" t="s">
        <v>79</v>
      </c>
      <c r="J136" s="81" t="s">
        <v>79</v>
      </c>
      <c r="K136" s="81" t="s">
        <v>79</v>
      </c>
      <c r="L136" s="81" t="s">
        <v>81</v>
      </c>
    </row>
    <row r="137" spans="1:12" ht="80.25" customHeight="1" x14ac:dyDescent="0.2">
      <c r="A137" s="75">
        <v>37049</v>
      </c>
      <c r="B137" s="81" t="s">
        <v>172</v>
      </c>
      <c r="C137" s="81" t="s">
        <v>20</v>
      </c>
      <c r="D137" s="81" t="s">
        <v>82</v>
      </c>
      <c r="E137" s="81" t="s">
        <v>83</v>
      </c>
      <c r="F137" s="81" t="s">
        <v>12</v>
      </c>
      <c r="G137" s="45" t="s">
        <v>173</v>
      </c>
      <c r="H137" s="45" t="s">
        <v>174</v>
      </c>
      <c r="I137" s="81" t="s">
        <v>80</v>
      </c>
      <c r="J137" s="81" t="s">
        <v>79</v>
      </c>
      <c r="K137" s="81" t="s">
        <v>79</v>
      </c>
      <c r="L137" s="81" t="s">
        <v>81</v>
      </c>
    </row>
    <row r="138" spans="1:12" ht="38.25" x14ac:dyDescent="0.2">
      <c r="A138" s="75">
        <v>37049</v>
      </c>
      <c r="B138" s="81" t="s">
        <v>82</v>
      </c>
      <c r="C138" s="81" t="s">
        <v>20</v>
      </c>
      <c r="D138" s="81" t="s">
        <v>82</v>
      </c>
      <c r="E138" s="81" t="s">
        <v>83</v>
      </c>
      <c r="F138" s="81" t="s">
        <v>12</v>
      </c>
      <c r="G138" s="45" t="s">
        <v>176</v>
      </c>
      <c r="H138" s="45" t="s">
        <v>177</v>
      </c>
      <c r="I138" s="81" t="s">
        <v>80</v>
      </c>
      <c r="J138" s="81" t="s">
        <v>80</v>
      </c>
      <c r="K138" s="81" t="s">
        <v>80</v>
      </c>
      <c r="L138" s="81" t="s">
        <v>81</v>
      </c>
    </row>
    <row r="139" spans="1:12" ht="102" x14ac:dyDescent="0.2">
      <c r="A139" s="75">
        <v>37046</v>
      </c>
      <c r="B139" s="45" t="s">
        <v>182</v>
      </c>
      <c r="C139" s="46"/>
      <c r="D139" s="45"/>
      <c r="E139" s="20" t="s">
        <v>183</v>
      </c>
      <c r="F139" s="46" t="s">
        <v>14</v>
      </c>
      <c r="G139" s="45" t="s">
        <v>184</v>
      </c>
      <c r="H139" s="45" t="s">
        <v>185</v>
      </c>
      <c r="I139" s="81" t="s">
        <v>80</v>
      </c>
      <c r="J139" s="81" t="s">
        <v>80</v>
      </c>
      <c r="K139" s="81" t="s">
        <v>80</v>
      </c>
      <c r="L139" s="81" t="s">
        <v>81</v>
      </c>
    </row>
    <row r="140" spans="1:12" x14ac:dyDescent="0.2">
      <c r="A140" s="75">
        <v>37043</v>
      </c>
      <c r="B140" s="45" t="s">
        <v>74</v>
      </c>
      <c r="C140" s="46" t="s">
        <v>24</v>
      </c>
      <c r="D140" s="45" t="s">
        <v>75</v>
      </c>
      <c r="E140" s="20" t="s">
        <v>76</v>
      </c>
      <c r="F140" s="46" t="s">
        <v>12</v>
      </c>
      <c r="G140" s="81" t="s">
        <v>77</v>
      </c>
      <c r="H140" s="81" t="s">
        <v>78</v>
      </c>
      <c r="I140" s="81" t="s">
        <v>79</v>
      </c>
      <c r="J140" s="81" t="s">
        <v>80</v>
      </c>
      <c r="K140" s="81" t="s">
        <v>80</v>
      </c>
      <c r="L140" s="81" t="s">
        <v>81</v>
      </c>
    </row>
    <row r="141" spans="1:12" ht="38.25" x14ac:dyDescent="0.2">
      <c r="A141" s="82">
        <v>37043</v>
      </c>
      <c r="B141" s="45" t="s">
        <v>90</v>
      </c>
      <c r="C141" s="46" t="s">
        <v>20</v>
      </c>
      <c r="D141" s="45" t="s">
        <v>90</v>
      </c>
      <c r="E141" s="20" t="s">
        <v>83</v>
      </c>
      <c r="F141" s="46" t="s">
        <v>10</v>
      </c>
      <c r="G141" s="45" t="s">
        <v>91</v>
      </c>
      <c r="H141" s="20"/>
      <c r="I141" s="81" t="s">
        <v>79</v>
      </c>
      <c r="J141" s="81" t="s">
        <v>79</v>
      </c>
      <c r="K141" s="81" t="s">
        <v>79</v>
      </c>
      <c r="L141" s="81" t="s">
        <v>81</v>
      </c>
    </row>
    <row r="142" spans="1:12" ht="51" x14ac:dyDescent="0.2">
      <c r="A142" s="82">
        <v>37043</v>
      </c>
      <c r="B142" s="45" t="s">
        <v>87</v>
      </c>
      <c r="C142" s="46" t="s">
        <v>20</v>
      </c>
      <c r="D142" s="45" t="s">
        <v>87</v>
      </c>
      <c r="E142" s="20" t="s">
        <v>83</v>
      </c>
      <c r="F142" s="46" t="s">
        <v>10</v>
      </c>
      <c r="G142" s="45" t="s">
        <v>88</v>
      </c>
      <c r="H142" s="20" t="s">
        <v>89</v>
      </c>
      <c r="I142" s="81" t="s">
        <v>80</v>
      </c>
      <c r="J142" s="81" t="s">
        <v>79</v>
      </c>
      <c r="K142" s="81" t="s">
        <v>79</v>
      </c>
      <c r="L142" s="81" t="s">
        <v>81</v>
      </c>
    </row>
    <row r="143" spans="1:12" ht="134.25" customHeight="1" x14ac:dyDescent="0.2">
      <c r="A143" s="44">
        <v>37040</v>
      </c>
      <c r="B143" s="45" t="s">
        <v>87</v>
      </c>
      <c r="C143" s="46" t="s">
        <v>20</v>
      </c>
      <c r="D143" s="45" t="s">
        <v>87</v>
      </c>
      <c r="E143" s="20" t="s">
        <v>83</v>
      </c>
      <c r="F143" s="46" t="s">
        <v>84</v>
      </c>
      <c r="G143" s="20" t="s">
        <v>93</v>
      </c>
      <c r="H143" s="20" t="s">
        <v>94</v>
      </c>
      <c r="I143" s="46" t="s">
        <v>80</v>
      </c>
      <c r="J143" s="46" t="s">
        <v>80</v>
      </c>
      <c r="K143" s="46" t="s">
        <v>80</v>
      </c>
      <c r="L143" s="46" t="s">
        <v>81</v>
      </c>
    </row>
    <row r="144" spans="1:12" ht="38.25" x14ac:dyDescent="0.2">
      <c r="A144" s="44">
        <v>37035</v>
      </c>
      <c r="B144" s="45" t="s">
        <v>95</v>
      </c>
      <c r="C144" s="46" t="s">
        <v>20</v>
      </c>
      <c r="D144" s="20" t="s">
        <v>96</v>
      </c>
      <c r="E144" s="20" t="s">
        <v>83</v>
      </c>
      <c r="F144" s="46" t="s">
        <v>84</v>
      </c>
      <c r="G144" s="20" t="s">
        <v>97</v>
      </c>
      <c r="H144" s="20" t="s">
        <v>94</v>
      </c>
      <c r="I144" s="46" t="s">
        <v>80</v>
      </c>
      <c r="J144" s="46" t="s">
        <v>79</v>
      </c>
      <c r="K144" s="46" t="s">
        <v>79</v>
      </c>
      <c r="L144" s="46" t="s">
        <v>81</v>
      </c>
    </row>
    <row r="145" spans="1:12" x14ac:dyDescent="0.2">
      <c r="A145" s="44">
        <v>37035</v>
      </c>
      <c r="B145" s="45" t="s">
        <v>82</v>
      </c>
      <c r="C145" s="46" t="s">
        <v>20</v>
      </c>
      <c r="D145" s="45" t="s">
        <v>82</v>
      </c>
      <c r="E145" s="20" t="s">
        <v>83</v>
      </c>
      <c r="F145" s="46" t="s">
        <v>84</v>
      </c>
      <c r="G145" s="20" t="s">
        <v>98</v>
      </c>
      <c r="H145" s="20" t="s">
        <v>99</v>
      </c>
      <c r="I145" s="46"/>
      <c r="J145" s="46"/>
      <c r="K145" s="46"/>
      <c r="L145" s="46" t="s">
        <v>81</v>
      </c>
    </row>
    <row r="146" spans="1:12" ht="38.25" x14ac:dyDescent="0.2">
      <c r="A146" s="44">
        <v>37033</v>
      </c>
      <c r="B146" s="45" t="s">
        <v>100</v>
      </c>
      <c r="C146" s="46" t="s">
        <v>20</v>
      </c>
      <c r="D146" s="45" t="s">
        <v>100</v>
      </c>
      <c r="E146" s="20" t="s">
        <v>83</v>
      </c>
      <c r="F146" s="46" t="s">
        <v>12</v>
      </c>
      <c r="G146" s="20" t="s">
        <v>101</v>
      </c>
      <c r="H146" s="20" t="s">
        <v>102</v>
      </c>
      <c r="I146" s="46" t="s">
        <v>79</v>
      </c>
      <c r="J146" s="46" t="s">
        <v>80</v>
      </c>
      <c r="K146" s="46" t="s">
        <v>80</v>
      </c>
      <c r="L146" s="46" t="s">
        <v>81</v>
      </c>
    </row>
    <row r="147" spans="1:12" ht="51" x14ac:dyDescent="0.2">
      <c r="A147" s="44">
        <v>37033</v>
      </c>
      <c r="B147" s="45" t="s">
        <v>87</v>
      </c>
      <c r="C147" s="46" t="s">
        <v>20</v>
      </c>
      <c r="D147" s="45" t="s">
        <v>87</v>
      </c>
      <c r="E147" s="20" t="s">
        <v>83</v>
      </c>
      <c r="F147" s="46" t="s">
        <v>84</v>
      </c>
      <c r="G147" s="20" t="s">
        <v>103</v>
      </c>
      <c r="H147" s="20" t="s">
        <v>104</v>
      </c>
      <c r="I147" s="46" t="s">
        <v>80</v>
      </c>
      <c r="J147" s="46" t="s">
        <v>80</v>
      </c>
      <c r="K147" s="46" t="s">
        <v>80</v>
      </c>
      <c r="L147" s="46" t="s">
        <v>81</v>
      </c>
    </row>
    <row r="148" spans="1:12" ht="25.5" x14ac:dyDescent="0.2">
      <c r="A148" s="44">
        <v>37032</v>
      </c>
      <c r="B148" s="45" t="s">
        <v>105</v>
      </c>
      <c r="C148" s="46" t="s">
        <v>106</v>
      </c>
      <c r="D148" s="45" t="s">
        <v>107</v>
      </c>
      <c r="E148" s="20" t="s">
        <v>108</v>
      </c>
      <c r="F148" s="46" t="s">
        <v>84</v>
      </c>
      <c r="G148" s="20" t="s">
        <v>109</v>
      </c>
      <c r="H148" s="20" t="s">
        <v>110</v>
      </c>
      <c r="I148" s="46" t="s">
        <v>80</v>
      </c>
      <c r="J148" s="46" t="s">
        <v>79</v>
      </c>
      <c r="K148" s="46" t="s">
        <v>80</v>
      </c>
      <c r="L148" s="46" t="s">
        <v>81</v>
      </c>
    </row>
    <row r="149" spans="1:12" ht="127.5" x14ac:dyDescent="0.2">
      <c r="A149" s="44">
        <v>37019</v>
      </c>
      <c r="B149" s="45" t="s">
        <v>113</v>
      </c>
      <c r="C149" s="46" t="s">
        <v>20</v>
      </c>
      <c r="D149" s="45" t="s">
        <v>113</v>
      </c>
      <c r="E149" s="20" t="s">
        <v>83</v>
      </c>
      <c r="F149" s="46" t="s">
        <v>84</v>
      </c>
      <c r="G149" s="20" t="s">
        <v>114</v>
      </c>
      <c r="H149" s="20" t="s">
        <v>115</v>
      </c>
      <c r="I149" s="46" t="s">
        <v>79</v>
      </c>
      <c r="J149" s="46" t="s">
        <v>79</v>
      </c>
      <c r="K149" s="46" t="s">
        <v>79</v>
      </c>
      <c r="L149" s="46" t="s">
        <v>81</v>
      </c>
    </row>
    <row r="150" spans="1:12" ht="121.5" customHeight="1" x14ac:dyDescent="0.2">
      <c r="A150" s="44">
        <v>37019</v>
      </c>
      <c r="B150" s="45" t="s">
        <v>87</v>
      </c>
      <c r="C150" s="46" t="s">
        <v>20</v>
      </c>
      <c r="D150" s="45" t="s">
        <v>87</v>
      </c>
      <c r="E150" s="20" t="s">
        <v>83</v>
      </c>
      <c r="F150" s="46" t="s">
        <v>84</v>
      </c>
      <c r="G150" s="20" t="s">
        <v>116</v>
      </c>
      <c r="H150" s="20" t="s">
        <v>117</v>
      </c>
      <c r="I150" s="46" t="s">
        <v>80</v>
      </c>
      <c r="J150" s="46" t="s">
        <v>80</v>
      </c>
      <c r="K150" s="46" t="s">
        <v>80</v>
      </c>
      <c r="L150" s="46" t="s">
        <v>81</v>
      </c>
    </row>
    <row r="151" spans="1:12" x14ac:dyDescent="0.2">
      <c r="A151" s="44"/>
      <c r="B151" s="45"/>
      <c r="C151" s="46"/>
      <c r="D151" s="45"/>
      <c r="E151" s="45"/>
      <c r="F151" s="46"/>
      <c r="G151" s="45"/>
      <c r="H151" s="45"/>
      <c r="I151" s="46"/>
      <c r="J151" s="46"/>
      <c r="K151" s="46"/>
      <c r="L151" s="68"/>
    </row>
    <row r="152" spans="1:12" x14ac:dyDescent="0.2">
      <c r="A152" s="44"/>
      <c r="B152" s="45"/>
      <c r="C152" s="46"/>
      <c r="D152" s="45"/>
      <c r="E152" s="45"/>
      <c r="F152" s="46"/>
      <c r="G152" s="45"/>
      <c r="H152" s="45"/>
      <c r="I152" s="46"/>
      <c r="J152" s="46"/>
      <c r="K152" s="46"/>
      <c r="L152" s="68"/>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0</v>
      </c>
      <c r="C165" s="7">
        <f>'summary 0716'!I24</f>
        <v>0</v>
      </c>
      <c r="D165">
        <f>33+1+1+1+1+1+8+1+1+1+2</f>
        <v>51</v>
      </c>
      <c r="E165" s="70"/>
    </row>
    <row r="166" spans="1:12" x14ac:dyDescent="0.2">
      <c r="A166" s="24" t="s">
        <v>19</v>
      </c>
      <c r="B166" s="69">
        <f t="shared" si="1"/>
        <v>6.6666666666666666E-2</v>
      </c>
      <c r="C166" s="7">
        <f>'summary 0716'!I25</f>
        <v>1</v>
      </c>
      <c r="D166">
        <f>540+17+1+1+6+10+1+2+12+2+1+1+1+3+4+3+1</f>
        <v>606</v>
      </c>
      <c r="E166" s="70"/>
    </row>
    <row r="167" spans="1:12" x14ac:dyDescent="0.2">
      <c r="A167" s="24" t="s">
        <v>20</v>
      </c>
      <c r="B167" s="69">
        <f t="shared" si="1"/>
        <v>0.33333333333333331</v>
      </c>
      <c r="C167" s="7">
        <f>'summary 0716'!I26</f>
        <v>5</v>
      </c>
      <c r="D167">
        <f>13+1+1+1+16</f>
        <v>32</v>
      </c>
      <c r="E167" s="70"/>
    </row>
    <row r="168" spans="1:12" x14ac:dyDescent="0.2">
      <c r="A168" s="24" t="s">
        <v>33</v>
      </c>
      <c r="B168" s="69">
        <f t="shared" si="1"/>
        <v>0</v>
      </c>
      <c r="C168" s="7">
        <f>'summary 0716'!I27</f>
        <v>0</v>
      </c>
      <c r="D168">
        <f>36+1</f>
        <v>37</v>
      </c>
      <c r="E168" s="70"/>
    </row>
    <row r="169" spans="1:12" x14ac:dyDescent="0.2">
      <c r="A169" s="24" t="s">
        <v>21</v>
      </c>
      <c r="B169" s="69">
        <f t="shared" si="1"/>
        <v>0.2</v>
      </c>
      <c r="C169" s="7">
        <f>'summary 0716'!I28</f>
        <v>3</v>
      </c>
      <c r="D169">
        <f>288+2+13+2+5+56+59</f>
        <v>425</v>
      </c>
      <c r="E169" s="70"/>
    </row>
    <row r="170" spans="1:12" x14ac:dyDescent="0.2">
      <c r="A170" s="24" t="s">
        <v>22</v>
      </c>
      <c r="B170" s="69">
        <f t="shared" si="1"/>
        <v>6.6666666666666666E-2</v>
      </c>
      <c r="C170" s="7">
        <f>'summary 0716'!I29</f>
        <v>1</v>
      </c>
      <c r="D170">
        <f>132+2+1+2+7+3</f>
        <v>147</v>
      </c>
      <c r="E170" s="70"/>
    </row>
    <row r="171" spans="1:12" x14ac:dyDescent="0.2">
      <c r="A171" s="24" t="s">
        <v>23</v>
      </c>
      <c r="B171" s="69">
        <f t="shared" si="1"/>
        <v>0.13333333333333333</v>
      </c>
      <c r="C171" s="7">
        <f>'summary 0716'!I30</f>
        <v>2</v>
      </c>
      <c r="D171">
        <v>9</v>
      </c>
      <c r="E171" s="70"/>
    </row>
    <row r="172" spans="1:12" x14ac:dyDescent="0.2">
      <c r="A172" s="24" t="s">
        <v>24</v>
      </c>
      <c r="B172" s="69">
        <f t="shared" si="1"/>
        <v>0</v>
      </c>
      <c r="C172" s="7">
        <f>'summary 0716'!I31</f>
        <v>0</v>
      </c>
      <c r="D172">
        <f>10+5+2</f>
        <v>17</v>
      </c>
      <c r="E172" s="70"/>
    </row>
    <row r="173" spans="1:12" x14ac:dyDescent="0.2">
      <c r="A173" s="72" t="s">
        <v>164</v>
      </c>
      <c r="B173" s="69">
        <f t="shared" si="1"/>
        <v>0.2</v>
      </c>
      <c r="C173" s="7">
        <f>'summary 0716'!I32</f>
        <v>3</v>
      </c>
    </row>
    <row r="174" spans="1:12" x14ac:dyDescent="0.2">
      <c r="A174" s="72" t="s">
        <v>162</v>
      </c>
      <c r="B174" s="73">
        <f>SUM(B165:B173)</f>
        <v>1</v>
      </c>
      <c r="C174">
        <f>SUM(C165:C173)</f>
        <v>15</v>
      </c>
      <c r="D174">
        <f>SUM(D165:D173)</f>
        <v>1324</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16</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15</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v>9</v>
      </c>
    </row>
    <row r="13" spans="1:11" x14ac:dyDescent="0.2">
      <c r="A13" s="11" t="s">
        <v>84</v>
      </c>
      <c r="B13" s="8"/>
      <c r="C13" s="8" t="s">
        <v>55</v>
      </c>
      <c r="D13" s="8"/>
      <c r="E13" s="8"/>
      <c r="F13" s="8"/>
      <c r="G13" s="8"/>
      <c r="H13" s="8"/>
      <c r="I13" s="8"/>
      <c r="J13" s="8"/>
      <c r="K13" s="8">
        <v>5</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v>1</v>
      </c>
    </row>
    <row r="18" spans="1:11" x14ac:dyDescent="0.2">
      <c r="A18" s="11" t="s">
        <v>30</v>
      </c>
      <c r="B18" s="8"/>
      <c r="C18" s="8" t="s">
        <v>31</v>
      </c>
      <c r="D18" s="8"/>
      <c r="E18" s="8"/>
      <c r="F18" s="8"/>
      <c r="G18" s="8"/>
      <c r="H18" s="8"/>
      <c r="I18" s="8"/>
      <c r="J18" s="8"/>
      <c r="K18" s="84">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v>1</v>
      </c>
      <c r="J25" s="46"/>
      <c r="K25" s="22"/>
    </row>
    <row r="26" spans="1:11" x14ac:dyDescent="0.2">
      <c r="A26" s="44" t="s">
        <v>20</v>
      </c>
      <c r="B26" s="45"/>
      <c r="C26" s="45"/>
      <c r="D26" s="20"/>
      <c r="E26" s="46"/>
      <c r="F26" s="20"/>
      <c r="G26" s="20"/>
      <c r="H26" s="46"/>
      <c r="I26" s="46">
        <v>5</v>
      </c>
      <c r="J26" s="46"/>
      <c r="K26" s="20"/>
    </row>
    <row r="27" spans="1:11" x14ac:dyDescent="0.2">
      <c r="A27" s="44" t="s">
        <v>33</v>
      </c>
      <c r="B27" s="45"/>
      <c r="C27" s="45"/>
      <c r="D27" s="20"/>
      <c r="E27" s="46"/>
      <c r="F27" s="20"/>
      <c r="G27" s="20"/>
      <c r="H27" s="46"/>
      <c r="I27" s="46"/>
      <c r="J27" s="46"/>
      <c r="K27" s="46"/>
    </row>
    <row r="28" spans="1:11" ht="38.25" x14ac:dyDescent="0.2">
      <c r="A28" s="44" t="s">
        <v>21</v>
      </c>
      <c r="B28" s="45"/>
      <c r="C28" s="45"/>
      <c r="D28" s="20"/>
      <c r="E28" s="46"/>
      <c r="F28" s="20"/>
      <c r="G28" s="20"/>
      <c r="H28" s="46"/>
      <c r="I28" s="46">
        <v>3</v>
      </c>
      <c r="J28" s="46"/>
      <c r="K28" s="46" t="s">
        <v>332</v>
      </c>
    </row>
    <row r="29" spans="1:11" x14ac:dyDescent="0.2">
      <c r="A29" s="44" t="s">
        <v>22</v>
      </c>
      <c r="B29" s="45"/>
      <c r="C29" s="45"/>
      <c r="D29" s="20"/>
      <c r="E29" s="46"/>
      <c r="F29" s="20"/>
      <c r="G29" s="20"/>
      <c r="H29" s="46"/>
      <c r="I29" s="46">
        <v>1</v>
      </c>
      <c r="J29" s="46"/>
      <c r="K29" s="20" t="s">
        <v>189</v>
      </c>
    </row>
    <row r="30" spans="1:11" x14ac:dyDescent="0.2">
      <c r="A30" s="44" t="s">
        <v>23</v>
      </c>
      <c r="B30" s="45"/>
      <c r="C30" s="45"/>
      <c r="D30" s="20"/>
      <c r="E30" s="46"/>
      <c r="F30" s="20"/>
      <c r="G30" s="20"/>
      <c r="H30" s="46"/>
      <c r="I30" s="46">
        <v>2</v>
      </c>
      <c r="J30" s="46"/>
      <c r="K30" s="46" t="s">
        <v>334</v>
      </c>
    </row>
    <row r="31" spans="1:11" x14ac:dyDescent="0.2">
      <c r="A31" s="44" t="s">
        <v>24</v>
      </c>
      <c r="B31" s="45"/>
      <c r="C31" s="45"/>
      <c r="D31" s="20"/>
      <c r="E31" s="46"/>
      <c r="F31" s="20"/>
      <c r="G31" s="20"/>
      <c r="H31" s="46"/>
      <c r="I31" s="46"/>
      <c r="J31" s="46"/>
      <c r="K31" s="46"/>
    </row>
    <row r="32" spans="1:11" ht="26.25" thickBot="1" x14ac:dyDescent="0.25">
      <c r="A32" s="71" t="s">
        <v>161</v>
      </c>
      <c r="I32" s="2">
        <v>3</v>
      </c>
      <c r="K32" s="85" t="s">
        <v>333</v>
      </c>
    </row>
    <row r="33" spans="1:11" ht="13.5" thickTop="1" x14ac:dyDescent="0.2">
      <c r="A33" s="15" t="s">
        <v>17</v>
      </c>
      <c r="B33" s="16"/>
      <c r="C33" s="16"/>
      <c r="D33" s="16"/>
      <c r="E33" s="16"/>
      <c r="F33" s="16"/>
      <c r="G33" s="16"/>
      <c r="H33" s="16"/>
      <c r="I33" s="18">
        <f>SUM(I24:I32)</f>
        <v>15</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40" zoomScale="80" zoomScaleNormal="100" workbookViewId="0">
      <selection activeCell="G97" sqref="G97"/>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s>
  <sheetData>
    <row r="1" spans="1:20"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row>
    <row r="2" spans="1:20" x14ac:dyDescent="0.2">
      <c r="A2" s="6" t="s">
        <v>0</v>
      </c>
      <c r="B2" s="2"/>
      <c r="H2">
        <f>1+1</f>
        <v>2</v>
      </c>
      <c r="J2">
        <f>1</f>
        <v>1</v>
      </c>
      <c r="K2" s="2"/>
      <c r="L2" s="7"/>
      <c r="M2" s="2"/>
      <c r="N2" s="2"/>
      <c r="P2">
        <f>'summary 0611'!K10</f>
        <v>1</v>
      </c>
    </row>
    <row r="3" spans="1:20" x14ac:dyDescent="0.2">
      <c r="A3" s="6" t="s">
        <v>1</v>
      </c>
      <c r="B3" s="7"/>
      <c r="K3" s="7"/>
      <c r="L3" s="7"/>
      <c r="M3" s="7"/>
      <c r="N3" s="11">
        <v>1</v>
      </c>
      <c r="P3">
        <f>'summary 0611'!K11</f>
        <v>1</v>
      </c>
      <c r="R3">
        <f>'summary 0625'!K11</f>
        <v>2</v>
      </c>
      <c r="T3">
        <f>'summary 0709'!K10</f>
        <v>1</v>
      </c>
    </row>
    <row r="4" spans="1:20"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0"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row>
    <row r="6" spans="1:20" x14ac:dyDescent="0.2">
      <c r="A6" s="6" t="s">
        <v>56</v>
      </c>
      <c r="B6" s="7"/>
      <c r="G6">
        <f>1+1</f>
        <v>2</v>
      </c>
      <c r="H6">
        <f>1+1+1+1</f>
        <v>4</v>
      </c>
      <c r="I6">
        <f>1</f>
        <v>1</v>
      </c>
      <c r="J6">
        <f>1+1+1</f>
        <v>3</v>
      </c>
      <c r="K6" s="7"/>
      <c r="L6" s="7"/>
      <c r="M6" s="7">
        <v>1</v>
      </c>
      <c r="N6" s="11"/>
      <c r="O6">
        <f>'summary 0604'!K14</f>
        <v>1</v>
      </c>
      <c r="P6">
        <f>'summary 0611'!K14</f>
        <v>3</v>
      </c>
      <c r="T6">
        <f>'summary 0709'!K13</f>
        <v>5</v>
      </c>
    </row>
    <row r="7" spans="1:20"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0" x14ac:dyDescent="0.2">
      <c r="A8" s="6" t="s">
        <v>7</v>
      </c>
      <c r="B8" s="7"/>
      <c r="G8">
        <f>1+1+1+1</f>
        <v>4</v>
      </c>
      <c r="H8">
        <f>1</f>
        <v>1</v>
      </c>
      <c r="I8">
        <f>1+1+1+1+1</f>
        <v>5</v>
      </c>
      <c r="J8">
        <f>1</f>
        <v>1</v>
      </c>
      <c r="K8" s="7">
        <v>2</v>
      </c>
      <c r="L8" s="7">
        <v>1</v>
      </c>
      <c r="M8" s="7"/>
      <c r="N8" s="11">
        <f>3</f>
        <v>3</v>
      </c>
      <c r="P8">
        <f>'summary 0611'!K16</f>
        <v>3</v>
      </c>
      <c r="Q8">
        <f>'summary 0618'!K16</f>
        <v>1</v>
      </c>
      <c r="T8">
        <f>'summary 0709'!K15</f>
        <v>2</v>
      </c>
    </row>
    <row r="9" spans="1:20" x14ac:dyDescent="0.2">
      <c r="A9" s="6" t="s">
        <v>4</v>
      </c>
      <c r="B9" s="7"/>
      <c r="K9" s="7">
        <v>1</v>
      </c>
      <c r="L9" s="7"/>
      <c r="M9" s="7">
        <v>1</v>
      </c>
      <c r="N9" s="11"/>
      <c r="O9">
        <f>'summary 0604'!K17+'summary 0604'!K18</f>
        <v>2</v>
      </c>
      <c r="Q9">
        <f>'summary 0618'!K17</f>
        <v>4</v>
      </c>
      <c r="R9">
        <f>'summary 0625'!K17</f>
        <v>7</v>
      </c>
    </row>
    <row r="10" spans="1:20" x14ac:dyDescent="0.2">
      <c r="A10" s="8" t="s">
        <v>31</v>
      </c>
      <c r="B10" s="7"/>
      <c r="K10" s="7"/>
      <c r="L10" s="7"/>
      <c r="M10" s="7"/>
      <c r="N10" s="7"/>
      <c r="S10">
        <f>'summary 0702'!K18:K18</f>
        <v>1</v>
      </c>
    </row>
    <row r="11" spans="1:20"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row>
    <row r="12" spans="1:20"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51" x14ac:dyDescent="0.2">
      <c r="A106" s="83">
        <v>37085</v>
      </c>
      <c r="B106" s="81" t="s">
        <v>113</v>
      </c>
      <c r="C106" s="81" t="s">
        <v>20</v>
      </c>
      <c r="D106" s="81" t="s">
        <v>234</v>
      </c>
      <c r="E106" s="81" t="s">
        <v>83</v>
      </c>
      <c r="F106" s="81" t="s">
        <v>84</v>
      </c>
      <c r="G106" s="89" t="s">
        <v>305</v>
      </c>
      <c r="H106" s="89" t="s">
        <v>306</v>
      </c>
      <c r="I106" s="81" t="s">
        <v>80</v>
      </c>
      <c r="J106" s="81" t="s">
        <v>79</v>
      </c>
      <c r="K106" s="81" t="s">
        <v>79</v>
      </c>
      <c r="L106" s="81" t="s">
        <v>81</v>
      </c>
      <c r="M106" s="88"/>
      <c r="N106" s="88"/>
      <c r="O106" s="88"/>
      <c r="P106" s="88"/>
      <c r="Q106" s="88"/>
      <c r="R106" s="88"/>
      <c r="S106" s="88"/>
      <c r="T106" s="88"/>
      <c r="U106" s="88"/>
      <c r="V106" s="88"/>
      <c r="W106" s="88"/>
      <c r="X106" s="88"/>
      <c r="Y106" s="88"/>
    </row>
    <row r="107" spans="1:25" ht="63.75" x14ac:dyDescent="0.2">
      <c r="A107" s="83">
        <v>37084</v>
      </c>
      <c r="B107" s="81" t="s">
        <v>307</v>
      </c>
      <c r="C107" s="81" t="s">
        <v>19</v>
      </c>
      <c r="D107" s="81" t="s">
        <v>308</v>
      </c>
      <c r="E107" s="81" t="s">
        <v>309</v>
      </c>
      <c r="F107" s="81" t="s">
        <v>151</v>
      </c>
      <c r="G107" s="89" t="s">
        <v>310</v>
      </c>
      <c r="H107" s="89" t="s">
        <v>306</v>
      </c>
      <c r="I107" s="81" t="s">
        <v>80</v>
      </c>
      <c r="J107" s="81" t="s">
        <v>79</v>
      </c>
      <c r="K107" s="81" t="s">
        <v>79</v>
      </c>
      <c r="L107" s="81" t="s">
        <v>81</v>
      </c>
      <c r="M107" s="88"/>
      <c r="N107" s="88"/>
      <c r="O107" s="88"/>
      <c r="P107" s="88"/>
      <c r="Q107" s="88"/>
      <c r="R107" s="88"/>
      <c r="S107" s="88"/>
      <c r="T107" s="88"/>
      <c r="U107" s="88"/>
      <c r="V107" s="88"/>
      <c r="W107" s="88"/>
      <c r="X107" s="88"/>
      <c r="Y107" s="88"/>
    </row>
    <row r="108" spans="1:25" ht="76.5" x14ac:dyDescent="0.2">
      <c r="A108" s="83">
        <v>37081</v>
      </c>
      <c r="B108" s="81" t="s">
        <v>172</v>
      </c>
      <c r="C108" s="81" t="s">
        <v>20</v>
      </c>
      <c r="D108" s="81" t="s">
        <v>234</v>
      </c>
      <c r="E108" s="81" t="s">
        <v>83</v>
      </c>
      <c r="F108" s="81" t="s">
        <v>12</v>
      </c>
      <c r="G108" s="89" t="s">
        <v>311</v>
      </c>
      <c r="H108" s="89" t="s">
        <v>312</v>
      </c>
      <c r="I108" s="81" t="s">
        <v>80</v>
      </c>
      <c r="J108" s="81" t="s">
        <v>79</v>
      </c>
      <c r="K108" s="81" t="s">
        <v>79</v>
      </c>
      <c r="L108" s="81" t="s">
        <v>81</v>
      </c>
      <c r="M108" s="88"/>
      <c r="N108" s="88"/>
      <c r="O108" s="88"/>
      <c r="P108" s="88"/>
      <c r="Q108" s="88"/>
      <c r="R108" s="88"/>
      <c r="S108" s="88"/>
      <c r="T108" s="88"/>
      <c r="U108" s="88"/>
      <c r="V108" s="88"/>
      <c r="W108" s="88"/>
      <c r="X108" s="88"/>
      <c r="Y108" s="88"/>
    </row>
    <row r="109" spans="1:25" ht="51" x14ac:dyDescent="0.2">
      <c r="A109" s="83">
        <v>37081</v>
      </c>
      <c r="B109" s="81" t="s">
        <v>313</v>
      </c>
      <c r="C109" s="81" t="s">
        <v>272</v>
      </c>
      <c r="D109" s="81" t="s">
        <v>314</v>
      </c>
      <c r="E109" s="81" t="s">
        <v>286</v>
      </c>
      <c r="F109" s="81" t="s">
        <v>10</v>
      </c>
      <c r="G109" s="89" t="s">
        <v>315</v>
      </c>
      <c r="H109" s="81" t="s">
        <v>316</v>
      </c>
      <c r="I109" s="81" t="s">
        <v>80</v>
      </c>
      <c r="J109" s="81" t="s">
        <v>79</v>
      </c>
      <c r="K109" s="81" t="s">
        <v>79</v>
      </c>
      <c r="L109" s="81" t="s">
        <v>81</v>
      </c>
      <c r="M109" s="88"/>
      <c r="N109" s="88"/>
      <c r="O109" s="88"/>
      <c r="P109" s="88"/>
      <c r="Q109" s="88"/>
      <c r="R109" s="88"/>
      <c r="S109" s="88"/>
      <c r="T109" s="88"/>
      <c r="U109" s="88"/>
      <c r="V109" s="88"/>
      <c r="W109" s="88"/>
      <c r="X109" s="88"/>
      <c r="Y109" s="88"/>
    </row>
    <row r="110" spans="1:25" ht="51" x14ac:dyDescent="0.2">
      <c r="A110" s="83">
        <v>37074</v>
      </c>
      <c r="B110" s="81" t="s">
        <v>294</v>
      </c>
      <c r="C110" s="81" t="s">
        <v>20</v>
      </c>
      <c r="D110" s="81" t="s">
        <v>100</v>
      </c>
      <c r="E110" s="81" t="s">
        <v>83</v>
      </c>
      <c r="F110" s="81" t="s">
        <v>12</v>
      </c>
      <c r="G110" s="89" t="s">
        <v>295</v>
      </c>
      <c r="H110" s="89" t="s">
        <v>296</v>
      </c>
      <c r="I110" s="81" t="s">
        <v>80</v>
      </c>
      <c r="J110" s="81" t="s">
        <v>80</v>
      </c>
      <c r="K110" s="81" t="s">
        <v>80</v>
      </c>
      <c r="L110" s="81" t="s">
        <v>81</v>
      </c>
      <c r="M110" s="88"/>
      <c r="N110" s="88"/>
      <c r="O110" s="88"/>
      <c r="P110" s="88"/>
      <c r="Q110" s="88"/>
      <c r="R110" s="88"/>
      <c r="S110" s="88"/>
      <c r="T110" s="88"/>
      <c r="U110" s="88"/>
      <c r="V110" s="88"/>
      <c r="W110" s="88"/>
      <c r="X110" s="88"/>
      <c r="Y110" s="88"/>
    </row>
    <row r="111" spans="1:25" x14ac:dyDescent="0.2">
      <c r="A111" s="83">
        <v>37074</v>
      </c>
      <c r="B111" s="81" t="s">
        <v>167</v>
      </c>
      <c r="C111" s="81" t="s">
        <v>297</v>
      </c>
      <c r="D111" s="81" t="s">
        <v>298</v>
      </c>
      <c r="E111" s="81" t="s">
        <v>169</v>
      </c>
      <c r="F111" s="81" t="s">
        <v>30</v>
      </c>
      <c r="G111" s="89" t="s">
        <v>299</v>
      </c>
      <c r="H111" s="89"/>
      <c r="I111" s="81"/>
      <c r="J111" s="81"/>
      <c r="K111" s="81"/>
      <c r="L111" s="81" t="s">
        <v>81</v>
      </c>
      <c r="M111" s="88"/>
      <c r="N111" s="88"/>
      <c r="O111" s="88"/>
      <c r="P111" s="88"/>
      <c r="Q111" s="88"/>
      <c r="R111" s="88"/>
      <c r="S111" s="88"/>
      <c r="T111" s="88"/>
      <c r="U111" s="88"/>
      <c r="V111" s="88"/>
      <c r="W111" s="88"/>
      <c r="X111" s="88"/>
      <c r="Y111" s="88"/>
    </row>
    <row r="112" spans="1:25" ht="25.5" x14ac:dyDescent="0.2">
      <c r="A112" s="83">
        <v>37071</v>
      </c>
      <c r="B112" s="81" t="s">
        <v>262</v>
      </c>
      <c r="C112" s="81" t="s">
        <v>20</v>
      </c>
      <c r="D112" s="81" t="s">
        <v>262</v>
      </c>
      <c r="E112" s="81" t="s">
        <v>83</v>
      </c>
      <c r="F112" s="81" t="s">
        <v>14</v>
      </c>
      <c r="G112" s="89" t="s">
        <v>263</v>
      </c>
      <c r="H112" s="89" t="s">
        <v>264</v>
      </c>
      <c r="I112" s="81" t="s">
        <v>80</v>
      </c>
      <c r="J112" s="81" t="s">
        <v>79</v>
      </c>
      <c r="K112" s="81" t="s">
        <v>80</v>
      </c>
      <c r="L112" s="81" t="s">
        <v>81</v>
      </c>
      <c r="M112" s="88"/>
      <c r="N112" s="88"/>
      <c r="O112" s="88"/>
      <c r="P112" s="88"/>
      <c r="Q112" s="88"/>
      <c r="R112" s="88"/>
      <c r="S112" s="88"/>
      <c r="T112" s="88"/>
      <c r="U112" s="88"/>
      <c r="V112" s="88"/>
      <c r="W112" s="88"/>
      <c r="X112" s="88"/>
      <c r="Y112" s="88"/>
    </row>
    <row r="113" spans="1:25" ht="38.25" x14ac:dyDescent="0.2">
      <c r="A113" s="83">
        <v>37069</v>
      </c>
      <c r="B113" s="81" t="s">
        <v>265</v>
      </c>
      <c r="C113" s="81"/>
      <c r="D113" s="81"/>
      <c r="E113" s="81"/>
      <c r="F113" s="81"/>
      <c r="G113" s="89" t="s">
        <v>266</v>
      </c>
      <c r="H113" s="89" t="s">
        <v>267</v>
      </c>
      <c r="I113" s="81" t="s">
        <v>80</v>
      </c>
      <c r="J113" s="81" t="s">
        <v>79</v>
      </c>
      <c r="K113" s="81" t="s">
        <v>80</v>
      </c>
      <c r="L113" s="81" t="s">
        <v>81</v>
      </c>
      <c r="M113" s="88"/>
      <c r="N113" s="88"/>
      <c r="O113" s="88"/>
      <c r="P113" s="88"/>
      <c r="Q113" s="88"/>
      <c r="R113" s="88"/>
      <c r="S113" s="88"/>
      <c r="T113" s="88"/>
      <c r="U113" s="88"/>
      <c r="V113" s="88"/>
      <c r="W113" s="88"/>
      <c r="X113" s="88"/>
      <c r="Y113" s="88"/>
    </row>
    <row r="114" spans="1:25" ht="76.5" x14ac:dyDescent="0.2">
      <c r="A114" s="83">
        <v>37069</v>
      </c>
      <c r="B114" s="81" t="s">
        <v>268</v>
      </c>
      <c r="C114" s="81" t="s">
        <v>20</v>
      </c>
      <c r="D114" s="81" t="s">
        <v>268</v>
      </c>
      <c r="E114" s="81" t="s">
        <v>83</v>
      </c>
      <c r="F114" s="81" t="s">
        <v>14</v>
      </c>
      <c r="G114" s="89" t="s">
        <v>269</v>
      </c>
      <c r="H114" s="89" t="s">
        <v>270</v>
      </c>
      <c r="I114" s="81" t="s">
        <v>80</v>
      </c>
      <c r="J114" s="81" t="s">
        <v>79</v>
      </c>
      <c r="K114" s="81" t="s">
        <v>80</v>
      </c>
      <c r="L114" s="81" t="s">
        <v>81</v>
      </c>
      <c r="M114" s="88"/>
      <c r="N114" s="88"/>
      <c r="O114" s="88"/>
      <c r="P114" s="88"/>
      <c r="Q114" s="88"/>
      <c r="R114" s="88"/>
      <c r="S114" s="88"/>
      <c r="T114" s="88"/>
      <c r="U114" s="88"/>
      <c r="V114" s="88"/>
      <c r="W114" s="88"/>
      <c r="X114" s="88"/>
      <c r="Y114" s="88"/>
    </row>
    <row r="115" spans="1:25" ht="51" x14ac:dyDescent="0.2">
      <c r="A115" s="83">
        <v>37069</v>
      </c>
      <c r="B115" s="89" t="s">
        <v>271</v>
      </c>
      <c r="C115" s="81" t="s">
        <v>272</v>
      </c>
      <c r="D115" s="81" t="s">
        <v>273</v>
      </c>
      <c r="E115" s="81" t="s">
        <v>146</v>
      </c>
      <c r="F115" s="81" t="s">
        <v>14</v>
      </c>
      <c r="G115" s="89" t="s">
        <v>274</v>
      </c>
      <c r="H115" s="89" t="s">
        <v>275</v>
      </c>
      <c r="I115" s="81" t="s">
        <v>80</v>
      </c>
      <c r="J115" s="81" t="s">
        <v>79</v>
      </c>
      <c r="K115" s="81" t="s">
        <v>80</v>
      </c>
      <c r="L115" s="81" t="s">
        <v>81</v>
      </c>
      <c r="M115" s="88"/>
      <c r="N115" s="88"/>
      <c r="O115" s="88"/>
      <c r="P115" s="88"/>
      <c r="Q115" s="88"/>
      <c r="R115" s="88"/>
      <c r="S115" s="88"/>
      <c r="T115" s="88"/>
      <c r="U115" s="88"/>
      <c r="V115" s="88"/>
      <c r="W115" s="88"/>
      <c r="X115" s="88"/>
      <c r="Y115" s="88"/>
    </row>
    <row r="116" spans="1:25" ht="38.25" x14ac:dyDescent="0.2">
      <c r="A116" s="83">
        <v>37069</v>
      </c>
      <c r="B116" s="81" t="s">
        <v>276</v>
      </c>
      <c r="C116" s="81" t="s">
        <v>23</v>
      </c>
      <c r="D116" s="81" t="s">
        <v>240</v>
      </c>
      <c r="E116" s="81" t="s">
        <v>241</v>
      </c>
      <c r="F116" s="81" t="s">
        <v>12</v>
      </c>
      <c r="G116" s="89" t="s">
        <v>277</v>
      </c>
      <c r="H116" s="89" t="s">
        <v>278</v>
      </c>
      <c r="I116" s="81" t="s">
        <v>79</v>
      </c>
      <c r="J116" s="81" t="s">
        <v>79</v>
      </c>
      <c r="K116" s="81" t="s">
        <v>79</v>
      </c>
      <c r="L116" s="81" t="s">
        <v>81</v>
      </c>
      <c r="M116" s="88"/>
      <c r="N116" s="88"/>
      <c r="O116" s="88"/>
      <c r="P116" s="88"/>
      <c r="Q116" s="88"/>
      <c r="R116" s="88"/>
      <c r="S116" s="88"/>
      <c r="T116" s="88"/>
      <c r="U116" s="88"/>
      <c r="V116" s="88"/>
      <c r="W116" s="88"/>
      <c r="X116" s="88"/>
      <c r="Y116" s="88"/>
    </row>
    <row r="117" spans="1:25" ht="102" x14ac:dyDescent="0.2">
      <c r="A117" s="83">
        <v>37068</v>
      </c>
      <c r="B117" s="81" t="s">
        <v>279</v>
      </c>
      <c r="C117" s="81"/>
      <c r="D117" s="81"/>
      <c r="E117" s="81"/>
      <c r="F117" s="81" t="s">
        <v>12</v>
      </c>
      <c r="G117" s="89" t="s">
        <v>280</v>
      </c>
      <c r="H117" s="89" t="s">
        <v>281</v>
      </c>
      <c r="I117" s="81" t="s">
        <v>79</v>
      </c>
      <c r="J117" s="81" t="s">
        <v>80</v>
      </c>
      <c r="K117" s="81" t="s">
        <v>80</v>
      </c>
      <c r="L117" s="81" t="s">
        <v>81</v>
      </c>
      <c r="M117" s="88"/>
      <c r="N117" s="88"/>
      <c r="O117" s="88"/>
      <c r="P117" s="88"/>
      <c r="Q117" s="88"/>
      <c r="R117" s="88"/>
      <c r="S117" s="88"/>
      <c r="T117" s="88"/>
      <c r="U117" s="88"/>
      <c r="V117" s="88"/>
      <c r="W117" s="88"/>
      <c r="X117" s="88"/>
      <c r="Y117" s="88"/>
    </row>
    <row r="118" spans="1:25" ht="38.25" x14ac:dyDescent="0.2">
      <c r="A118" s="83">
        <v>37064</v>
      </c>
      <c r="B118" s="81" t="s">
        <v>172</v>
      </c>
      <c r="C118" s="81" t="s">
        <v>20</v>
      </c>
      <c r="D118" s="81" t="s">
        <v>234</v>
      </c>
      <c r="E118" s="81" t="s">
        <v>83</v>
      </c>
      <c r="F118" s="81" t="s">
        <v>84</v>
      </c>
      <c r="G118" s="45" t="s">
        <v>235</v>
      </c>
      <c r="H118" s="81" t="s">
        <v>236</v>
      </c>
      <c r="I118" s="81" t="s">
        <v>79</v>
      </c>
      <c r="J118" s="81" t="s">
        <v>79</v>
      </c>
      <c r="K118" s="81" t="s">
        <v>79</v>
      </c>
      <c r="L118" s="81" t="s">
        <v>81</v>
      </c>
      <c r="M118" s="88"/>
      <c r="N118" s="88"/>
      <c r="O118" s="88"/>
      <c r="P118" s="88"/>
      <c r="Q118" s="88"/>
      <c r="R118" s="88"/>
      <c r="S118" s="88"/>
      <c r="T118" s="88"/>
      <c r="U118" s="88"/>
      <c r="V118" s="88"/>
      <c r="W118" s="88"/>
      <c r="X118" s="88"/>
      <c r="Y118" s="88"/>
    </row>
    <row r="119" spans="1:25" ht="63.75" x14ac:dyDescent="0.2">
      <c r="A119" s="83">
        <v>37064</v>
      </c>
      <c r="B119" s="81" t="s">
        <v>87</v>
      </c>
      <c r="C119" s="81" t="s">
        <v>20</v>
      </c>
      <c r="D119" s="81" t="s">
        <v>87</v>
      </c>
      <c r="E119" s="81" t="s">
        <v>83</v>
      </c>
      <c r="F119" s="81" t="s">
        <v>84</v>
      </c>
      <c r="G119" s="45" t="s">
        <v>237</v>
      </c>
      <c r="H119" s="45" t="s">
        <v>238</v>
      </c>
      <c r="I119" s="81" t="s">
        <v>79</v>
      </c>
      <c r="J119" s="81" t="s">
        <v>79</v>
      </c>
      <c r="K119" s="81" t="s">
        <v>80</v>
      </c>
      <c r="L119" s="81" t="s">
        <v>81</v>
      </c>
      <c r="M119" s="88"/>
      <c r="N119" s="88"/>
      <c r="O119" s="88"/>
      <c r="P119" s="88"/>
      <c r="Q119" s="88"/>
      <c r="R119" s="88"/>
      <c r="S119" s="88"/>
      <c r="T119" s="88"/>
      <c r="U119" s="88"/>
      <c r="V119" s="88"/>
      <c r="W119" s="88"/>
      <c r="X119" s="88"/>
      <c r="Y119" s="88"/>
    </row>
    <row r="120" spans="1:25" ht="76.5" x14ac:dyDescent="0.2">
      <c r="A120" s="83">
        <v>37064</v>
      </c>
      <c r="B120" s="45" t="s">
        <v>239</v>
      </c>
      <c r="C120" s="81" t="s">
        <v>23</v>
      </c>
      <c r="D120" s="81" t="s">
        <v>240</v>
      </c>
      <c r="E120" s="81" t="s">
        <v>241</v>
      </c>
      <c r="F120" s="81" t="s">
        <v>30</v>
      </c>
      <c r="G120" s="45" t="s">
        <v>242</v>
      </c>
      <c r="H120" s="81" t="s">
        <v>243</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37063</v>
      </c>
      <c r="B121" s="81" t="s">
        <v>244</v>
      </c>
      <c r="C121" s="81"/>
      <c r="D121" s="81"/>
      <c r="E121" s="81"/>
      <c r="F121" s="81" t="s">
        <v>14</v>
      </c>
      <c r="G121" s="45" t="s">
        <v>245</v>
      </c>
      <c r="H121" s="45" t="s">
        <v>246</v>
      </c>
      <c r="I121" s="81" t="s">
        <v>80</v>
      </c>
      <c r="J121" s="81" t="s">
        <v>79</v>
      </c>
      <c r="K121" s="81" t="s">
        <v>80</v>
      </c>
      <c r="L121" s="81" t="s">
        <v>81</v>
      </c>
      <c r="M121" s="88"/>
      <c r="N121" s="88"/>
      <c r="O121" s="88"/>
      <c r="P121" s="88"/>
      <c r="Q121" s="88"/>
      <c r="R121" s="88"/>
      <c r="S121" s="88"/>
      <c r="T121" s="88"/>
      <c r="U121" s="88"/>
      <c r="V121" s="88"/>
      <c r="W121" s="88"/>
      <c r="X121" s="88"/>
      <c r="Y121" s="88"/>
    </row>
    <row r="122" spans="1:25" ht="38.25" x14ac:dyDescent="0.2">
      <c r="A122" s="83">
        <v>37063</v>
      </c>
      <c r="B122" s="81" t="s">
        <v>247</v>
      </c>
      <c r="C122" s="81" t="s">
        <v>23</v>
      </c>
      <c r="D122" s="81"/>
      <c r="E122" s="81" t="s">
        <v>241</v>
      </c>
      <c r="F122" s="81" t="s">
        <v>14</v>
      </c>
      <c r="G122" s="45" t="s">
        <v>248</v>
      </c>
      <c r="H122" s="45" t="s">
        <v>249</v>
      </c>
      <c r="I122" s="81" t="s">
        <v>80</v>
      </c>
      <c r="J122" s="81" t="s">
        <v>79</v>
      </c>
      <c r="K122" s="81" t="s">
        <v>79</v>
      </c>
      <c r="L122" s="81" t="s">
        <v>81</v>
      </c>
      <c r="M122" s="88"/>
      <c r="N122" s="88"/>
      <c r="O122" s="88"/>
      <c r="P122" s="88"/>
      <c r="Q122" s="88"/>
      <c r="R122" s="88"/>
      <c r="S122" s="88"/>
      <c r="T122" s="88"/>
      <c r="U122" s="88"/>
      <c r="V122" s="88"/>
      <c r="W122" s="88"/>
      <c r="X122" s="88"/>
      <c r="Y122" s="88"/>
    </row>
    <row r="123" spans="1:25" ht="38.25" x14ac:dyDescent="0.2">
      <c r="A123" s="83">
        <v>37063</v>
      </c>
      <c r="B123" s="81" t="s">
        <v>87</v>
      </c>
      <c r="C123" s="81" t="s">
        <v>20</v>
      </c>
      <c r="D123" s="81" t="s">
        <v>87</v>
      </c>
      <c r="E123" s="81" t="s">
        <v>83</v>
      </c>
      <c r="F123" s="81" t="s">
        <v>12</v>
      </c>
      <c r="G123" s="45" t="s">
        <v>250</v>
      </c>
      <c r="H123" s="45" t="s">
        <v>251</v>
      </c>
      <c r="I123" s="81" t="s">
        <v>79</v>
      </c>
      <c r="J123" s="81" t="s">
        <v>79</v>
      </c>
      <c r="K123" s="81" t="s">
        <v>79</v>
      </c>
      <c r="L123" s="81" t="s">
        <v>81</v>
      </c>
    </row>
    <row r="124" spans="1:25" ht="51" x14ac:dyDescent="0.2">
      <c r="A124" s="83">
        <v>37063</v>
      </c>
      <c r="B124" s="81" t="s">
        <v>252</v>
      </c>
      <c r="C124" s="81" t="s">
        <v>20</v>
      </c>
      <c r="D124" s="81" t="s">
        <v>234</v>
      </c>
      <c r="E124" s="81" t="s">
        <v>83</v>
      </c>
      <c r="F124" s="81" t="s">
        <v>14</v>
      </c>
      <c r="G124" s="45" t="s">
        <v>253</v>
      </c>
      <c r="H124" s="45" t="s">
        <v>254</v>
      </c>
      <c r="I124" s="81" t="s">
        <v>79</v>
      </c>
      <c r="J124" s="81" t="s">
        <v>79</v>
      </c>
      <c r="K124" s="81" t="s">
        <v>79</v>
      </c>
      <c r="L124" s="81" t="s">
        <v>81</v>
      </c>
    </row>
    <row r="125" spans="1:25" ht="63.75" x14ac:dyDescent="0.2">
      <c r="A125" s="83">
        <v>37062</v>
      </c>
      <c r="B125" s="81" t="s">
        <v>252</v>
      </c>
      <c r="C125" s="81" t="s">
        <v>20</v>
      </c>
      <c r="D125" s="81" t="s">
        <v>234</v>
      </c>
      <c r="E125" s="81" t="s">
        <v>83</v>
      </c>
      <c r="F125" s="81" t="s">
        <v>84</v>
      </c>
      <c r="G125" s="45" t="s">
        <v>255</v>
      </c>
      <c r="H125" s="45" t="s">
        <v>256</v>
      </c>
      <c r="I125" s="81" t="s">
        <v>79</v>
      </c>
      <c r="J125" s="81" t="s">
        <v>79</v>
      </c>
      <c r="K125" s="81" t="s">
        <v>79</v>
      </c>
      <c r="L125" s="81" t="s">
        <v>81</v>
      </c>
    </row>
    <row r="126" spans="1:25" ht="38.25" x14ac:dyDescent="0.2">
      <c r="A126" s="83">
        <v>37061</v>
      </c>
      <c r="B126" s="81" t="s">
        <v>87</v>
      </c>
      <c r="C126" s="81" t="s">
        <v>20</v>
      </c>
      <c r="D126" s="81" t="s">
        <v>87</v>
      </c>
      <c r="E126" s="81" t="s">
        <v>83</v>
      </c>
      <c r="F126" s="81" t="s">
        <v>14</v>
      </c>
      <c r="G126" s="45" t="s">
        <v>257</v>
      </c>
      <c r="H126" s="45" t="s">
        <v>258</v>
      </c>
      <c r="I126" s="81" t="s">
        <v>79</v>
      </c>
      <c r="J126" s="81" t="s">
        <v>79</v>
      </c>
      <c r="K126" s="81" t="s">
        <v>79</v>
      </c>
      <c r="L126" s="81" t="s">
        <v>81</v>
      </c>
    </row>
    <row r="127" spans="1:25" ht="51" x14ac:dyDescent="0.2">
      <c r="A127" s="83">
        <v>37060</v>
      </c>
      <c r="B127" s="81" t="s">
        <v>259</v>
      </c>
      <c r="C127" s="81" t="s">
        <v>20</v>
      </c>
      <c r="D127" s="81" t="s">
        <v>234</v>
      </c>
      <c r="E127" s="81" t="s">
        <v>83</v>
      </c>
      <c r="F127" s="81" t="s">
        <v>84</v>
      </c>
      <c r="G127" s="45" t="s">
        <v>260</v>
      </c>
      <c r="H127" s="45" t="s">
        <v>261</v>
      </c>
      <c r="I127" s="81" t="s">
        <v>79</v>
      </c>
      <c r="J127" s="81" t="s">
        <v>79</v>
      </c>
      <c r="K127" s="81" t="s">
        <v>79</v>
      </c>
      <c r="L127" s="81" t="s">
        <v>81</v>
      </c>
    </row>
    <row r="128" spans="1:25" ht="63.75" x14ac:dyDescent="0.2">
      <c r="A128" s="83">
        <v>37057</v>
      </c>
      <c r="B128" s="81" t="s">
        <v>195</v>
      </c>
      <c r="C128" s="81" t="s">
        <v>196</v>
      </c>
      <c r="D128" s="81" t="s">
        <v>197</v>
      </c>
      <c r="E128" s="81"/>
      <c r="F128" s="81" t="s">
        <v>151</v>
      </c>
      <c r="G128" s="45" t="s">
        <v>198</v>
      </c>
      <c r="H128" s="45" t="s">
        <v>199</v>
      </c>
      <c r="I128" s="81" t="s">
        <v>79</v>
      </c>
      <c r="J128" s="81" t="s">
        <v>79</v>
      </c>
      <c r="K128" s="81" t="s">
        <v>79</v>
      </c>
      <c r="L128" s="81" t="s">
        <v>81</v>
      </c>
    </row>
    <row r="129" spans="1:12" ht="51" x14ac:dyDescent="0.2">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8.25" x14ac:dyDescent="0.2">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38.25" x14ac:dyDescent="0.2">
      <c r="A131" s="83">
        <v>37057</v>
      </c>
      <c r="B131" s="81" t="s">
        <v>210</v>
      </c>
      <c r="C131" s="81"/>
      <c r="D131" s="81" t="s">
        <v>211</v>
      </c>
      <c r="E131" s="81" t="s">
        <v>212</v>
      </c>
      <c r="F131" s="81" t="s">
        <v>10</v>
      </c>
      <c r="G131" s="45" t="s">
        <v>213</v>
      </c>
      <c r="H131" s="45" t="s">
        <v>214</v>
      </c>
      <c r="I131" s="81" t="s">
        <v>79</v>
      </c>
      <c r="J131" s="81" t="s">
        <v>79</v>
      </c>
      <c r="K131" s="81" t="s">
        <v>79</v>
      </c>
      <c r="L131" s="81" t="s">
        <v>81</v>
      </c>
    </row>
    <row r="132" spans="1:12" ht="76.5" x14ac:dyDescent="0.2">
      <c r="A132" s="75">
        <v>37056</v>
      </c>
      <c r="B132" s="81" t="s">
        <v>215</v>
      </c>
      <c r="C132" s="81" t="s">
        <v>20</v>
      </c>
      <c r="D132" s="81" t="s">
        <v>82</v>
      </c>
      <c r="E132" s="81" t="s">
        <v>83</v>
      </c>
      <c r="F132" s="81" t="s">
        <v>8</v>
      </c>
      <c r="G132" s="45" t="s">
        <v>216</v>
      </c>
      <c r="H132" s="45" t="s">
        <v>217</v>
      </c>
      <c r="I132" s="81" t="s">
        <v>80</v>
      </c>
      <c r="J132" s="81" t="s">
        <v>79</v>
      </c>
      <c r="K132" s="81" t="s">
        <v>79</v>
      </c>
      <c r="L132" s="81" t="s">
        <v>81</v>
      </c>
    </row>
    <row r="133" spans="1:12" ht="76.5" x14ac:dyDescent="0.2">
      <c r="A133" s="75">
        <v>37053</v>
      </c>
      <c r="B133" s="81" t="s">
        <v>195</v>
      </c>
      <c r="C133" s="81" t="s">
        <v>219</v>
      </c>
      <c r="D133" s="81" t="s">
        <v>220</v>
      </c>
      <c r="E133" s="81" t="s">
        <v>221</v>
      </c>
      <c r="F133" s="81" t="s">
        <v>222</v>
      </c>
      <c r="G133" s="45" t="s">
        <v>223</v>
      </c>
      <c r="H133" s="45" t="s">
        <v>224</v>
      </c>
      <c r="I133" s="81" t="s">
        <v>79</v>
      </c>
      <c r="J133" s="81" t="s">
        <v>79</v>
      </c>
      <c r="K133" s="81" t="s">
        <v>79</v>
      </c>
      <c r="L133" s="81" t="s">
        <v>81</v>
      </c>
    </row>
    <row r="134" spans="1:12" ht="38.25" x14ac:dyDescent="0.2">
      <c r="A134" s="75">
        <v>37050</v>
      </c>
      <c r="B134" s="81" t="s">
        <v>167</v>
      </c>
      <c r="C134" s="81" t="s">
        <v>20</v>
      </c>
      <c r="D134" s="81" t="s">
        <v>168</v>
      </c>
      <c r="E134" s="81" t="s">
        <v>169</v>
      </c>
      <c r="F134" s="81" t="s">
        <v>10</v>
      </c>
      <c r="G134" s="45" t="s">
        <v>170</v>
      </c>
      <c r="H134" s="45" t="s">
        <v>171</v>
      </c>
      <c r="I134" s="81" t="s">
        <v>79</v>
      </c>
      <c r="J134" s="81" t="s">
        <v>79</v>
      </c>
      <c r="K134" s="81" t="s">
        <v>79</v>
      </c>
      <c r="L134" s="81" t="s">
        <v>81</v>
      </c>
    </row>
    <row r="135" spans="1:12" ht="51" x14ac:dyDescent="0.2">
      <c r="A135" s="90">
        <v>37049</v>
      </c>
      <c r="B135" s="55" t="s">
        <v>172</v>
      </c>
      <c r="C135" s="81" t="s">
        <v>20</v>
      </c>
      <c r="D135" s="81" t="s">
        <v>82</v>
      </c>
      <c r="E135" s="81" t="s">
        <v>83</v>
      </c>
      <c r="F135" s="81" t="s">
        <v>12</v>
      </c>
      <c r="G135" s="45" t="s">
        <v>173</v>
      </c>
      <c r="H135" s="45" t="s">
        <v>174</v>
      </c>
      <c r="I135" s="81" t="s">
        <v>80</v>
      </c>
      <c r="J135" s="81" t="s">
        <v>79</v>
      </c>
      <c r="K135" s="81" t="s">
        <v>79</v>
      </c>
      <c r="L135" s="81" t="s">
        <v>81</v>
      </c>
    </row>
    <row r="136" spans="1:12" ht="38.25" x14ac:dyDescent="0.2">
      <c r="A136" s="75">
        <v>37049</v>
      </c>
      <c r="B136" s="81" t="s">
        <v>82</v>
      </c>
      <c r="C136" s="81" t="s">
        <v>20</v>
      </c>
      <c r="D136" s="81" t="s">
        <v>82</v>
      </c>
      <c r="E136" s="81" t="s">
        <v>83</v>
      </c>
      <c r="F136" s="81" t="s">
        <v>12</v>
      </c>
      <c r="G136" s="45" t="s">
        <v>176</v>
      </c>
      <c r="H136" s="45" t="s">
        <v>177</v>
      </c>
      <c r="I136" s="81" t="s">
        <v>80</v>
      </c>
      <c r="J136" s="81" t="s">
        <v>80</v>
      </c>
      <c r="K136" s="81" t="s">
        <v>80</v>
      </c>
      <c r="L136" s="81" t="s">
        <v>81</v>
      </c>
    </row>
    <row r="137" spans="1:12" ht="80.25" customHeight="1" x14ac:dyDescent="0.2">
      <c r="A137" s="75">
        <v>37046</v>
      </c>
      <c r="B137" s="45" t="s">
        <v>182</v>
      </c>
      <c r="C137" s="46"/>
      <c r="D137" s="45"/>
      <c r="E137" s="20" t="s">
        <v>183</v>
      </c>
      <c r="F137" s="46" t="s">
        <v>14</v>
      </c>
      <c r="G137" s="45" t="s">
        <v>184</v>
      </c>
      <c r="H137" s="45" t="s">
        <v>185</v>
      </c>
      <c r="I137" s="81" t="s">
        <v>80</v>
      </c>
      <c r="J137" s="81" t="s">
        <v>80</v>
      </c>
      <c r="K137" s="81" t="s">
        <v>80</v>
      </c>
      <c r="L137" s="81" t="s">
        <v>81</v>
      </c>
    </row>
    <row r="138" spans="1:12" ht="51" x14ac:dyDescent="0.2">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8.25" x14ac:dyDescent="0.2">
      <c r="A139" s="44">
        <v>37040</v>
      </c>
      <c r="B139" s="45" t="s">
        <v>87</v>
      </c>
      <c r="C139" s="46" t="s">
        <v>20</v>
      </c>
      <c r="D139" s="45" t="s">
        <v>87</v>
      </c>
      <c r="E139" s="20" t="s">
        <v>83</v>
      </c>
      <c r="F139" s="46" t="s">
        <v>84</v>
      </c>
      <c r="G139" s="20" t="s">
        <v>93</v>
      </c>
      <c r="H139" s="20" t="s">
        <v>94</v>
      </c>
      <c r="I139" s="46" t="s">
        <v>80</v>
      </c>
      <c r="J139" s="46" t="s">
        <v>80</v>
      </c>
      <c r="K139" s="46" t="s">
        <v>80</v>
      </c>
      <c r="L139" s="46" t="s">
        <v>81</v>
      </c>
    </row>
    <row r="140" spans="1:12" ht="38.25" x14ac:dyDescent="0.2">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
      <c r="A141" s="44">
        <v>37035</v>
      </c>
      <c r="B141" s="45" t="s">
        <v>82</v>
      </c>
      <c r="C141" s="46" t="s">
        <v>20</v>
      </c>
      <c r="D141" s="45" t="s">
        <v>82</v>
      </c>
      <c r="E141" s="20" t="s">
        <v>83</v>
      </c>
      <c r="F141" s="46" t="s">
        <v>84</v>
      </c>
      <c r="G141" s="20" t="s">
        <v>98</v>
      </c>
      <c r="H141" s="20" t="s">
        <v>99</v>
      </c>
      <c r="I141" s="46"/>
      <c r="J141" s="46"/>
      <c r="K141" s="46"/>
      <c r="L141" s="46" t="s">
        <v>81</v>
      </c>
    </row>
    <row r="142" spans="1:12" ht="38.25" x14ac:dyDescent="0.2">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134.25" customHeight="1" x14ac:dyDescent="0.2">
      <c r="A143" s="44">
        <v>37019</v>
      </c>
      <c r="B143" s="45" t="s">
        <v>113</v>
      </c>
      <c r="C143" s="46" t="s">
        <v>20</v>
      </c>
      <c r="D143" s="45" t="s">
        <v>113</v>
      </c>
      <c r="E143" s="20" t="s">
        <v>83</v>
      </c>
      <c r="F143" s="46" t="s">
        <v>84</v>
      </c>
      <c r="G143" s="20" t="s">
        <v>114</v>
      </c>
      <c r="H143" s="20" t="s">
        <v>115</v>
      </c>
      <c r="I143" s="46" t="s">
        <v>79</v>
      </c>
      <c r="J143" s="46" t="s">
        <v>79</v>
      </c>
      <c r="K143" s="46" t="s">
        <v>79</v>
      </c>
      <c r="L143" s="46" t="s">
        <v>81</v>
      </c>
    </row>
    <row r="144" spans="1:12" ht="114.75" x14ac:dyDescent="0.2">
      <c r="A144" s="44">
        <v>37019</v>
      </c>
      <c r="B144" s="45" t="s">
        <v>87</v>
      </c>
      <c r="C144" s="46" t="s">
        <v>20</v>
      </c>
      <c r="D144" s="45" t="s">
        <v>87</v>
      </c>
      <c r="E144" s="20" t="s">
        <v>83</v>
      </c>
      <c r="F144" s="46" t="s">
        <v>84</v>
      </c>
      <c r="G144" s="20" t="s">
        <v>116</v>
      </c>
      <c r="H144" s="20" t="s">
        <v>117</v>
      </c>
      <c r="I144" s="46" t="s">
        <v>80</v>
      </c>
      <c r="J144" s="46" t="s">
        <v>80</v>
      </c>
      <c r="K144" s="46" t="s">
        <v>80</v>
      </c>
      <c r="L144" s="46" t="s">
        <v>81</v>
      </c>
    </row>
    <row r="145" spans="1:12" x14ac:dyDescent="0.2">
      <c r="A145" s="44"/>
      <c r="B145" s="45"/>
      <c r="C145" s="46"/>
      <c r="D145" s="45"/>
      <c r="E145" s="45"/>
      <c r="F145" s="46"/>
      <c r="G145" s="45"/>
      <c r="H145" s="45"/>
      <c r="I145" s="46"/>
      <c r="J145" s="46"/>
      <c r="K145" s="46"/>
      <c r="L145" s="68"/>
    </row>
    <row r="146" spans="1:12" x14ac:dyDescent="0.2">
      <c r="A146" s="44"/>
      <c r="B146" s="45"/>
      <c r="C146" s="46"/>
      <c r="D146" s="45"/>
      <c r="E146" s="45"/>
      <c r="F146" s="46"/>
      <c r="G146" s="45"/>
      <c r="H146" s="45"/>
      <c r="I146" s="46"/>
      <c r="J146" s="46"/>
      <c r="K146" s="46"/>
      <c r="L146" s="68"/>
    </row>
    <row r="147" spans="1:12" x14ac:dyDescent="0.2">
      <c r="A147" s="44"/>
      <c r="B147" s="45"/>
      <c r="C147" s="46"/>
      <c r="D147" s="45"/>
      <c r="E147" s="45"/>
      <c r="F147" s="46"/>
      <c r="G147" s="45"/>
      <c r="H147" s="45"/>
      <c r="I147" s="46"/>
      <c r="J147" s="46"/>
      <c r="K147" s="46"/>
      <c r="L147" s="68"/>
    </row>
    <row r="148" spans="1:12" x14ac:dyDescent="0.2">
      <c r="A148" s="44"/>
      <c r="B148" s="45"/>
      <c r="C148" s="46"/>
      <c r="D148" s="45"/>
      <c r="E148" s="45"/>
      <c r="F148" s="46"/>
      <c r="G148" s="45"/>
      <c r="H148" s="45"/>
      <c r="I148" s="46"/>
      <c r="J148" s="46"/>
      <c r="K148" s="46"/>
      <c r="L148" s="68"/>
    </row>
    <row r="149" spans="1:12" x14ac:dyDescent="0.2">
      <c r="A149" s="44"/>
      <c r="B149" s="45"/>
      <c r="C149" s="46"/>
      <c r="D149" s="45"/>
      <c r="E149" s="45"/>
      <c r="F149" s="46"/>
      <c r="G149" s="45"/>
      <c r="H149" s="45"/>
      <c r="I149" s="46"/>
      <c r="J149" s="46"/>
      <c r="K149" s="46"/>
      <c r="L149" s="68"/>
    </row>
    <row r="150" spans="1:12" x14ac:dyDescent="0.2">
      <c r="A150" s="44"/>
      <c r="B150" s="45"/>
      <c r="C150" s="46"/>
      <c r="D150" s="45"/>
      <c r="E150" s="45"/>
      <c r="F150" s="46"/>
      <c r="G150" s="45"/>
      <c r="H150" s="45"/>
      <c r="I150" s="46"/>
      <c r="J150" s="46"/>
      <c r="K150" s="46"/>
      <c r="L150" s="68"/>
    </row>
    <row r="151" spans="1:12" x14ac:dyDescent="0.2">
      <c r="A151" s="44"/>
      <c r="B151" s="45"/>
      <c r="C151" s="46"/>
      <c r="D151" s="45"/>
      <c r="E151" s="45"/>
      <c r="F151" s="46"/>
      <c r="G151" s="45"/>
      <c r="H151" s="45"/>
      <c r="I151" s="46"/>
      <c r="J151" s="46"/>
      <c r="K151" s="46"/>
      <c r="L151" s="68"/>
    </row>
    <row r="152" spans="1:12" x14ac:dyDescent="0.2">
      <c r="A152" s="44"/>
      <c r="B152" s="45"/>
      <c r="C152" s="46"/>
      <c r="D152" s="45"/>
      <c r="E152" s="45"/>
      <c r="F152" s="46"/>
      <c r="G152" s="45"/>
      <c r="H152" s="45"/>
      <c r="I152" s="46"/>
      <c r="J152" s="46"/>
      <c r="K152" s="46"/>
      <c r="L152" s="68"/>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4.3478260869565216E-2</v>
      </c>
      <c r="C165" s="7">
        <f>'summary 0709'!I24</f>
        <v>1</v>
      </c>
      <c r="D165">
        <f>33+1+1+1+1+1+8+1+1+1+2</f>
        <v>51</v>
      </c>
      <c r="E165" s="70"/>
    </row>
    <row r="166" spans="1:12" x14ac:dyDescent="0.2">
      <c r="A166" s="24" t="s">
        <v>19</v>
      </c>
      <c r="B166" s="69">
        <f t="shared" si="1"/>
        <v>0.34782608695652173</v>
      </c>
      <c r="C166" s="7">
        <f>'summary 0709'!I25</f>
        <v>8</v>
      </c>
      <c r="D166">
        <f>540+17+1+1+6+10+1+2+12+2+1+1+1+3+4</f>
        <v>602</v>
      </c>
      <c r="E166" s="70"/>
    </row>
    <row r="167" spans="1:12" x14ac:dyDescent="0.2">
      <c r="A167" s="24" t="s">
        <v>20</v>
      </c>
      <c r="B167" s="69">
        <f t="shared" si="1"/>
        <v>0.30434782608695654</v>
      </c>
      <c r="C167" s="7">
        <f>'summary 0709'!I26</f>
        <v>7</v>
      </c>
      <c r="D167">
        <f>13+1+1+1+16</f>
        <v>32</v>
      </c>
      <c r="E167" s="70"/>
    </row>
    <row r="168" spans="1:12" x14ac:dyDescent="0.2">
      <c r="A168" s="24" t="s">
        <v>33</v>
      </c>
      <c r="B168" s="69">
        <f t="shared" si="1"/>
        <v>8.6956521739130432E-2</v>
      </c>
      <c r="C168" s="7">
        <f>'summary 0709'!I27</f>
        <v>2</v>
      </c>
      <c r="D168">
        <f>36+1</f>
        <v>37</v>
      </c>
      <c r="E168" s="70"/>
    </row>
    <row r="169" spans="1:12" x14ac:dyDescent="0.2">
      <c r="A169" s="24" t="s">
        <v>21</v>
      </c>
      <c r="B169" s="69">
        <f t="shared" si="1"/>
        <v>0.13043478260869565</v>
      </c>
      <c r="C169" s="7">
        <f>'summary 0709'!I28</f>
        <v>3</v>
      </c>
      <c r="D169">
        <f>288+2+13+2+5+56</f>
        <v>366</v>
      </c>
      <c r="E169" s="70"/>
    </row>
    <row r="170" spans="1:12" x14ac:dyDescent="0.2">
      <c r="A170" s="24" t="s">
        <v>22</v>
      </c>
      <c r="B170" s="69">
        <f t="shared" si="1"/>
        <v>0</v>
      </c>
      <c r="C170" s="7">
        <f>'summary 0709'!I29</f>
        <v>0</v>
      </c>
      <c r="D170">
        <f>132+2+1+2+7</f>
        <v>144</v>
      </c>
      <c r="E170" s="70"/>
    </row>
    <row r="171" spans="1:12" x14ac:dyDescent="0.2">
      <c r="A171" s="24" t="s">
        <v>23</v>
      </c>
      <c r="B171" s="69">
        <f t="shared" si="1"/>
        <v>0</v>
      </c>
      <c r="C171" s="7">
        <f>'summary 0709'!I30</f>
        <v>0</v>
      </c>
      <c r="D171">
        <v>9</v>
      </c>
      <c r="E171" s="70"/>
    </row>
    <row r="172" spans="1:12" x14ac:dyDescent="0.2">
      <c r="A172" s="24" t="s">
        <v>24</v>
      </c>
      <c r="B172" s="69">
        <f t="shared" si="1"/>
        <v>0</v>
      </c>
      <c r="C172" s="7">
        <f>'summary 0709'!I31</f>
        <v>0</v>
      </c>
      <c r="D172">
        <f>10+5+2</f>
        <v>17</v>
      </c>
      <c r="E172" s="70"/>
    </row>
    <row r="173" spans="1:12" x14ac:dyDescent="0.2">
      <c r="A173" s="72" t="s">
        <v>164</v>
      </c>
      <c r="B173" s="69">
        <f t="shared" si="1"/>
        <v>8.6956521739130432E-2</v>
      </c>
      <c r="C173" s="7">
        <f>'summary 0709'!I32</f>
        <v>2</v>
      </c>
    </row>
    <row r="174" spans="1:12" x14ac:dyDescent="0.2">
      <c r="A174" s="72" t="s">
        <v>162</v>
      </c>
      <c r="B174" s="73">
        <f>SUM(B165:B173)</f>
        <v>1</v>
      </c>
      <c r="C174">
        <f>SUM(C165:C173)</f>
        <v>23</v>
      </c>
      <c r="D174">
        <f>SUM(D165:D173)</f>
        <v>1258</v>
      </c>
    </row>
  </sheetData>
  <phoneticPr fontId="0" type="noConversion"/>
  <printOptions horizontalCentered="1"/>
  <pageMargins left="0.25" right="0.25" top="1" bottom="0.5" header="0.5" footer="0.25"/>
  <pageSetup paperSize="5" scale="63" fitToHeight="3" orientation="landscape" r:id="rId1"/>
  <headerFooter alignWithMargins="0">
    <oddHeader>&amp;C&amp;"Arial,Bold"EWS-Global Risk Operations
Weekly Summary of Market Risk Aggregation Issues
Week Begining July 9</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29</vt:i4>
      </vt:variant>
      <vt:variant>
        <vt:lpstr>Charts</vt:lpstr>
      </vt:variant>
      <vt:variant>
        <vt:i4>8</vt:i4>
      </vt:variant>
      <vt:variant>
        <vt:lpstr>Named Ranges</vt:lpstr>
      </vt:variant>
      <vt:variant>
        <vt:i4>12</vt:i4>
      </vt:variant>
    </vt:vector>
  </HeadingPairs>
  <TitlesOfParts>
    <vt:vector size="49" baseType="lpstr">
      <vt:lpstr>Graph Data Aug 06</vt:lpstr>
      <vt:lpstr>summary 0806</vt:lpstr>
      <vt:lpstr>Graph Data July30</vt:lpstr>
      <vt:lpstr>summary 0730</vt:lpstr>
      <vt:lpstr>Graph Data July23</vt:lpstr>
      <vt:lpstr>summary 0723</vt:lpstr>
      <vt:lpstr>Graph Data July16</vt:lpstr>
      <vt:lpstr>summary 0716</vt:lpstr>
      <vt:lpstr>Graph Data July9</vt:lpstr>
      <vt:lpstr>summary 0709</vt:lpstr>
      <vt:lpstr>Graph Data July 2</vt:lpstr>
      <vt:lpstr>summary 0702</vt:lpstr>
      <vt:lpstr>Graph Data June 25</vt:lpstr>
      <vt:lpstr>summary 0625</vt:lpstr>
      <vt:lpstr>Graph Data June 18</vt:lpstr>
      <vt:lpstr>summary 0618</vt:lpstr>
      <vt:lpstr>Graph Data June 11</vt:lpstr>
      <vt:lpstr>summary 0611</vt:lpstr>
      <vt:lpstr>Graph Data June 4</vt:lpstr>
      <vt:lpstr>summary 0604</vt:lpstr>
      <vt:lpstr>summary 0528</vt:lpstr>
      <vt:lpstr>summary 0518</vt:lpstr>
      <vt:lpstr>Summary0510</vt:lpstr>
      <vt:lpstr>Summary0502</vt:lpstr>
      <vt:lpstr>Graph Data May 28</vt:lpstr>
      <vt:lpstr>Graphing Data</vt:lpstr>
      <vt:lpstr>DPR Graph</vt:lpstr>
      <vt:lpstr>Chart0518 to 0525</vt:lpstr>
      <vt:lpstr>Chart of 0502 to 0517</vt:lpstr>
      <vt:lpstr>chart0518</vt:lpstr>
      <vt:lpstr>Chart0518A</vt:lpstr>
      <vt:lpstr>Chart1 0510</vt:lpstr>
      <vt:lpstr>Chart2 0510</vt:lpstr>
      <vt:lpstr>Chart1 0502</vt:lpstr>
      <vt:lpstr>Chart2 0502</vt:lpstr>
      <vt:lpstr>Chart1 Official Books</vt:lpstr>
      <vt:lpstr>Officialized Books As Of 0530</vt:lpstr>
      <vt:lpstr>'Chart of 0502 to 0517'!Print_Area</vt:lpstr>
      <vt:lpstr>'Graph Data Aug 06'!Print_Area</vt:lpstr>
      <vt:lpstr>'Graph Data July 2'!Print_Area</vt:lpstr>
      <vt:lpstr>'Graph Data July16'!Print_Area</vt:lpstr>
      <vt:lpstr>'Graph Data July23'!Print_Area</vt:lpstr>
      <vt:lpstr>'Graph Data July30'!Print_Area</vt:lpstr>
      <vt:lpstr>'Graph Data July9'!Print_Area</vt:lpstr>
      <vt:lpstr>'Graph Data June 11'!Print_Area</vt:lpstr>
      <vt:lpstr>'Graph Data June 18'!Print_Area</vt:lpstr>
      <vt:lpstr>'Graph Data June 25'!Print_Area</vt:lpstr>
      <vt:lpstr>'Graph Data June 4'!Print_Area</vt:lpstr>
      <vt:lpstr>'Graph Data May 28'!Print_Area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velasco</dc:creator>
  <cp:lastModifiedBy>Jan Havlíček</cp:lastModifiedBy>
  <cp:lastPrinted>2001-08-14T13:18:46Z</cp:lastPrinted>
  <dcterms:created xsi:type="dcterms:W3CDTF">2001-05-18T16:34:21Z</dcterms:created>
  <dcterms:modified xsi:type="dcterms:W3CDTF">2023-09-18T07:53:02Z</dcterms:modified>
</cp:coreProperties>
</file>